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papa\OneDrive\Υπολογιστής\MSC\semester A\Data Analysis\Assignments\"/>
    </mc:Choice>
  </mc:AlternateContent>
  <xr:revisionPtr revIDLastSave="0" documentId="13_ncr:1_{A25BEB51-CCA0-4650-9061-9CAE8DCACAE3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Dow Jones" sheetId="1" r:id="rId1"/>
    <sheet name="Child Mortality" sheetId="5" r:id="rId2"/>
    <sheet name="Child Mortality 2022 " sheetId="7" r:id="rId3"/>
    <sheet name="Apartments" sheetId="8" r:id="rId4"/>
    <sheet name="Logarithmic Apartments" sheetId="9" r:id="rId5"/>
    <sheet name="Without age" sheetId="10" r:id="rId6"/>
  </sheets>
  <definedNames>
    <definedName name="solver_eng" localSheetId="3" hidden="1">1</definedName>
    <definedName name="solver_eng" localSheetId="4" hidden="1">1</definedName>
    <definedName name="solver_neg" localSheetId="3" hidden="1">1</definedName>
    <definedName name="solver_neg" localSheetId="4" hidden="1">1</definedName>
    <definedName name="solver_num" localSheetId="3" hidden="1">0</definedName>
    <definedName name="solver_num" localSheetId="4" hidden="1">0</definedName>
    <definedName name="solver_opt" localSheetId="3" hidden="1">Apartments!#REF!</definedName>
    <definedName name="solver_opt" localSheetId="4" hidden="1">'Logarithmic Apartments'!$C$3</definedName>
    <definedName name="solver_typ" localSheetId="3" hidden="1">1</definedName>
    <definedName name="solver_typ" localSheetId="4" hidden="1">1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" i="8" l="1"/>
  <c r="H45" i="8"/>
  <c r="U18" i="1"/>
  <c r="X3" i="1"/>
  <c r="X4" i="1"/>
  <c r="X5" i="1"/>
  <c r="X6" i="1"/>
  <c r="X7" i="1"/>
  <c r="X8" i="1"/>
  <c r="X9" i="1"/>
  <c r="X10" i="1"/>
  <c r="X11" i="1"/>
  <c r="X2" i="1"/>
  <c r="U17" i="1"/>
  <c r="W3" i="1"/>
  <c r="W4" i="1"/>
  <c r="W5" i="1"/>
  <c r="W6" i="1"/>
  <c r="W7" i="1"/>
  <c r="W8" i="1"/>
  <c r="W9" i="1"/>
  <c r="W10" i="1"/>
  <c r="W11" i="1"/>
  <c r="W2" i="1"/>
  <c r="S11" i="1"/>
  <c r="U16" i="1"/>
  <c r="U15" i="1"/>
  <c r="U14" i="1"/>
  <c r="T16" i="1"/>
  <c r="T15" i="1"/>
  <c r="T14" i="1"/>
  <c r="V4" i="1"/>
  <c r="V5" i="1"/>
  <c r="V6" i="1"/>
  <c r="V7" i="1"/>
  <c r="V8" i="1"/>
  <c r="V9" i="1"/>
  <c r="V10" i="1"/>
  <c r="V11" i="1"/>
  <c r="V2" i="1"/>
  <c r="V3" i="1"/>
  <c r="U4" i="1"/>
  <c r="U5" i="1" s="1"/>
  <c r="U6" i="1" s="1"/>
  <c r="U7" i="1" s="1"/>
  <c r="U8" i="1" s="1"/>
  <c r="U9" i="1" s="1"/>
  <c r="U10" i="1" s="1"/>
  <c r="U11" i="1" s="1"/>
  <c r="U3" i="1"/>
  <c r="U2" i="1"/>
  <c r="F28" i="9"/>
  <c r="E28" i="9"/>
  <c r="D28" i="9"/>
  <c r="C28" i="9"/>
  <c r="B28" i="9"/>
  <c r="A28" i="9"/>
  <c r="F27" i="9"/>
  <c r="E27" i="9"/>
  <c r="D27" i="9"/>
  <c r="C27" i="9"/>
  <c r="B27" i="9"/>
  <c r="A27" i="9"/>
  <c r="F26" i="9"/>
  <c r="E26" i="9"/>
  <c r="D26" i="9"/>
  <c r="C26" i="9"/>
  <c r="B26" i="9"/>
  <c r="A26" i="9"/>
  <c r="F25" i="9"/>
  <c r="E25" i="9"/>
  <c r="D25" i="9"/>
  <c r="C25" i="9"/>
  <c r="B25" i="9"/>
  <c r="A25" i="9"/>
  <c r="F24" i="9"/>
  <c r="E24" i="9"/>
  <c r="D24" i="9"/>
  <c r="C24" i="9"/>
  <c r="B24" i="9"/>
  <c r="A24" i="9"/>
  <c r="F23" i="9"/>
  <c r="E23" i="9"/>
  <c r="D23" i="9"/>
  <c r="C23" i="9"/>
  <c r="B23" i="9"/>
  <c r="A23" i="9"/>
  <c r="F22" i="9"/>
  <c r="E22" i="9"/>
  <c r="D22" i="9"/>
  <c r="C22" i="9"/>
  <c r="B22" i="9"/>
  <c r="A22" i="9"/>
  <c r="F21" i="9"/>
  <c r="E21" i="9"/>
  <c r="D21" i="9"/>
  <c r="C21" i="9"/>
  <c r="B21" i="9"/>
  <c r="A21" i="9"/>
  <c r="F20" i="9"/>
  <c r="E20" i="9"/>
  <c r="D20" i="9"/>
  <c r="C20" i="9"/>
  <c r="B20" i="9"/>
  <c r="A20" i="9"/>
  <c r="F19" i="9"/>
  <c r="E19" i="9"/>
  <c r="D19" i="9"/>
  <c r="C19" i="9"/>
  <c r="B19" i="9"/>
  <c r="A19" i="9"/>
  <c r="F18" i="9"/>
  <c r="E18" i="9"/>
  <c r="D18" i="9"/>
  <c r="C18" i="9"/>
  <c r="B18" i="9"/>
  <c r="A18" i="9"/>
  <c r="F17" i="9"/>
  <c r="E17" i="9"/>
  <c r="D17" i="9"/>
  <c r="C17" i="9"/>
  <c r="B17" i="9"/>
  <c r="A17" i="9"/>
  <c r="F16" i="9"/>
  <c r="E16" i="9"/>
  <c r="D16" i="9"/>
  <c r="C16" i="9"/>
  <c r="B16" i="9"/>
  <c r="A16" i="9"/>
  <c r="F15" i="9"/>
  <c r="E15" i="9"/>
  <c r="D15" i="9"/>
  <c r="C15" i="9"/>
  <c r="B15" i="9"/>
  <c r="A15" i="9"/>
  <c r="F14" i="9"/>
  <c r="E14" i="9"/>
  <c r="D14" i="9"/>
  <c r="C14" i="9"/>
  <c r="B14" i="9"/>
  <c r="A14" i="9"/>
  <c r="F13" i="9"/>
  <c r="E13" i="9"/>
  <c r="D13" i="9"/>
  <c r="C13" i="9"/>
  <c r="B13" i="9"/>
  <c r="A13" i="9"/>
  <c r="F12" i="9"/>
  <c r="E12" i="9"/>
  <c r="D12" i="9"/>
  <c r="C12" i="9"/>
  <c r="B12" i="9"/>
  <c r="A12" i="9"/>
  <c r="F11" i="9"/>
  <c r="E11" i="9"/>
  <c r="D11" i="9"/>
  <c r="C11" i="9"/>
  <c r="B11" i="9"/>
  <c r="A11" i="9"/>
  <c r="F10" i="9"/>
  <c r="E10" i="9"/>
  <c r="D10" i="9"/>
  <c r="C10" i="9"/>
  <c r="B10" i="9"/>
  <c r="A10" i="9"/>
  <c r="F9" i="9"/>
  <c r="E9" i="9"/>
  <c r="D9" i="9"/>
  <c r="C9" i="9"/>
  <c r="B9" i="9"/>
  <c r="A9" i="9"/>
  <c r="F8" i="9"/>
  <c r="E8" i="9"/>
  <c r="D8" i="9"/>
  <c r="C8" i="9"/>
  <c r="B8" i="9"/>
  <c r="A8" i="9"/>
  <c r="F7" i="9"/>
  <c r="E7" i="9"/>
  <c r="D7" i="9"/>
  <c r="C7" i="9"/>
  <c r="B7" i="9"/>
  <c r="A7" i="9"/>
  <c r="F6" i="9"/>
  <c r="E6" i="9"/>
  <c r="D6" i="9"/>
  <c r="C6" i="9"/>
  <c r="B6" i="9"/>
  <c r="A6" i="9"/>
  <c r="F5" i="9"/>
  <c r="E5" i="9"/>
  <c r="D5" i="9"/>
  <c r="C5" i="9"/>
  <c r="B5" i="9"/>
  <c r="A5" i="9"/>
  <c r="F4" i="9"/>
  <c r="E4" i="9"/>
  <c r="D4" i="9"/>
  <c r="C4" i="9"/>
  <c r="B4" i="9"/>
  <c r="A4" i="9"/>
  <c r="G45" i="8"/>
  <c r="H26" i="8"/>
  <c r="G26" i="8"/>
  <c r="H25" i="8"/>
  <c r="G25" i="8"/>
  <c r="H24" i="8"/>
  <c r="G24" i="8"/>
  <c r="H23" i="8"/>
  <c r="G23" i="8"/>
  <c r="H22" i="8"/>
  <c r="G22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H2" i="8"/>
  <c r="G2" i="8"/>
  <c r="D164" i="7"/>
  <c r="B164" i="7"/>
  <c r="D163" i="7"/>
  <c r="B163" i="7"/>
  <c r="D162" i="7"/>
  <c r="B162" i="7"/>
  <c r="D161" i="7"/>
  <c r="B161" i="7"/>
  <c r="D160" i="7"/>
  <c r="B160" i="7"/>
  <c r="D159" i="7"/>
  <c r="B159" i="7"/>
  <c r="D158" i="7"/>
  <c r="B158" i="7"/>
  <c r="D157" i="7"/>
  <c r="B157" i="7"/>
  <c r="D156" i="7"/>
  <c r="B156" i="7"/>
  <c r="D155" i="7"/>
  <c r="B155" i="7"/>
  <c r="D154" i="7"/>
  <c r="B154" i="7"/>
  <c r="D153" i="7"/>
  <c r="B153" i="7"/>
  <c r="D152" i="7"/>
  <c r="B152" i="7"/>
  <c r="D151" i="7"/>
  <c r="B151" i="7"/>
  <c r="D150" i="7"/>
  <c r="B150" i="7"/>
  <c r="D149" i="7"/>
  <c r="B149" i="7"/>
  <c r="D148" i="7"/>
  <c r="B148" i="7"/>
  <c r="D147" i="7"/>
  <c r="B147" i="7"/>
  <c r="D146" i="7"/>
  <c r="B146" i="7"/>
  <c r="D145" i="7"/>
  <c r="B145" i="7"/>
  <c r="D144" i="7"/>
  <c r="B144" i="7"/>
  <c r="D143" i="7"/>
  <c r="B143" i="7"/>
  <c r="D142" i="7"/>
  <c r="B142" i="7"/>
  <c r="D141" i="7"/>
  <c r="B141" i="7"/>
  <c r="D140" i="7"/>
  <c r="B140" i="7"/>
  <c r="D139" i="7"/>
  <c r="B139" i="7"/>
  <c r="D138" i="7"/>
  <c r="B138" i="7"/>
  <c r="D137" i="7"/>
  <c r="B137" i="7"/>
  <c r="D136" i="7"/>
  <c r="B136" i="7"/>
  <c r="D135" i="7"/>
  <c r="B135" i="7"/>
  <c r="D134" i="7"/>
  <c r="B134" i="7"/>
  <c r="D133" i="7"/>
  <c r="B133" i="7"/>
  <c r="D132" i="7"/>
  <c r="B132" i="7"/>
  <c r="D131" i="7"/>
  <c r="B131" i="7"/>
  <c r="D130" i="7"/>
  <c r="B130" i="7"/>
  <c r="D129" i="7"/>
  <c r="B129" i="7"/>
  <c r="D128" i="7"/>
  <c r="B128" i="7"/>
  <c r="D127" i="7"/>
  <c r="B127" i="7"/>
  <c r="D126" i="7"/>
  <c r="B126" i="7"/>
  <c r="D125" i="7"/>
  <c r="B125" i="7"/>
  <c r="D124" i="7"/>
  <c r="B124" i="7"/>
  <c r="D123" i="7"/>
  <c r="B123" i="7"/>
  <c r="D122" i="7"/>
  <c r="B122" i="7"/>
  <c r="D121" i="7"/>
  <c r="B121" i="7"/>
  <c r="D120" i="7"/>
  <c r="B120" i="7"/>
  <c r="D119" i="7"/>
  <c r="B119" i="7"/>
  <c r="D118" i="7"/>
  <c r="B118" i="7"/>
  <c r="D117" i="7"/>
  <c r="B117" i="7"/>
  <c r="D116" i="7"/>
  <c r="B116" i="7"/>
  <c r="D115" i="7"/>
  <c r="B115" i="7"/>
  <c r="D114" i="7"/>
  <c r="B114" i="7"/>
  <c r="D113" i="7"/>
  <c r="B113" i="7"/>
  <c r="D112" i="7"/>
  <c r="B112" i="7"/>
  <c r="D111" i="7"/>
  <c r="B111" i="7"/>
  <c r="D110" i="7"/>
  <c r="B110" i="7"/>
  <c r="D109" i="7"/>
  <c r="B109" i="7"/>
  <c r="D108" i="7"/>
  <c r="B108" i="7"/>
  <c r="D107" i="7"/>
  <c r="B107" i="7"/>
  <c r="D106" i="7"/>
  <c r="B106" i="7"/>
  <c r="D105" i="7"/>
  <c r="B105" i="7"/>
  <c r="D104" i="7"/>
  <c r="B104" i="7"/>
  <c r="D103" i="7"/>
  <c r="B103" i="7"/>
  <c r="D102" i="7"/>
  <c r="B102" i="7"/>
  <c r="D101" i="7"/>
  <c r="B101" i="7"/>
  <c r="D100" i="7"/>
  <c r="B100" i="7"/>
  <c r="D99" i="7"/>
  <c r="B99" i="7"/>
  <c r="D98" i="7"/>
  <c r="B98" i="7"/>
  <c r="D97" i="7"/>
  <c r="B97" i="7"/>
  <c r="D96" i="7"/>
  <c r="B96" i="7"/>
  <c r="D95" i="7"/>
  <c r="B95" i="7"/>
  <c r="D94" i="7"/>
  <c r="B94" i="7"/>
  <c r="D93" i="7"/>
  <c r="B93" i="7"/>
  <c r="D92" i="7"/>
  <c r="B92" i="7"/>
  <c r="D91" i="7"/>
  <c r="B91" i="7"/>
  <c r="D90" i="7"/>
  <c r="B90" i="7"/>
  <c r="D89" i="7"/>
  <c r="B89" i="7"/>
  <c r="D88" i="7"/>
  <c r="B88" i="7"/>
  <c r="D87" i="7"/>
  <c r="B87" i="7"/>
  <c r="D86" i="7"/>
  <c r="B86" i="7"/>
  <c r="D85" i="7"/>
  <c r="B85" i="7"/>
  <c r="D84" i="7"/>
  <c r="B84" i="7"/>
  <c r="D83" i="7"/>
  <c r="B83" i="7"/>
  <c r="D82" i="7"/>
  <c r="B82" i="7"/>
  <c r="D81" i="7"/>
  <c r="B81" i="7"/>
  <c r="D80" i="7"/>
  <c r="B80" i="7"/>
  <c r="D79" i="7"/>
  <c r="B79" i="7"/>
  <c r="D78" i="7"/>
  <c r="B78" i="7"/>
  <c r="D77" i="7"/>
  <c r="B77" i="7"/>
  <c r="D76" i="7"/>
  <c r="B76" i="7"/>
  <c r="D75" i="7"/>
  <c r="B75" i="7"/>
  <c r="D74" i="7"/>
  <c r="B74" i="7"/>
  <c r="D73" i="7"/>
  <c r="B73" i="7"/>
  <c r="D72" i="7"/>
  <c r="B72" i="7"/>
  <c r="D71" i="7"/>
  <c r="B71" i="7"/>
  <c r="D70" i="7"/>
  <c r="B70" i="7"/>
  <c r="D69" i="7"/>
  <c r="B69" i="7"/>
  <c r="D68" i="7"/>
  <c r="B68" i="7"/>
  <c r="D67" i="7"/>
  <c r="B67" i="7"/>
  <c r="D66" i="7"/>
  <c r="B66" i="7"/>
  <c r="D65" i="7"/>
  <c r="B65" i="7"/>
  <c r="D64" i="7"/>
  <c r="B64" i="7"/>
  <c r="D63" i="7"/>
  <c r="B63" i="7"/>
  <c r="D62" i="7"/>
  <c r="B62" i="7"/>
  <c r="D61" i="7"/>
  <c r="B61" i="7"/>
  <c r="D60" i="7"/>
  <c r="B60" i="7"/>
  <c r="D59" i="7"/>
  <c r="B59" i="7"/>
  <c r="D58" i="7"/>
  <c r="B58" i="7"/>
  <c r="D57" i="7"/>
  <c r="B57" i="7"/>
  <c r="D56" i="7"/>
  <c r="B56" i="7"/>
  <c r="D55" i="7"/>
  <c r="B55" i="7"/>
  <c r="D54" i="7"/>
  <c r="B54" i="7"/>
  <c r="D53" i="7"/>
  <c r="B53" i="7"/>
  <c r="D52" i="7"/>
  <c r="B52" i="7"/>
  <c r="D51" i="7"/>
  <c r="B51" i="7"/>
  <c r="D50" i="7"/>
  <c r="B50" i="7"/>
  <c r="D49" i="7"/>
  <c r="B49" i="7"/>
  <c r="D48" i="7"/>
  <c r="B48" i="7"/>
  <c r="D47" i="7"/>
  <c r="B47" i="7"/>
  <c r="D46" i="7"/>
  <c r="B46" i="7"/>
  <c r="D45" i="7"/>
  <c r="B45" i="7"/>
  <c r="D44" i="7"/>
  <c r="B44" i="7"/>
  <c r="D43" i="7"/>
  <c r="B43" i="7"/>
  <c r="D42" i="7"/>
  <c r="B42" i="7"/>
  <c r="D41" i="7"/>
  <c r="B41" i="7"/>
  <c r="D40" i="7"/>
  <c r="B40" i="7"/>
  <c r="D39" i="7"/>
  <c r="B39" i="7"/>
  <c r="D38" i="7"/>
  <c r="B38" i="7"/>
  <c r="D37" i="7"/>
  <c r="B37" i="7"/>
  <c r="D36" i="7"/>
  <c r="B36" i="7"/>
  <c r="D35" i="7"/>
  <c r="B35" i="7"/>
  <c r="D34" i="7"/>
  <c r="B34" i="7"/>
  <c r="D33" i="7"/>
  <c r="B33" i="7"/>
  <c r="D32" i="7"/>
  <c r="B32" i="7"/>
  <c r="D31" i="7"/>
  <c r="B31" i="7"/>
  <c r="D30" i="7"/>
  <c r="B30" i="7"/>
  <c r="D29" i="7"/>
  <c r="B29" i="7"/>
  <c r="D28" i="7"/>
  <c r="B28" i="7"/>
  <c r="D27" i="7"/>
  <c r="B27" i="7"/>
  <c r="D26" i="7"/>
  <c r="B26" i="7"/>
  <c r="D25" i="7"/>
  <c r="B25" i="7"/>
  <c r="D24" i="7"/>
  <c r="B24" i="7"/>
  <c r="D23" i="7"/>
  <c r="B23" i="7"/>
  <c r="D22" i="7"/>
  <c r="B22" i="7"/>
  <c r="D21" i="7"/>
  <c r="B21" i="7"/>
  <c r="D20" i="7"/>
  <c r="B20" i="7"/>
  <c r="D19" i="7"/>
  <c r="B19" i="7"/>
  <c r="D18" i="7"/>
  <c r="B18" i="7"/>
  <c r="D17" i="7"/>
  <c r="B17" i="7"/>
  <c r="D16" i="7"/>
  <c r="B16" i="7"/>
  <c r="D15" i="7"/>
  <c r="B15" i="7"/>
  <c r="D14" i="7"/>
  <c r="B14" i="7"/>
  <c r="D13" i="7"/>
  <c r="B13" i="7"/>
  <c r="D12" i="7"/>
  <c r="B12" i="7"/>
  <c r="D11" i="7"/>
  <c r="B11" i="7"/>
  <c r="D10" i="7"/>
  <c r="B10" i="7"/>
  <c r="D9" i="7"/>
  <c r="B9" i="7"/>
  <c r="D8" i="7"/>
  <c r="B8" i="7"/>
  <c r="D7" i="7"/>
  <c r="B7" i="7"/>
  <c r="D6" i="7"/>
  <c r="B6" i="7"/>
  <c r="D5" i="7"/>
  <c r="B5" i="7"/>
  <c r="D4" i="7"/>
  <c r="B4" i="7"/>
  <c r="D3" i="7"/>
  <c r="B3" i="7"/>
  <c r="D2" i="7"/>
  <c r="B2" i="7"/>
  <c r="D150" i="5"/>
  <c r="B150" i="5"/>
  <c r="D149" i="5"/>
  <c r="B149" i="5"/>
  <c r="D148" i="5"/>
  <c r="B148" i="5"/>
  <c r="D147" i="5"/>
  <c r="B147" i="5"/>
  <c r="D146" i="5"/>
  <c r="B146" i="5"/>
  <c r="D145" i="5"/>
  <c r="B145" i="5"/>
  <c r="D144" i="5"/>
  <c r="B144" i="5"/>
  <c r="D143" i="5"/>
  <c r="B143" i="5"/>
  <c r="D142" i="5"/>
  <c r="B142" i="5"/>
  <c r="D141" i="5"/>
  <c r="B141" i="5"/>
  <c r="D140" i="5"/>
  <c r="B140" i="5"/>
  <c r="D139" i="5"/>
  <c r="B139" i="5"/>
  <c r="D138" i="5"/>
  <c r="B138" i="5"/>
  <c r="D137" i="5"/>
  <c r="B137" i="5"/>
  <c r="D136" i="5"/>
  <c r="B136" i="5"/>
  <c r="D135" i="5"/>
  <c r="B135" i="5"/>
  <c r="D134" i="5"/>
  <c r="B134" i="5"/>
  <c r="D133" i="5"/>
  <c r="B133" i="5"/>
  <c r="D132" i="5"/>
  <c r="B132" i="5"/>
  <c r="D131" i="5"/>
  <c r="B131" i="5"/>
  <c r="D130" i="5"/>
  <c r="B130" i="5"/>
  <c r="D129" i="5"/>
  <c r="B129" i="5"/>
  <c r="D128" i="5"/>
  <c r="B128" i="5"/>
  <c r="D127" i="5"/>
  <c r="B127" i="5"/>
  <c r="D126" i="5"/>
  <c r="B126" i="5"/>
  <c r="D125" i="5"/>
  <c r="B125" i="5"/>
  <c r="D124" i="5"/>
  <c r="B124" i="5"/>
  <c r="D123" i="5"/>
  <c r="B123" i="5"/>
  <c r="D122" i="5"/>
  <c r="B122" i="5"/>
  <c r="D121" i="5"/>
  <c r="B121" i="5"/>
  <c r="D120" i="5"/>
  <c r="B120" i="5"/>
  <c r="D119" i="5"/>
  <c r="B119" i="5"/>
  <c r="D118" i="5"/>
  <c r="B118" i="5"/>
  <c r="D117" i="5"/>
  <c r="B117" i="5"/>
  <c r="D116" i="5"/>
  <c r="B116" i="5"/>
  <c r="D115" i="5"/>
  <c r="B115" i="5"/>
  <c r="D114" i="5"/>
  <c r="B114" i="5"/>
  <c r="D113" i="5"/>
  <c r="B113" i="5"/>
  <c r="D112" i="5"/>
  <c r="B112" i="5"/>
  <c r="D111" i="5"/>
  <c r="B111" i="5"/>
  <c r="D110" i="5"/>
  <c r="B110" i="5"/>
  <c r="D109" i="5"/>
  <c r="B109" i="5"/>
  <c r="D108" i="5"/>
  <c r="B108" i="5"/>
  <c r="D107" i="5"/>
  <c r="B107" i="5"/>
  <c r="D106" i="5"/>
  <c r="B106" i="5"/>
  <c r="D105" i="5"/>
  <c r="B105" i="5"/>
  <c r="D104" i="5"/>
  <c r="B104" i="5"/>
  <c r="D103" i="5"/>
  <c r="B103" i="5"/>
  <c r="D102" i="5"/>
  <c r="B102" i="5"/>
  <c r="D101" i="5"/>
  <c r="B101" i="5"/>
  <c r="D100" i="5"/>
  <c r="B100" i="5"/>
  <c r="D99" i="5"/>
  <c r="B99" i="5"/>
  <c r="D98" i="5"/>
  <c r="B98" i="5"/>
  <c r="D97" i="5"/>
  <c r="B97" i="5"/>
  <c r="D96" i="5"/>
  <c r="B96" i="5"/>
  <c r="D95" i="5"/>
  <c r="B95" i="5"/>
  <c r="D94" i="5"/>
  <c r="B94" i="5"/>
  <c r="D93" i="5"/>
  <c r="B93" i="5"/>
  <c r="D92" i="5"/>
  <c r="B92" i="5"/>
  <c r="D91" i="5"/>
  <c r="B91" i="5"/>
  <c r="D90" i="5"/>
  <c r="B90" i="5"/>
  <c r="D89" i="5"/>
  <c r="B89" i="5"/>
  <c r="D88" i="5"/>
  <c r="B88" i="5"/>
  <c r="D87" i="5"/>
  <c r="B87" i="5"/>
  <c r="D86" i="5"/>
  <c r="B86" i="5"/>
  <c r="D85" i="5"/>
  <c r="B85" i="5"/>
  <c r="D84" i="5"/>
  <c r="B84" i="5"/>
  <c r="D83" i="5"/>
  <c r="B83" i="5"/>
  <c r="D82" i="5"/>
  <c r="B82" i="5"/>
  <c r="D81" i="5"/>
  <c r="B81" i="5"/>
  <c r="D80" i="5"/>
  <c r="B80" i="5"/>
  <c r="D79" i="5"/>
  <c r="B79" i="5"/>
  <c r="D78" i="5"/>
  <c r="B78" i="5"/>
  <c r="D77" i="5"/>
  <c r="B77" i="5"/>
  <c r="D76" i="5"/>
  <c r="B76" i="5"/>
  <c r="D75" i="5"/>
  <c r="B75" i="5"/>
  <c r="D74" i="5"/>
  <c r="B74" i="5"/>
  <c r="D73" i="5"/>
  <c r="B73" i="5"/>
  <c r="D72" i="5"/>
  <c r="B72" i="5"/>
  <c r="D71" i="5"/>
  <c r="B71" i="5"/>
  <c r="D70" i="5"/>
  <c r="B70" i="5"/>
  <c r="D69" i="5"/>
  <c r="B69" i="5"/>
  <c r="D68" i="5"/>
  <c r="B68" i="5"/>
  <c r="D67" i="5"/>
  <c r="B67" i="5"/>
  <c r="D66" i="5"/>
  <c r="B66" i="5"/>
  <c r="D65" i="5"/>
  <c r="B65" i="5"/>
  <c r="D64" i="5"/>
  <c r="B64" i="5"/>
  <c r="D63" i="5"/>
  <c r="B63" i="5"/>
  <c r="D62" i="5"/>
  <c r="B62" i="5"/>
  <c r="D61" i="5"/>
  <c r="B61" i="5"/>
  <c r="D60" i="5"/>
  <c r="B60" i="5"/>
  <c r="D59" i="5"/>
  <c r="B59" i="5"/>
  <c r="D58" i="5"/>
  <c r="B58" i="5"/>
  <c r="D57" i="5"/>
  <c r="B57" i="5"/>
  <c r="D56" i="5"/>
  <c r="B56" i="5"/>
  <c r="D55" i="5"/>
  <c r="B55" i="5"/>
  <c r="D54" i="5"/>
  <c r="B54" i="5"/>
  <c r="D53" i="5"/>
  <c r="B53" i="5"/>
  <c r="D52" i="5"/>
  <c r="B52" i="5"/>
  <c r="D51" i="5"/>
  <c r="B51" i="5"/>
  <c r="D50" i="5"/>
  <c r="B50" i="5"/>
  <c r="D49" i="5"/>
  <c r="B49" i="5"/>
  <c r="D48" i="5"/>
  <c r="B48" i="5"/>
  <c r="D47" i="5"/>
  <c r="B47" i="5"/>
  <c r="D46" i="5"/>
  <c r="B46" i="5"/>
  <c r="D45" i="5"/>
  <c r="B45" i="5"/>
  <c r="D44" i="5"/>
  <c r="B44" i="5"/>
  <c r="D43" i="5"/>
  <c r="B43" i="5"/>
  <c r="D42" i="5"/>
  <c r="B42" i="5"/>
  <c r="D41" i="5"/>
  <c r="B41" i="5"/>
  <c r="D40" i="5"/>
  <c r="B40" i="5"/>
  <c r="D39" i="5"/>
  <c r="B39" i="5"/>
  <c r="D38" i="5"/>
  <c r="B38" i="5"/>
  <c r="D37" i="5"/>
  <c r="B37" i="5"/>
  <c r="D36" i="5"/>
  <c r="B36" i="5"/>
  <c r="D35" i="5"/>
  <c r="B35" i="5"/>
  <c r="D34" i="5"/>
  <c r="B34" i="5"/>
  <c r="D33" i="5"/>
  <c r="B33" i="5"/>
  <c r="D32" i="5"/>
  <c r="B32" i="5"/>
  <c r="D31" i="5"/>
  <c r="B31" i="5"/>
  <c r="D30" i="5"/>
  <c r="B30" i="5"/>
  <c r="D29" i="5"/>
  <c r="B29" i="5"/>
  <c r="D28" i="5"/>
  <c r="B28" i="5"/>
  <c r="D27" i="5"/>
  <c r="B27" i="5"/>
  <c r="D26" i="5"/>
  <c r="B26" i="5"/>
  <c r="D25" i="5"/>
  <c r="B25" i="5"/>
  <c r="D24" i="5"/>
  <c r="B24" i="5"/>
  <c r="D23" i="5"/>
  <c r="B23" i="5"/>
  <c r="D22" i="5"/>
  <c r="B22" i="5"/>
  <c r="D21" i="5"/>
  <c r="B21" i="5"/>
  <c r="D20" i="5"/>
  <c r="B20" i="5"/>
  <c r="D19" i="5"/>
  <c r="B19" i="5"/>
  <c r="D18" i="5"/>
  <c r="B18" i="5"/>
  <c r="D17" i="5"/>
  <c r="B17" i="5"/>
  <c r="D16" i="5"/>
  <c r="B16" i="5"/>
  <c r="D15" i="5"/>
  <c r="B15" i="5"/>
  <c r="D14" i="5"/>
  <c r="B14" i="5"/>
  <c r="D13" i="5"/>
  <c r="B13" i="5"/>
  <c r="D12" i="5"/>
  <c r="B12" i="5"/>
  <c r="D11" i="5"/>
  <c r="B11" i="5"/>
  <c r="D10" i="5"/>
  <c r="B10" i="5"/>
  <c r="D9" i="5"/>
  <c r="B9" i="5"/>
  <c r="D8" i="5"/>
  <c r="B8" i="5"/>
  <c r="D7" i="5"/>
  <c r="B7" i="5"/>
  <c r="D6" i="5"/>
  <c r="B6" i="5"/>
  <c r="D5" i="5"/>
  <c r="B5" i="5"/>
  <c r="D4" i="5"/>
  <c r="B4" i="5"/>
  <c r="D3" i="5"/>
  <c r="B3" i="5"/>
  <c r="D2" i="5"/>
  <c r="B2" i="5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Q8" i="1"/>
  <c r="Q9" i="1" s="1"/>
  <c r="S2" i="1" s="1"/>
  <c r="E8" i="1"/>
  <c r="Q7" i="1"/>
  <c r="E7" i="1"/>
  <c r="Q6" i="1"/>
  <c r="E6" i="1"/>
  <c r="Q5" i="1"/>
  <c r="E5" i="1"/>
  <c r="Q4" i="1"/>
  <c r="E4" i="1"/>
  <c r="Q3" i="1"/>
  <c r="E3" i="1"/>
  <c r="Q2" i="1"/>
  <c r="Q1" i="1"/>
  <c r="S3" i="1" l="1"/>
  <c r="S4" i="1" s="1"/>
  <c r="S5" i="1" s="1"/>
  <c r="S6" i="1" s="1"/>
  <c r="S7" i="1" s="1"/>
  <c r="S8" i="1" s="1"/>
  <c r="S9" i="1" s="1"/>
  <c r="S10" i="1" s="1"/>
  <c r="T2" i="1" l="1" a="1"/>
  <c r="T5" i="1" s="1"/>
  <c r="T10" i="1" l="1"/>
  <c r="T3" i="1"/>
  <c r="T9" i="1"/>
  <c r="T6" i="1"/>
  <c r="T11" i="1"/>
  <c r="T7" i="1"/>
  <c r="T4" i="1"/>
  <c r="T2" i="1"/>
  <c r="T8" i="1"/>
</calcChain>
</file>

<file path=xl/sharedStrings.xml><?xml version="1.0" encoding="utf-8"?>
<sst xmlns="http://schemas.openxmlformats.org/spreadsheetml/2006/main" count="390" uniqueCount="95">
  <si>
    <t>Year</t>
  </si>
  <si>
    <t>Month</t>
  </si>
  <si>
    <t>Year_Month</t>
  </si>
  <si>
    <t>Dow Jones</t>
  </si>
  <si>
    <t>Rate</t>
  </si>
  <si>
    <t>Sorted Rate</t>
  </si>
  <si>
    <t>Q1</t>
  </si>
  <si>
    <t>Category</t>
  </si>
  <si>
    <t>Frequency</t>
  </si>
  <si>
    <t>Cummulative Freq</t>
  </si>
  <si>
    <t>Jan</t>
  </si>
  <si>
    <t>Q2 (median)</t>
  </si>
  <si>
    <t>Feb</t>
  </si>
  <si>
    <t>Q3</t>
  </si>
  <si>
    <t>Mar</t>
  </si>
  <si>
    <t>Mean</t>
  </si>
  <si>
    <t>Apr</t>
  </si>
  <si>
    <t>Var</t>
  </si>
  <si>
    <t>May</t>
  </si>
  <si>
    <t>St.dev</t>
  </si>
  <si>
    <t>Jun</t>
  </si>
  <si>
    <t>Skew</t>
  </si>
  <si>
    <t>Jul</t>
  </si>
  <si>
    <t>Range</t>
  </si>
  <si>
    <t>Aug</t>
  </si>
  <si>
    <t>Range/10</t>
  </si>
  <si>
    <t>Sep</t>
  </si>
  <si>
    <t>Oct</t>
  </si>
  <si>
    <t>Nov</t>
  </si>
  <si>
    <t>Dec</t>
  </si>
  <si>
    <t>Q2 (Median)</t>
  </si>
  <si>
    <t>GDP per capita</t>
  </si>
  <si>
    <t>Ln of GDP</t>
  </si>
  <si>
    <t>Mortality Rate</t>
  </si>
  <si>
    <t>LN of MR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</si>
  <si>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</si>
  <si>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</si>
  <si>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</si>
  <si>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</si>
  <si>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</si>
  <si>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</si>
  <si>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</si>
  <si>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</si>
  <si>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</si>
  <si>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</si>
  <si>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</si>
  <si>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</si>
  <si>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</si>
  <si>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</si>
  <si>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</si>
  <si>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</si>
  <si>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</si>
  <si>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</si>
  <si>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</si>
  <si>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</si>
  <si>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</si>
  <si>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</si>
  <si>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</si>
  <si>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PROBABILITY OUTPUT</t>
  </si>
  <si>
    <t>Observation</t>
  </si>
  <si>
    <t>Predicted LN of MR</t>
  </si>
  <si>
    <t>Residuals</t>
  </si>
  <si>
    <t>Standard Residuals</t>
  </si>
  <si>
    <t>Percentile</t>
  </si>
  <si>
    <t>ln of GDP</t>
  </si>
  <si>
    <t>Mortality rate</t>
  </si>
  <si>
    <t>ln of mr</t>
  </si>
  <si>
    <t>Lower 95.0%</t>
  </si>
  <si>
    <t>Upper 95.0%</t>
  </si>
  <si>
    <t>Predicted ln of mr</t>
  </si>
  <si>
    <t>Apartment</t>
  </si>
  <si>
    <t>Sale Price</t>
  </si>
  <si>
    <t>Apartments</t>
  </si>
  <si>
    <t>Age of structure</t>
  </si>
  <si>
    <t>Apartment Size</t>
  </si>
  <si>
    <t>Park Spaces</t>
  </si>
  <si>
    <t>Is excelent</t>
  </si>
  <si>
    <t>Is Good</t>
  </si>
  <si>
    <t>Building Condition</t>
  </si>
  <si>
    <t>G</t>
  </si>
  <si>
    <t>E</t>
  </si>
  <si>
    <t>Predicted Sale Price</t>
  </si>
  <si>
    <t>95% lower</t>
  </si>
  <si>
    <t>95% upper</t>
  </si>
  <si>
    <t xml:space="preserve">Logarithmic </t>
  </si>
  <si>
    <t>Cummulative Freq %</t>
  </si>
  <si>
    <t>q1=119/4</t>
  </si>
  <si>
    <t>index</t>
  </si>
  <si>
    <t>value</t>
  </si>
  <si>
    <t>q2=119/2</t>
  </si>
  <si>
    <t>q3=119*3/4</t>
  </si>
  <si>
    <t>μ</t>
  </si>
  <si>
    <t>Μεσο κλάσης</t>
  </si>
  <si>
    <t>σ</t>
  </si>
  <si>
    <t>(Xm-μ)^2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</si>
</sst>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9"/>
      <color theme="1"/>
      <name val="Times New Roman"/>
      <family val="1"/>
      <charset val="161"/>
    </font>
    <font>
      <i/>
      <sz val="11"/>
      <color theme="1"/>
      <name val="Calibri"/>
      <family val="2"/>
      <charset val="161"/>
      <scheme val="minor"/>
    </font>
    <font>
      <sz val="9"/>
      <color theme="1"/>
      <name val="Times New Roman"/>
      <family val="1"/>
      <charset val="161"/>
    </font>
    <font>
      <b/>
      <sz val="9"/>
      <color rgb="FFFF0000"/>
      <name val="Times New Roman"/>
      <family val="1"/>
      <charset val="161"/>
    </font>
    <font>
      <b/>
      <sz val="11"/>
      <color rgb="FFFF0000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0"/>
      <name val="Times"/>
      <charset val="134"/>
    </font>
    <font>
      <sz val="10"/>
      <color rgb="FFFF0000"/>
      <name val="Times"/>
      <charset val="134"/>
    </font>
    <font>
      <sz val="10"/>
      <name val="Times"/>
      <charset val="134"/>
    </font>
    <font>
      <sz val="10"/>
      <color theme="1"/>
      <name val="Times"/>
      <charset val="134"/>
    </font>
    <font>
      <b/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Continuous"/>
    </xf>
    <xf numFmtId="0" fontId="5" fillId="0" borderId="0" xfId="0" applyFont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0" fillId="0" borderId="5" xfId="0" applyBorder="1"/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7" fillId="2" borderId="0" xfId="0" applyFont="1" applyFill="1"/>
    <xf numFmtId="0" fontId="6" fillId="2" borderId="0" xfId="0" applyFont="1" applyFill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1" fillId="0" borderId="10" xfId="0" applyFont="1" applyBorder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64" fontId="0" fillId="0" borderId="0" xfId="0" applyNumberFormat="1"/>
    <xf numFmtId="0" fontId="13" fillId="0" borderId="10" xfId="0" applyFont="1" applyBorder="1" applyAlignment="1">
      <alignment horizontal="right" vertical="center"/>
    </xf>
    <xf numFmtId="0" fontId="13" fillId="0" borderId="11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2" fontId="0" fillId="0" borderId="0" xfId="0" applyNumberFormat="1"/>
    <xf numFmtId="0" fontId="14" fillId="2" borderId="7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2" fontId="14" fillId="2" borderId="9" xfId="0" applyNumberFormat="1" applyFont="1" applyFill="1" applyBorder="1" applyAlignment="1">
      <alignment horizontal="center"/>
    </xf>
    <xf numFmtId="0" fontId="15" fillId="0" borderId="10" xfId="0" applyFont="1" applyBorder="1"/>
    <xf numFmtId="0" fontId="15" fillId="0" borderId="0" xfId="0" applyFont="1"/>
    <xf numFmtId="17" fontId="15" fillId="0" borderId="0" xfId="0" applyNumberFormat="1" applyFont="1"/>
    <xf numFmtId="2" fontId="15" fillId="0" borderId="11" xfId="0" applyNumberFormat="1" applyFont="1" applyBorder="1" applyAlignment="1">
      <alignment horizontal="right"/>
    </xf>
    <xf numFmtId="165" fontId="0" fillId="0" borderId="0" xfId="0" applyNumberFormat="1"/>
    <xf numFmtId="0" fontId="16" fillId="2" borderId="0" xfId="0" applyFont="1" applyFill="1"/>
    <xf numFmtId="9" fontId="0" fillId="0" borderId="0" xfId="1" applyFont="1" applyAlignment="1"/>
    <xf numFmtId="2" fontId="2" fillId="0" borderId="0" xfId="0" applyNumberFormat="1" applyFont="1"/>
    <xf numFmtId="0" fontId="15" fillId="0" borderId="12" xfId="0" applyFont="1" applyBorder="1"/>
    <xf numFmtId="0" fontId="15" fillId="0" borderId="5" xfId="0" applyFont="1" applyBorder="1"/>
    <xf numFmtId="17" fontId="15" fillId="0" borderId="5" xfId="0" applyNumberFormat="1" applyFont="1" applyBorder="1"/>
    <xf numFmtId="2" fontId="15" fillId="0" borderId="13" xfId="0" applyNumberFormat="1" applyFont="1" applyBorder="1" applyAlignment="1">
      <alignment horizontal="right"/>
    </xf>
    <xf numFmtId="2" fontId="1" fillId="2" borderId="0" xfId="0" applyNumberFormat="1" applyFont="1" applyFill="1"/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</a:t>
            </a:r>
            <a:r>
              <a:rPr lang="en-US" baseline="0"/>
              <a:t> Jones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'Dow Jones'!$D$2:$D$121</c:f>
              <c:numCache>
                <c:formatCode>0.00</c:formatCode>
                <c:ptCount val="120"/>
                <c:pt idx="0">
                  <c:v>947.27</c:v>
                </c:pt>
                <c:pt idx="1">
                  <c:v>974.58</c:v>
                </c:pt>
                <c:pt idx="2">
                  <c:v>1003.87</c:v>
                </c:pt>
                <c:pt idx="3">
                  <c:v>997.75</c:v>
                </c:pt>
                <c:pt idx="4">
                  <c:v>991.75</c:v>
                </c:pt>
                <c:pt idx="5">
                  <c:v>976.88</c:v>
                </c:pt>
                <c:pt idx="6">
                  <c:v>952.34</c:v>
                </c:pt>
                <c:pt idx="7">
                  <c:v>881.47</c:v>
                </c:pt>
                <c:pt idx="8">
                  <c:v>849.98</c:v>
                </c:pt>
                <c:pt idx="9">
                  <c:v>852.55</c:v>
                </c:pt>
                <c:pt idx="10">
                  <c:v>888.98</c:v>
                </c:pt>
                <c:pt idx="11">
                  <c:v>875</c:v>
                </c:pt>
                <c:pt idx="12">
                  <c:v>871.1</c:v>
                </c:pt>
                <c:pt idx="13">
                  <c:v>824.39</c:v>
                </c:pt>
                <c:pt idx="14">
                  <c:v>822.77</c:v>
                </c:pt>
                <c:pt idx="15">
                  <c:v>848.36</c:v>
                </c:pt>
                <c:pt idx="16">
                  <c:v>819.54</c:v>
                </c:pt>
                <c:pt idx="17">
                  <c:v>811.93</c:v>
                </c:pt>
                <c:pt idx="18">
                  <c:v>808.6</c:v>
                </c:pt>
                <c:pt idx="19">
                  <c:v>901.31</c:v>
                </c:pt>
                <c:pt idx="20">
                  <c:v>896.25</c:v>
                </c:pt>
                <c:pt idx="21">
                  <c:v>991.72</c:v>
                </c:pt>
                <c:pt idx="22">
                  <c:v>1039.28</c:v>
                </c:pt>
                <c:pt idx="23">
                  <c:v>1046.54</c:v>
                </c:pt>
                <c:pt idx="24">
                  <c:v>1075.7</c:v>
                </c:pt>
                <c:pt idx="25">
                  <c:v>1112.6199999999999</c:v>
                </c:pt>
                <c:pt idx="26">
                  <c:v>1130.03</c:v>
                </c:pt>
                <c:pt idx="27">
                  <c:v>1226.2</c:v>
                </c:pt>
                <c:pt idx="28">
                  <c:v>1199.98</c:v>
                </c:pt>
                <c:pt idx="29">
                  <c:v>1221.96</c:v>
                </c:pt>
                <c:pt idx="30">
                  <c:v>1199.22</c:v>
                </c:pt>
                <c:pt idx="31">
                  <c:v>1216.1600000000001</c:v>
                </c:pt>
                <c:pt idx="32">
                  <c:v>1233.1300000000001</c:v>
                </c:pt>
                <c:pt idx="33">
                  <c:v>1225.2</c:v>
                </c:pt>
                <c:pt idx="34">
                  <c:v>1276.02</c:v>
                </c:pt>
                <c:pt idx="35">
                  <c:v>1258.6400000000001</c:v>
                </c:pt>
                <c:pt idx="36">
                  <c:v>1220.58</c:v>
                </c:pt>
                <c:pt idx="37">
                  <c:v>1154.6300000000001</c:v>
                </c:pt>
                <c:pt idx="38">
                  <c:v>1164.8900000000001</c:v>
                </c:pt>
                <c:pt idx="39">
                  <c:v>1170.75</c:v>
                </c:pt>
                <c:pt idx="40">
                  <c:v>1104.8499999999999</c:v>
                </c:pt>
                <c:pt idx="41">
                  <c:v>1132.4000000000001</c:v>
                </c:pt>
                <c:pt idx="42">
                  <c:v>1115.28</c:v>
                </c:pt>
                <c:pt idx="43">
                  <c:v>1224.3800000000001</c:v>
                </c:pt>
                <c:pt idx="44">
                  <c:v>1206.71</c:v>
                </c:pt>
                <c:pt idx="45">
                  <c:v>1207.3800000000001</c:v>
                </c:pt>
                <c:pt idx="46">
                  <c:v>1188.94</c:v>
                </c:pt>
                <c:pt idx="47">
                  <c:v>1211.57</c:v>
                </c:pt>
                <c:pt idx="48">
                  <c:v>1286.77</c:v>
                </c:pt>
                <c:pt idx="49">
                  <c:v>1284.01</c:v>
                </c:pt>
                <c:pt idx="50">
                  <c:v>1266.78</c:v>
                </c:pt>
                <c:pt idx="51">
                  <c:v>1258.06</c:v>
                </c:pt>
                <c:pt idx="52">
                  <c:v>1315.41</c:v>
                </c:pt>
                <c:pt idx="53">
                  <c:v>1335.46</c:v>
                </c:pt>
                <c:pt idx="54">
                  <c:v>1347.45</c:v>
                </c:pt>
                <c:pt idx="55">
                  <c:v>1334.01</c:v>
                </c:pt>
                <c:pt idx="56">
                  <c:v>1328.63</c:v>
                </c:pt>
                <c:pt idx="57">
                  <c:v>1374.31</c:v>
                </c:pt>
                <c:pt idx="58">
                  <c:v>1472.13</c:v>
                </c:pt>
                <c:pt idx="59">
                  <c:v>1546.67</c:v>
                </c:pt>
                <c:pt idx="60">
                  <c:v>1570.99</c:v>
                </c:pt>
                <c:pt idx="61">
                  <c:v>1709.06</c:v>
                </c:pt>
                <c:pt idx="62">
                  <c:v>1818.61</c:v>
                </c:pt>
                <c:pt idx="63">
                  <c:v>1783.98</c:v>
                </c:pt>
                <c:pt idx="64">
                  <c:v>1876.71</c:v>
                </c:pt>
                <c:pt idx="65">
                  <c:v>1892.72</c:v>
                </c:pt>
                <c:pt idx="66">
                  <c:v>1775.31</c:v>
                </c:pt>
                <c:pt idx="67">
                  <c:v>1898.34</c:v>
                </c:pt>
                <c:pt idx="68">
                  <c:v>1767.58</c:v>
                </c:pt>
                <c:pt idx="69">
                  <c:v>1877.81</c:v>
                </c:pt>
                <c:pt idx="70">
                  <c:v>1914.23</c:v>
                </c:pt>
                <c:pt idx="71">
                  <c:v>1895.95</c:v>
                </c:pt>
                <c:pt idx="72">
                  <c:v>2158.04</c:v>
                </c:pt>
                <c:pt idx="73">
                  <c:v>2223.9899999999998</c:v>
                </c:pt>
                <c:pt idx="74">
                  <c:v>2304.69</c:v>
                </c:pt>
                <c:pt idx="75">
                  <c:v>2286.36</c:v>
                </c:pt>
                <c:pt idx="76">
                  <c:v>2291.5700000000002</c:v>
                </c:pt>
                <c:pt idx="77">
                  <c:v>2418.5300000000002</c:v>
                </c:pt>
                <c:pt idx="78">
                  <c:v>2572.0700000000002</c:v>
                </c:pt>
                <c:pt idx="79">
                  <c:v>2662.95</c:v>
                </c:pt>
                <c:pt idx="80">
                  <c:v>2596.2800000000002</c:v>
                </c:pt>
                <c:pt idx="81">
                  <c:v>1993.53</c:v>
                </c:pt>
                <c:pt idx="82">
                  <c:v>1833.55</c:v>
                </c:pt>
                <c:pt idx="83">
                  <c:v>1938.83</c:v>
                </c:pt>
                <c:pt idx="84">
                  <c:v>1958.22</c:v>
                </c:pt>
                <c:pt idx="85">
                  <c:v>2071.62</c:v>
                </c:pt>
                <c:pt idx="86">
                  <c:v>1988.06</c:v>
                </c:pt>
                <c:pt idx="87">
                  <c:v>2032.33</c:v>
                </c:pt>
                <c:pt idx="88">
                  <c:v>2031.12</c:v>
                </c:pt>
                <c:pt idx="89">
                  <c:v>2141.71</c:v>
                </c:pt>
                <c:pt idx="90">
                  <c:v>2128.73</c:v>
                </c:pt>
                <c:pt idx="91">
                  <c:v>2031.65</c:v>
                </c:pt>
                <c:pt idx="92">
                  <c:v>2112.91</c:v>
                </c:pt>
                <c:pt idx="93">
                  <c:v>2148.65</c:v>
                </c:pt>
                <c:pt idx="94">
                  <c:v>2114.5100000000002</c:v>
                </c:pt>
                <c:pt idx="95">
                  <c:v>2168.5700000000002</c:v>
                </c:pt>
                <c:pt idx="96">
                  <c:v>2342.3200000000002</c:v>
                </c:pt>
                <c:pt idx="97">
                  <c:v>2258.39</c:v>
                </c:pt>
                <c:pt idx="98">
                  <c:v>2277.4899999999998</c:v>
                </c:pt>
                <c:pt idx="99">
                  <c:v>2418.8000000000002</c:v>
                </c:pt>
                <c:pt idx="100">
                  <c:v>2480.15</c:v>
                </c:pt>
                <c:pt idx="101">
                  <c:v>2440.06</c:v>
                </c:pt>
                <c:pt idx="102">
                  <c:v>2660.66</c:v>
                </c:pt>
                <c:pt idx="103">
                  <c:v>2737.27</c:v>
                </c:pt>
                <c:pt idx="104">
                  <c:v>2692.82</c:v>
                </c:pt>
                <c:pt idx="105">
                  <c:v>2645.08</c:v>
                </c:pt>
                <c:pt idx="106">
                  <c:v>2706.27</c:v>
                </c:pt>
                <c:pt idx="107">
                  <c:v>2753.2</c:v>
                </c:pt>
                <c:pt idx="108">
                  <c:v>2590.54</c:v>
                </c:pt>
                <c:pt idx="109">
                  <c:v>2627.25</c:v>
                </c:pt>
                <c:pt idx="110">
                  <c:v>2707.21</c:v>
                </c:pt>
                <c:pt idx="111">
                  <c:v>2656.76</c:v>
                </c:pt>
                <c:pt idx="112">
                  <c:v>2876.66</c:v>
                </c:pt>
                <c:pt idx="113">
                  <c:v>2880.69</c:v>
                </c:pt>
                <c:pt idx="114">
                  <c:v>2905.2</c:v>
                </c:pt>
                <c:pt idx="115">
                  <c:v>2614.36</c:v>
                </c:pt>
                <c:pt idx="116">
                  <c:v>2452.48</c:v>
                </c:pt>
                <c:pt idx="117">
                  <c:v>2442.33</c:v>
                </c:pt>
                <c:pt idx="118">
                  <c:v>2559.65</c:v>
                </c:pt>
                <c:pt idx="119">
                  <c:v>2633.66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F-4023-8FC0-4C61B478C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28064"/>
        <c:axId val="978230944"/>
      </c:scatterChart>
      <c:valAx>
        <c:axId val="9782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30944"/>
        <c:crosses val="autoZero"/>
        <c:crossBetween val="midCat"/>
      </c:valAx>
      <c:valAx>
        <c:axId val="9782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2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44c9ded-7eb4-4e4f-9f73-21cb2e82849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'Dow Jones'!$E$3:$E$121</c:f>
              <c:numCache>
                <c:formatCode>0.0000</c:formatCode>
                <c:ptCount val="119"/>
                <c:pt idx="0">
                  <c:v>2.8830217361470394E-2</c:v>
                </c:pt>
                <c:pt idx="1">
                  <c:v>3.0053971967411563E-2</c:v>
                </c:pt>
                <c:pt idx="2">
                  <c:v>-6.0964069052765841E-3</c:v>
                </c:pt>
                <c:pt idx="3">
                  <c:v>-6.0135304434978699E-3</c:v>
                </c:pt>
                <c:pt idx="4">
                  <c:v>-1.4993698008570713E-2</c:v>
                </c:pt>
                <c:pt idx="5">
                  <c:v>-2.5120792727868279E-2</c:v>
                </c:pt>
                <c:pt idx="6">
                  <c:v>-7.4416699918096477E-2</c:v>
                </c:pt>
                <c:pt idx="7">
                  <c:v>-3.5724414897841117E-2</c:v>
                </c:pt>
                <c:pt idx="8">
                  <c:v>3.0236005553071089E-3</c:v>
                </c:pt>
                <c:pt idx="9">
                  <c:v>4.2730631634508319E-2</c:v>
                </c:pt>
                <c:pt idx="10">
                  <c:v>-1.5725888096470131E-2</c:v>
                </c:pt>
                <c:pt idx="11">
                  <c:v>-4.4571428571428314E-3</c:v>
                </c:pt>
                <c:pt idx="12">
                  <c:v>-5.3621857421650827E-2</c:v>
                </c:pt>
                <c:pt idx="13">
                  <c:v>-1.9650893387838336E-3</c:v>
                </c:pt>
                <c:pt idx="14">
                  <c:v>3.1102252148231015E-2</c:v>
                </c:pt>
                <c:pt idx="15">
                  <c:v>-3.3971427224291632E-2</c:v>
                </c:pt>
                <c:pt idx="16">
                  <c:v>-9.2856968543329355E-3</c:v>
                </c:pt>
                <c:pt idx="17">
                  <c:v>-4.1013387853631811E-3</c:v>
                </c:pt>
                <c:pt idx="18">
                  <c:v>0.11465495918872115</c:v>
                </c:pt>
                <c:pt idx="19">
                  <c:v>-5.6140506595954171E-3</c:v>
                </c:pt>
                <c:pt idx="20">
                  <c:v>0.10652161785216181</c:v>
                </c:pt>
                <c:pt idx="21">
                  <c:v>4.7957084660992966E-2</c:v>
                </c:pt>
                <c:pt idx="22">
                  <c:v>6.9856054191363166E-3</c:v>
                </c:pt>
                <c:pt idx="23">
                  <c:v>2.7863244596479909E-2</c:v>
                </c:pt>
                <c:pt idx="24">
                  <c:v>3.4321836943385559E-2</c:v>
                </c:pt>
                <c:pt idx="25">
                  <c:v>1.5647750355017961E-2</c:v>
                </c:pt>
                <c:pt idx="26">
                  <c:v>8.5103935293753333E-2</c:v>
                </c:pt>
                <c:pt idx="27">
                  <c:v>-2.1383134888272735E-2</c:v>
                </c:pt>
                <c:pt idx="28">
                  <c:v>1.8316971949532506E-2</c:v>
                </c:pt>
                <c:pt idx="29">
                  <c:v>-1.860944711774527E-2</c:v>
                </c:pt>
                <c:pt idx="30">
                  <c:v>1.4125848468171023E-2</c:v>
                </c:pt>
                <c:pt idx="31">
                  <c:v>1.3953756084725715E-2</c:v>
                </c:pt>
                <c:pt idx="32">
                  <c:v>-6.4307899410443858E-3</c:v>
                </c:pt>
                <c:pt idx="33">
                  <c:v>4.1478942213516105E-2</c:v>
                </c:pt>
                <c:pt idx="34">
                  <c:v>-1.3620476168085047E-2</c:v>
                </c:pt>
                <c:pt idx="35">
                  <c:v>-3.0238988114155096E-2</c:v>
                </c:pt>
                <c:pt idx="36">
                  <c:v>-5.4031689852365124E-2</c:v>
                </c:pt>
                <c:pt idx="37">
                  <c:v>8.8859634688168414E-3</c:v>
                </c:pt>
                <c:pt idx="38">
                  <c:v>5.0305179029778773E-3</c:v>
                </c:pt>
                <c:pt idx="39">
                  <c:v>-5.6288703822336188E-2</c:v>
                </c:pt>
                <c:pt idx="40">
                  <c:v>2.4935511607910743E-2</c:v>
                </c:pt>
                <c:pt idx="41">
                  <c:v>-1.5118332744613314E-2</c:v>
                </c:pt>
                <c:pt idx="42">
                  <c:v>9.7822968223226572E-2</c:v>
                </c:pt>
                <c:pt idx="43">
                  <c:v>-1.4431794050866619E-2</c:v>
                </c:pt>
                <c:pt idx="44">
                  <c:v>5.5522867963311211E-4</c:v>
                </c:pt>
                <c:pt idx="45">
                  <c:v>-1.5272739319849635E-2</c:v>
                </c:pt>
                <c:pt idx="46">
                  <c:v>1.9033761165407743E-2</c:v>
                </c:pt>
                <c:pt idx="47">
                  <c:v>6.2068225525557789E-2</c:v>
                </c:pt>
                <c:pt idx="48">
                  <c:v>-2.1449054609603822E-3</c:v>
                </c:pt>
                <c:pt idx="49">
                  <c:v>-1.3418898606708685E-2</c:v>
                </c:pt>
                <c:pt idx="50">
                  <c:v>-6.8835946257440337E-3</c:v>
                </c:pt>
                <c:pt idx="51">
                  <c:v>4.558606107816808E-2</c:v>
                </c:pt>
                <c:pt idx="52">
                  <c:v>1.5242395906979537E-2</c:v>
                </c:pt>
                <c:pt idx="53">
                  <c:v>8.9781798032138802E-3</c:v>
                </c:pt>
                <c:pt idx="54">
                  <c:v>-9.9743960814872943E-3</c:v>
                </c:pt>
                <c:pt idx="55">
                  <c:v>-4.0329532762122334E-3</c:v>
                </c:pt>
                <c:pt idx="56">
                  <c:v>3.4381279965076679E-2</c:v>
                </c:pt>
                <c:pt idx="57">
                  <c:v>7.1177536363702637E-2</c:v>
                </c:pt>
                <c:pt idx="58">
                  <c:v>5.0634115193630966E-2</c:v>
                </c:pt>
                <c:pt idx="59">
                  <c:v>1.5724104042879175E-2</c:v>
                </c:pt>
                <c:pt idx="60">
                  <c:v>8.7887255806847864E-2</c:v>
                </c:pt>
                <c:pt idx="61">
                  <c:v>6.4099563502744178E-2</c:v>
                </c:pt>
                <c:pt idx="62">
                  <c:v>-1.9042015605324883E-2</c:v>
                </c:pt>
                <c:pt idx="63">
                  <c:v>5.1979282278949324E-2</c:v>
                </c:pt>
                <c:pt idx="64">
                  <c:v>8.5308864981803213E-3</c:v>
                </c:pt>
                <c:pt idx="65">
                  <c:v>-6.2032418952618497E-2</c:v>
                </c:pt>
                <c:pt idx="66">
                  <c:v>6.9300572857698084E-2</c:v>
                </c:pt>
                <c:pt idx="67">
                  <c:v>-6.8881233077320178E-2</c:v>
                </c:pt>
                <c:pt idx="68">
                  <c:v>6.236209959379492E-2</c:v>
                </c:pt>
                <c:pt idx="69">
                  <c:v>1.9394933459721736E-2</c:v>
                </c:pt>
                <c:pt idx="70">
                  <c:v>-9.5495316654738323E-3</c:v>
                </c:pt>
                <c:pt idx="71">
                  <c:v>0.13823676784725331</c:v>
                </c:pt>
                <c:pt idx="72">
                  <c:v>3.0560137902911819E-2</c:v>
                </c:pt>
                <c:pt idx="73">
                  <c:v>3.6286134380100754E-2</c:v>
                </c:pt>
                <c:pt idx="74">
                  <c:v>-7.95334730484357E-3</c:v>
                </c:pt>
                <c:pt idx="75">
                  <c:v>2.2787312584195123E-3</c:v>
                </c:pt>
                <c:pt idx="76">
                  <c:v>5.5403064274711235E-2</c:v>
                </c:pt>
                <c:pt idx="77">
                  <c:v>6.3484844099514978E-2</c:v>
                </c:pt>
                <c:pt idx="78">
                  <c:v>3.5333408499768529E-2</c:v>
                </c:pt>
                <c:pt idx="79">
                  <c:v>-2.5036144125875296E-2</c:v>
                </c:pt>
                <c:pt idx="80">
                  <c:v>-0.2321590891583343</c:v>
                </c:pt>
                <c:pt idx="81">
                  <c:v>-8.0249607480198451E-2</c:v>
                </c:pt>
                <c:pt idx="82">
                  <c:v>5.7418668702789659E-2</c:v>
                </c:pt>
                <c:pt idx="83">
                  <c:v>1.000087681746213E-2</c:v>
                </c:pt>
                <c:pt idx="84">
                  <c:v>5.7909734350583622E-2</c:v>
                </c:pt>
                <c:pt idx="85">
                  <c:v>-4.0335582780625767E-2</c:v>
                </c:pt>
                <c:pt idx="86">
                  <c:v>2.2267939599408461E-2</c:v>
                </c:pt>
                <c:pt idx="87">
                  <c:v>-5.953757509853402E-4</c:v>
                </c:pt>
                <c:pt idx="88">
                  <c:v>5.444779235101823E-2</c:v>
                </c:pt>
                <c:pt idx="89">
                  <c:v>-6.0605777626289358E-3</c:v>
                </c:pt>
                <c:pt idx="90">
                  <c:v>-4.5604656297416737E-2</c:v>
                </c:pt>
                <c:pt idx="91">
                  <c:v>3.9997046735411983E-2</c:v>
                </c:pt>
                <c:pt idx="92">
                  <c:v>1.6915060272325956E-2</c:v>
                </c:pt>
                <c:pt idx="93">
                  <c:v>-1.5889046610662448E-2</c:v>
                </c:pt>
                <c:pt idx="94">
                  <c:v>2.5566206828059428E-2</c:v>
                </c:pt>
                <c:pt idx="95">
                  <c:v>8.0121923663981326E-2</c:v>
                </c:pt>
                <c:pt idx="96">
                  <c:v>-3.5831995628266111E-2</c:v>
                </c:pt>
                <c:pt idx="97">
                  <c:v>8.4573523616381183E-3</c:v>
                </c:pt>
                <c:pt idx="98">
                  <c:v>6.2046375615260843E-2</c:v>
                </c:pt>
                <c:pt idx="99">
                  <c:v>2.5363816768645568E-2</c:v>
                </c:pt>
                <c:pt idx="100">
                  <c:v>-1.6164344898494099E-2</c:v>
                </c:pt>
                <c:pt idx="101">
                  <c:v>9.0407612927550923E-2</c:v>
                </c:pt>
                <c:pt idx="102">
                  <c:v>2.8793607601121575E-2</c:v>
                </c:pt>
                <c:pt idx="103">
                  <c:v>-1.6238807278784999E-2</c:v>
                </c:pt>
                <c:pt idx="104">
                  <c:v>-1.7728626495644058E-2</c:v>
                </c:pt>
                <c:pt idx="105">
                  <c:v>2.3133515810485904E-2</c:v>
                </c:pt>
                <c:pt idx="106">
                  <c:v>1.7341211335158663E-2</c:v>
                </c:pt>
                <c:pt idx="107">
                  <c:v>-5.9080342873746861E-2</c:v>
                </c:pt>
                <c:pt idx="108">
                  <c:v>1.4170790645965721E-2</c:v>
                </c:pt>
                <c:pt idx="109">
                  <c:v>3.0434865353506532E-2</c:v>
                </c:pt>
                <c:pt idx="110">
                  <c:v>-1.8635421707218804E-2</c:v>
                </c:pt>
                <c:pt idx="111">
                  <c:v>8.2769990514762193E-2</c:v>
                </c:pt>
                <c:pt idx="112">
                  <c:v>1.4009302454931066E-3</c:v>
                </c:pt>
                <c:pt idx="113">
                  <c:v>8.5083782010559154E-3</c:v>
                </c:pt>
                <c:pt idx="114">
                  <c:v>-0.10011014732204314</c:v>
                </c:pt>
                <c:pt idx="115">
                  <c:v>-6.191955201272973E-2</c:v>
                </c:pt>
                <c:pt idx="116">
                  <c:v>-4.138667797494818E-3</c:v>
                </c:pt>
                <c:pt idx="117">
                  <c:v>4.8036096678172144E-2</c:v>
                </c:pt>
                <c:pt idx="118">
                  <c:v>2.8914109350887722E-2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A-400C-B928-C4164048A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226320"/>
        <c:axId val="1128223920"/>
      </c:scatterChart>
      <c:valAx>
        <c:axId val="11282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23920"/>
        <c:crosses val="autoZero"/>
        <c:crossBetween val="midCat"/>
      </c:valAx>
      <c:valAx>
        <c:axId val="11282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2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bb5b19a-ccc8-470e-9b0a-9870849f238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 Jones'!$T$1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'Dow Jones'!$S$2:$S$11</c:f>
              <c:numCache>
                <c:formatCode>0.00</c:formatCode>
                <c:ptCount val="10"/>
                <c:pt idx="0">
                  <c:v>-0.19511950345777529</c:v>
                </c:pt>
                <c:pt idx="1">
                  <c:v>-0.15807991775721658</c:v>
                </c:pt>
                <c:pt idx="2">
                  <c:v>-0.12104033205665789</c:v>
                </c:pt>
                <c:pt idx="3">
                  <c:v>-8.4000746356099193E-2</c:v>
                </c:pt>
                <c:pt idx="4">
                  <c:v>-4.6961160655540499E-2</c:v>
                </c:pt>
                <c:pt idx="5">
                  <c:v>-9.9215749549818044E-3</c:v>
                </c:pt>
                <c:pt idx="6">
                  <c:v>2.711801074557689E-2</c:v>
                </c:pt>
                <c:pt idx="7">
                  <c:v>6.4157596446135584E-2</c:v>
                </c:pt>
                <c:pt idx="8">
                  <c:v>0.10119718214669428</c:v>
                </c:pt>
                <c:pt idx="9">
                  <c:v>0.13823676784725297</c:v>
                </c:pt>
              </c:numCache>
            </c:numRef>
          </c:cat>
          <c:val>
            <c:numRef>
              <c:f>'Dow Jones'!$T$2:$T$11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24</c:v>
                </c:pt>
                <c:pt idx="6">
                  <c:v>44</c:v>
                </c:pt>
                <c:pt idx="7">
                  <c:v>29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8-4260-8557-14114BEC1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9368944"/>
        <c:axId val="1137813328"/>
      </c:barChart>
      <c:lineChart>
        <c:grouping val="standard"/>
        <c:varyColors val="0"/>
        <c:ser>
          <c:idx val="1"/>
          <c:order val="1"/>
          <c:tx>
            <c:strRef>
              <c:f>'Dow Jones'!$V$1</c:f>
              <c:strCache>
                <c:ptCount val="1"/>
                <c:pt idx="0">
                  <c:v>Cummulative Freq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'Dow Jones'!$S$2:$S$11</c:f>
              <c:numCache>
                <c:formatCode>0.00</c:formatCode>
                <c:ptCount val="10"/>
                <c:pt idx="0">
                  <c:v>-0.19511950345777529</c:v>
                </c:pt>
                <c:pt idx="1">
                  <c:v>-0.15807991775721658</c:v>
                </c:pt>
                <c:pt idx="2">
                  <c:v>-0.12104033205665789</c:v>
                </c:pt>
                <c:pt idx="3">
                  <c:v>-8.4000746356099193E-2</c:v>
                </c:pt>
                <c:pt idx="4">
                  <c:v>-4.6961160655540499E-2</c:v>
                </c:pt>
                <c:pt idx="5">
                  <c:v>-9.9215749549818044E-3</c:v>
                </c:pt>
                <c:pt idx="6">
                  <c:v>2.711801074557689E-2</c:v>
                </c:pt>
                <c:pt idx="7">
                  <c:v>6.4157596446135584E-2</c:v>
                </c:pt>
                <c:pt idx="8">
                  <c:v>0.10119718214669428</c:v>
                </c:pt>
                <c:pt idx="9">
                  <c:v>0.13823676784725297</c:v>
                </c:pt>
              </c:numCache>
            </c:numRef>
          </c:cat>
          <c:val>
            <c:numRef>
              <c:f>'Dow Jones'!$V$2:$V$11</c:f>
              <c:numCache>
                <c:formatCode>0%</c:formatCode>
                <c:ptCount val="10"/>
                <c:pt idx="0">
                  <c:v>8.4033613445378148E-3</c:v>
                </c:pt>
                <c:pt idx="1">
                  <c:v>8.4033613445378148E-3</c:v>
                </c:pt>
                <c:pt idx="2">
                  <c:v>8.4033613445378148E-3</c:v>
                </c:pt>
                <c:pt idx="3">
                  <c:v>1.680672268907563E-2</c:v>
                </c:pt>
                <c:pt idx="4">
                  <c:v>9.2436974789915971E-2</c:v>
                </c:pt>
                <c:pt idx="5">
                  <c:v>0.29411764705882354</c:v>
                </c:pt>
                <c:pt idx="6">
                  <c:v>0.66386554621848737</c:v>
                </c:pt>
                <c:pt idx="7">
                  <c:v>0.90756302521008403</c:v>
                </c:pt>
                <c:pt idx="8">
                  <c:v>0.97478991596638653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8-4260-8557-14114BEC1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7733360"/>
        <c:axId val="1036078000"/>
      </c:lineChart>
      <c:catAx>
        <c:axId val="113936894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13328"/>
        <c:crosses val="autoZero"/>
        <c:auto val="1"/>
        <c:lblAlgn val="ctr"/>
        <c:lblOffset val="100"/>
        <c:noMultiLvlLbl val="0"/>
      </c:catAx>
      <c:valAx>
        <c:axId val="11378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68944"/>
        <c:crosses val="autoZero"/>
        <c:crossBetween val="between"/>
      </c:valAx>
      <c:catAx>
        <c:axId val="113773336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1036078000"/>
        <c:crosses val="autoZero"/>
        <c:auto val="1"/>
        <c:lblAlgn val="ctr"/>
        <c:lblOffset val="100"/>
        <c:noMultiLvlLbl val="0"/>
      </c:catAx>
      <c:valAx>
        <c:axId val="10360780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7333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947b0a2-e10f-41fa-96d1-56884cc7973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4.4437095198614696</c:v>
                </c:pt>
                <c:pt idx="1">
                  <c:v>4.5404183087583903</c:v>
                </c:pt>
                <c:pt idx="2">
                  <c:v>4.78724171152684</c:v>
                </c:pt>
                <c:pt idx="3">
                  <c:v>5.0203215636856804</c:v>
                </c:pt>
                <c:pt idx="4">
                  <c:v>5.1466801918850802</c:v>
                </c:pt>
                <c:pt idx="5">
                  <c:v>5.1656427496435002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5.2843705604154101</c:v>
                </c:pt>
                <c:pt idx="9">
                  <c:v>5.3142399270918501</c:v>
                </c:pt>
                <c:pt idx="10">
                  <c:v>5.3705450005449196</c:v>
                </c:pt>
                <c:pt idx="11">
                  <c:v>5.38224482648332</c:v>
                </c:pt>
                <c:pt idx="12">
                  <c:v>5.4020014778249204</c:v>
                </c:pt>
                <c:pt idx="13">
                  <c:v>5.4169888962655399</c:v>
                </c:pt>
                <c:pt idx="14">
                  <c:v>5.4813053678851498</c:v>
                </c:pt>
                <c:pt idx="15">
                  <c:v>5.5061848303097296</c:v>
                </c:pt>
                <c:pt idx="16">
                  <c:v>5.6196034464135902</c:v>
                </c:pt>
                <c:pt idx="17">
                  <c:v>5.62202997278394</c:v>
                </c:pt>
                <c:pt idx="18">
                  <c:v>5.6588548413010704</c:v>
                </c:pt>
                <c:pt idx="19">
                  <c:v>5.66021365550941</c:v>
                </c:pt>
                <c:pt idx="20">
                  <c:v>5.7336324966250896</c:v>
                </c:pt>
                <c:pt idx="21">
                  <c:v>5.8141603821258103</c:v>
                </c:pt>
                <c:pt idx="22">
                  <c:v>5.83492768928775</c:v>
                </c:pt>
                <c:pt idx="23">
                  <c:v>5.8377887545039302</c:v>
                </c:pt>
                <c:pt idx="24">
                  <c:v>5.8409613737005497</c:v>
                </c:pt>
                <c:pt idx="25">
                  <c:v>5.8427905097262496</c:v>
                </c:pt>
                <c:pt idx="26">
                  <c:v>5.8465832732878704</c:v>
                </c:pt>
                <c:pt idx="27">
                  <c:v>5.85464203038525</c:v>
                </c:pt>
                <c:pt idx="28">
                  <c:v>5.8561601550770801</c:v>
                </c:pt>
                <c:pt idx="29">
                  <c:v>5.8876861126328102</c:v>
                </c:pt>
                <c:pt idx="30">
                  <c:v>5.89250019895539</c:v>
                </c:pt>
                <c:pt idx="31">
                  <c:v>5.8977306243575303</c:v>
                </c:pt>
                <c:pt idx="32">
                  <c:v>5.9173873437116704</c:v>
                </c:pt>
                <c:pt idx="33">
                  <c:v>6.0432502202572103</c:v>
                </c:pt>
                <c:pt idx="34">
                  <c:v>6.05565925914998</c:v>
                </c:pt>
                <c:pt idx="35">
                  <c:v>6.0982989760218098</c:v>
                </c:pt>
                <c:pt idx="36">
                  <c:v>6.1337016845284698</c:v>
                </c:pt>
                <c:pt idx="37">
                  <c:v>6.1387200813897396</c:v>
                </c:pt>
                <c:pt idx="38">
                  <c:v>6.1517534920373604</c:v>
                </c:pt>
                <c:pt idx="39">
                  <c:v>6.2177631161154903</c:v>
                </c:pt>
                <c:pt idx="40">
                  <c:v>6.2226754694999498</c:v>
                </c:pt>
                <c:pt idx="41">
                  <c:v>6.3486843425881503</c:v>
                </c:pt>
                <c:pt idx="42">
                  <c:v>6.3678783908221401</c:v>
                </c:pt>
                <c:pt idx="43">
                  <c:v>6.3726198859985601</c:v>
                </c:pt>
                <c:pt idx="44">
                  <c:v>6.3989442911403502</c:v>
                </c:pt>
                <c:pt idx="45">
                  <c:v>6.4738289660519399</c:v>
                </c:pt>
                <c:pt idx="46">
                  <c:v>6.5290684119065796</c:v>
                </c:pt>
                <c:pt idx="47">
                  <c:v>6.5456944284812604</c:v>
                </c:pt>
                <c:pt idx="48">
                  <c:v>6.5755220450802199</c:v>
                </c:pt>
                <c:pt idx="49">
                  <c:v>6.5797510870517497</c:v>
                </c:pt>
                <c:pt idx="50">
                  <c:v>6.6002785792021799</c:v>
                </c:pt>
                <c:pt idx="51">
                  <c:v>6.6366156231496696</c:v>
                </c:pt>
                <c:pt idx="52">
                  <c:v>6.6629666541095496</c:v>
                </c:pt>
                <c:pt idx="53">
                  <c:v>6.6643324868095499</c:v>
                </c:pt>
                <c:pt idx="54">
                  <c:v>6.6757475567294602</c:v>
                </c:pt>
                <c:pt idx="55">
                  <c:v>6.7139641979448799</c:v>
                </c:pt>
                <c:pt idx="56">
                  <c:v>6.7177321410011404</c:v>
                </c:pt>
                <c:pt idx="57">
                  <c:v>6.7266529785929103</c:v>
                </c:pt>
                <c:pt idx="58">
                  <c:v>6.8202674248589403</c:v>
                </c:pt>
                <c:pt idx="59">
                  <c:v>6.8498507044806098</c:v>
                </c:pt>
                <c:pt idx="60">
                  <c:v>6.8533413309424196</c:v>
                </c:pt>
                <c:pt idx="61">
                  <c:v>6.8680888665196704</c:v>
                </c:pt>
                <c:pt idx="62">
                  <c:v>6.9108903594776097</c:v>
                </c:pt>
                <c:pt idx="63">
                  <c:v>6.9722312981665002</c:v>
                </c:pt>
                <c:pt idx="64">
                  <c:v>6.9971114048982299</c:v>
                </c:pt>
                <c:pt idx="65">
                  <c:v>7.0383097449542102</c:v>
                </c:pt>
                <c:pt idx="66">
                  <c:v>7.0746416572756798</c:v>
                </c:pt>
                <c:pt idx="67">
                  <c:v>7.1082359563919999</c:v>
                </c:pt>
                <c:pt idx="68">
                  <c:v>7.1324416395538597</c:v>
                </c:pt>
                <c:pt idx="69">
                  <c:v>7.1493515272385597</c:v>
                </c:pt>
                <c:pt idx="70">
                  <c:v>7.2183014640683902</c:v>
                </c:pt>
                <c:pt idx="71">
                  <c:v>7.2734950132839202</c:v>
                </c:pt>
                <c:pt idx="72">
                  <c:v>7.2816127540943603</c:v>
                </c:pt>
                <c:pt idx="73">
                  <c:v>7.2957825614452796</c:v>
                </c:pt>
                <c:pt idx="74">
                  <c:v>7.3448030299517697</c:v>
                </c:pt>
                <c:pt idx="75">
                  <c:v>7.3546246120815004</c:v>
                </c:pt>
                <c:pt idx="76">
                  <c:v>7.3558902732067297</c:v>
                </c:pt>
                <c:pt idx="77">
                  <c:v>7.3801747377603997</c:v>
                </c:pt>
                <c:pt idx="78">
                  <c:v>7.4222661040448603</c:v>
                </c:pt>
                <c:pt idx="79">
                  <c:v>7.4873081389571503</c:v>
                </c:pt>
                <c:pt idx="80">
                  <c:v>7.5482345365749097</c:v>
                </c:pt>
                <c:pt idx="81">
                  <c:v>7.5939835791962897</c:v>
                </c:pt>
                <c:pt idx="82">
                  <c:v>7.6043016756552904</c:v>
                </c:pt>
                <c:pt idx="83">
                  <c:v>7.6616306054114798</c:v>
                </c:pt>
                <c:pt idx="84">
                  <c:v>7.7157879680849497</c:v>
                </c:pt>
                <c:pt idx="85">
                  <c:v>7.7549831369192299</c:v>
                </c:pt>
                <c:pt idx="86">
                  <c:v>7.7998557720550696</c:v>
                </c:pt>
                <c:pt idx="87">
                  <c:v>7.8778445644596902</c:v>
                </c:pt>
                <c:pt idx="88">
                  <c:v>7.8996987891822901</c:v>
                </c:pt>
                <c:pt idx="89">
                  <c:v>7.9042056347717802</c:v>
                </c:pt>
                <c:pt idx="90">
                  <c:v>7.9060388158534396</c:v>
                </c:pt>
                <c:pt idx="91">
                  <c:v>7.9169168542608999</c:v>
                </c:pt>
                <c:pt idx="92">
                  <c:v>7.9436655812720698</c:v>
                </c:pt>
                <c:pt idx="93">
                  <c:v>7.9614782851391004</c:v>
                </c:pt>
                <c:pt idx="94">
                  <c:v>7.9990340765500196</c:v>
                </c:pt>
                <c:pt idx="95">
                  <c:v>8.0234442607392005</c:v>
                </c:pt>
                <c:pt idx="96">
                  <c:v>8.0901938776950999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8.2169201847850299</c:v>
                </c:pt>
                <c:pt idx="101">
                  <c:v>8.2974339070051695</c:v>
                </c:pt>
                <c:pt idx="102">
                  <c:v>8.3281394240609004</c:v>
                </c:pt>
                <c:pt idx="103">
                  <c:v>8.3513558208016896</c:v>
                </c:pt>
                <c:pt idx="104">
                  <c:v>8.3722552767780805</c:v>
                </c:pt>
                <c:pt idx="105">
                  <c:v>8.3726690276435605</c:v>
                </c:pt>
                <c:pt idx="106">
                  <c:v>8.3801378828009501</c:v>
                </c:pt>
                <c:pt idx="107">
                  <c:v>8.3807982742444391</c:v>
                </c:pt>
                <c:pt idx="108">
                  <c:v>8.4629249499427495</c:v>
                </c:pt>
                <c:pt idx="109">
                  <c:v>8.6094879202237404</c:v>
                </c:pt>
                <c:pt idx="110">
                  <c:v>8.6308004093580006</c:v>
                </c:pt>
                <c:pt idx="111">
                  <c:v>8.8059147234426796</c:v>
                </c:pt>
                <c:pt idx="112">
                  <c:v>8.8356280132650795</c:v>
                </c:pt>
                <c:pt idx="113">
                  <c:v>8.99762599724626</c:v>
                </c:pt>
                <c:pt idx="114">
                  <c:v>9.0666778321521999</c:v>
                </c:pt>
                <c:pt idx="115">
                  <c:v>9.1142280705583101</c:v>
                </c:pt>
                <c:pt idx="116">
                  <c:v>9.1732779679970804</c:v>
                </c:pt>
                <c:pt idx="117">
                  <c:v>9.2244602161368601</c:v>
                </c:pt>
                <c:pt idx="118">
                  <c:v>9.2521183893609091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9.7198795686495405</c:v>
                </c:pt>
                <c:pt idx="124">
                  <c:v>9.7302186961228507</c:v>
                </c:pt>
                <c:pt idx="125">
                  <c:v>9.7418793846396508</c:v>
                </c:pt>
                <c:pt idx="126">
                  <c:v>9.7492034471414097</c:v>
                </c:pt>
                <c:pt idx="127">
                  <c:v>9.7810656489500101</c:v>
                </c:pt>
                <c:pt idx="128">
                  <c:v>9.8522453094770093</c:v>
                </c:pt>
                <c:pt idx="129">
                  <c:v>9.8542952075028101</c:v>
                </c:pt>
                <c:pt idx="130">
                  <c:v>9.8704471816619304</c:v>
                </c:pt>
                <c:pt idx="131">
                  <c:v>9.8793029483876094</c:v>
                </c:pt>
                <c:pt idx="132">
                  <c:v>10.0632119559807</c:v>
                </c:pt>
                <c:pt idx="133">
                  <c:v>10.108909397934699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10.182515283977001</c:v>
                </c:pt>
                <c:pt idx="140">
                  <c:v>10.1875621257803</c:v>
                </c:pt>
                <c:pt idx="141">
                  <c:v>10.275573041703501</c:v>
                </c:pt>
                <c:pt idx="142">
                  <c:v>10.295770489683999</c:v>
                </c:pt>
                <c:pt idx="143">
                  <c:v>10.4034534220488</c:v>
                </c:pt>
                <c:pt idx="144">
                  <c:v>10.425017777077599</c:v>
                </c:pt>
                <c:pt idx="145">
                  <c:v>10.6121546733541</c:v>
                </c:pt>
                <c:pt idx="146">
                  <c:v>10.617358014891201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Mortality'!$O$25:$O$173</c:f>
              <c:numCache>
                <c:formatCode>General</c:formatCode>
                <c:ptCount val="149"/>
                <c:pt idx="0">
                  <c:v>-0.35720243472221502</c:v>
                </c:pt>
                <c:pt idx="1">
                  <c:v>-0.38484910641242898</c:v>
                </c:pt>
                <c:pt idx="2">
                  <c:v>-0.40437250275068098</c:v>
                </c:pt>
                <c:pt idx="3">
                  <c:v>-7.3230785908826599E-3</c:v>
                </c:pt>
                <c:pt idx="4">
                  <c:v>-0.60443753173071302</c:v>
                </c:pt>
                <c:pt idx="5">
                  <c:v>-7.3295088687363993E-2</c:v>
                </c:pt>
                <c:pt idx="6">
                  <c:v>-2.3382367038570901E-2</c:v>
                </c:pt>
                <c:pt idx="7">
                  <c:v>0.464027350741334</c:v>
                </c:pt>
                <c:pt idx="8">
                  <c:v>-0.29480006358848398</c:v>
                </c:pt>
                <c:pt idx="9">
                  <c:v>0.45115694914462801</c:v>
                </c:pt>
                <c:pt idx="10">
                  <c:v>-0.131285098155702</c:v>
                </c:pt>
                <c:pt idx="11">
                  <c:v>0.125958330148286</c:v>
                </c:pt>
                <c:pt idx="12">
                  <c:v>3.4405684625658899E-2</c:v>
                </c:pt>
                <c:pt idx="13">
                  <c:v>0.33345204155699898</c:v>
                </c:pt>
                <c:pt idx="14">
                  <c:v>0.344890334871014</c:v>
                </c:pt>
                <c:pt idx="15">
                  <c:v>-0.28536970513615301</c:v>
                </c:pt>
                <c:pt idx="16">
                  <c:v>-1.06830123687245</c:v>
                </c:pt>
                <c:pt idx="17">
                  <c:v>-5.52279461599419E-2</c:v>
                </c:pt>
                <c:pt idx="18">
                  <c:v>6.3951204234413705E-4</c:v>
                </c:pt>
                <c:pt idx="19">
                  <c:v>-9.5858164957984791E-3</c:v>
                </c:pt>
                <c:pt idx="20">
                  <c:v>-4.6005450808897001E-2</c:v>
                </c:pt>
                <c:pt idx="21">
                  <c:v>-0.125523529994087</c:v>
                </c:pt>
                <c:pt idx="22">
                  <c:v>-0.26024696086132598</c:v>
                </c:pt>
                <c:pt idx="23">
                  <c:v>0.15223125489745601</c:v>
                </c:pt>
                <c:pt idx="24">
                  <c:v>0.74777393684334303</c:v>
                </c:pt>
                <c:pt idx="25">
                  <c:v>0.34632148011635799</c:v>
                </c:pt>
                <c:pt idx="26">
                  <c:v>0.16803893405575801</c:v>
                </c:pt>
                <c:pt idx="27">
                  <c:v>-8.7354233838525794E-2</c:v>
                </c:pt>
                <c:pt idx="28">
                  <c:v>-0.18580553284208701</c:v>
                </c:pt>
                <c:pt idx="29">
                  <c:v>0.28259166608102398</c:v>
                </c:pt>
                <c:pt idx="30">
                  <c:v>0.35005130106099103</c:v>
                </c:pt>
                <c:pt idx="31">
                  <c:v>-0.190886558319737</c:v>
                </c:pt>
                <c:pt idx="32">
                  <c:v>-4.9281338792303203E-2</c:v>
                </c:pt>
                <c:pt idx="33">
                  <c:v>0.45041305234139201</c:v>
                </c:pt>
                <c:pt idx="34">
                  <c:v>-1.0913913212941599</c:v>
                </c:pt>
                <c:pt idx="35">
                  <c:v>0.25623764576645802</c:v>
                </c:pt>
                <c:pt idx="36">
                  <c:v>0.17235895136138299</c:v>
                </c:pt>
                <c:pt idx="37">
                  <c:v>-0.45784500126968503</c:v>
                </c:pt>
                <c:pt idx="38">
                  <c:v>0.57635509976489196</c:v>
                </c:pt>
                <c:pt idx="39">
                  <c:v>0.68872939015489498</c:v>
                </c:pt>
                <c:pt idx="40">
                  <c:v>0.550396597878684</c:v>
                </c:pt>
                <c:pt idx="41">
                  <c:v>-0.48072410668083099</c:v>
                </c:pt>
                <c:pt idx="42">
                  <c:v>1.43491973670473E-2</c:v>
                </c:pt>
                <c:pt idx="43">
                  <c:v>0.35369850063505398</c:v>
                </c:pt>
                <c:pt idx="44">
                  <c:v>0.460643524665589</c:v>
                </c:pt>
                <c:pt idx="45">
                  <c:v>-0.61450879700578698</c:v>
                </c:pt>
                <c:pt idx="46">
                  <c:v>0.14494665601009701</c:v>
                </c:pt>
                <c:pt idx="47">
                  <c:v>-0.30853767071125299</c:v>
                </c:pt>
                <c:pt idx="48">
                  <c:v>0.156873488210171</c:v>
                </c:pt>
                <c:pt idx="49">
                  <c:v>-1.1480738771652099</c:v>
                </c:pt>
                <c:pt idx="50">
                  <c:v>0.67614202658342804</c:v>
                </c:pt>
                <c:pt idx="51">
                  <c:v>0.108421962164197</c:v>
                </c:pt>
                <c:pt idx="52">
                  <c:v>-0.163270708324188</c:v>
                </c:pt>
                <c:pt idx="53">
                  <c:v>-0.46612435576073602</c:v>
                </c:pt>
                <c:pt idx="54">
                  <c:v>-0.52588924067850495</c:v>
                </c:pt>
                <c:pt idx="55">
                  <c:v>0.839534403166319</c:v>
                </c:pt>
                <c:pt idx="56">
                  <c:v>0.42274997313471302</c:v>
                </c:pt>
                <c:pt idx="57">
                  <c:v>0.53215271426751398</c:v>
                </c:pt>
                <c:pt idx="58">
                  <c:v>-0.68312770383116095</c:v>
                </c:pt>
                <c:pt idx="59">
                  <c:v>-0.56866612250783399</c:v>
                </c:pt>
                <c:pt idx="60">
                  <c:v>0.22190929652696401</c:v>
                </c:pt>
                <c:pt idx="61">
                  <c:v>0.54101280352866299</c:v>
                </c:pt>
                <c:pt idx="62">
                  <c:v>7.8137376810840195E-2</c:v>
                </c:pt>
                <c:pt idx="63">
                  <c:v>0.49140934173991702</c:v>
                </c:pt>
                <c:pt idx="64">
                  <c:v>-0.11466747152279901</c:v>
                </c:pt>
                <c:pt idx="65">
                  <c:v>0.69625996419235103</c:v>
                </c:pt>
                <c:pt idx="66">
                  <c:v>-0.2499448587177</c:v>
                </c:pt>
                <c:pt idx="67">
                  <c:v>0.301067898478865</c:v>
                </c:pt>
                <c:pt idx="68">
                  <c:v>0.74063873022433002</c:v>
                </c:pt>
                <c:pt idx="69">
                  <c:v>0.41954225510544402</c:v>
                </c:pt>
                <c:pt idx="70">
                  <c:v>0.327848628031776</c:v>
                </c:pt>
                <c:pt idx="71">
                  <c:v>0.31966653188654798</c:v>
                </c:pt>
                <c:pt idx="72">
                  <c:v>-0.83092816827043303</c:v>
                </c:pt>
                <c:pt idx="73">
                  <c:v>0.17192212713271399</c:v>
                </c:pt>
                <c:pt idx="74">
                  <c:v>-0.49148018399204702</c:v>
                </c:pt>
                <c:pt idx="75">
                  <c:v>-0.427251690270538</c:v>
                </c:pt>
                <c:pt idx="76">
                  <c:v>4.5875636452108501E-2</c:v>
                </c:pt>
                <c:pt idx="77">
                  <c:v>-0.13354493686680699</c:v>
                </c:pt>
                <c:pt idx="78">
                  <c:v>0.19737710902543301</c:v>
                </c:pt>
                <c:pt idx="79">
                  <c:v>-0.56752919611947195</c:v>
                </c:pt>
                <c:pt idx="80">
                  <c:v>-0.84607686270986304</c:v>
                </c:pt>
                <c:pt idx="81">
                  <c:v>-0.39157453783734603</c:v>
                </c:pt>
                <c:pt idx="82">
                  <c:v>8.7974029496925801E-2</c:v>
                </c:pt>
                <c:pt idx="83">
                  <c:v>-7.6090512788795597E-2</c:v>
                </c:pt>
                <c:pt idx="84">
                  <c:v>-0.344333747439656</c:v>
                </c:pt>
                <c:pt idx="85">
                  <c:v>-0.34240951316234502</c:v>
                </c:pt>
                <c:pt idx="86">
                  <c:v>0.55010669193836204</c:v>
                </c:pt>
                <c:pt idx="87">
                  <c:v>-0.119248581367772</c:v>
                </c:pt>
                <c:pt idx="88">
                  <c:v>-0.562746175046556</c:v>
                </c:pt>
                <c:pt idx="89">
                  <c:v>0.70237207630740195</c:v>
                </c:pt>
                <c:pt idx="90">
                  <c:v>0.43685575925467002</c:v>
                </c:pt>
                <c:pt idx="91">
                  <c:v>0.26113482954566303</c:v>
                </c:pt>
                <c:pt idx="92">
                  <c:v>1.1662381648397601E-2</c:v>
                </c:pt>
                <c:pt idx="93">
                  <c:v>0.25427247157213101</c:v>
                </c:pt>
                <c:pt idx="94">
                  <c:v>0.82178792599373995</c:v>
                </c:pt>
                <c:pt idx="95">
                  <c:v>-0.46535356082120299</c:v>
                </c:pt>
                <c:pt idx="96">
                  <c:v>-0.63702543561082103</c:v>
                </c:pt>
                <c:pt idx="97">
                  <c:v>0.88051689280845902</c:v>
                </c:pt>
                <c:pt idx="98">
                  <c:v>0.107518442372302</c:v>
                </c:pt>
                <c:pt idx="99">
                  <c:v>-1.52527467517451E-2</c:v>
                </c:pt>
                <c:pt idx="100">
                  <c:v>0.44317225530751098</c:v>
                </c:pt>
                <c:pt idx="101">
                  <c:v>-0.71751710066657703</c:v>
                </c:pt>
                <c:pt idx="102">
                  <c:v>-0.117950273285583</c:v>
                </c:pt>
                <c:pt idx="103">
                  <c:v>-0.47855636879403601</c:v>
                </c:pt>
                <c:pt idx="104">
                  <c:v>-0.49352643035846699</c:v>
                </c:pt>
                <c:pt idx="105">
                  <c:v>0.85005295256566205</c:v>
                </c:pt>
                <c:pt idx="106">
                  <c:v>1.2353574349912799</c:v>
                </c:pt>
                <c:pt idx="107">
                  <c:v>-0.81736608295859203</c:v>
                </c:pt>
                <c:pt idx="108">
                  <c:v>-0.401808094633961</c:v>
                </c:pt>
                <c:pt idx="109">
                  <c:v>-1.1770836412579901E-2</c:v>
                </c:pt>
                <c:pt idx="110">
                  <c:v>0.268640620681458</c:v>
                </c:pt>
                <c:pt idx="111">
                  <c:v>3.8425067592176898E-2</c:v>
                </c:pt>
                <c:pt idx="112">
                  <c:v>0.71323417312214998</c:v>
                </c:pt>
                <c:pt idx="113">
                  <c:v>0.61578749132615695</c:v>
                </c:pt>
                <c:pt idx="114">
                  <c:v>-0.33827104753921899</c:v>
                </c:pt>
                <c:pt idx="115">
                  <c:v>0.225504884135864</c:v>
                </c:pt>
                <c:pt idx="116">
                  <c:v>-0.67297377995208696</c:v>
                </c:pt>
                <c:pt idx="117">
                  <c:v>-0.55490579875811896</c:v>
                </c:pt>
                <c:pt idx="118">
                  <c:v>-0.32840271190846998</c:v>
                </c:pt>
                <c:pt idx="119">
                  <c:v>0.719697062592904</c:v>
                </c:pt>
                <c:pt idx="120">
                  <c:v>0.409081745013603</c:v>
                </c:pt>
                <c:pt idx="121">
                  <c:v>-0.42411611814713701</c:v>
                </c:pt>
                <c:pt idx="122">
                  <c:v>-0.166938996022024</c:v>
                </c:pt>
                <c:pt idx="123">
                  <c:v>-0.12912978111885501</c:v>
                </c:pt>
                <c:pt idx="124">
                  <c:v>-0.317012171375119</c:v>
                </c:pt>
                <c:pt idx="125">
                  <c:v>0.200531772926347</c:v>
                </c:pt>
                <c:pt idx="126">
                  <c:v>-0.28779293815020202</c:v>
                </c:pt>
                <c:pt idx="127">
                  <c:v>0.29365947602222903</c:v>
                </c:pt>
                <c:pt idx="128">
                  <c:v>-0.12518525583707099</c:v>
                </c:pt>
                <c:pt idx="129">
                  <c:v>-0.139941750460081</c:v>
                </c:pt>
                <c:pt idx="130">
                  <c:v>-0.146401500814546</c:v>
                </c:pt>
                <c:pt idx="131">
                  <c:v>-0.208850553549392</c:v>
                </c:pt>
                <c:pt idx="132">
                  <c:v>-0.31166725605179102</c:v>
                </c:pt>
                <c:pt idx="133">
                  <c:v>-0.44901849858877102</c:v>
                </c:pt>
                <c:pt idx="134">
                  <c:v>-0.40916731115965099</c:v>
                </c:pt>
                <c:pt idx="135">
                  <c:v>-8.0774976394517098E-2</c:v>
                </c:pt>
                <c:pt idx="136">
                  <c:v>-0.38864128319572899</c:v>
                </c:pt>
                <c:pt idx="137">
                  <c:v>0.24007369861781899</c:v>
                </c:pt>
                <c:pt idx="138">
                  <c:v>3.7834184575429801E-2</c:v>
                </c:pt>
                <c:pt idx="139">
                  <c:v>-0.176096922390727</c:v>
                </c:pt>
                <c:pt idx="140">
                  <c:v>4.6018989974890602E-2</c:v>
                </c:pt>
                <c:pt idx="141">
                  <c:v>-2.2467151929544099E-2</c:v>
                </c:pt>
                <c:pt idx="142">
                  <c:v>-2.89037828747793E-2</c:v>
                </c:pt>
                <c:pt idx="143">
                  <c:v>3.6436571087069797E-2</c:v>
                </c:pt>
                <c:pt idx="144">
                  <c:v>-0.20719835543401599</c:v>
                </c:pt>
                <c:pt idx="145">
                  <c:v>0.200114565348187</c:v>
                </c:pt>
                <c:pt idx="146">
                  <c:v>1.1931509618241001</c:v>
                </c:pt>
                <c:pt idx="147">
                  <c:v>-4.2734615134622803E-2</c:v>
                </c:pt>
                <c:pt idx="148">
                  <c:v>0.124055342784439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3D-428F-A027-6084212C7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227104"/>
        <c:axId val="978230464"/>
      </c:scatterChart>
      <c:valAx>
        <c:axId val="978227104"/>
        <c:scaling>
          <c:orientation val="minMax"/>
          <c:min val="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30464"/>
        <c:crosses val="autoZero"/>
        <c:crossBetween val="midCat"/>
      </c:valAx>
      <c:valAx>
        <c:axId val="9782304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2710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78524773-1b91-4aae-8e49-fb231fbee83c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of MR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4.4437095198614696</c:v>
                </c:pt>
                <c:pt idx="1">
                  <c:v>4.5404183087583903</c:v>
                </c:pt>
                <c:pt idx="2">
                  <c:v>4.78724171152684</c:v>
                </c:pt>
                <c:pt idx="3">
                  <c:v>5.0203215636856804</c:v>
                </c:pt>
                <c:pt idx="4">
                  <c:v>5.1466801918850802</c:v>
                </c:pt>
                <c:pt idx="5">
                  <c:v>5.1656427496435002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5.2843705604154101</c:v>
                </c:pt>
                <c:pt idx="9">
                  <c:v>5.3142399270918501</c:v>
                </c:pt>
                <c:pt idx="10">
                  <c:v>5.3705450005449196</c:v>
                </c:pt>
                <c:pt idx="11">
                  <c:v>5.38224482648332</c:v>
                </c:pt>
                <c:pt idx="12">
                  <c:v>5.4020014778249204</c:v>
                </c:pt>
                <c:pt idx="13">
                  <c:v>5.4169888962655399</c:v>
                </c:pt>
                <c:pt idx="14">
                  <c:v>5.4813053678851498</c:v>
                </c:pt>
                <c:pt idx="15">
                  <c:v>5.5061848303097296</c:v>
                </c:pt>
                <c:pt idx="16">
                  <c:v>5.6196034464135902</c:v>
                </c:pt>
                <c:pt idx="17">
                  <c:v>5.62202997278394</c:v>
                </c:pt>
                <c:pt idx="18">
                  <c:v>5.6588548413010704</c:v>
                </c:pt>
                <c:pt idx="19">
                  <c:v>5.66021365550941</c:v>
                </c:pt>
                <c:pt idx="20">
                  <c:v>5.7336324966250896</c:v>
                </c:pt>
                <c:pt idx="21">
                  <c:v>5.8141603821258103</c:v>
                </c:pt>
                <c:pt idx="22">
                  <c:v>5.83492768928775</c:v>
                </c:pt>
                <c:pt idx="23">
                  <c:v>5.8377887545039302</c:v>
                </c:pt>
                <c:pt idx="24">
                  <c:v>5.8409613737005497</c:v>
                </c:pt>
                <c:pt idx="25">
                  <c:v>5.8427905097262496</c:v>
                </c:pt>
                <c:pt idx="26">
                  <c:v>5.8465832732878704</c:v>
                </c:pt>
                <c:pt idx="27">
                  <c:v>5.85464203038525</c:v>
                </c:pt>
                <c:pt idx="28">
                  <c:v>5.8561601550770801</c:v>
                </c:pt>
                <c:pt idx="29">
                  <c:v>5.8876861126328102</c:v>
                </c:pt>
                <c:pt idx="30">
                  <c:v>5.89250019895539</c:v>
                </c:pt>
                <c:pt idx="31">
                  <c:v>5.8977306243575303</c:v>
                </c:pt>
                <c:pt idx="32">
                  <c:v>5.9173873437116704</c:v>
                </c:pt>
                <c:pt idx="33">
                  <c:v>6.0432502202572103</c:v>
                </c:pt>
                <c:pt idx="34">
                  <c:v>6.05565925914998</c:v>
                </c:pt>
                <c:pt idx="35">
                  <c:v>6.0982989760218098</c:v>
                </c:pt>
                <c:pt idx="36">
                  <c:v>6.1337016845284698</c:v>
                </c:pt>
                <c:pt idx="37">
                  <c:v>6.1387200813897396</c:v>
                </c:pt>
                <c:pt idx="38">
                  <c:v>6.1517534920373604</c:v>
                </c:pt>
                <c:pt idx="39">
                  <c:v>6.2177631161154903</c:v>
                </c:pt>
                <c:pt idx="40">
                  <c:v>6.2226754694999498</c:v>
                </c:pt>
                <c:pt idx="41">
                  <c:v>6.3486843425881503</c:v>
                </c:pt>
                <c:pt idx="42">
                  <c:v>6.3678783908221401</c:v>
                </c:pt>
                <c:pt idx="43">
                  <c:v>6.3726198859985601</c:v>
                </c:pt>
                <c:pt idx="44">
                  <c:v>6.3989442911403502</c:v>
                </c:pt>
                <c:pt idx="45">
                  <c:v>6.4738289660519399</c:v>
                </c:pt>
                <c:pt idx="46">
                  <c:v>6.5290684119065796</c:v>
                </c:pt>
                <c:pt idx="47">
                  <c:v>6.5456944284812604</c:v>
                </c:pt>
                <c:pt idx="48">
                  <c:v>6.5755220450802199</c:v>
                </c:pt>
                <c:pt idx="49">
                  <c:v>6.5797510870517497</c:v>
                </c:pt>
                <c:pt idx="50">
                  <c:v>6.6002785792021799</c:v>
                </c:pt>
                <c:pt idx="51">
                  <c:v>6.6366156231496696</c:v>
                </c:pt>
                <c:pt idx="52">
                  <c:v>6.6629666541095496</c:v>
                </c:pt>
                <c:pt idx="53">
                  <c:v>6.6643324868095499</c:v>
                </c:pt>
                <c:pt idx="54">
                  <c:v>6.6757475567294602</c:v>
                </c:pt>
                <c:pt idx="55">
                  <c:v>6.7139641979448799</c:v>
                </c:pt>
                <c:pt idx="56">
                  <c:v>6.7177321410011404</c:v>
                </c:pt>
                <c:pt idx="57">
                  <c:v>6.7266529785929103</c:v>
                </c:pt>
                <c:pt idx="58">
                  <c:v>6.8202674248589403</c:v>
                </c:pt>
                <c:pt idx="59">
                  <c:v>6.8498507044806098</c:v>
                </c:pt>
                <c:pt idx="60">
                  <c:v>6.8533413309424196</c:v>
                </c:pt>
                <c:pt idx="61">
                  <c:v>6.8680888665196704</c:v>
                </c:pt>
                <c:pt idx="62">
                  <c:v>6.9108903594776097</c:v>
                </c:pt>
                <c:pt idx="63">
                  <c:v>6.9722312981665002</c:v>
                </c:pt>
                <c:pt idx="64">
                  <c:v>6.9971114048982299</c:v>
                </c:pt>
                <c:pt idx="65">
                  <c:v>7.0383097449542102</c:v>
                </c:pt>
                <c:pt idx="66">
                  <c:v>7.0746416572756798</c:v>
                </c:pt>
                <c:pt idx="67">
                  <c:v>7.1082359563919999</c:v>
                </c:pt>
                <c:pt idx="68">
                  <c:v>7.1324416395538597</c:v>
                </c:pt>
                <c:pt idx="69">
                  <c:v>7.1493515272385597</c:v>
                </c:pt>
                <c:pt idx="70">
                  <c:v>7.2183014640683902</c:v>
                </c:pt>
                <c:pt idx="71">
                  <c:v>7.2734950132839202</c:v>
                </c:pt>
                <c:pt idx="72">
                  <c:v>7.2816127540943603</c:v>
                </c:pt>
                <c:pt idx="73">
                  <c:v>7.2957825614452796</c:v>
                </c:pt>
                <c:pt idx="74">
                  <c:v>7.3448030299517697</c:v>
                </c:pt>
                <c:pt idx="75">
                  <c:v>7.3546246120815004</c:v>
                </c:pt>
                <c:pt idx="76">
                  <c:v>7.3558902732067297</c:v>
                </c:pt>
                <c:pt idx="77">
                  <c:v>7.3801747377603997</c:v>
                </c:pt>
                <c:pt idx="78">
                  <c:v>7.4222661040448603</c:v>
                </c:pt>
                <c:pt idx="79">
                  <c:v>7.4873081389571503</c:v>
                </c:pt>
                <c:pt idx="80">
                  <c:v>7.5482345365749097</c:v>
                </c:pt>
                <c:pt idx="81">
                  <c:v>7.5939835791962897</c:v>
                </c:pt>
                <c:pt idx="82">
                  <c:v>7.6043016756552904</c:v>
                </c:pt>
                <c:pt idx="83">
                  <c:v>7.6616306054114798</c:v>
                </c:pt>
                <c:pt idx="84">
                  <c:v>7.7157879680849497</c:v>
                </c:pt>
                <c:pt idx="85">
                  <c:v>7.7549831369192299</c:v>
                </c:pt>
                <c:pt idx="86">
                  <c:v>7.7998557720550696</c:v>
                </c:pt>
                <c:pt idx="87">
                  <c:v>7.8778445644596902</c:v>
                </c:pt>
                <c:pt idx="88">
                  <c:v>7.8996987891822901</c:v>
                </c:pt>
                <c:pt idx="89">
                  <c:v>7.9042056347717802</c:v>
                </c:pt>
                <c:pt idx="90">
                  <c:v>7.9060388158534396</c:v>
                </c:pt>
                <c:pt idx="91">
                  <c:v>7.9169168542608999</c:v>
                </c:pt>
                <c:pt idx="92">
                  <c:v>7.9436655812720698</c:v>
                </c:pt>
                <c:pt idx="93">
                  <c:v>7.9614782851391004</c:v>
                </c:pt>
                <c:pt idx="94">
                  <c:v>7.9990340765500196</c:v>
                </c:pt>
                <c:pt idx="95">
                  <c:v>8.0234442607392005</c:v>
                </c:pt>
                <c:pt idx="96">
                  <c:v>8.0901938776950999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8.2169201847850299</c:v>
                </c:pt>
                <c:pt idx="101">
                  <c:v>8.2974339070051695</c:v>
                </c:pt>
                <c:pt idx="102">
                  <c:v>8.3281394240609004</c:v>
                </c:pt>
                <c:pt idx="103">
                  <c:v>8.3513558208016896</c:v>
                </c:pt>
                <c:pt idx="104">
                  <c:v>8.3722552767780805</c:v>
                </c:pt>
                <c:pt idx="105">
                  <c:v>8.3726690276435605</c:v>
                </c:pt>
                <c:pt idx="106">
                  <c:v>8.3801378828009501</c:v>
                </c:pt>
                <c:pt idx="107">
                  <c:v>8.3807982742444391</c:v>
                </c:pt>
                <c:pt idx="108">
                  <c:v>8.4629249499427495</c:v>
                </c:pt>
                <c:pt idx="109">
                  <c:v>8.6094879202237404</c:v>
                </c:pt>
                <c:pt idx="110">
                  <c:v>8.6308004093580006</c:v>
                </c:pt>
                <c:pt idx="111">
                  <c:v>8.8059147234426796</c:v>
                </c:pt>
                <c:pt idx="112">
                  <c:v>8.8356280132650795</c:v>
                </c:pt>
                <c:pt idx="113">
                  <c:v>8.99762599724626</c:v>
                </c:pt>
                <c:pt idx="114">
                  <c:v>9.0666778321521999</c:v>
                </c:pt>
                <c:pt idx="115">
                  <c:v>9.1142280705583101</c:v>
                </c:pt>
                <c:pt idx="116">
                  <c:v>9.1732779679970804</c:v>
                </c:pt>
                <c:pt idx="117">
                  <c:v>9.2244602161368601</c:v>
                </c:pt>
                <c:pt idx="118">
                  <c:v>9.2521183893609091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9.7198795686495405</c:v>
                </c:pt>
                <c:pt idx="124">
                  <c:v>9.7302186961228507</c:v>
                </c:pt>
                <c:pt idx="125">
                  <c:v>9.7418793846396508</c:v>
                </c:pt>
                <c:pt idx="126">
                  <c:v>9.7492034471414097</c:v>
                </c:pt>
                <c:pt idx="127">
                  <c:v>9.7810656489500101</c:v>
                </c:pt>
                <c:pt idx="128">
                  <c:v>9.8522453094770093</c:v>
                </c:pt>
                <c:pt idx="129">
                  <c:v>9.8542952075028101</c:v>
                </c:pt>
                <c:pt idx="130">
                  <c:v>9.8704471816619304</c:v>
                </c:pt>
                <c:pt idx="131">
                  <c:v>9.8793029483876094</c:v>
                </c:pt>
                <c:pt idx="132">
                  <c:v>10.0632119559807</c:v>
                </c:pt>
                <c:pt idx="133">
                  <c:v>10.108909397934699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10.182515283977001</c:v>
                </c:pt>
                <c:pt idx="140">
                  <c:v>10.1875621257803</c:v>
                </c:pt>
                <c:pt idx="141">
                  <c:v>10.275573041703501</c:v>
                </c:pt>
                <c:pt idx="142">
                  <c:v>10.295770489683999</c:v>
                </c:pt>
                <c:pt idx="143">
                  <c:v>10.4034534220488</c:v>
                </c:pt>
                <c:pt idx="144">
                  <c:v>10.425017777077599</c:v>
                </c:pt>
                <c:pt idx="145">
                  <c:v>10.6121546733541</c:v>
                </c:pt>
                <c:pt idx="146">
                  <c:v>10.617358014891201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Mortality'!$D$2:$D$150</c:f>
              <c:numCache>
                <c:formatCode>0.000</c:formatCode>
                <c:ptCount val="149"/>
                <c:pt idx="0">
                  <c:v>4.8903491282217502</c:v>
                </c:pt>
                <c:pt idx="1">
                  <c:v>4.8040210447332603</c:v>
                </c:pt>
                <c:pt idx="2">
                  <c:v>4.6347289882296403</c:v>
                </c:pt>
                <c:pt idx="3">
                  <c:v>4.8903491282217502</c:v>
                </c:pt>
                <c:pt idx="4">
                  <c:v>4.2165621949463503</c:v>
                </c:pt>
                <c:pt idx="5">
                  <c:v>4.7361984483945001</c:v>
                </c:pt>
                <c:pt idx="6">
                  <c:v>4.7706846244656704</c:v>
                </c:pt>
                <c:pt idx="7">
                  <c:v>5.2040066870767996</c:v>
                </c:pt>
                <c:pt idx="8">
                  <c:v>4.4426512564903202</c:v>
                </c:pt>
                <c:pt idx="9">
                  <c:v>5.1704839950381496</c:v>
                </c:pt>
                <c:pt idx="10">
                  <c:v>4.5538768916005399</c:v>
                </c:pt>
                <c:pt idx="11">
                  <c:v>4.8040210447332603</c:v>
                </c:pt>
                <c:pt idx="12">
                  <c:v>4.7004803657924201</c:v>
                </c:pt>
                <c:pt idx="13">
                  <c:v>4.9904325867787396</c:v>
                </c:pt>
                <c:pt idx="14">
                  <c:v>4.9628446302599096</c:v>
                </c:pt>
                <c:pt idx="15">
                  <c:v>4.3174881135363101</c:v>
                </c:pt>
                <c:pt idx="16">
                  <c:v>3.4657359027997301</c:v>
                </c:pt>
                <c:pt idx="17">
                  <c:v>4.4773368144782104</c:v>
                </c:pt>
                <c:pt idx="18">
                  <c:v>4.5108595065168497</c:v>
                </c:pt>
                <c:pt idx="19">
                  <c:v>4.4998096703302704</c:v>
                </c:pt>
                <c:pt idx="20">
                  <c:v>4.4188406077966</c:v>
                </c:pt>
                <c:pt idx="21">
                  <c:v>4.2904594411483901</c:v>
                </c:pt>
                <c:pt idx="22">
                  <c:v>4.1431347263915299</c:v>
                </c:pt>
                <c:pt idx="23">
                  <c:v>4.5538768916005399</c:v>
                </c:pt>
                <c:pt idx="24">
                  <c:v>5.1474944768134501</c:v>
                </c:pt>
                <c:pt idx="25">
                  <c:v>4.7449321283632502</c:v>
                </c:pt>
                <c:pt idx="26">
                  <c:v>4.5643481914678397</c:v>
                </c:pt>
                <c:pt idx="27">
                  <c:v>4.3040650932041702</c:v>
                </c:pt>
                <c:pt idx="28">
                  <c:v>4.2046926193909702</c:v>
                </c:pt>
                <c:pt idx="29">
                  <c:v>4.6539603501575204</c:v>
                </c:pt>
                <c:pt idx="30">
                  <c:v>4.7184988712950897</c:v>
                </c:pt>
                <c:pt idx="31">
                  <c:v>4.1743872698956404</c:v>
                </c:pt>
                <c:pt idx="32">
                  <c:v>4.3040650932041702</c:v>
                </c:pt>
                <c:pt idx="33">
                  <c:v>4.7273878187123399</c:v>
                </c:pt>
                <c:pt idx="34">
                  <c:v>3.1780538303479502</c:v>
                </c:pt>
                <c:pt idx="35">
                  <c:v>4.4998096703302704</c:v>
                </c:pt>
                <c:pt idx="36">
                  <c:v>4.39444915467244</c:v>
                </c:pt>
                <c:pt idx="37">
                  <c:v>3.7612001156935602</c:v>
                </c:pt>
                <c:pt idx="38">
                  <c:v>4.7874917427820503</c:v>
                </c:pt>
                <c:pt idx="39">
                  <c:v>4.8598124043616702</c:v>
                </c:pt>
                <c:pt idx="40">
                  <c:v>4.7184988712950897</c:v>
                </c:pt>
                <c:pt idx="41">
                  <c:v>3.6109179126442199</c:v>
                </c:pt>
                <c:pt idx="42">
                  <c:v>4.0943445622221004</c:v>
                </c:pt>
                <c:pt idx="43">
                  <c:v>4.4308167988433098</c:v>
                </c:pt>
                <c:pt idx="44">
                  <c:v>4.5217885770490396</c:v>
                </c:pt>
                <c:pt idx="45">
                  <c:v>3.4011973816621599</c:v>
                </c:pt>
                <c:pt idx="46">
                  <c:v>4.1271343850450899</c:v>
                </c:pt>
                <c:pt idx="47">
                  <c:v>3.6635616461296499</c:v>
                </c:pt>
                <c:pt idx="48">
                  <c:v>4.1108738641733096</c:v>
                </c:pt>
                <c:pt idx="49">
                  <c:v>2.8033603809065299</c:v>
                </c:pt>
                <c:pt idx="50">
                  <c:v>4.6151205168412597</c:v>
                </c:pt>
                <c:pt idx="51">
                  <c:v>4.0253516907351496</c:v>
                </c:pt>
                <c:pt idx="52">
                  <c:v>3.7376696182833702</c:v>
                </c:pt>
                <c:pt idx="53">
                  <c:v>3.4339872044851498</c:v>
                </c:pt>
                <c:pt idx="54">
                  <c:v>3.3672958299864701</c:v>
                </c:pt>
                <c:pt idx="55">
                  <c:v>4.7095302013123304</c:v>
                </c:pt>
                <c:pt idx="56">
                  <c:v>4.2904594411483901</c:v>
                </c:pt>
                <c:pt idx="57">
                  <c:v>4.39444915467244</c:v>
                </c:pt>
                <c:pt idx="58">
                  <c:v>3.1223649244873601</c:v>
                </c:pt>
                <c:pt idx="59">
                  <c:v>3.2188758248682001</c:v>
                </c:pt>
                <c:pt idx="60">
                  <c:v>4.0073331852324703</c:v>
                </c:pt>
                <c:pt idx="61">
                  <c:v>4.3174881135363101</c:v>
                </c:pt>
                <c:pt idx="62">
                  <c:v>3.8286413964890902</c:v>
                </c:pt>
                <c:pt idx="63">
                  <c:v>4.2046926193909702</c:v>
                </c:pt>
                <c:pt idx="64">
                  <c:v>3.5835189384561099</c:v>
                </c:pt>
                <c:pt idx="65">
                  <c:v>4.3694478524670197</c:v>
                </c:pt>
                <c:pt idx="66">
                  <c:v>3.4011973816621599</c:v>
                </c:pt>
                <c:pt idx="67">
                  <c:v>3.9318256327243302</c:v>
                </c:pt>
                <c:pt idx="68">
                  <c:v>4.3567088266895899</c:v>
                </c:pt>
                <c:pt idx="69">
                  <c:v>4.0253516907351496</c:v>
                </c:pt>
                <c:pt idx="70">
                  <c:v>3.89182029811063</c:v>
                </c:pt>
                <c:pt idx="71">
                  <c:v>3.8501476017100602</c:v>
                </c:pt>
                <c:pt idx="72">
                  <c:v>2.6946271807700701</c:v>
                </c:pt>
                <c:pt idx="73">
                  <c:v>3.6888794541139398</c:v>
                </c:pt>
                <c:pt idx="74">
                  <c:v>2.99573227355399</c:v>
                </c:pt>
                <c:pt idx="75">
                  <c:v>3.05400118167797</c:v>
                </c:pt>
                <c:pt idx="76">
                  <c:v>3.5263605246161598</c:v>
                </c:pt>
                <c:pt idx="77">
                  <c:v>3.3322045101751998</c:v>
                </c:pt>
                <c:pt idx="78">
                  <c:v>3.6375861597263901</c:v>
                </c:pt>
                <c:pt idx="79">
                  <c:v>2.8332133440562202</c:v>
                </c:pt>
                <c:pt idx="80">
                  <c:v>2.5176964726109898</c:v>
                </c:pt>
                <c:pt idx="81">
                  <c:v>2.9444389791664398</c:v>
                </c:pt>
                <c:pt idx="82">
                  <c:v>3.41772668361337</c:v>
                </c:pt>
                <c:pt idx="83">
                  <c:v>3.2188758248682001</c:v>
                </c:pt>
                <c:pt idx="84">
                  <c:v>2.9177707320842798</c:v>
                </c:pt>
                <c:pt idx="85">
                  <c:v>2.8959119382717802</c:v>
                </c:pt>
                <c:pt idx="86">
                  <c:v>3.7612001156935602</c:v>
                </c:pt>
                <c:pt idx="87">
                  <c:v>3.0445224377234199</c:v>
                </c:pt>
                <c:pt idx="88">
                  <c:v>2.58776403522771</c:v>
                </c:pt>
                <c:pt idx="89">
                  <c:v>3.8501476017100602</c:v>
                </c:pt>
                <c:pt idx="90">
                  <c:v>3.5835189384561099</c:v>
                </c:pt>
                <c:pt idx="91">
                  <c:v>3.4011973816621599</c:v>
                </c:pt>
                <c:pt idx="92">
                  <c:v>3.1354942159291501</c:v>
                </c:pt>
                <c:pt idx="93">
                  <c:v>3.3672958299864701</c:v>
                </c:pt>
                <c:pt idx="94">
                  <c:v>3.91202300542815</c:v>
                </c:pt>
                <c:pt idx="95">
                  <c:v>2.61006979274201</c:v>
                </c:pt>
                <c:pt idx="96">
                  <c:v>2.3978952727983698</c:v>
                </c:pt>
                <c:pt idx="97">
                  <c:v>3.91202300542815</c:v>
                </c:pt>
                <c:pt idx="98">
                  <c:v>3.1112906141882601</c:v>
                </c:pt>
                <c:pt idx="99">
                  <c:v>2.97552956623647</c:v>
                </c:pt>
                <c:pt idx="100">
                  <c:v>3.4011973816621599</c:v>
                </c:pt>
                <c:pt idx="101">
                  <c:v>2.1916535322867601</c:v>
                </c:pt>
                <c:pt idx="102">
                  <c:v>2.7725887222397798</c:v>
                </c:pt>
                <c:pt idx="103">
                  <c:v>2.3978952727983698</c:v>
                </c:pt>
                <c:pt idx="104">
                  <c:v>2.3702437414678599</c:v>
                </c:pt>
                <c:pt idx="105">
                  <c:v>3.7135720667043102</c:v>
                </c:pt>
                <c:pt idx="106">
                  <c:v>4.0943445622221004</c:v>
                </c:pt>
                <c:pt idx="107">
                  <c:v>2.04122032885964</c:v>
                </c:pt>
                <c:pt idx="108">
                  <c:v>2.4069451083182898</c:v>
                </c:pt>
                <c:pt idx="109">
                  <c:v>2.7080502011022101</c:v>
                </c:pt>
                <c:pt idx="110">
                  <c:v>2.97552956623647</c:v>
                </c:pt>
                <c:pt idx="111">
                  <c:v>2.6390573296152602</c:v>
                </c:pt>
                <c:pt idx="112">
                  <c:v>3.29583686600433</c:v>
                </c:pt>
                <c:pt idx="113">
                  <c:v>3.1000922888782299</c:v>
                </c:pt>
                <c:pt idx="114">
                  <c:v>2.1041341542702101</c:v>
                </c:pt>
                <c:pt idx="115">
                  <c:v>2.6390573296152602</c:v>
                </c:pt>
                <c:pt idx="116">
                  <c:v>1.7047480922384299</c:v>
                </c:pt>
                <c:pt idx="117">
                  <c:v>1.7917594692280501</c:v>
                </c:pt>
                <c:pt idx="118">
                  <c:v>2.0014800002101198</c:v>
                </c:pt>
                <c:pt idx="119">
                  <c:v>2.9444389791664398</c:v>
                </c:pt>
                <c:pt idx="120">
                  <c:v>2.5649493574615398</c:v>
                </c:pt>
                <c:pt idx="121">
                  <c:v>1.7227665977411</c:v>
                </c:pt>
                <c:pt idx="122">
                  <c:v>1.90210752639692</c:v>
                </c:pt>
                <c:pt idx="123">
                  <c:v>1.9169226121820599</c:v>
                </c:pt>
                <c:pt idx="124">
                  <c:v>1.7227665977411</c:v>
                </c:pt>
                <c:pt idx="125">
                  <c:v>2.2332350148592499</c:v>
                </c:pt>
                <c:pt idx="126">
                  <c:v>1.7404661748404999</c:v>
                </c:pt>
                <c:pt idx="127">
                  <c:v>2.3025850929940499</c:v>
                </c:pt>
                <c:pt idx="128">
                  <c:v>1.84054963339749</c:v>
                </c:pt>
                <c:pt idx="129">
                  <c:v>1.82454929205105</c:v>
                </c:pt>
                <c:pt idx="130">
                  <c:v>1.8082887711792699</c:v>
                </c:pt>
                <c:pt idx="131">
                  <c:v>1.7404661748404999</c:v>
                </c:pt>
                <c:pt idx="132">
                  <c:v>1.5260563034950501</c:v>
                </c:pt>
                <c:pt idx="133">
                  <c:v>1.3609765531356</c:v>
                </c:pt>
                <c:pt idx="134">
                  <c:v>1.3862943611198899</c:v>
                </c:pt>
                <c:pt idx="135">
                  <c:v>1.7047480922384299</c:v>
                </c:pt>
                <c:pt idx="136">
                  <c:v>1.3862943611198899</c:v>
                </c:pt>
                <c:pt idx="137">
                  <c:v>2.0149030205422598</c:v>
                </c:pt>
                <c:pt idx="138">
                  <c:v>1.8082887711792699</c:v>
                </c:pt>
                <c:pt idx="139">
                  <c:v>1.5892352051165799</c:v>
                </c:pt>
                <c:pt idx="140">
                  <c:v>1.8082887711792699</c:v>
                </c:pt>
                <c:pt idx="141">
                  <c:v>1.68639895357023</c:v>
                </c:pt>
                <c:pt idx="142">
                  <c:v>1.6677068205580801</c:v>
                </c:pt>
                <c:pt idx="143">
                  <c:v>1.6677068205580801</c:v>
                </c:pt>
                <c:pt idx="144">
                  <c:v>1.4109869737102601</c:v>
                </c:pt>
                <c:pt idx="145">
                  <c:v>1.7047480922384299</c:v>
                </c:pt>
                <c:pt idx="146">
                  <c:v>2.6946271807700701</c:v>
                </c:pt>
                <c:pt idx="147">
                  <c:v>1.45861502269952</c:v>
                </c:pt>
                <c:pt idx="148">
                  <c:v>1.6094379124341001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EE-433A-A2BE-19812D603B1E}"/>
            </c:ext>
          </c:extLst>
        </c:ser>
        <c:ser>
          <c:idx val="1"/>
          <c:order val="1"/>
          <c:tx>
            <c:v>Predicted LN of MR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Mortality'!$B$2:$B$150</c:f>
              <c:numCache>
                <c:formatCode>0.000</c:formatCode>
                <c:ptCount val="149"/>
                <c:pt idx="0">
                  <c:v>4.4437095198614696</c:v>
                </c:pt>
                <c:pt idx="1">
                  <c:v>4.5404183087583903</c:v>
                </c:pt>
                <c:pt idx="2">
                  <c:v>4.78724171152684</c:v>
                </c:pt>
                <c:pt idx="3">
                  <c:v>5.0203215636856804</c:v>
                </c:pt>
                <c:pt idx="4">
                  <c:v>5.1466801918850802</c:v>
                </c:pt>
                <c:pt idx="5">
                  <c:v>5.1656427496435002</c:v>
                </c:pt>
                <c:pt idx="6">
                  <c:v>5.1910661758010601</c:v>
                </c:pt>
                <c:pt idx="7">
                  <c:v>5.2802043111211097</c:v>
                </c:pt>
                <c:pt idx="8">
                  <c:v>5.2843705604154101</c:v>
                </c:pt>
                <c:pt idx="9">
                  <c:v>5.3142399270918501</c:v>
                </c:pt>
                <c:pt idx="10">
                  <c:v>5.3705450005449196</c:v>
                </c:pt>
                <c:pt idx="11">
                  <c:v>5.38224482648332</c:v>
                </c:pt>
                <c:pt idx="12">
                  <c:v>5.4020014778249204</c:v>
                </c:pt>
                <c:pt idx="13">
                  <c:v>5.4169888962655399</c:v>
                </c:pt>
                <c:pt idx="14">
                  <c:v>5.4813053678851498</c:v>
                </c:pt>
                <c:pt idx="15">
                  <c:v>5.5061848303097296</c:v>
                </c:pt>
                <c:pt idx="16">
                  <c:v>5.6196034464135902</c:v>
                </c:pt>
                <c:pt idx="17">
                  <c:v>5.62202997278394</c:v>
                </c:pt>
                <c:pt idx="18">
                  <c:v>5.6588548413010704</c:v>
                </c:pt>
                <c:pt idx="19">
                  <c:v>5.66021365550941</c:v>
                </c:pt>
                <c:pt idx="20">
                  <c:v>5.7336324966250896</c:v>
                </c:pt>
                <c:pt idx="21">
                  <c:v>5.8141603821258103</c:v>
                </c:pt>
                <c:pt idx="22">
                  <c:v>5.83492768928775</c:v>
                </c:pt>
                <c:pt idx="23">
                  <c:v>5.8377887545039302</c:v>
                </c:pt>
                <c:pt idx="24">
                  <c:v>5.8409613737005497</c:v>
                </c:pt>
                <c:pt idx="25">
                  <c:v>5.8427905097262496</c:v>
                </c:pt>
                <c:pt idx="26">
                  <c:v>5.8465832732878704</c:v>
                </c:pt>
                <c:pt idx="27">
                  <c:v>5.85464203038525</c:v>
                </c:pt>
                <c:pt idx="28">
                  <c:v>5.8561601550770801</c:v>
                </c:pt>
                <c:pt idx="29">
                  <c:v>5.8876861126328102</c:v>
                </c:pt>
                <c:pt idx="30">
                  <c:v>5.89250019895539</c:v>
                </c:pt>
                <c:pt idx="31">
                  <c:v>5.8977306243575303</c:v>
                </c:pt>
                <c:pt idx="32">
                  <c:v>5.9173873437116704</c:v>
                </c:pt>
                <c:pt idx="33">
                  <c:v>6.0432502202572103</c:v>
                </c:pt>
                <c:pt idx="34">
                  <c:v>6.05565925914998</c:v>
                </c:pt>
                <c:pt idx="35">
                  <c:v>6.0982989760218098</c:v>
                </c:pt>
                <c:pt idx="36">
                  <c:v>6.1337016845284698</c:v>
                </c:pt>
                <c:pt idx="37">
                  <c:v>6.1387200813897396</c:v>
                </c:pt>
                <c:pt idx="38">
                  <c:v>6.1517534920373604</c:v>
                </c:pt>
                <c:pt idx="39">
                  <c:v>6.2177631161154903</c:v>
                </c:pt>
                <c:pt idx="40">
                  <c:v>6.2226754694999498</c:v>
                </c:pt>
                <c:pt idx="41">
                  <c:v>6.3486843425881503</c:v>
                </c:pt>
                <c:pt idx="42">
                  <c:v>6.3678783908221401</c:v>
                </c:pt>
                <c:pt idx="43">
                  <c:v>6.3726198859985601</c:v>
                </c:pt>
                <c:pt idx="44">
                  <c:v>6.3989442911403502</c:v>
                </c:pt>
                <c:pt idx="45">
                  <c:v>6.4738289660519399</c:v>
                </c:pt>
                <c:pt idx="46">
                  <c:v>6.5290684119065796</c:v>
                </c:pt>
                <c:pt idx="47">
                  <c:v>6.5456944284812604</c:v>
                </c:pt>
                <c:pt idx="48">
                  <c:v>6.5755220450802199</c:v>
                </c:pt>
                <c:pt idx="49">
                  <c:v>6.5797510870517497</c:v>
                </c:pt>
                <c:pt idx="50">
                  <c:v>6.6002785792021799</c:v>
                </c:pt>
                <c:pt idx="51">
                  <c:v>6.6366156231496696</c:v>
                </c:pt>
                <c:pt idx="52">
                  <c:v>6.6629666541095496</c:v>
                </c:pt>
                <c:pt idx="53">
                  <c:v>6.6643324868095499</c:v>
                </c:pt>
                <c:pt idx="54">
                  <c:v>6.6757475567294602</c:v>
                </c:pt>
                <c:pt idx="55">
                  <c:v>6.7139641979448799</c:v>
                </c:pt>
                <c:pt idx="56">
                  <c:v>6.7177321410011404</c:v>
                </c:pt>
                <c:pt idx="57">
                  <c:v>6.7266529785929103</c:v>
                </c:pt>
                <c:pt idx="58">
                  <c:v>6.8202674248589403</c:v>
                </c:pt>
                <c:pt idx="59">
                  <c:v>6.8498507044806098</c:v>
                </c:pt>
                <c:pt idx="60">
                  <c:v>6.8533413309424196</c:v>
                </c:pt>
                <c:pt idx="61">
                  <c:v>6.8680888665196704</c:v>
                </c:pt>
                <c:pt idx="62">
                  <c:v>6.9108903594776097</c:v>
                </c:pt>
                <c:pt idx="63">
                  <c:v>6.9722312981665002</c:v>
                </c:pt>
                <c:pt idx="64">
                  <c:v>6.9971114048982299</c:v>
                </c:pt>
                <c:pt idx="65">
                  <c:v>7.0383097449542102</c:v>
                </c:pt>
                <c:pt idx="66">
                  <c:v>7.0746416572756798</c:v>
                </c:pt>
                <c:pt idx="67">
                  <c:v>7.1082359563919999</c:v>
                </c:pt>
                <c:pt idx="68">
                  <c:v>7.1324416395538597</c:v>
                </c:pt>
                <c:pt idx="69">
                  <c:v>7.1493515272385597</c:v>
                </c:pt>
                <c:pt idx="70">
                  <c:v>7.2183014640683902</c:v>
                </c:pt>
                <c:pt idx="71">
                  <c:v>7.2734950132839202</c:v>
                </c:pt>
                <c:pt idx="72">
                  <c:v>7.2816127540943603</c:v>
                </c:pt>
                <c:pt idx="73">
                  <c:v>7.2957825614452796</c:v>
                </c:pt>
                <c:pt idx="74">
                  <c:v>7.3448030299517697</c:v>
                </c:pt>
                <c:pt idx="75">
                  <c:v>7.3546246120815004</c:v>
                </c:pt>
                <c:pt idx="76">
                  <c:v>7.3558902732067297</c:v>
                </c:pt>
                <c:pt idx="77">
                  <c:v>7.3801747377603997</c:v>
                </c:pt>
                <c:pt idx="78">
                  <c:v>7.4222661040448603</c:v>
                </c:pt>
                <c:pt idx="79">
                  <c:v>7.4873081389571503</c:v>
                </c:pt>
                <c:pt idx="80">
                  <c:v>7.5482345365749097</c:v>
                </c:pt>
                <c:pt idx="81">
                  <c:v>7.5939835791962897</c:v>
                </c:pt>
                <c:pt idx="82">
                  <c:v>7.6043016756552904</c:v>
                </c:pt>
                <c:pt idx="83">
                  <c:v>7.6616306054114798</c:v>
                </c:pt>
                <c:pt idx="84">
                  <c:v>7.7157879680849497</c:v>
                </c:pt>
                <c:pt idx="85">
                  <c:v>7.7549831369192299</c:v>
                </c:pt>
                <c:pt idx="86">
                  <c:v>7.7998557720550696</c:v>
                </c:pt>
                <c:pt idx="87">
                  <c:v>7.8778445644596902</c:v>
                </c:pt>
                <c:pt idx="88">
                  <c:v>7.8996987891822901</c:v>
                </c:pt>
                <c:pt idx="89">
                  <c:v>7.9042056347717802</c:v>
                </c:pt>
                <c:pt idx="90">
                  <c:v>7.9060388158534396</c:v>
                </c:pt>
                <c:pt idx="91">
                  <c:v>7.9169168542608999</c:v>
                </c:pt>
                <c:pt idx="92">
                  <c:v>7.9436655812720698</c:v>
                </c:pt>
                <c:pt idx="93">
                  <c:v>7.9614782851391004</c:v>
                </c:pt>
                <c:pt idx="94">
                  <c:v>7.9990340765500196</c:v>
                </c:pt>
                <c:pt idx="95">
                  <c:v>8.0234442607392005</c:v>
                </c:pt>
                <c:pt idx="96">
                  <c:v>8.0901938776950999</c:v>
                </c:pt>
                <c:pt idx="97">
                  <c:v>8.0958212375907799</c:v>
                </c:pt>
                <c:pt idx="98">
                  <c:v>8.1415276332665893</c:v>
                </c:pt>
                <c:pt idx="99">
                  <c:v>8.1629353239931106</c:v>
                </c:pt>
                <c:pt idx="100">
                  <c:v>8.2169201847850299</c:v>
                </c:pt>
                <c:pt idx="101">
                  <c:v>8.2974339070051695</c:v>
                </c:pt>
                <c:pt idx="102">
                  <c:v>8.3281394240609004</c:v>
                </c:pt>
                <c:pt idx="103">
                  <c:v>8.3513558208016896</c:v>
                </c:pt>
                <c:pt idx="104">
                  <c:v>8.3722552767780805</c:v>
                </c:pt>
                <c:pt idx="105">
                  <c:v>8.3726690276435605</c:v>
                </c:pt>
                <c:pt idx="106">
                  <c:v>8.3801378828009501</c:v>
                </c:pt>
                <c:pt idx="107">
                  <c:v>8.3807982742444391</c:v>
                </c:pt>
                <c:pt idx="108">
                  <c:v>8.4629249499427495</c:v>
                </c:pt>
                <c:pt idx="109">
                  <c:v>8.6094879202237404</c:v>
                </c:pt>
                <c:pt idx="110">
                  <c:v>8.6308004093580006</c:v>
                </c:pt>
                <c:pt idx="111">
                  <c:v>8.8059147234426796</c:v>
                </c:pt>
                <c:pt idx="112">
                  <c:v>8.8356280132650795</c:v>
                </c:pt>
                <c:pt idx="113">
                  <c:v>8.99762599724626</c:v>
                </c:pt>
                <c:pt idx="114">
                  <c:v>9.0666778321521999</c:v>
                </c:pt>
                <c:pt idx="115">
                  <c:v>9.1142280705583101</c:v>
                </c:pt>
                <c:pt idx="116">
                  <c:v>9.1732779679970804</c:v>
                </c:pt>
                <c:pt idx="117">
                  <c:v>9.2244602161368601</c:v>
                </c:pt>
                <c:pt idx="118">
                  <c:v>9.2521183893609091</c:v>
                </c:pt>
                <c:pt idx="119">
                  <c:v>9.4253936853911906</c:v>
                </c:pt>
                <c:pt idx="120">
                  <c:v>9.5389006773668097</c:v>
                </c:pt>
                <c:pt idx="121">
                  <c:v>9.5537080659081592</c:v>
                </c:pt>
                <c:pt idx="122">
                  <c:v>9.6819845298187097</c:v>
                </c:pt>
                <c:pt idx="123">
                  <c:v>9.7198795686495405</c:v>
                </c:pt>
                <c:pt idx="124">
                  <c:v>9.7302186961228507</c:v>
                </c:pt>
                <c:pt idx="125">
                  <c:v>9.7418793846396508</c:v>
                </c:pt>
                <c:pt idx="126">
                  <c:v>9.7492034471414097</c:v>
                </c:pt>
                <c:pt idx="127">
                  <c:v>9.7810656489500101</c:v>
                </c:pt>
                <c:pt idx="128">
                  <c:v>9.8522453094770093</c:v>
                </c:pt>
                <c:pt idx="129">
                  <c:v>9.8542952075028101</c:v>
                </c:pt>
                <c:pt idx="130">
                  <c:v>9.8704471816619304</c:v>
                </c:pt>
                <c:pt idx="131">
                  <c:v>9.8793029483876094</c:v>
                </c:pt>
                <c:pt idx="132">
                  <c:v>10.0632119559807</c:v>
                </c:pt>
                <c:pt idx="133">
                  <c:v>10.108909397934699</c:v>
                </c:pt>
                <c:pt idx="134">
                  <c:v>10.1328608585696</c:v>
                </c:pt>
                <c:pt idx="135">
                  <c:v>10.149239986006</c:v>
                </c:pt>
                <c:pt idx="136">
                  <c:v>10.1666883900557</c:v>
                </c:pt>
                <c:pt idx="137">
                  <c:v>10.166863612658</c:v>
                </c:pt>
                <c:pt idx="138">
                  <c:v>10.1740733123165</c:v>
                </c:pt>
                <c:pt idx="139">
                  <c:v>10.182515283977001</c:v>
                </c:pt>
                <c:pt idx="140">
                  <c:v>10.1875621257803</c:v>
                </c:pt>
                <c:pt idx="141">
                  <c:v>10.275573041703501</c:v>
                </c:pt>
                <c:pt idx="142">
                  <c:v>10.295770489683999</c:v>
                </c:pt>
                <c:pt idx="143">
                  <c:v>10.4034534220488</c:v>
                </c:pt>
                <c:pt idx="144">
                  <c:v>10.425017777077599</c:v>
                </c:pt>
                <c:pt idx="145">
                  <c:v>10.6121546733541</c:v>
                </c:pt>
                <c:pt idx="146">
                  <c:v>10.617358014891201</c:v>
                </c:pt>
                <c:pt idx="147">
                  <c:v>10.6175666244943</c:v>
                </c:pt>
                <c:pt idx="148">
                  <c:v>10.6438808486929</c:v>
                </c:pt>
              </c:numCache>
            </c:numRef>
          </c:xVal>
          <c:yVal>
            <c:numRef>
              <c:f>'Child Mortality'!$N$25:$N$173</c:f>
              <c:numCache>
                <c:formatCode>General</c:formatCode>
                <c:ptCount val="149"/>
                <c:pt idx="0">
                  <c:v>5.2475515629439702</c:v>
                </c:pt>
                <c:pt idx="1">
                  <c:v>5.1888701511456903</c:v>
                </c:pt>
                <c:pt idx="2">
                  <c:v>5.03910149098032</c:v>
                </c:pt>
                <c:pt idx="3">
                  <c:v>4.8976722068126399</c:v>
                </c:pt>
                <c:pt idx="4">
                  <c:v>4.8209997266770603</c:v>
                </c:pt>
                <c:pt idx="5">
                  <c:v>4.8094935370818597</c:v>
                </c:pt>
                <c:pt idx="6">
                  <c:v>4.7940669915042404</c:v>
                </c:pt>
                <c:pt idx="7">
                  <c:v>4.7399793363354599</c:v>
                </c:pt>
                <c:pt idx="8">
                  <c:v>4.7374513200788</c:v>
                </c:pt>
                <c:pt idx="9">
                  <c:v>4.7193270458935199</c:v>
                </c:pt>
                <c:pt idx="10">
                  <c:v>4.6851619897562404</c:v>
                </c:pt>
                <c:pt idx="11">
                  <c:v>4.6780627145849696</c:v>
                </c:pt>
                <c:pt idx="12">
                  <c:v>4.6660746811667604</c:v>
                </c:pt>
                <c:pt idx="13">
                  <c:v>4.6569805452217397</c:v>
                </c:pt>
                <c:pt idx="14">
                  <c:v>4.6179542953888904</c:v>
                </c:pt>
                <c:pt idx="15">
                  <c:v>4.6028578186724598</c:v>
                </c:pt>
                <c:pt idx="16">
                  <c:v>4.5340371396721704</c:v>
                </c:pt>
                <c:pt idx="17">
                  <c:v>4.5325647606381496</c:v>
                </c:pt>
                <c:pt idx="18">
                  <c:v>4.5102199944745101</c:v>
                </c:pt>
                <c:pt idx="19">
                  <c:v>4.50939548682606</c:v>
                </c:pt>
                <c:pt idx="20">
                  <c:v>4.4648460586054997</c:v>
                </c:pt>
                <c:pt idx="21">
                  <c:v>4.4159829711424798</c:v>
                </c:pt>
                <c:pt idx="22">
                  <c:v>4.4033816872528604</c:v>
                </c:pt>
                <c:pt idx="23">
                  <c:v>4.4016456367030896</c:v>
                </c:pt>
                <c:pt idx="24">
                  <c:v>4.3997205399701098</c:v>
                </c:pt>
                <c:pt idx="25">
                  <c:v>4.3986106482468896</c:v>
                </c:pt>
                <c:pt idx="26">
                  <c:v>4.3963092574120797</c:v>
                </c:pt>
                <c:pt idx="27">
                  <c:v>4.3914193270427004</c:v>
                </c:pt>
                <c:pt idx="28">
                  <c:v>4.3904981522330502</c:v>
                </c:pt>
                <c:pt idx="29">
                  <c:v>4.3713686840764998</c:v>
                </c:pt>
                <c:pt idx="30">
                  <c:v>4.3684475702340997</c:v>
                </c:pt>
                <c:pt idx="31">
                  <c:v>4.3652738282153702</c:v>
                </c:pt>
                <c:pt idx="32">
                  <c:v>4.3533464319964699</c:v>
                </c:pt>
                <c:pt idx="33">
                  <c:v>4.2769747663709499</c:v>
                </c:pt>
                <c:pt idx="34">
                  <c:v>4.2694451516420999</c:v>
                </c:pt>
                <c:pt idx="35">
                  <c:v>4.24357202456381</c:v>
                </c:pt>
                <c:pt idx="36">
                  <c:v>4.2220902033110601</c:v>
                </c:pt>
                <c:pt idx="37">
                  <c:v>4.2190451169632501</c:v>
                </c:pt>
                <c:pt idx="38">
                  <c:v>4.2111366430171504</c:v>
                </c:pt>
                <c:pt idx="39">
                  <c:v>4.1710830142067801</c:v>
                </c:pt>
                <c:pt idx="40">
                  <c:v>4.1681022734164097</c:v>
                </c:pt>
                <c:pt idx="41">
                  <c:v>4.09164201932506</c:v>
                </c:pt>
                <c:pt idx="42">
                  <c:v>4.0799953648550504</c:v>
                </c:pt>
                <c:pt idx="43">
                  <c:v>4.0771182982082603</c:v>
                </c:pt>
                <c:pt idx="44">
                  <c:v>4.0611450523834502</c:v>
                </c:pt>
                <c:pt idx="45">
                  <c:v>4.0157061786679398</c:v>
                </c:pt>
                <c:pt idx="46">
                  <c:v>3.9821877290349899</c:v>
                </c:pt>
                <c:pt idx="47">
                  <c:v>3.9720993168408998</c:v>
                </c:pt>
                <c:pt idx="48">
                  <c:v>3.9540003759631399</c:v>
                </c:pt>
                <c:pt idx="49">
                  <c:v>3.9514342580717501</c:v>
                </c:pt>
                <c:pt idx="50">
                  <c:v>3.93897849025783</c:v>
                </c:pt>
                <c:pt idx="51">
                  <c:v>3.9169297285709499</c:v>
                </c:pt>
                <c:pt idx="52">
                  <c:v>3.90094032660756</c:v>
                </c:pt>
                <c:pt idx="53">
                  <c:v>3.9001115602458798</c:v>
                </c:pt>
                <c:pt idx="54">
                  <c:v>3.89318507066498</c:v>
                </c:pt>
                <c:pt idx="55">
                  <c:v>3.86999579814601</c:v>
                </c:pt>
                <c:pt idx="56">
                  <c:v>3.8677094680136799</c:v>
                </c:pt>
                <c:pt idx="57">
                  <c:v>3.8622964404049198</c:v>
                </c:pt>
                <c:pt idx="58">
                  <c:v>3.80549262831852</c:v>
                </c:pt>
                <c:pt idx="59">
                  <c:v>3.7875419473760301</c:v>
                </c:pt>
                <c:pt idx="60">
                  <c:v>3.7854238887055098</c:v>
                </c:pt>
                <c:pt idx="61">
                  <c:v>3.7764753100076498</c:v>
                </c:pt>
                <c:pt idx="62">
                  <c:v>3.75050401967825</c:v>
                </c:pt>
                <c:pt idx="63">
                  <c:v>3.7132832776510498</c:v>
                </c:pt>
                <c:pt idx="64">
                  <c:v>3.6981864099789101</c:v>
                </c:pt>
                <c:pt idx="65">
                  <c:v>3.6731878882746698</c:v>
                </c:pt>
                <c:pt idx="66">
                  <c:v>3.6511422403798601</c:v>
                </c:pt>
                <c:pt idx="67">
                  <c:v>3.63075773424546</c:v>
                </c:pt>
                <c:pt idx="68">
                  <c:v>3.6160700964652599</c:v>
                </c:pt>
                <c:pt idx="69">
                  <c:v>3.6058094356297099</c:v>
                </c:pt>
                <c:pt idx="70">
                  <c:v>3.5639716700788502</c:v>
                </c:pt>
                <c:pt idx="71">
                  <c:v>3.5304810698235101</c:v>
                </c:pt>
                <c:pt idx="72">
                  <c:v>3.5255553490404998</c:v>
                </c:pt>
                <c:pt idx="73">
                  <c:v>3.51695732698122</c:v>
                </c:pt>
                <c:pt idx="74">
                  <c:v>3.4872124575460401</c:v>
                </c:pt>
                <c:pt idx="75">
                  <c:v>3.4812528719485001</c:v>
                </c:pt>
                <c:pt idx="76">
                  <c:v>3.48048488816405</c:v>
                </c:pt>
                <c:pt idx="77">
                  <c:v>3.4657494470420098</c:v>
                </c:pt>
                <c:pt idx="78">
                  <c:v>3.44020905070095</c:v>
                </c:pt>
                <c:pt idx="79">
                  <c:v>3.4007425401756901</c:v>
                </c:pt>
                <c:pt idx="80">
                  <c:v>3.3637733353208499</c:v>
                </c:pt>
                <c:pt idx="81">
                  <c:v>3.3360135170037899</c:v>
                </c:pt>
                <c:pt idx="82">
                  <c:v>3.3297526541164402</c:v>
                </c:pt>
                <c:pt idx="83">
                  <c:v>3.2949663376570002</c:v>
                </c:pt>
                <c:pt idx="84">
                  <c:v>3.2621044795239298</c:v>
                </c:pt>
                <c:pt idx="85">
                  <c:v>3.2383214514341199</c:v>
                </c:pt>
                <c:pt idx="86">
                  <c:v>3.2110934237551998</c:v>
                </c:pt>
                <c:pt idx="87">
                  <c:v>3.1637710190911901</c:v>
                </c:pt>
                <c:pt idx="88">
                  <c:v>3.1505102102742599</c:v>
                </c:pt>
                <c:pt idx="89">
                  <c:v>3.1477755254026598</c:v>
                </c:pt>
                <c:pt idx="90">
                  <c:v>3.1466631792014401</c:v>
                </c:pt>
                <c:pt idx="91">
                  <c:v>3.1400625521164902</c:v>
                </c:pt>
                <c:pt idx="92">
                  <c:v>3.1238318342807498</c:v>
                </c:pt>
                <c:pt idx="93">
                  <c:v>3.1130233584143401</c:v>
                </c:pt>
                <c:pt idx="94">
                  <c:v>3.09023507943441</c:v>
                </c:pt>
                <c:pt idx="95">
                  <c:v>3.0754233535632101</c:v>
                </c:pt>
                <c:pt idx="96">
                  <c:v>3.03492070840919</c:v>
                </c:pt>
                <c:pt idx="97">
                  <c:v>3.0315061126196898</c:v>
                </c:pt>
                <c:pt idx="98">
                  <c:v>3.0037721718159598</c:v>
                </c:pt>
                <c:pt idx="99">
                  <c:v>2.9907823129882201</c:v>
                </c:pt>
                <c:pt idx="100">
                  <c:v>2.9580251263546402</c:v>
                </c:pt>
                <c:pt idx="101">
                  <c:v>2.90917063295334</c:v>
                </c:pt>
                <c:pt idx="102">
                  <c:v>2.8905389955253602</c:v>
                </c:pt>
                <c:pt idx="103">
                  <c:v>2.8764516415924102</c:v>
                </c:pt>
                <c:pt idx="104">
                  <c:v>2.8637701718263302</c:v>
                </c:pt>
                <c:pt idx="105">
                  <c:v>2.8635191141386498</c:v>
                </c:pt>
                <c:pt idx="106">
                  <c:v>2.85898712723082</c:v>
                </c:pt>
                <c:pt idx="107">
                  <c:v>2.85858641181823</c:v>
                </c:pt>
                <c:pt idx="108">
                  <c:v>2.8087532029522499</c:v>
                </c:pt>
                <c:pt idx="109">
                  <c:v>2.71982103751479</c:v>
                </c:pt>
                <c:pt idx="110">
                  <c:v>2.70688894555501</c:v>
                </c:pt>
                <c:pt idx="111">
                  <c:v>2.6006322620230802</c:v>
                </c:pt>
                <c:pt idx="112">
                  <c:v>2.5826026928821801</c:v>
                </c:pt>
                <c:pt idx="113">
                  <c:v>2.4843047975520798</c:v>
                </c:pt>
                <c:pt idx="114">
                  <c:v>2.44240520180943</c:v>
                </c:pt>
                <c:pt idx="115">
                  <c:v>2.41355244547939</c:v>
                </c:pt>
                <c:pt idx="116">
                  <c:v>2.3777218721905098</c:v>
                </c:pt>
                <c:pt idx="117">
                  <c:v>2.3466652679861699</c:v>
                </c:pt>
                <c:pt idx="118">
                  <c:v>2.3298827121185899</c:v>
                </c:pt>
                <c:pt idx="119">
                  <c:v>2.22474191657354</c:v>
                </c:pt>
                <c:pt idx="120">
                  <c:v>2.1558676124479299</c:v>
                </c:pt>
                <c:pt idx="121">
                  <c:v>2.14688271588824</c:v>
                </c:pt>
                <c:pt idx="122">
                  <c:v>2.0690465224189398</c:v>
                </c:pt>
                <c:pt idx="123">
                  <c:v>2.0460523933009198</c:v>
                </c:pt>
                <c:pt idx="124">
                  <c:v>2.0397787691162201</c:v>
                </c:pt>
                <c:pt idx="125">
                  <c:v>2.0327032419329099</c:v>
                </c:pt>
                <c:pt idx="126">
                  <c:v>2.0282591129907099</c:v>
                </c:pt>
                <c:pt idx="127">
                  <c:v>2.0089256169718199</c:v>
                </c:pt>
                <c:pt idx="128">
                  <c:v>1.9657348892345601</c:v>
                </c:pt>
                <c:pt idx="129">
                  <c:v>1.9644910425111299</c:v>
                </c:pt>
                <c:pt idx="130">
                  <c:v>1.95469027199381</c:v>
                </c:pt>
                <c:pt idx="131">
                  <c:v>1.9493167283899</c:v>
                </c:pt>
                <c:pt idx="132">
                  <c:v>1.83772355954684</c:v>
                </c:pt>
                <c:pt idx="133">
                  <c:v>1.8099950517243699</c:v>
                </c:pt>
                <c:pt idx="134">
                  <c:v>1.79546167227954</c:v>
                </c:pt>
                <c:pt idx="135">
                  <c:v>1.78552306863294</c:v>
                </c:pt>
                <c:pt idx="136">
                  <c:v>1.7749356443156199</c:v>
                </c:pt>
                <c:pt idx="137">
                  <c:v>1.77482932192445</c:v>
                </c:pt>
                <c:pt idx="138">
                  <c:v>1.7704545866038399</c:v>
                </c:pt>
                <c:pt idx="139">
                  <c:v>1.7653321275073099</c:v>
                </c:pt>
                <c:pt idx="140">
                  <c:v>1.7622697812043699</c:v>
                </c:pt>
                <c:pt idx="141">
                  <c:v>1.70886610549977</c:v>
                </c:pt>
                <c:pt idx="142">
                  <c:v>1.6966106034328601</c:v>
                </c:pt>
                <c:pt idx="143">
                  <c:v>1.6312702494710101</c:v>
                </c:pt>
                <c:pt idx="144">
                  <c:v>1.61818532914428</c:v>
                </c:pt>
                <c:pt idx="145">
                  <c:v>1.50463352689024</c:v>
                </c:pt>
                <c:pt idx="146">
                  <c:v>1.5014762189459701</c:v>
                </c:pt>
                <c:pt idx="147">
                  <c:v>1.50134963783414</c:v>
                </c:pt>
                <c:pt idx="148">
                  <c:v>1.4853825696496601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EE-433A-A2BE-19812D603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642608"/>
        <c:axId val="1123891231"/>
      </c:scatterChart>
      <c:valAx>
        <c:axId val="1151642608"/>
        <c:scaling>
          <c:orientation val="minMax"/>
          <c:max val="11"/>
          <c:min val="4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91231"/>
        <c:crosses val="autoZero"/>
        <c:crossBetween val="midCat"/>
      </c:valAx>
      <c:valAx>
        <c:axId val="112389123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642608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1cb105b-bb13-4343-bdf6-4405172c439f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Mortality'!$R$25:$R$173</c:f>
              <c:numCache>
                <c:formatCode>General</c:formatCode>
                <c:ptCount val="149"/>
                <c:pt idx="0">
                  <c:v>0.33557046979865801</c:v>
                </c:pt>
                <c:pt idx="1">
                  <c:v>1.0067114093959699</c:v>
                </c:pt>
                <c:pt idx="2">
                  <c:v>1.6778523489932899</c:v>
                </c:pt>
                <c:pt idx="3">
                  <c:v>2.3489932885906</c:v>
                </c:pt>
                <c:pt idx="4">
                  <c:v>3.0201342281879202</c:v>
                </c:pt>
                <c:pt idx="5">
                  <c:v>3.6912751677852298</c:v>
                </c:pt>
                <c:pt idx="6">
                  <c:v>4.3624161073825496</c:v>
                </c:pt>
                <c:pt idx="7">
                  <c:v>5.0335570469798698</c:v>
                </c:pt>
                <c:pt idx="8">
                  <c:v>5.7046979865771803</c:v>
                </c:pt>
                <c:pt idx="9">
                  <c:v>6.3758389261744997</c:v>
                </c:pt>
                <c:pt idx="10">
                  <c:v>7.0469798657718101</c:v>
                </c:pt>
                <c:pt idx="11">
                  <c:v>7.7181208053691304</c:v>
                </c:pt>
                <c:pt idx="12">
                  <c:v>8.3892617449664399</c:v>
                </c:pt>
                <c:pt idx="13">
                  <c:v>9.0604026845637602</c:v>
                </c:pt>
                <c:pt idx="14">
                  <c:v>9.7315436241610698</c:v>
                </c:pt>
                <c:pt idx="15">
                  <c:v>10.402684563758401</c:v>
                </c:pt>
                <c:pt idx="16">
                  <c:v>11.0738255033557</c:v>
                </c:pt>
                <c:pt idx="17">
                  <c:v>11.744966442953</c:v>
                </c:pt>
                <c:pt idx="18">
                  <c:v>12.416107382550299</c:v>
                </c:pt>
                <c:pt idx="19">
                  <c:v>13.087248322147699</c:v>
                </c:pt>
                <c:pt idx="20">
                  <c:v>13.758389261745</c:v>
                </c:pt>
                <c:pt idx="21">
                  <c:v>14.429530201342301</c:v>
                </c:pt>
                <c:pt idx="22">
                  <c:v>15.1006711409396</c:v>
                </c:pt>
                <c:pt idx="23">
                  <c:v>15.7718120805369</c:v>
                </c:pt>
                <c:pt idx="24">
                  <c:v>16.442953020134201</c:v>
                </c:pt>
                <c:pt idx="25">
                  <c:v>17.114093959731498</c:v>
                </c:pt>
                <c:pt idx="26">
                  <c:v>17.785234899328898</c:v>
                </c:pt>
                <c:pt idx="27">
                  <c:v>18.456375838926199</c:v>
                </c:pt>
                <c:pt idx="28">
                  <c:v>19.1275167785235</c:v>
                </c:pt>
                <c:pt idx="29">
                  <c:v>19.798657718120801</c:v>
                </c:pt>
                <c:pt idx="30">
                  <c:v>20.469798657718101</c:v>
                </c:pt>
                <c:pt idx="31">
                  <c:v>21.140939597315398</c:v>
                </c:pt>
                <c:pt idx="32">
                  <c:v>21.812080536912799</c:v>
                </c:pt>
                <c:pt idx="33">
                  <c:v>22.483221476510099</c:v>
                </c:pt>
                <c:pt idx="34">
                  <c:v>23.1543624161074</c:v>
                </c:pt>
                <c:pt idx="35">
                  <c:v>23.825503355704701</c:v>
                </c:pt>
                <c:pt idx="36">
                  <c:v>24.496644295302001</c:v>
                </c:pt>
                <c:pt idx="37">
                  <c:v>25.167785234899299</c:v>
                </c:pt>
                <c:pt idx="38">
                  <c:v>25.838926174496599</c:v>
                </c:pt>
                <c:pt idx="39">
                  <c:v>26.510067114093999</c:v>
                </c:pt>
                <c:pt idx="40">
                  <c:v>27.1812080536913</c:v>
                </c:pt>
                <c:pt idx="41">
                  <c:v>27.852348993288601</c:v>
                </c:pt>
                <c:pt idx="42">
                  <c:v>28.523489932885902</c:v>
                </c:pt>
                <c:pt idx="43">
                  <c:v>29.194630872483199</c:v>
                </c:pt>
                <c:pt idx="44">
                  <c:v>29.865771812080499</c:v>
                </c:pt>
                <c:pt idx="45">
                  <c:v>30.5369127516779</c:v>
                </c:pt>
                <c:pt idx="46">
                  <c:v>31.2080536912752</c:v>
                </c:pt>
                <c:pt idx="47">
                  <c:v>31.879194630872501</c:v>
                </c:pt>
                <c:pt idx="48">
                  <c:v>32.550335570469798</c:v>
                </c:pt>
                <c:pt idx="49">
                  <c:v>33.221476510067099</c:v>
                </c:pt>
                <c:pt idx="50">
                  <c:v>33.892617449664399</c:v>
                </c:pt>
                <c:pt idx="51">
                  <c:v>34.5637583892617</c:v>
                </c:pt>
                <c:pt idx="52">
                  <c:v>35.2348993288591</c:v>
                </c:pt>
                <c:pt idx="53">
                  <c:v>35.906040268456401</c:v>
                </c:pt>
                <c:pt idx="54">
                  <c:v>36.577181208053702</c:v>
                </c:pt>
                <c:pt idx="55">
                  <c:v>37.248322147651002</c:v>
                </c:pt>
                <c:pt idx="56">
                  <c:v>37.919463087248303</c:v>
                </c:pt>
                <c:pt idx="57">
                  <c:v>38.590604026845597</c:v>
                </c:pt>
                <c:pt idx="58">
                  <c:v>39.261744966442997</c:v>
                </c:pt>
                <c:pt idx="59">
                  <c:v>39.932885906040298</c:v>
                </c:pt>
                <c:pt idx="60">
                  <c:v>40.604026845637598</c:v>
                </c:pt>
                <c:pt idx="61">
                  <c:v>41.275167785234899</c:v>
                </c:pt>
                <c:pt idx="62">
                  <c:v>41.9463087248322</c:v>
                </c:pt>
                <c:pt idx="63">
                  <c:v>42.6174496644295</c:v>
                </c:pt>
                <c:pt idx="64">
                  <c:v>43.288590604026901</c:v>
                </c:pt>
                <c:pt idx="65">
                  <c:v>43.959731543624201</c:v>
                </c:pt>
                <c:pt idx="66">
                  <c:v>44.630872483221502</c:v>
                </c:pt>
                <c:pt idx="67">
                  <c:v>45.302013422818803</c:v>
                </c:pt>
                <c:pt idx="68">
                  <c:v>45.973154362416103</c:v>
                </c:pt>
                <c:pt idx="69">
                  <c:v>46.644295302013397</c:v>
                </c:pt>
                <c:pt idx="70">
                  <c:v>47.315436241610698</c:v>
                </c:pt>
                <c:pt idx="71">
                  <c:v>47.986577181208098</c:v>
                </c:pt>
                <c:pt idx="72">
                  <c:v>48.657718120805399</c:v>
                </c:pt>
                <c:pt idx="73">
                  <c:v>49.328859060402699</c:v>
                </c:pt>
                <c:pt idx="74">
                  <c:v>50</c:v>
                </c:pt>
                <c:pt idx="75">
                  <c:v>50.671140939597301</c:v>
                </c:pt>
                <c:pt idx="76">
                  <c:v>51.342281879194601</c:v>
                </c:pt>
                <c:pt idx="77">
                  <c:v>52.013422818792002</c:v>
                </c:pt>
                <c:pt idx="78">
                  <c:v>52.684563758389302</c:v>
                </c:pt>
                <c:pt idx="79">
                  <c:v>53.355704697986603</c:v>
                </c:pt>
                <c:pt idx="80">
                  <c:v>54.026845637583897</c:v>
                </c:pt>
                <c:pt idx="81">
                  <c:v>54.697986577181197</c:v>
                </c:pt>
                <c:pt idx="82">
                  <c:v>55.369127516778498</c:v>
                </c:pt>
                <c:pt idx="83">
                  <c:v>56.040268456375799</c:v>
                </c:pt>
                <c:pt idx="84">
                  <c:v>56.711409395973199</c:v>
                </c:pt>
                <c:pt idx="85">
                  <c:v>57.3825503355705</c:v>
                </c:pt>
                <c:pt idx="86">
                  <c:v>58.0536912751678</c:v>
                </c:pt>
                <c:pt idx="87">
                  <c:v>58.724832214765101</c:v>
                </c:pt>
                <c:pt idx="88">
                  <c:v>59.395973154362402</c:v>
                </c:pt>
                <c:pt idx="89">
                  <c:v>60.067114093959702</c:v>
                </c:pt>
                <c:pt idx="90">
                  <c:v>60.738255033557103</c:v>
                </c:pt>
                <c:pt idx="91">
                  <c:v>61.409395973154403</c:v>
                </c:pt>
                <c:pt idx="92">
                  <c:v>62.080536912751697</c:v>
                </c:pt>
                <c:pt idx="93">
                  <c:v>62.751677852348998</c:v>
                </c:pt>
                <c:pt idx="94">
                  <c:v>63.422818791946298</c:v>
                </c:pt>
                <c:pt idx="95">
                  <c:v>64.093959731543606</c:v>
                </c:pt>
                <c:pt idx="96">
                  <c:v>64.7651006711409</c:v>
                </c:pt>
                <c:pt idx="97">
                  <c:v>65.436241610738193</c:v>
                </c:pt>
                <c:pt idx="98">
                  <c:v>66.107382550335601</c:v>
                </c:pt>
                <c:pt idx="99">
                  <c:v>66.778523489932894</c:v>
                </c:pt>
                <c:pt idx="100">
                  <c:v>67.449664429530202</c:v>
                </c:pt>
                <c:pt idx="101">
                  <c:v>68.120805369127496</c:v>
                </c:pt>
                <c:pt idx="102">
                  <c:v>68.791946308724803</c:v>
                </c:pt>
                <c:pt idx="103">
                  <c:v>69.463087248322196</c:v>
                </c:pt>
                <c:pt idx="104">
                  <c:v>70.134228187919504</c:v>
                </c:pt>
                <c:pt idx="105">
                  <c:v>70.805369127516798</c:v>
                </c:pt>
                <c:pt idx="106">
                  <c:v>71.476510067114106</c:v>
                </c:pt>
                <c:pt idx="107">
                  <c:v>72.147651006711399</c:v>
                </c:pt>
                <c:pt idx="108">
                  <c:v>72.818791946308707</c:v>
                </c:pt>
                <c:pt idx="109">
                  <c:v>73.489932885906001</c:v>
                </c:pt>
                <c:pt idx="110">
                  <c:v>74.161073825503394</c:v>
                </c:pt>
                <c:pt idx="111">
                  <c:v>74.832214765100701</c:v>
                </c:pt>
                <c:pt idx="112">
                  <c:v>75.503355704697995</c:v>
                </c:pt>
                <c:pt idx="113">
                  <c:v>76.174496644295303</c:v>
                </c:pt>
                <c:pt idx="114">
                  <c:v>76.845637583892596</c:v>
                </c:pt>
                <c:pt idx="115">
                  <c:v>77.516778523489904</c:v>
                </c:pt>
                <c:pt idx="116">
                  <c:v>78.187919463087297</c:v>
                </c:pt>
                <c:pt idx="117">
                  <c:v>78.859060402684605</c:v>
                </c:pt>
                <c:pt idx="118">
                  <c:v>79.530201342281899</c:v>
                </c:pt>
                <c:pt idx="119">
                  <c:v>80.201342281879207</c:v>
                </c:pt>
                <c:pt idx="120">
                  <c:v>80.8724832214765</c:v>
                </c:pt>
                <c:pt idx="121">
                  <c:v>81.543624161073794</c:v>
                </c:pt>
                <c:pt idx="122">
                  <c:v>82.214765100671102</c:v>
                </c:pt>
                <c:pt idx="123">
                  <c:v>82.885906040268495</c:v>
                </c:pt>
                <c:pt idx="124">
                  <c:v>83.557046979865802</c:v>
                </c:pt>
                <c:pt idx="125">
                  <c:v>84.228187919463096</c:v>
                </c:pt>
                <c:pt idx="126">
                  <c:v>84.899328859060404</c:v>
                </c:pt>
                <c:pt idx="127">
                  <c:v>85.570469798657697</c:v>
                </c:pt>
                <c:pt idx="128">
                  <c:v>86.241610738255005</c:v>
                </c:pt>
                <c:pt idx="129">
                  <c:v>86.912751677852398</c:v>
                </c:pt>
                <c:pt idx="130">
                  <c:v>87.583892617449706</c:v>
                </c:pt>
                <c:pt idx="131">
                  <c:v>88.255033557047</c:v>
                </c:pt>
                <c:pt idx="132">
                  <c:v>88.926174496644293</c:v>
                </c:pt>
                <c:pt idx="133">
                  <c:v>89.597315436241601</c:v>
                </c:pt>
                <c:pt idx="134">
                  <c:v>90.268456375838895</c:v>
                </c:pt>
                <c:pt idx="135">
                  <c:v>90.939597315436203</c:v>
                </c:pt>
                <c:pt idx="136">
                  <c:v>91.610738255033596</c:v>
                </c:pt>
                <c:pt idx="137">
                  <c:v>92.281879194630903</c:v>
                </c:pt>
                <c:pt idx="138">
                  <c:v>92.953020134228197</c:v>
                </c:pt>
                <c:pt idx="139">
                  <c:v>93.624161073825505</c:v>
                </c:pt>
                <c:pt idx="140">
                  <c:v>94.295302013422798</c:v>
                </c:pt>
                <c:pt idx="141">
                  <c:v>94.966442953020106</c:v>
                </c:pt>
                <c:pt idx="142">
                  <c:v>95.637583892617499</c:v>
                </c:pt>
                <c:pt idx="143">
                  <c:v>96.308724832214807</c:v>
                </c:pt>
                <c:pt idx="144">
                  <c:v>96.979865771812101</c:v>
                </c:pt>
                <c:pt idx="145">
                  <c:v>97.651006711409394</c:v>
                </c:pt>
                <c:pt idx="146">
                  <c:v>98.322147651006702</c:v>
                </c:pt>
                <c:pt idx="147">
                  <c:v>98.993288590603996</c:v>
                </c:pt>
                <c:pt idx="148">
                  <c:v>99.664429530201303</c:v>
                </c:pt>
              </c:numCache>
            </c:numRef>
          </c:xVal>
          <c:yVal>
            <c:numRef>
              <c:f>'Child Mortality'!$S$25:$S$173</c:f>
              <c:numCache>
                <c:formatCode>General</c:formatCode>
                <c:ptCount val="149"/>
                <c:pt idx="0">
                  <c:v>1.3609765531356</c:v>
                </c:pt>
                <c:pt idx="1">
                  <c:v>1.3862943611198899</c:v>
                </c:pt>
                <c:pt idx="2">
                  <c:v>1.3862943611198899</c:v>
                </c:pt>
                <c:pt idx="3">
                  <c:v>1.4109869737102601</c:v>
                </c:pt>
                <c:pt idx="4">
                  <c:v>1.45861502269952</c:v>
                </c:pt>
                <c:pt idx="5">
                  <c:v>1.5260563034950501</c:v>
                </c:pt>
                <c:pt idx="6">
                  <c:v>1.5892352051165799</c:v>
                </c:pt>
                <c:pt idx="7">
                  <c:v>1.6094379124341001</c:v>
                </c:pt>
                <c:pt idx="8">
                  <c:v>1.6677068205580801</c:v>
                </c:pt>
                <c:pt idx="9">
                  <c:v>1.6677068205580801</c:v>
                </c:pt>
                <c:pt idx="10">
                  <c:v>1.68639895357023</c:v>
                </c:pt>
                <c:pt idx="11">
                  <c:v>1.7047480922384299</c:v>
                </c:pt>
                <c:pt idx="12">
                  <c:v>1.7047480922384299</c:v>
                </c:pt>
                <c:pt idx="13">
                  <c:v>1.7047480922384299</c:v>
                </c:pt>
                <c:pt idx="14">
                  <c:v>1.7227665977411</c:v>
                </c:pt>
                <c:pt idx="15">
                  <c:v>1.7227665977411</c:v>
                </c:pt>
                <c:pt idx="16">
                  <c:v>1.7404661748404999</c:v>
                </c:pt>
                <c:pt idx="17">
                  <c:v>1.7404661748404999</c:v>
                </c:pt>
                <c:pt idx="18">
                  <c:v>1.7917594692280501</c:v>
                </c:pt>
                <c:pt idx="19">
                  <c:v>1.8082887711792699</c:v>
                </c:pt>
                <c:pt idx="20">
                  <c:v>1.8082887711792699</c:v>
                </c:pt>
                <c:pt idx="21">
                  <c:v>1.8082887711792699</c:v>
                </c:pt>
                <c:pt idx="22">
                  <c:v>1.82454929205105</c:v>
                </c:pt>
                <c:pt idx="23">
                  <c:v>1.84054963339749</c:v>
                </c:pt>
                <c:pt idx="24">
                  <c:v>1.90210752639692</c:v>
                </c:pt>
                <c:pt idx="25">
                  <c:v>1.9169226121820599</c:v>
                </c:pt>
                <c:pt idx="26">
                  <c:v>2.0014800002101198</c:v>
                </c:pt>
                <c:pt idx="27">
                  <c:v>2.0149030205422598</c:v>
                </c:pt>
                <c:pt idx="28">
                  <c:v>2.04122032885964</c:v>
                </c:pt>
                <c:pt idx="29">
                  <c:v>2.1041341542702101</c:v>
                </c:pt>
                <c:pt idx="30">
                  <c:v>2.1916535322867601</c:v>
                </c:pt>
                <c:pt idx="31">
                  <c:v>2.2332350148592499</c:v>
                </c:pt>
                <c:pt idx="32">
                  <c:v>2.3025850929940499</c:v>
                </c:pt>
                <c:pt idx="33">
                  <c:v>2.3702437414678599</c:v>
                </c:pt>
                <c:pt idx="34">
                  <c:v>2.3978952727983698</c:v>
                </c:pt>
                <c:pt idx="35">
                  <c:v>2.3978952727983698</c:v>
                </c:pt>
                <c:pt idx="36">
                  <c:v>2.4069451083182898</c:v>
                </c:pt>
                <c:pt idx="37">
                  <c:v>2.5176964726109898</c:v>
                </c:pt>
                <c:pt idx="38">
                  <c:v>2.5649493574615398</c:v>
                </c:pt>
                <c:pt idx="39">
                  <c:v>2.58776403522771</c:v>
                </c:pt>
                <c:pt idx="40">
                  <c:v>2.61006979274201</c:v>
                </c:pt>
                <c:pt idx="41">
                  <c:v>2.6390573296152602</c:v>
                </c:pt>
                <c:pt idx="42">
                  <c:v>2.6390573296152602</c:v>
                </c:pt>
                <c:pt idx="43">
                  <c:v>2.6946271807700701</c:v>
                </c:pt>
                <c:pt idx="44">
                  <c:v>2.6946271807700701</c:v>
                </c:pt>
                <c:pt idx="45">
                  <c:v>2.7080502011022101</c:v>
                </c:pt>
                <c:pt idx="46">
                  <c:v>2.7725887222397798</c:v>
                </c:pt>
                <c:pt idx="47">
                  <c:v>2.8033603809065299</c:v>
                </c:pt>
                <c:pt idx="48">
                  <c:v>2.8332133440562202</c:v>
                </c:pt>
                <c:pt idx="49">
                  <c:v>2.8959119382717802</c:v>
                </c:pt>
                <c:pt idx="50">
                  <c:v>2.9177707320842798</c:v>
                </c:pt>
                <c:pt idx="51">
                  <c:v>2.9444389791664398</c:v>
                </c:pt>
                <c:pt idx="52">
                  <c:v>2.9444389791664398</c:v>
                </c:pt>
                <c:pt idx="53">
                  <c:v>2.97552956623647</c:v>
                </c:pt>
                <c:pt idx="54">
                  <c:v>2.97552956623647</c:v>
                </c:pt>
                <c:pt idx="55">
                  <c:v>2.99573227355399</c:v>
                </c:pt>
                <c:pt idx="56">
                  <c:v>3.0445224377234199</c:v>
                </c:pt>
                <c:pt idx="57">
                  <c:v>3.05400118167797</c:v>
                </c:pt>
                <c:pt idx="58">
                  <c:v>3.1000922888782299</c:v>
                </c:pt>
                <c:pt idx="59">
                  <c:v>3.1112906141882601</c:v>
                </c:pt>
                <c:pt idx="60">
                  <c:v>3.1223649244873601</c:v>
                </c:pt>
                <c:pt idx="61">
                  <c:v>3.1354942159291501</c:v>
                </c:pt>
                <c:pt idx="62">
                  <c:v>3.1780538303479502</c:v>
                </c:pt>
                <c:pt idx="63">
                  <c:v>3.2188758248682001</c:v>
                </c:pt>
                <c:pt idx="64">
                  <c:v>3.2188758248682001</c:v>
                </c:pt>
                <c:pt idx="65">
                  <c:v>3.29583686600433</c:v>
                </c:pt>
                <c:pt idx="66">
                  <c:v>3.3322045101751998</c:v>
                </c:pt>
                <c:pt idx="67">
                  <c:v>3.3672958299864701</c:v>
                </c:pt>
                <c:pt idx="68">
                  <c:v>3.3672958299864701</c:v>
                </c:pt>
                <c:pt idx="69">
                  <c:v>3.4011973816621599</c:v>
                </c:pt>
                <c:pt idx="70">
                  <c:v>3.4011973816621599</c:v>
                </c:pt>
                <c:pt idx="71">
                  <c:v>3.4011973816621599</c:v>
                </c:pt>
                <c:pt idx="72">
                  <c:v>3.4011973816621599</c:v>
                </c:pt>
                <c:pt idx="73">
                  <c:v>3.41772668361337</c:v>
                </c:pt>
                <c:pt idx="74">
                  <c:v>3.4339872044851498</c:v>
                </c:pt>
                <c:pt idx="75">
                  <c:v>3.4657359027997301</c:v>
                </c:pt>
                <c:pt idx="76">
                  <c:v>3.5263605246161598</c:v>
                </c:pt>
                <c:pt idx="77">
                  <c:v>3.5835189384561099</c:v>
                </c:pt>
                <c:pt idx="78">
                  <c:v>3.5835189384561099</c:v>
                </c:pt>
                <c:pt idx="79">
                  <c:v>3.6109179126442199</c:v>
                </c:pt>
                <c:pt idx="80">
                  <c:v>3.6375861597263901</c:v>
                </c:pt>
                <c:pt idx="81">
                  <c:v>3.6635616461296499</c:v>
                </c:pt>
                <c:pt idx="82">
                  <c:v>3.6888794541139398</c:v>
                </c:pt>
                <c:pt idx="83">
                  <c:v>3.7135720667043102</c:v>
                </c:pt>
                <c:pt idx="84">
                  <c:v>3.7376696182833702</c:v>
                </c:pt>
                <c:pt idx="85">
                  <c:v>3.7612001156935602</c:v>
                </c:pt>
                <c:pt idx="86">
                  <c:v>3.7612001156935602</c:v>
                </c:pt>
                <c:pt idx="87">
                  <c:v>3.8286413964890902</c:v>
                </c:pt>
                <c:pt idx="88">
                  <c:v>3.8501476017100602</c:v>
                </c:pt>
                <c:pt idx="89">
                  <c:v>3.8501476017100602</c:v>
                </c:pt>
                <c:pt idx="90">
                  <c:v>3.89182029811063</c:v>
                </c:pt>
                <c:pt idx="91">
                  <c:v>3.91202300542815</c:v>
                </c:pt>
                <c:pt idx="92">
                  <c:v>3.91202300542815</c:v>
                </c:pt>
                <c:pt idx="93">
                  <c:v>3.9318256327243302</c:v>
                </c:pt>
                <c:pt idx="94">
                  <c:v>4.0073331852324703</c:v>
                </c:pt>
                <c:pt idx="95">
                  <c:v>4.0253516907351496</c:v>
                </c:pt>
                <c:pt idx="96">
                  <c:v>4.0253516907351496</c:v>
                </c:pt>
                <c:pt idx="97">
                  <c:v>4.0943445622221004</c:v>
                </c:pt>
                <c:pt idx="98">
                  <c:v>4.0943445622221004</c:v>
                </c:pt>
                <c:pt idx="99">
                  <c:v>4.1108738641733096</c:v>
                </c:pt>
                <c:pt idx="100">
                  <c:v>4.1271343850450899</c:v>
                </c:pt>
                <c:pt idx="101">
                  <c:v>4.1431347263915299</c:v>
                </c:pt>
                <c:pt idx="102">
                  <c:v>4.1743872698956404</c:v>
                </c:pt>
                <c:pt idx="103">
                  <c:v>4.2046926193909702</c:v>
                </c:pt>
                <c:pt idx="104">
                  <c:v>4.2046926193909702</c:v>
                </c:pt>
                <c:pt idx="105">
                  <c:v>4.2165621949463503</c:v>
                </c:pt>
                <c:pt idx="106">
                  <c:v>4.2904594411483901</c:v>
                </c:pt>
                <c:pt idx="107">
                  <c:v>4.2904594411483901</c:v>
                </c:pt>
                <c:pt idx="108">
                  <c:v>4.3040650932041702</c:v>
                </c:pt>
                <c:pt idx="109">
                  <c:v>4.3040650932041702</c:v>
                </c:pt>
                <c:pt idx="110">
                  <c:v>4.3174881135363101</c:v>
                </c:pt>
                <c:pt idx="111">
                  <c:v>4.3174881135363101</c:v>
                </c:pt>
                <c:pt idx="112">
                  <c:v>4.3567088266895899</c:v>
                </c:pt>
                <c:pt idx="113">
                  <c:v>4.3694478524670197</c:v>
                </c:pt>
                <c:pt idx="114">
                  <c:v>4.39444915467244</c:v>
                </c:pt>
                <c:pt idx="115">
                  <c:v>4.39444915467244</c:v>
                </c:pt>
                <c:pt idx="116">
                  <c:v>4.4188406077966</c:v>
                </c:pt>
                <c:pt idx="117">
                  <c:v>4.4308167988433098</c:v>
                </c:pt>
                <c:pt idx="118">
                  <c:v>4.4426512564903202</c:v>
                </c:pt>
                <c:pt idx="119">
                  <c:v>4.4773368144782104</c:v>
                </c:pt>
                <c:pt idx="120">
                  <c:v>4.4998096703302704</c:v>
                </c:pt>
                <c:pt idx="121">
                  <c:v>4.4998096703302704</c:v>
                </c:pt>
                <c:pt idx="122">
                  <c:v>4.5108595065168497</c:v>
                </c:pt>
                <c:pt idx="123">
                  <c:v>4.5217885770490396</c:v>
                </c:pt>
                <c:pt idx="124">
                  <c:v>4.5538768916005399</c:v>
                </c:pt>
                <c:pt idx="125">
                  <c:v>4.5538768916005399</c:v>
                </c:pt>
                <c:pt idx="126">
                  <c:v>4.5643481914678397</c:v>
                </c:pt>
                <c:pt idx="127">
                  <c:v>4.6151205168412597</c:v>
                </c:pt>
                <c:pt idx="128">
                  <c:v>4.6347289882296403</c:v>
                </c:pt>
                <c:pt idx="129">
                  <c:v>4.6539603501575204</c:v>
                </c:pt>
                <c:pt idx="130">
                  <c:v>4.7004803657924201</c:v>
                </c:pt>
                <c:pt idx="131">
                  <c:v>4.7095302013123304</c:v>
                </c:pt>
                <c:pt idx="132">
                  <c:v>4.7184988712950897</c:v>
                </c:pt>
                <c:pt idx="133">
                  <c:v>4.7184988712950897</c:v>
                </c:pt>
                <c:pt idx="134">
                  <c:v>4.7273878187123399</c:v>
                </c:pt>
                <c:pt idx="135">
                  <c:v>4.7361984483945001</c:v>
                </c:pt>
                <c:pt idx="136">
                  <c:v>4.7449321283632502</c:v>
                </c:pt>
                <c:pt idx="137">
                  <c:v>4.7706846244656704</c:v>
                </c:pt>
                <c:pt idx="138">
                  <c:v>4.7874917427820503</c:v>
                </c:pt>
                <c:pt idx="139">
                  <c:v>4.8040210447332603</c:v>
                </c:pt>
                <c:pt idx="140">
                  <c:v>4.8040210447332603</c:v>
                </c:pt>
                <c:pt idx="141">
                  <c:v>4.8598124043616702</c:v>
                </c:pt>
                <c:pt idx="142">
                  <c:v>4.8903491282217502</c:v>
                </c:pt>
                <c:pt idx="143">
                  <c:v>4.8903491282217502</c:v>
                </c:pt>
                <c:pt idx="144">
                  <c:v>4.9628446302599096</c:v>
                </c:pt>
                <c:pt idx="145">
                  <c:v>4.9904325867787396</c:v>
                </c:pt>
                <c:pt idx="146">
                  <c:v>5.1474944768134501</c:v>
                </c:pt>
                <c:pt idx="147">
                  <c:v>5.1704839950381496</c:v>
                </c:pt>
                <c:pt idx="148">
                  <c:v>5.2040066870767996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65-444E-8AC7-1F4839C8F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814768"/>
        <c:axId val="1137815728"/>
      </c:scatterChart>
      <c:valAx>
        <c:axId val="113781476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15728"/>
        <c:crosses val="autoZero"/>
        <c:crossBetween val="midCat"/>
      </c:valAx>
      <c:valAx>
        <c:axId val="113781572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1476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38bc938c-6830-49ab-8d29-b87ef4b3a00b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7.2137593242785796</c:v>
                </c:pt>
                <c:pt idx="1">
                  <c:v>9.4710186775518199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9.8142364692758601</c:v>
                </c:pt>
                <c:pt idx="5">
                  <c:v>9.5351431415903907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9.7803556119598092</c:v>
                </c:pt>
                <c:pt idx="9">
                  <c:v>10.562343450312699</c:v>
                </c:pt>
                <c:pt idx="10">
                  <c:v>8.5022259388304295</c:v>
                </c:pt>
                <c:pt idx="11">
                  <c:v>9.3540811708018499</c:v>
                </c:pt>
                <c:pt idx="12">
                  <c:v>9.8362680541218097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8.7766903650887294</c:v>
                </c:pt>
                <c:pt idx="16">
                  <c:v>9.4044968687699608</c:v>
                </c:pt>
                <c:pt idx="17">
                  <c:v>9.7020999890743909</c:v>
                </c:pt>
                <c:pt idx="18">
                  <c:v>9.5915179787586595</c:v>
                </c:pt>
                <c:pt idx="19">
                  <c:v>9.9326800255513898</c:v>
                </c:pt>
                <c:pt idx="20">
                  <c:v>7.4413004481698097</c:v>
                </c:pt>
                <c:pt idx="21">
                  <c:v>6.5753944090981502</c:v>
                </c:pt>
                <c:pt idx="22">
                  <c:v>8.2800132898296308</c:v>
                </c:pt>
                <c:pt idx="23">
                  <c:v>7.9417276369264496</c:v>
                </c:pt>
                <c:pt idx="24">
                  <c:v>10.7261189312415</c:v>
                </c:pt>
                <c:pt idx="25">
                  <c:v>8.8822205367332394</c:v>
                </c:pt>
                <c:pt idx="26">
                  <c:v>6.3908998457325001</c:v>
                </c:pt>
                <c:pt idx="27">
                  <c:v>7.2396194145956603</c:v>
                </c:pt>
                <c:pt idx="28">
                  <c:v>10.031912429072401</c:v>
                </c:pt>
                <c:pt idx="29">
                  <c:v>9.8646521251507497</c:v>
                </c:pt>
                <c:pt idx="30">
                  <c:v>9.5797612206560299</c:v>
                </c:pt>
                <c:pt idx="31">
                  <c:v>7.5498187747638497</c:v>
                </c:pt>
                <c:pt idx="32">
                  <c:v>8.3398608477737195</c:v>
                </c:pt>
                <c:pt idx="33">
                  <c:v>9.6483901205685605</c:v>
                </c:pt>
                <c:pt idx="34">
                  <c:v>8.2969734117131502</c:v>
                </c:pt>
                <c:pt idx="35">
                  <c:v>10.203101357903501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6.7383562653024898</c:v>
                </c:pt>
                <c:pt idx="40">
                  <c:v>10.833477618564199</c:v>
                </c:pt>
                <c:pt idx="41">
                  <c:v>8.1950743344220403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9.2226716285510992</c:v>
                </c:pt>
                <c:pt idx="45">
                  <c:v>9.4883815701881602</c:v>
                </c:pt>
                <c:pt idx="46">
                  <c:v>9.1290115459402106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7.7360489846376499</c:v>
                </c:pt>
                <c:pt idx="51">
                  <c:v>10.6140193658689</c:v>
                </c:pt>
                <c:pt idx="52">
                  <c:v>10.573000379102499</c:v>
                </c:pt>
                <c:pt idx="53">
                  <c:v>9.6627463798623499</c:v>
                </c:pt>
                <c:pt idx="54">
                  <c:v>7.6061547421255096</c:v>
                </c:pt>
                <c:pt idx="55">
                  <c:v>9.5722268422897194</c:v>
                </c:pt>
                <c:pt idx="56">
                  <c:v>10.7503808954029</c:v>
                </c:pt>
                <c:pt idx="57">
                  <c:v>8.3528869244054995</c:v>
                </c:pt>
                <c:pt idx="58">
                  <c:v>10.1379233458191</c:v>
                </c:pt>
                <c:pt idx="59">
                  <c:v>8.9833683765129706</c:v>
                </c:pt>
                <c:pt idx="60">
                  <c:v>7.5006768487766902</c:v>
                </c:pt>
                <c:pt idx="61">
                  <c:v>7.3935015893986504</c:v>
                </c:pt>
                <c:pt idx="62">
                  <c:v>7.3436992837145096</c:v>
                </c:pt>
                <c:pt idx="63">
                  <c:v>8.5538202169448603</c:v>
                </c:pt>
                <c:pt idx="64">
                  <c:v>10.2905121752115</c:v>
                </c:pt>
                <c:pt idx="65">
                  <c:v>10.648885426530899</c:v>
                </c:pt>
                <c:pt idx="66">
                  <c:v>8.9574581009862602</c:v>
                </c:pt>
                <c:pt idx="67">
                  <c:v>9.4573309882622105</c:v>
                </c:pt>
                <c:pt idx="68">
                  <c:v>9.8240690583341497</c:v>
                </c:pt>
                <c:pt idx="69">
                  <c:v>9.4782232271259694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8.9202111075913297</c:v>
                </c:pt>
                <c:pt idx="74">
                  <c:v>10.552389960465</c:v>
                </c:pt>
                <c:pt idx="75">
                  <c:v>9.1216707845516005</c:v>
                </c:pt>
                <c:pt idx="76">
                  <c:v>10.1845926817343</c:v>
                </c:pt>
                <c:pt idx="77">
                  <c:v>8.1326841040137996</c:v>
                </c:pt>
                <c:pt idx="78">
                  <c:v>11.1779213740954</c:v>
                </c:pt>
                <c:pt idx="79">
                  <c:v>8.5763750788741309</c:v>
                </c:pt>
                <c:pt idx="80">
                  <c:v>8.8774085168019905</c:v>
                </c:pt>
                <c:pt idx="81">
                  <c:v>10.211718407664399</c:v>
                </c:pt>
                <c:pt idx="82">
                  <c:v>9.2438872307557691</c:v>
                </c:pt>
                <c:pt idx="83">
                  <c:v>7.74628263353455</c:v>
                </c:pt>
                <c:pt idx="84">
                  <c:v>6.6985326307025703</c:v>
                </c:pt>
                <c:pt idx="85">
                  <c:v>9.4536946241759594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7.2204424517802703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7.4097064207619701</c:v>
                </c:pt>
                <c:pt idx="92">
                  <c:v>10.448608510435299</c:v>
                </c:pt>
                <c:pt idx="93">
                  <c:v>8.2107675370816597</c:v>
                </c:pt>
                <c:pt idx="94">
                  <c:v>9.9351361114619294</c:v>
                </c:pt>
                <c:pt idx="95">
                  <c:v>9.6949527100142596</c:v>
                </c:pt>
                <c:pt idx="96">
                  <c:v>8.8061051572390099</c:v>
                </c:pt>
                <c:pt idx="97">
                  <c:v>9.5062068109430093</c:v>
                </c:pt>
                <c:pt idx="98">
                  <c:v>9.9495026793724808</c:v>
                </c:pt>
                <c:pt idx="99">
                  <c:v>9.03600210376473</c:v>
                </c:pt>
                <c:pt idx="100">
                  <c:v>6.9919456807600602</c:v>
                </c:pt>
                <c:pt idx="101">
                  <c:v>8.5520645753192408</c:v>
                </c:pt>
                <c:pt idx="102">
                  <c:v>8.9846094763716309</c:v>
                </c:pt>
                <c:pt idx="103">
                  <c:v>8.0108633796586002</c:v>
                </c:pt>
                <c:pt idx="104">
                  <c:v>10.813153730425199</c:v>
                </c:pt>
                <c:pt idx="105">
                  <c:v>10.5519019765047</c:v>
                </c:pt>
                <c:pt idx="106">
                  <c:v>8.5355911659828507</c:v>
                </c:pt>
                <c:pt idx="107">
                  <c:v>6.9154465749878797</c:v>
                </c:pt>
                <c:pt idx="108">
                  <c:v>8.5311932713507908</c:v>
                </c:pt>
                <c:pt idx="109">
                  <c:v>7.3580962336378599</c:v>
                </c:pt>
                <c:pt idx="110">
                  <c:v>9.5504484907597202</c:v>
                </c:pt>
                <c:pt idx="111">
                  <c:v>11.3892450488999</c:v>
                </c:pt>
                <c:pt idx="112">
                  <c:v>10.778719803595999</c:v>
                </c:pt>
                <c:pt idx="113">
                  <c:v>8.6182546192244107</c:v>
                </c:pt>
                <c:pt idx="114">
                  <c:v>8.4711915556849799</c:v>
                </c:pt>
                <c:pt idx="115">
                  <c:v>10.0671791441968</c:v>
                </c:pt>
                <c:pt idx="116">
                  <c:v>9.0782674581113998</c:v>
                </c:pt>
                <c:pt idx="117">
                  <c:v>9.4543030533803503</c:v>
                </c:pt>
                <c:pt idx="118">
                  <c:v>9.0324887302104795</c:v>
                </c:pt>
                <c:pt idx="119">
                  <c:v>10.3880226492261</c:v>
                </c:pt>
                <c:pt idx="120">
                  <c:v>10.274777243884801</c:v>
                </c:pt>
                <c:pt idx="121">
                  <c:v>11.9128493152948</c:v>
                </c:pt>
                <c:pt idx="122">
                  <c:v>10.173434686548999</c:v>
                </c:pt>
                <c:pt idx="123">
                  <c:v>10.1439642924342</c:v>
                </c:pt>
                <c:pt idx="124">
                  <c:v>7.6953332527993696</c:v>
                </c:pt>
                <c:pt idx="125">
                  <c:v>9.2545644129682501</c:v>
                </c:pt>
                <c:pt idx="126">
                  <c:v>8.2299491030354304</c:v>
                </c:pt>
                <c:pt idx="127">
                  <c:v>10.887752957709299</c:v>
                </c:pt>
                <c:pt idx="128">
                  <c:v>7.8863376095532303</c:v>
                </c:pt>
                <c:pt idx="129">
                  <c:v>9.7466984116965296</c:v>
                </c:pt>
                <c:pt idx="130">
                  <c:v>10.343527663278699</c:v>
                </c:pt>
                <c:pt idx="131">
                  <c:v>7.4327785573736396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9.3427612607194597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9.2785111322889993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7.8219482921821397</c:v>
                </c:pt>
                <c:pt idx="142">
                  <c:v>8.6138743219471099</c:v>
                </c:pt>
                <c:pt idx="143">
                  <c:v>8.0252968071183393</c:v>
                </c:pt>
                <c:pt idx="144">
                  <c:v>9.70632066711166</c:v>
                </c:pt>
                <c:pt idx="145">
                  <c:v>7.3693416447511604</c:v>
                </c:pt>
                <c:pt idx="146">
                  <c:v>10.1570829441079</c:v>
                </c:pt>
                <c:pt idx="147">
                  <c:v>9.2977875373296008</c:v>
                </c:pt>
                <c:pt idx="148">
                  <c:v>10.2169100299155</c:v>
                </c:pt>
                <c:pt idx="149">
                  <c:v>9.7546716590643996</c:v>
                </c:pt>
                <c:pt idx="150">
                  <c:v>7.6601274199363703</c:v>
                </c:pt>
                <c:pt idx="151">
                  <c:v>8.9553319349527403</c:v>
                </c:pt>
                <c:pt idx="152">
                  <c:v>11.254202273742999</c:v>
                </c:pt>
                <c:pt idx="153">
                  <c:v>10.555982776201899</c:v>
                </c:pt>
                <c:pt idx="154">
                  <c:v>10.976567736755801</c:v>
                </c:pt>
                <c:pt idx="155">
                  <c:v>9.9125434240738706</c:v>
                </c:pt>
                <c:pt idx="156">
                  <c:v>9.4382247478021295</c:v>
                </c:pt>
                <c:pt idx="157">
                  <c:v>8.5692495016331591</c:v>
                </c:pt>
                <c:pt idx="158">
                  <c:v>8.9934719656915192</c:v>
                </c:pt>
                <c:pt idx="159">
                  <c:v>9.7217708128034506</c:v>
                </c:pt>
                <c:pt idx="160">
                  <c:v>7.5803524980612602</c:v>
                </c:pt>
                <c:pt idx="161">
                  <c:v>8.1144507933667693</c:v>
                </c:pt>
                <c:pt idx="162">
                  <c:v>7.4404574955373599</c:v>
                </c:pt>
              </c:numCache>
            </c:numRef>
          </c:xVal>
          <c:yVal>
            <c:numRef>
              <c:f>'Child Mortality 2022 '!$O$25:$O$187</c:f>
              <c:numCache>
                <c:formatCode>General</c:formatCode>
                <c:ptCount val="163"/>
                <c:pt idx="0">
                  <c:v>-0.22618495302609101</c:v>
                </c:pt>
                <c:pt idx="1">
                  <c:v>-0.262665761272108</c:v>
                </c:pt>
                <c:pt idx="2">
                  <c:v>0.60368277721775299</c:v>
                </c:pt>
                <c:pt idx="3">
                  <c:v>1.1045929495419899</c:v>
                </c:pt>
                <c:pt idx="4">
                  <c:v>6.7281557019804802E-3</c:v>
                </c:pt>
                <c:pt idx="5">
                  <c:v>-0.126547264156635</c:v>
                </c:pt>
                <c:pt idx="6">
                  <c:v>-9.2738715248215003E-2</c:v>
                </c:pt>
                <c:pt idx="7">
                  <c:v>-0.38764151621350701</c:v>
                </c:pt>
                <c:pt idx="8">
                  <c:v>0.62979043896945797</c:v>
                </c:pt>
                <c:pt idx="9">
                  <c:v>0.224787485427103</c:v>
                </c:pt>
                <c:pt idx="10">
                  <c:v>9.0855814998449497E-2</c:v>
                </c:pt>
                <c:pt idx="11">
                  <c:v>-0.21316704129344199</c:v>
                </c:pt>
                <c:pt idx="12">
                  <c:v>-1.2748654964055901</c:v>
                </c:pt>
                <c:pt idx="13">
                  <c:v>-0.28008424362607898</c:v>
                </c:pt>
                <c:pt idx="14">
                  <c:v>0.58289420862306895</c:v>
                </c:pt>
                <c:pt idx="15">
                  <c:v>0.1213449499237</c:v>
                </c:pt>
                <c:pt idx="16">
                  <c:v>-0.76269602107725698</c:v>
                </c:pt>
                <c:pt idx="17">
                  <c:v>1.33090704081769</c:v>
                </c:pt>
                <c:pt idx="18">
                  <c:v>0.228108059371605</c:v>
                </c:pt>
                <c:pt idx="19">
                  <c:v>-0.336610282570311</c:v>
                </c:pt>
                <c:pt idx="20">
                  <c:v>0.26438116151783098</c:v>
                </c:pt>
                <c:pt idx="21">
                  <c:v>-0.86085833878415996</c:v>
                </c:pt>
                <c:pt idx="22">
                  <c:v>-0.27793405539353</c:v>
                </c:pt>
                <c:pt idx="23">
                  <c:v>0.53704600170085903</c:v>
                </c:pt>
                <c:pt idx="24">
                  <c:v>7.6364191442981802E-2</c:v>
                </c:pt>
                <c:pt idx="25">
                  <c:v>-0.461541265617608</c:v>
                </c:pt>
                <c:pt idx="26">
                  <c:v>-0.35520522207232202</c:v>
                </c:pt>
                <c:pt idx="27">
                  <c:v>0.37256285304164299</c:v>
                </c:pt>
                <c:pt idx="28">
                  <c:v>-0.227666019795948</c:v>
                </c:pt>
                <c:pt idx="29">
                  <c:v>-0.31161426492123301</c:v>
                </c:pt>
                <c:pt idx="30">
                  <c:v>9.3482268202889393E-2</c:v>
                </c:pt>
                <c:pt idx="31">
                  <c:v>-0.14233401935048601</c:v>
                </c:pt>
                <c:pt idx="32">
                  <c:v>0.33295269416886403</c:v>
                </c:pt>
                <c:pt idx="33">
                  <c:v>-0.32055147099305398</c:v>
                </c:pt>
                <c:pt idx="34">
                  <c:v>0.809569691621425</c:v>
                </c:pt>
                <c:pt idx="35">
                  <c:v>-0.40662363210952801</c:v>
                </c:pt>
                <c:pt idx="36">
                  <c:v>-0.84851721472873898</c:v>
                </c:pt>
                <c:pt idx="37">
                  <c:v>-0.55677394123094004</c:v>
                </c:pt>
                <c:pt idx="38">
                  <c:v>-0.82460110154394195</c:v>
                </c:pt>
                <c:pt idx="39">
                  <c:v>-0.32985073337058202</c:v>
                </c:pt>
                <c:pt idx="40">
                  <c:v>-0.178771711670804</c:v>
                </c:pt>
                <c:pt idx="41">
                  <c:v>0.43905825161626899</c:v>
                </c:pt>
                <c:pt idx="42">
                  <c:v>0.66637612942923596</c:v>
                </c:pt>
                <c:pt idx="43">
                  <c:v>1.21481110278074</c:v>
                </c:pt>
                <c:pt idx="44">
                  <c:v>-0.20510729816710699</c:v>
                </c:pt>
                <c:pt idx="45">
                  <c:v>0.40073918924466301</c:v>
                </c:pt>
                <c:pt idx="46">
                  <c:v>-0.30184760212585698</c:v>
                </c:pt>
                <c:pt idx="47">
                  <c:v>2.2283797518863899</c:v>
                </c:pt>
                <c:pt idx="48">
                  <c:v>-1.2156348785753699</c:v>
                </c:pt>
                <c:pt idx="49">
                  <c:v>1.07486792824743</c:v>
                </c:pt>
                <c:pt idx="50">
                  <c:v>-3.7231153010367501E-2</c:v>
                </c:pt>
                <c:pt idx="51">
                  <c:v>-0.77118393365280002</c:v>
                </c:pt>
                <c:pt idx="52">
                  <c:v>-0.23823125174594301</c:v>
                </c:pt>
                <c:pt idx="53">
                  <c:v>1.30217429714206</c:v>
                </c:pt>
                <c:pt idx="54">
                  <c:v>-0.15310123198294201</c:v>
                </c:pt>
                <c:pt idx="55">
                  <c:v>-0.19463348564367799</c:v>
                </c:pt>
                <c:pt idx="56">
                  <c:v>-0.22907609407806101</c:v>
                </c:pt>
                <c:pt idx="57">
                  <c:v>0.35983379317281899</c:v>
                </c:pt>
                <c:pt idx="58">
                  <c:v>-0.62508825380520505</c:v>
                </c:pt>
                <c:pt idx="59">
                  <c:v>0.204305711583223</c:v>
                </c:pt>
                <c:pt idx="60">
                  <c:v>0.508311689919415</c:v>
                </c:pt>
                <c:pt idx="61">
                  <c:v>0.135516856256581</c:v>
                </c:pt>
                <c:pt idx="62">
                  <c:v>-0.14491117121262401</c:v>
                </c:pt>
                <c:pt idx="63">
                  <c:v>-0.455211615502783</c:v>
                </c:pt>
                <c:pt idx="64">
                  <c:v>-0.47987316044797901</c:v>
                </c:pt>
                <c:pt idx="65">
                  <c:v>-0.61942249564794805</c:v>
                </c:pt>
                <c:pt idx="66">
                  <c:v>0.45857504936478799</c:v>
                </c:pt>
                <c:pt idx="67">
                  <c:v>0.53872887146457005</c:v>
                </c:pt>
                <c:pt idx="68">
                  <c:v>0.25700887128037497</c:v>
                </c:pt>
                <c:pt idx="69">
                  <c:v>0.65605215245169102</c:v>
                </c:pt>
                <c:pt idx="70">
                  <c:v>-0.161457012154406</c:v>
                </c:pt>
                <c:pt idx="71">
                  <c:v>-0.46794346120640201</c:v>
                </c:pt>
                <c:pt idx="72">
                  <c:v>-0.73777209176272196</c:v>
                </c:pt>
                <c:pt idx="73">
                  <c:v>-7.7972539338609899E-3</c:v>
                </c:pt>
                <c:pt idx="74">
                  <c:v>-0.83522728511551003</c:v>
                </c:pt>
                <c:pt idx="75">
                  <c:v>-0.133172818785872</c:v>
                </c:pt>
                <c:pt idx="76">
                  <c:v>0.32918898447189598</c:v>
                </c:pt>
                <c:pt idx="77">
                  <c:v>0.15693914864047501</c:v>
                </c:pt>
                <c:pt idx="78">
                  <c:v>0.98666115482671402</c:v>
                </c:pt>
                <c:pt idx="79">
                  <c:v>-0.36235687017052698</c:v>
                </c:pt>
                <c:pt idx="80">
                  <c:v>0.72449353038471498</c:v>
                </c:pt>
                <c:pt idx="81">
                  <c:v>-0.75984294751207704</c:v>
                </c:pt>
                <c:pt idx="82">
                  <c:v>0.16781962944060799</c:v>
                </c:pt>
                <c:pt idx="83">
                  <c:v>0.416623516360209</c:v>
                </c:pt>
                <c:pt idx="84">
                  <c:v>-0.39271149857458398</c:v>
                </c:pt>
                <c:pt idx="85">
                  <c:v>-0.18528067775354301</c:v>
                </c:pt>
                <c:pt idx="86">
                  <c:v>-0.564310070239461</c:v>
                </c:pt>
                <c:pt idx="87">
                  <c:v>-0.390104237479314</c:v>
                </c:pt>
                <c:pt idx="88">
                  <c:v>-8.9799036132252E-2</c:v>
                </c:pt>
                <c:pt idx="89">
                  <c:v>-0.69360628655331003</c:v>
                </c:pt>
                <c:pt idx="90">
                  <c:v>0.116727991699889</c:v>
                </c:pt>
                <c:pt idx="91">
                  <c:v>0.41351257441888301</c:v>
                </c:pt>
                <c:pt idx="92">
                  <c:v>-1.12365159822606E-2</c:v>
                </c:pt>
                <c:pt idx="93">
                  <c:v>0.17048728731113799</c:v>
                </c:pt>
                <c:pt idx="94">
                  <c:v>0.56274909304578702</c:v>
                </c:pt>
                <c:pt idx="95">
                  <c:v>0.22065975884321201</c:v>
                </c:pt>
                <c:pt idx="96">
                  <c:v>-0.37964686540912201</c:v>
                </c:pt>
                <c:pt idx="97">
                  <c:v>0.11631923861756099</c:v>
                </c:pt>
                <c:pt idx="98">
                  <c:v>-1.1297091891094699</c:v>
                </c:pt>
                <c:pt idx="99">
                  <c:v>-7.3013954360445798E-4</c:v>
                </c:pt>
                <c:pt idx="100">
                  <c:v>-0.26248933291383802</c:v>
                </c:pt>
                <c:pt idx="101">
                  <c:v>0.461560211113892</c:v>
                </c:pt>
                <c:pt idx="102">
                  <c:v>0.74470439428383595</c:v>
                </c:pt>
                <c:pt idx="103">
                  <c:v>-0.34629375460823603</c:v>
                </c:pt>
                <c:pt idx="104">
                  <c:v>-8.8671902992908405E-2</c:v>
                </c:pt>
                <c:pt idx="105">
                  <c:v>-0.126098311399542</c:v>
                </c:pt>
                <c:pt idx="106">
                  <c:v>-0.52083984279266604</c:v>
                </c:pt>
                <c:pt idx="107">
                  <c:v>0.24961902883755199</c:v>
                </c:pt>
                <c:pt idx="108">
                  <c:v>1.42854730654485</c:v>
                </c:pt>
                <c:pt idx="109">
                  <c:v>-1.3332919659593201</c:v>
                </c:pt>
                <c:pt idx="110">
                  <c:v>-0.90928403766711197</c:v>
                </c:pt>
                <c:pt idx="111">
                  <c:v>-0.226567041429593</c:v>
                </c:pt>
                <c:pt idx="112">
                  <c:v>0.87369240592728004</c:v>
                </c:pt>
                <c:pt idx="113">
                  <c:v>0.93273103344751496</c:v>
                </c:pt>
                <c:pt idx="114">
                  <c:v>-0.63033257423095002</c:v>
                </c:pt>
                <c:pt idx="115">
                  <c:v>0.54590145942545198</c:v>
                </c:pt>
                <c:pt idx="116">
                  <c:v>4.3094144794424701E-2</c:v>
                </c:pt>
                <c:pt idx="117">
                  <c:v>0.19243489074649101</c:v>
                </c:pt>
                <c:pt idx="118">
                  <c:v>0.46214850437760002</c:v>
                </c:pt>
                <c:pt idx="119">
                  <c:v>-0.29614788907188599</c:v>
                </c:pt>
                <c:pt idx="120">
                  <c:v>-0.72513471486601799</c:v>
                </c:pt>
                <c:pt idx="121">
                  <c:v>1.0687928076412501</c:v>
                </c:pt>
                <c:pt idx="122">
                  <c:v>-4.55270351183144E-2</c:v>
                </c:pt>
                <c:pt idx="123">
                  <c:v>-0.42006534244373001</c:v>
                </c:pt>
                <c:pt idx="124">
                  <c:v>-0.26445825758765201</c:v>
                </c:pt>
                <c:pt idx="125">
                  <c:v>0.17327776401508699</c:v>
                </c:pt>
                <c:pt idx="126">
                  <c:v>-0.811512467072668</c:v>
                </c:pt>
                <c:pt idx="127">
                  <c:v>0.46694283264487801</c:v>
                </c:pt>
                <c:pt idx="128">
                  <c:v>-0.14261096474743301</c:v>
                </c:pt>
                <c:pt idx="129">
                  <c:v>-0.66573253308079405</c:v>
                </c:pt>
                <c:pt idx="130">
                  <c:v>0.85338307346571296</c:v>
                </c:pt>
                <c:pt idx="131">
                  <c:v>0.50460866938029802</c:v>
                </c:pt>
                <c:pt idx="132">
                  <c:v>-0.30868273884111802</c:v>
                </c:pt>
                <c:pt idx="133">
                  <c:v>-0.14585467502483401</c:v>
                </c:pt>
                <c:pt idx="134">
                  <c:v>-0.940727898946916</c:v>
                </c:pt>
                <c:pt idx="135">
                  <c:v>0.93391261374060297</c:v>
                </c:pt>
                <c:pt idx="136">
                  <c:v>-0.577363720223666</c:v>
                </c:pt>
                <c:pt idx="137">
                  <c:v>-0.64588360350457397</c:v>
                </c:pt>
                <c:pt idx="138">
                  <c:v>-0.78798137787821798</c:v>
                </c:pt>
                <c:pt idx="139">
                  <c:v>-0.58358994391309404</c:v>
                </c:pt>
                <c:pt idx="140">
                  <c:v>0.13022512615635201</c:v>
                </c:pt>
                <c:pt idx="141">
                  <c:v>-0.73797377265009201</c:v>
                </c:pt>
                <c:pt idx="142">
                  <c:v>0.23117907070339699</c:v>
                </c:pt>
                <c:pt idx="143">
                  <c:v>5.8168284365190101E-2</c:v>
                </c:pt>
                <c:pt idx="144">
                  <c:v>-0.22674573808597401</c:v>
                </c:pt>
                <c:pt idx="145">
                  <c:v>-5.8185229543454002E-2</c:v>
                </c:pt>
                <c:pt idx="146">
                  <c:v>0.76836589476966499</c:v>
                </c:pt>
                <c:pt idx="147">
                  <c:v>-0.20451064268046601</c:v>
                </c:pt>
                <c:pt idx="148">
                  <c:v>0.34362719071903097</c:v>
                </c:pt>
                <c:pt idx="149">
                  <c:v>1.41406041836151</c:v>
                </c:pt>
                <c:pt idx="150">
                  <c:v>-0.22831743725883899</c:v>
                </c:pt>
                <c:pt idx="151">
                  <c:v>-0.77062791808570896</c:v>
                </c:pt>
                <c:pt idx="152">
                  <c:v>0.56247780857284402</c:v>
                </c:pt>
                <c:pt idx="153">
                  <c:v>-0.24530384689631701</c:v>
                </c:pt>
                <c:pt idx="154">
                  <c:v>0.50842529486008103</c:v>
                </c:pt>
                <c:pt idx="155">
                  <c:v>-0.26976091642964201</c:v>
                </c:pt>
                <c:pt idx="156">
                  <c:v>5.7352621842961603E-2</c:v>
                </c:pt>
                <c:pt idx="157">
                  <c:v>-2.9088856848536002E-2</c:v>
                </c:pt>
                <c:pt idx="158">
                  <c:v>0.130282901546</c:v>
                </c:pt>
                <c:pt idx="159">
                  <c:v>1.30372906561169</c:v>
                </c:pt>
                <c:pt idx="160">
                  <c:v>-0.27185854686739003</c:v>
                </c:pt>
                <c:pt idx="161">
                  <c:v>0.44401756867098302</c:v>
                </c:pt>
                <c:pt idx="162">
                  <c:v>-0.23741768160697199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F-4F12-BBD0-CF8EE3627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874815"/>
        <c:axId val="1123766048"/>
      </c:scatterChart>
      <c:valAx>
        <c:axId val="1126874815"/>
        <c:scaling>
          <c:orientation val="minMax"/>
          <c:max val="12"/>
          <c:min val="6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766048"/>
        <c:crosses val="autoZero"/>
        <c:crossBetween val="midCat"/>
      </c:valAx>
      <c:valAx>
        <c:axId val="112376604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74815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19fa3f83-e4f8-4008-ae0b-74bb5013b583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of GDP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 of mr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7.2137593242785796</c:v>
                </c:pt>
                <c:pt idx="1">
                  <c:v>9.4710186775518199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9.8142364692758601</c:v>
                </c:pt>
                <c:pt idx="5">
                  <c:v>9.5351431415903907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9.7803556119598092</c:v>
                </c:pt>
                <c:pt idx="9">
                  <c:v>10.562343450312699</c:v>
                </c:pt>
                <c:pt idx="10">
                  <c:v>8.5022259388304295</c:v>
                </c:pt>
                <c:pt idx="11">
                  <c:v>9.3540811708018499</c:v>
                </c:pt>
                <c:pt idx="12">
                  <c:v>9.8362680541218097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8.7766903650887294</c:v>
                </c:pt>
                <c:pt idx="16">
                  <c:v>9.4044968687699608</c:v>
                </c:pt>
                <c:pt idx="17">
                  <c:v>9.7020999890743909</c:v>
                </c:pt>
                <c:pt idx="18">
                  <c:v>9.5915179787586595</c:v>
                </c:pt>
                <c:pt idx="19">
                  <c:v>9.9326800255513898</c:v>
                </c:pt>
                <c:pt idx="20">
                  <c:v>7.4413004481698097</c:v>
                </c:pt>
                <c:pt idx="21">
                  <c:v>6.5753944090981502</c:v>
                </c:pt>
                <c:pt idx="22">
                  <c:v>8.2800132898296308</c:v>
                </c:pt>
                <c:pt idx="23">
                  <c:v>7.9417276369264496</c:v>
                </c:pt>
                <c:pt idx="24">
                  <c:v>10.7261189312415</c:v>
                </c:pt>
                <c:pt idx="25">
                  <c:v>8.8822205367332394</c:v>
                </c:pt>
                <c:pt idx="26">
                  <c:v>6.3908998457325001</c:v>
                </c:pt>
                <c:pt idx="27">
                  <c:v>7.2396194145956603</c:v>
                </c:pt>
                <c:pt idx="28">
                  <c:v>10.031912429072401</c:v>
                </c:pt>
                <c:pt idx="29">
                  <c:v>9.8646521251507497</c:v>
                </c:pt>
                <c:pt idx="30">
                  <c:v>9.5797612206560299</c:v>
                </c:pt>
                <c:pt idx="31">
                  <c:v>7.5498187747638497</c:v>
                </c:pt>
                <c:pt idx="32">
                  <c:v>8.3398608477737195</c:v>
                </c:pt>
                <c:pt idx="33">
                  <c:v>9.6483901205685605</c:v>
                </c:pt>
                <c:pt idx="34">
                  <c:v>8.2969734117131502</c:v>
                </c:pt>
                <c:pt idx="35">
                  <c:v>10.203101357903501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6.7383562653024898</c:v>
                </c:pt>
                <c:pt idx="40">
                  <c:v>10.833477618564199</c:v>
                </c:pt>
                <c:pt idx="41">
                  <c:v>8.1950743344220403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9.2226716285510992</c:v>
                </c:pt>
                <c:pt idx="45">
                  <c:v>9.4883815701881602</c:v>
                </c:pt>
                <c:pt idx="46">
                  <c:v>9.1290115459402106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7.7360489846376499</c:v>
                </c:pt>
                <c:pt idx="51">
                  <c:v>10.6140193658689</c:v>
                </c:pt>
                <c:pt idx="52">
                  <c:v>10.573000379102499</c:v>
                </c:pt>
                <c:pt idx="53">
                  <c:v>9.6627463798623499</c:v>
                </c:pt>
                <c:pt idx="54">
                  <c:v>7.6061547421255096</c:v>
                </c:pt>
                <c:pt idx="55">
                  <c:v>9.5722268422897194</c:v>
                </c:pt>
                <c:pt idx="56">
                  <c:v>10.7503808954029</c:v>
                </c:pt>
                <c:pt idx="57">
                  <c:v>8.3528869244054995</c:v>
                </c:pt>
                <c:pt idx="58">
                  <c:v>10.1379233458191</c:v>
                </c:pt>
                <c:pt idx="59">
                  <c:v>8.9833683765129706</c:v>
                </c:pt>
                <c:pt idx="60">
                  <c:v>7.5006768487766902</c:v>
                </c:pt>
                <c:pt idx="61">
                  <c:v>7.3935015893986504</c:v>
                </c:pt>
                <c:pt idx="62">
                  <c:v>7.3436992837145096</c:v>
                </c:pt>
                <c:pt idx="63">
                  <c:v>8.5538202169448603</c:v>
                </c:pt>
                <c:pt idx="64">
                  <c:v>10.2905121752115</c:v>
                </c:pt>
                <c:pt idx="65">
                  <c:v>10.648885426530899</c:v>
                </c:pt>
                <c:pt idx="66">
                  <c:v>8.9574581009862602</c:v>
                </c:pt>
                <c:pt idx="67">
                  <c:v>9.4573309882622105</c:v>
                </c:pt>
                <c:pt idx="68">
                  <c:v>9.8240690583341497</c:v>
                </c:pt>
                <c:pt idx="69">
                  <c:v>9.4782232271259694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8.9202111075913297</c:v>
                </c:pt>
                <c:pt idx="74">
                  <c:v>10.552389960465</c:v>
                </c:pt>
                <c:pt idx="75">
                  <c:v>9.1216707845516005</c:v>
                </c:pt>
                <c:pt idx="76">
                  <c:v>10.1845926817343</c:v>
                </c:pt>
                <c:pt idx="77">
                  <c:v>8.1326841040137996</c:v>
                </c:pt>
                <c:pt idx="78">
                  <c:v>11.1779213740954</c:v>
                </c:pt>
                <c:pt idx="79">
                  <c:v>8.5763750788741309</c:v>
                </c:pt>
                <c:pt idx="80">
                  <c:v>8.8774085168019905</c:v>
                </c:pt>
                <c:pt idx="81">
                  <c:v>10.211718407664399</c:v>
                </c:pt>
                <c:pt idx="82">
                  <c:v>9.2438872307557691</c:v>
                </c:pt>
                <c:pt idx="83">
                  <c:v>7.74628263353455</c:v>
                </c:pt>
                <c:pt idx="84">
                  <c:v>6.6985326307025703</c:v>
                </c:pt>
                <c:pt idx="85">
                  <c:v>9.4536946241759594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7.2204424517802703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7.4097064207619701</c:v>
                </c:pt>
                <c:pt idx="92">
                  <c:v>10.448608510435299</c:v>
                </c:pt>
                <c:pt idx="93">
                  <c:v>8.2107675370816597</c:v>
                </c:pt>
                <c:pt idx="94">
                  <c:v>9.9351361114619294</c:v>
                </c:pt>
                <c:pt idx="95">
                  <c:v>9.6949527100142596</c:v>
                </c:pt>
                <c:pt idx="96">
                  <c:v>8.8061051572390099</c:v>
                </c:pt>
                <c:pt idx="97">
                  <c:v>9.5062068109430093</c:v>
                </c:pt>
                <c:pt idx="98">
                  <c:v>9.9495026793724808</c:v>
                </c:pt>
                <c:pt idx="99">
                  <c:v>9.03600210376473</c:v>
                </c:pt>
                <c:pt idx="100">
                  <c:v>6.9919456807600602</c:v>
                </c:pt>
                <c:pt idx="101">
                  <c:v>8.5520645753192408</c:v>
                </c:pt>
                <c:pt idx="102">
                  <c:v>8.9846094763716309</c:v>
                </c:pt>
                <c:pt idx="103">
                  <c:v>8.0108633796586002</c:v>
                </c:pt>
                <c:pt idx="104">
                  <c:v>10.813153730425199</c:v>
                </c:pt>
                <c:pt idx="105">
                  <c:v>10.5519019765047</c:v>
                </c:pt>
                <c:pt idx="106">
                  <c:v>8.5355911659828507</c:v>
                </c:pt>
                <c:pt idx="107">
                  <c:v>6.9154465749878797</c:v>
                </c:pt>
                <c:pt idx="108">
                  <c:v>8.5311932713507908</c:v>
                </c:pt>
                <c:pt idx="109">
                  <c:v>7.3580962336378599</c:v>
                </c:pt>
                <c:pt idx="110">
                  <c:v>9.5504484907597202</c:v>
                </c:pt>
                <c:pt idx="111">
                  <c:v>11.3892450488999</c:v>
                </c:pt>
                <c:pt idx="112">
                  <c:v>10.778719803595999</c:v>
                </c:pt>
                <c:pt idx="113">
                  <c:v>8.6182546192244107</c:v>
                </c:pt>
                <c:pt idx="114">
                  <c:v>8.4711915556849799</c:v>
                </c:pt>
                <c:pt idx="115">
                  <c:v>10.0671791441968</c:v>
                </c:pt>
                <c:pt idx="116">
                  <c:v>9.0782674581113998</c:v>
                </c:pt>
                <c:pt idx="117">
                  <c:v>9.4543030533803503</c:v>
                </c:pt>
                <c:pt idx="118">
                  <c:v>9.0324887302104795</c:v>
                </c:pt>
                <c:pt idx="119">
                  <c:v>10.3880226492261</c:v>
                </c:pt>
                <c:pt idx="120">
                  <c:v>10.274777243884801</c:v>
                </c:pt>
                <c:pt idx="121">
                  <c:v>11.9128493152948</c:v>
                </c:pt>
                <c:pt idx="122">
                  <c:v>10.173434686548999</c:v>
                </c:pt>
                <c:pt idx="123">
                  <c:v>10.1439642924342</c:v>
                </c:pt>
                <c:pt idx="124">
                  <c:v>7.6953332527993696</c:v>
                </c:pt>
                <c:pt idx="125">
                  <c:v>9.2545644129682501</c:v>
                </c:pt>
                <c:pt idx="126">
                  <c:v>8.2299491030354304</c:v>
                </c:pt>
                <c:pt idx="127">
                  <c:v>10.887752957709299</c:v>
                </c:pt>
                <c:pt idx="128">
                  <c:v>7.8863376095532303</c:v>
                </c:pt>
                <c:pt idx="129">
                  <c:v>9.7466984116965296</c:v>
                </c:pt>
                <c:pt idx="130">
                  <c:v>10.343527663278699</c:v>
                </c:pt>
                <c:pt idx="131">
                  <c:v>7.4327785573736396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9.3427612607194597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9.2785111322889993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7.8219482921821397</c:v>
                </c:pt>
                <c:pt idx="142">
                  <c:v>8.6138743219471099</c:v>
                </c:pt>
                <c:pt idx="143">
                  <c:v>8.0252968071183393</c:v>
                </c:pt>
                <c:pt idx="144">
                  <c:v>9.70632066711166</c:v>
                </c:pt>
                <c:pt idx="145">
                  <c:v>7.3693416447511604</c:v>
                </c:pt>
                <c:pt idx="146">
                  <c:v>10.1570829441079</c:v>
                </c:pt>
                <c:pt idx="147">
                  <c:v>9.2977875373296008</c:v>
                </c:pt>
                <c:pt idx="148">
                  <c:v>10.2169100299155</c:v>
                </c:pt>
                <c:pt idx="149">
                  <c:v>9.7546716590643996</c:v>
                </c:pt>
                <c:pt idx="150">
                  <c:v>7.6601274199363703</c:v>
                </c:pt>
                <c:pt idx="151">
                  <c:v>8.9553319349527403</c:v>
                </c:pt>
                <c:pt idx="152">
                  <c:v>11.254202273742999</c:v>
                </c:pt>
                <c:pt idx="153">
                  <c:v>10.555982776201899</c:v>
                </c:pt>
                <c:pt idx="154">
                  <c:v>10.976567736755801</c:v>
                </c:pt>
                <c:pt idx="155">
                  <c:v>9.9125434240738706</c:v>
                </c:pt>
                <c:pt idx="156">
                  <c:v>9.4382247478021295</c:v>
                </c:pt>
                <c:pt idx="157">
                  <c:v>8.5692495016331591</c:v>
                </c:pt>
                <c:pt idx="158">
                  <c:v>8.9934719656915192</c:v>
                </c:pt>
                <c:pt idx="159">
                  <c:v>9.7217708128034506</c:v>
                </c:pt>
                <c:pt idx="160">
                  <c:v>7.5803524980612602</c:v>
                </c:pt>
                <c:pt idx="161">
                  <c:v>8.1144507933667693</c:v>
                </c:pt>
                <c:pt idx="162">
                  <c:v>7.4404574955373599</c:v>
                </c:pt>
              </c:numCache>
            </c:numRef>
          </c:xVal>
          <c:yVal>
            <c:numRef>
              <c:f>'Child Mortality 2022 '!$D$2:$D$164</c:f>
              <c:numCache>
                <c:formatCode>General</c:formatCode>
                <c:ptCount val="163"/>
                <c:pt idx="0">
                  <c:v>1.75231985211705</c:v>
                </c:pt>
                <c:pt idx="1">
                  <c:v>-5.7838626308474798E-2</c:v>
                </c:pt>
                <c:pt idx="2">
                  <c:v>0.77715509332980004</c:v>
                </c:pt>
                <c:pt idx="3">
                  <c:v>1.9002220186004899</c:v>
                </c:pt>
                <c:pt idx="4">
                  <c:v>-5.8133583280795403E-2</c:v>
                </c:pt>
                <c:pt idx="5">
                  <c:v>2.78930467087776E-2</c:v>
                </c:pt>
                <c:pt idx="6">
                  <c:v>-0.97928591124321895</c:v>
                </c:pt>
                <c:pt idx="7">
                  <c:v>-1.1384687182462601</c:v>
                </c:pt>
                <c:pt idx="8">
                  <c:v>0.59155112597458304</c:v>
                </c:pt>
                <c:pt idx="9">
                  <c:v>-0.42791128931599398</c:v>
                </c:pt>
                <c:pt idx="10">
                  <c:v>1.0569273524763201</c:v>
                </c:pt>
                <c:pt idx="11">
                  <c:v>8.35456114898976E-2</c:v>
                </c:pt>
                <c:pt idx="12">
                  <c:v>-1.35703890585426</c:v>
                </c:pt>
                <c:pt idx="13">
                  <c:v>-0.99567463577322801</c:v>
                </c:pt>
                <c:pt idx="14">
                  <c:v>2.0890903419287099</c:v>
                </c:pt>
                <c:pt idx="15">
                  <c:v>0.87175167094747597</c:v>
                </c:pt>
                <c:pt idx="16">
                  <c:v>-0.50559831000759003</c:v>
                </c:pt>
                <c:pt idx="17">
                  <c:v>1.35415833619114</c:v>
                </c:pt>
                <c:pt idx="18">
                  <c:v>0.33825093950520102</c:v>
                </c:pt>
                <c:pt idx="19">
                  <c:v>-0.49454094189576697</c:v>
                </c:pt>
                <c:pt idx="20">
                  <c:v>2.0640918861720898</c:v>
                </c:pt>
                <c:pt idx="21">
                  <c:v>1.6192519171636</c:v>
                </c:pt>
                <c:pt idx="22">
                  <c:v>0.86274462813188502</c:v>
                </c:pt>
                <c:pt idx="23">
                  <c:v>1.9435380521423999</c:v>
                </c:pt>
                <c:pt idx="24">
                  <c:v>-0.70502378909528396</c:v>
                </c:pt>
                <c:pt idx="25">
                  <c:v>0.205943433749841</c:v>
                </c:pt>
                <c:pt idx="26">
                  <c:v>2.2698745903584601</c:v>
                </c:pt>
                <c:pt idx="27">
                  <c:v>2.3307476782597001</c:v>
                </c:pt>
                <c:pt idx="28">
                  <c:v>-0.46357012866244202</c:v>
                </c:pt>
                <c:pt idx="29">
                  <c:v>-0.416090912542255</c:v>
                </c:pt>
                <c:pt idx="30">
                  <c:v>0.212863209213319</c:v>
                </c:pt>
                <c:pt idx="31">
                  <c:v>1.5721066930626</c:v>
                </c:pt>
                <c:pt idx="32">
                  <c:v>1.42660520102288</c:v>
                </c:pt>
                <c:pt idx="33">
                  <c:v>-0.25509678667409802</c:v>
                </c:pt>
                <c:pt idx="34">
                  <c:v>1.9369216878857201</c:v>
                </c:pt>
                <c:pt idx="35">
                  <c:v>-0.77704218213201004</c:v>
                </c:pt>
                <c:pt idx="36">
                  <c:v>-0.22823423689441499</c:v>
                </c:pt>
                <c:pt idx="37">
                  <c:v>-1.0492904372979399</c:v>
                </c:pt>
                <c:pt idx="38">
                  <c:v>-1.3349576516747901</c:v>
                </c:pt>
                <c:pt idx="39">
                  <c:v>2.0222096354335002</c:v>
                </c:pt>
                <c:pt idx="40">
                  <c:v>-1.0445184993297201</c:v>
                </c:pt>
                <c:pt idx="41">
                  <c:v>1.64647907902353</c:v>
                </c:pt>
                <c:pt idx="42">
                  <c:v>1.16940285000863</c:v>
                </c:pt>
                <c:pt idx="43">
                  <c:v>1.1752140986217801</c:v>
                </c:pt>
                <c:pt idx="44">
                  <c:v>0.194862505993489</c:v>
                </c:pt>
                <c:pt idx="45">
                  <c:v>0.59192315338074197</c:v>
                </c:pt>
                <c:pt idx="46">
                  <c:v>0.17171711122105801</c:v>
                </c:pt>
                <c:pt idx="47">
                  <c:v>1.9936340306617799</c:v>
                </c:pt>
                <c:pt idx="48">
                  <c:v>-1.67099102766717</c:v>
                </c:pt>
                <c:pt idx="49">
                  <c:v>1.61015645422111</c:v>
                </c:pt>
                <c:pt idx="50">
                  <c:v>1.53087619089236</c:v>
                </c:pt>
                <c:pt idx="51">
                  <c:v>-1.4644878862524899</c:v>
                </c:pt>
                <c:pt idx="52">
                  <c:v>-0.89930387887768604</c:v>
                </c:pt>
                <c:pt idx="53">
                  <c:v>1.3563483209114</c:v>
                </c:pt>
                <c:pt idx="54">
                  <c:v>1.5170725922710899</c:v>
                </c:pt>
                <c:pt idx="55">
                  <c:v>-6.9332286224474293E-2</c:v>
                </c:pt>
                <c:pt idx="56">
                  <c:v>-1.02952830133233</c:v>
                </c:pt>
                <c:pt idx="57">
                  <c:v>1.44325085179695</c:v>
                </c:pt>
                <c:pt idx="58">
                  <c:v>-0.94429213748764695</c:v>
                </c:pt>
                <c:pt idx="59">
                  <c:v>0.79231187670778402</c:v>
                </c:pt>
                <c:pt idx="60">
                  <c:v>2.2613664573220902</c:v>
                </c:pt>
                <c:pt idx="61">
                  <c:v>1.97278629933614</c:v>
                </c:pt>
                <c:pt idx="62">
                  <c:v>1.7314912307745201</c:v>
                </c:pt>
                <c:pt idx="63">
                  <c:v>0.470318892045196</c:v>
                </c:pt>
                <c:pt idx="64">
                  <c:v>-0.91897615940917399</c:v>
                </c:pt>
                <c:pt idx="65">
                  <c:v>-1.3401230135353699</c:v>
                </c:pt>
                <c:pt idx="66">
                  <c:v>1.0669406282462499</c:v>
                </c:pt>
                <c:pt idx="67">
                  <c:v>0.75431132739481399</c:v>
                </c:pt>
                <c:pt idx="68">
                  <c:v>0.18442101804871899</c:v>
                </c:pt>
                <c:pt idx="69">
                  <c:v>0.85521819725975801</c:v>
                </c:pt>
                <c:pt idx="70">
                  <c:v>-1.16306098983961</c:v>
                </c:pt>
                <c:pt idx="71">
                  <c:v>-1.07883613231052</c:v>
                </c:pt>
                <c:pt idx="72">
                  <c:v>-1.3395074974557399</c:v>
                </c:pt>
                <c:pt idx="73">
                  <c:v>0.62983574624330096</c:v>
                </c:pt>
                <c:pt idx="74">
                  <c:v>-1.48010494587912</c:v>
                </c:pt>
                <c:pt idx="75">
                  <c:v>0.34616001533024399</c:v>
                </c:pt>
                <c:pt idx="76">
                  <c:v>-2.66860769708426E-2</c:v>
                </c:pt>
                <c:pt idx="77">
                  <c:v>1.4133840983099799</c:v>
                </c:pt>
                <c:pt idx="78">
                  <c:v>-0.149737827464833</c:v>
                </c:pt>
                <c:pt idx="79">
                  <c:v>0.54545079356691495</c:v>
                </c:pt>
                <c:pt idx="80">
                  <c:v>1.39575935144212</c:v>
                </c:pt>
                <c:pt idx="81">
                  <c:v>-1.1370324823226401</c:v>
                </c:pt>
                <c:pt idx="82">
                  <c:v>0.55111893455762895</c:v>
                </c:pt>
                <c:pt idx="83">
                  <c:v>1.9766896068258499</c:v>
                </c:pt>
                <c:pt idx="84">
                  <c:v>1.9906409285979101</c:v>
                </c:pt>
                <c:pt idx="85">
                  <c:v>3.3159109466993603E-2</c:v>
                </c:pt>
                <c:pt idx="86">
                  <c:v>-1.04019597631433</c:v>
                </c:pt>
                <c:pt idx="87">
                  <c:v>-1.3268735506525</c:v>
                </c:pt>
                <c:pt idx="88">
                  <c:v>1.88345439459549</c:v>
                </c:pt>
                <c:pt idx="89">
                  <c:v>1.38862589099051</c:v>
                </c:pt>
                <c:pt idx="90">
                  <c:v>-0.24319568323408</c:v>
                </c:pt>
                <c:pt idx="91">
                  <c:v>2.2380488118539699</c:v>
                </c:pt>
                <c:pt idx="92">
                  <c:v>-0.57456624109126797</c:v>
                </c:pt>
                <c:pt idx="93">
                  <c:v>1.3655769295178199</c:v>
                </c:pt>
                <c:pt idx="94">
                  <c:v>0.40288852490004301</c:v>
                </c:pt>
                <c:pt idx="95">
                  <c:v>0.24952714314906799</c:v>
                </c:pt>
                <c:pt idx="96">
                  <c:v>0.347646711821823</c:v>
                </c:pt>
                <c:pt idx="97">
                  <c:v>0.29349673449087399</c:v>
                </c:pt>
                <c:pt idx="98">
                  <c:v>-1.3008585179654599</c:v>
                </c:pt>
                <c:pt idx="99">
                  <c:v>0.54591823185229305</c:v>
                </c:pt>
                <c:pt idx="100">
                  <c:v>1.8903090933320099</c:v>
                </c:pt>
                <c:pt idx="101">
                  <c:v>1.3884702421728401</c:v>
                </c:pt>
                <c:pt idx="102">
                  <c:v>1.3317353453273999</c:v>
                </c:pt>
                <c:pt idx="103">
                  <c:v>1.0058737792829699</c:v>
                </c:pt>
                <c:pt idx="104">
                  <c:v>-0.93844887020951195</c:v>
                </c:pt>
                <c:pt idx="105">
                  <c:v>-0.77059253095487201</c:v>
                </c:pt>
                <c:pt idx="106">
                  <c:v>0.41901443335239302</c:v>
                </c:pt>
                <c:pt idx="107">
                  <c:v>2.4625278520123399</c:v>
                </c:pt>
                <c:pt idx="108">
                  <c:v>2.3718572987968698</c:v>
                </c:pt>
                <c:pt idx="109">
                  <c:v>0.53179780216469097</c:v>
                </c:pt>
                <c:pt idx="110">
                  <c:v>-0.76687014991368097</c:v>
                </c:pt>
                <c:pt idx="111">
                  <c:v>-1.52901698398737</c:v>
                </c:pt>
                <c:pt idx="112">
                  <c:v>5.0972447921827597E-2</c:v>
                </c:pt>
                <c:pt idx="113">
                  <c:v>1.8076311779630501</c:v>
                </c:pt>
                <c:pt idx="114">
                  <c:v>0.36012472659001199</c:v>
                </c:pt>
                <c:pt idx="115">
                  <c:v>0.282285964613886</c:v>
                </c:pt>
                <c:pt idx="116">
                  <c:v>0.55653183744478896</c:v>
                </c:pt>
                <c:pt idx="117">
                  <c:v>0.410396594980178</c:v>
                </c:pt>
                <c:pt idx="118">
                  <c:v>1.0115575652844899</c:v>
                </c:pt>
                <c:pt idx="119">
                  <c:v>-0.81187130390046403</c:v>
                </c:pt>
                <c:pt idx="120">
                  <c:v>-1.15187373965847</c:v>
                </c:pt>
                <c:pt idx="121">
                  <c:v>-0.64508756889330698</c:v>
                </c:pt>
                <c:pt idx="122">
                  <c:v>-0.39263452323125803</c:v>
                </c:pt>
                <c:pt idx="123">
                  <c:v>-0.74401599663011297</c:v>
                </c:pt>
                <c:pt idx="124">
                  <c:v>1.3356421243688701</c:v>
                </c:pt>
                <c:pt idx="125">
                  <c:v>0.54818730229240198</c:v>
                </c:pt>
                <c:pt idx="126">
                  <c:v>0.36850495263466199</c:v>
                </c:pt>
                <c:pt idx="127">
                  <c:v>-0.44145167156618498</c:v>
                </c:pt>
                <c:pt idx="128">
                  <c:v>1.307404686365</c:v>
                </c:pt>
                <c:pt idx="129">
                  <c:v>-0.67752516219719205</c:v>
                </c:pt>
                <c:pt idx="130">
                  <c:v>0.37262230610402403</c:v>
                </c:pt>
                <c:pt idx="131">
                  <c:v>2.3110156061428202</c:v>
                </c:pt>
                <c:pt idx="132">
                  <c:v>-1.5361155666611299</c:v>
                </c:pt>
                <c:pt idx="133">
                  <c:v>-0.53162789854326498</c:v>
                </c:pt>
                <c:pt idx="134">
                  <c:v>-1.46140556865367</c:v>
                </c:pt>
                <c:pt idx="135">
                  <c:v>1.2395200670759801</c:v>
                </c:pt>
                <c:pt idx="136">
                  <c:v>-1.28253614846418</c:v>
                </c:pt>
                <c:pt idx="137">
                  <c:v>-1.2006718584473799</c:v>
                </c:pt>
                <c:pt idx="138">
                  <c:v>-0.43188835763710998</c:v>
                </c:pt>
                <c:pt idx="139">
                  <c:v>-1.3920585421373299</c:v>
                </c:pt>
                <c:pt idx="140">
                  <c:v>-0.91037839423830702</c:v>
                </c:pt>
                <c:pt idx="141">
                  <c:v>0.76263681530626204</c:v>
                </c:pt>
                <c:pt idx="142">
                  <c:v>1.1095211039227</c:v>
                </c:pt>
                <c:pt idx="143">
                  <c:v>1.3989945215851101</c:v>
                </c:pt>
                <c:pt idx="144">
                  <c:v>-0.20681090804331201</c:v>
                </c:pt>
                <c:pt idx="145">
                  <c:v>1.7980682767860301</c:v>
                </c:pt>
                <c:pt idx="146">
                  <c:v>0.43410705003226602</c:v>
                </c:pt>
                <c:pt idx="147">
                  <c:v>0.136435633730662</c:v>
                </c:pt>
                <c:pt idx="148">
                  <c:v>-3.7641744380831503E-2</c:v>
                </c:pt>
                <c:pt idx="149">
                  <c:v>1.39600268249311</c:v>
                </c:pt>
                <c:pt idx="150">
                  <c:v>1.3994464914313101</c:v>
                </c:pt>
                <c:pt idx="151">
                  <c:v>-0.160591670208554</c:v>
                </c:pt>
                <c:pt idx="152">
                  <c:v>-0.63386011169229395</c:v>
                </c:pt>
                <c:pt idx="153">
                  <c:v>-0.89300462013766102</c:v>
                </c:pt>
                <c:pt idx="154">
                  <c:v>-0.46975684369979398</c:v>
                </c:pt>
                <c:pt idx="155">
                  <c:v>-0.41186891880511101</c:v>
                </c:pt>
                <c:pt idx="156">
                  <c:v>0.28794811206010601</c:v>
                </c:pt>
                <c:pt idx="157">
                  <c:v>0.88431784326951901</c:v>
                </c:pt>
                <c:pt idx="158">
                  <c:v>0.71035000973912099</c:v>
                </c:pt>
                <c:pt idx="159">
                  <c:v>1.3115236963570001</c:v>
                </c:pt>
                <c:pt idx="160">
                  <c:v>1.4185898036925899</c:v>
                </c:pt>
                <c:pt idx="161">
                  <c:v>1.71478963405326</c:v>
                </c:pt>
                <c:pt idx="162">
                  <c:v>1.5629554065719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F-4D8C-B9BA-4D7C3846D9A1}"/>
            </c:ext>
          </c:extLst>
        </c:ser>
        <c:ser>
          <c:idx val="1"/>
          <c:order val="1"/>
          <c:tx>
            <c:v>Predicted ln of mr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 2022 '!$B$2:$B$164</c:f>
              <c:numCache>
                <c:formatCode>General</c:formatCode>
                <c:ptCount val="163"/>
                <c:pt idx="0">
                  <c:v>7.2137593242785796</c:v>
                </c:pt>
                <c:pt idx="1">
                  <c:v>9.4710186775518199</c:v>
                </c:pt>
                <c:pt idx="2">
                  <c:v>9.5109221838725393</c:v>
                </c:pt>
                <c:pt idx="3">
                  <c:v>8.7191384379293702</c:v>
                </c:pt>
                <c:pt idx="4">
                  <c:v>9.8142364692758601</c:v>
                </c:pt>
                <c:pt idx="5">
                  <c:v>9.5351431415903907</c:v>
                </c:pt>
                <c:pt idx="6">
                  <c:v>10.8599491229745</c:v>
                </c:pt>
                <c:pt idx="7">
                  <c:v>10.6872259552039</c:v>
                </c:pt>
                <c:pt idx="8">
                  <c:v>9.7803556119598092</c:v>
                </c:pt>
                <c:pt idx="9">
                  <c:v>10.562343450312699</c:v>
                </c:pt>
                <c:pt idx="10">
                  <c:v>8.5022259388304295</c:v>
                </c:pt>
                <c:pt idx="11">
                  <c:v>9.3540811708018499</c:v>
                </c:pt>
                <c:pt idx="12">
                  <c:v>9.8362680541218097</c:v>
                </c:pt>
                <c:pt idx="13">
                  <c:v>10.6423820582371</c:v>
                </c:pt>
                <c:pt idx="14">
                  <c:v>7.81483988421446</c:v>
                </c:pt>
                <c:pt idx="15">
                  <c:v>8.7766903650887294</c:v>
                </c:pt>
                <c:pt idx="16">
                  <c:v>9.4044968687699608</c:v>
                </c:pt>
                <c:pt idx="17">
                  <c:v>9.7020999890743909</c:v>
                </c:pt>
                <c:pt idx="18">
                  <c:v>9.5915179787586595</c:v>
                </c:pt>
                <c:pt idx="19">
                  <c:v>9.9326800255513898</c:v>
                </c:pt>
                <c:pt idx="20">
                  <c:v>7.4413004481698097</c:v>
                </c:pt>
                <c:pt idx="21">
                  <c:v>6.5753944090981502</c:v>
                </c:pt>
                <c:pt idx="22">
                  <c:v>8.2800132898296308</c:v>
                </c:pt>
                <c:pt idx="23">
                  <c:v>7.9417276369264496</c:v>
                </c:pt>
                <c:pt idx="24">
                  <c:v>10.7261189312415</c:v>
                </c:pt>
                <c:pt idx="25">
                  <c:v>8.8822205367332394</c:v>
                </c:pt>
                <c:pt idx="26">
                  <c:v>6.3908998457325001</c:v>
                </c:pt>
                <c:pt idx="27">
                  <c:v>7.2396194145956603</c:v>
                </c:pt>
                <c:pt idx="28">
                  <c:v>10.031912429072401</c:v>
                </c:pt>
                <c:pt idx="29">
                  <c:v>9.8646521251507497</c:v>
                </c:pt>
                <c:pt idx="30">
                  <c:v>9.5797612206560299</c:v>
                </c:pt>
                <c:pt idx="31">
                  <c:v>7.5498187747638497</c:v>
                </c:pt>
                <c:pt idx="32">
                  <c:v>8.3398608477737195</c:v>
                </c:pt>
                <c:pt idx="33">
                  <c:v>9.6483901205685605</c:v>
                </c:pt>
                <c:pt idx="34">
                  <c:v>8.2969734117131502</c:v>
                </c:pt>
                <c:pt idx="35">
                  <c:v>10.203101357903501</c:v>
                </c:pt>
                <c:pt idx="36">
                  <c:v>8.94229150070408</c:v>
                </c:pt>
                <c:pt idx="37">
                  <c:v>10.3584885149717</c:v>
                </c:pt>
                <c:pt idx="38">
                  <c:v>10.3811925437676</c:v>
                </c:pt>
                <c:pt idx="39">
                  <c:v>6.7383562653024898</c:v>
                </c:pt>
                <c:pt idx="40">
                  <c:v>10.833477618564199</c:v>
                </c:pt>
                <c:pt idx="41">
                  <c:v>8.1950743344220403</c:v>
                </c:pt>
                <c:pt idx="42">
                  <c:v>9.09151691401817</c:v>
                </c:pt>
                <c:pt idx="43">
                  <c:v>9.78208346879115</c:v>
                </c:pt>
                <c:pt idx="44">
                  <c:v>9.2226716285510992</c:v>
                </c:pt>
                <c:pt idx="45">
                  <c:v>9.4883815701881602</c:v>
                </c:pt>
                <c:pt idx="46">
                  <c:v>9.1290115459402106</c:v>
                </c:pt>
                <c:pt idx="47">
                  <c:v>10.0304382145726</c:v>
                </c:pt>
                <c:pt idx="48">
                  <c:v>10.311196641036</c:v>
                </c:pt>
                <c:pt idx="49">
                  <c:v>9.05045913717173</c:v>
                </c:pt>
                <c:pt idx="50">
                  <c:v>7.7360489846376499</c:v>
                </c:pt>
                <c:pt idx="51">
                  <c:v>10.6140193658689</c:v>
                </c:pt>
                <c:pt idx="52">
                  <c:v>10.573000379102499</c:v>
                </c:pt>
                <c:pt idx="53">
                  <c:v>9.6627463798623499</c:v>
                </c:pt>
                <c:pt idx="54">
                  <c:v>7.6061547421255096</c:v>
                </c:pt>
                <c:pt idx="55">
                  <c:v>9.5722268422897194</c:v>
                </c:pt>
                <c:pt idx="56">
                  <c:v>10.7503808954029</c:v>
                </c:pt>
                <c:pt idx="57">
                  <c:v>8.3528869244054995</c:v>
                </c:pt>
                <c:pt idx="58">
                  <c:v>10.1379233458191</c:v>
                </c:pt>
                <c:pt idx="59">
                  <c:v>8.9833683765129706</c:v>
                </c:pt>
                <c:pt idx="60">
                  <c:v>7.5006768487766902</c:v>
                </c:pt>
                <c:pt idx="61">
                  <c:v>7.3935015893986504</c:v>
                </c:pt>
                <c:pt idx="62">
                  <c:v>7.3436992837145096</c:v>
                </c:pt>
                <c:pt idx="63">
                  <c:v>8.5538202169448603</c:v>
                </c:pt>
                <c:pt idx="64">
                  <c:v>10.2905121752115</c:v>
                </c:pt>
                <c:pt idx="65">
                  <c:v>10.648885426530899</c:v>
                </c:pt>
                <c:pt idx="66">
                  <c:v>8.9574581009862602</c:v>
                </c:pt>
                <c:pt idx="67">
                  <c:v>9.4573309882622105</c:v>
                </c:pt>
                <c:pt idx="68">
                  <c:v>9.8240690583341497</c:v>
                </c:pt>
                <c:pt idx="69">
                  <c:v>9.4782232271259694</c:v>
                </c:pt>
                <c:pt idx="70">
                  <c:v>11.0063753880137</c:v>
                </c:pt>
                <c:pt idx="71">
                  <c:v>10.5091391843688</c:v>
                </c:pt>
                <c:pt idx="72">
                  <c:v>10.4974852500902</c:v>
                </c:pt>
                <c:pt idx="73">
                  <c:v>8.9202111075913297</c:v>
                </c:pt>
                <c:pt idx="74">
                  <c:v>10.552389960465</c:v>
                </c:pt>
                <c:pt idx="75">
                  <c:v>9.1216707845516005</c:v>
                </c:pt>
                <c:pt idx="76">
                  <c:v>10.1845926817343</c:v>
                </c:pt>
                <c:pt idx="77">
                  <c:v>8.1326841040137996</c:v>
                </c:pt>
                <c:pt idx="78">
                  <c:v>11.1779213740954</c:v>
                </c:pt>
                <c:pt idx="79">
                  <c:v>8.5763750788741309</c:v>
                </c:pt>
                <c:pt idx="80">
                  <c:v>8.8774085168019905</c:v>
                </c:pt>
                <c:pt idx="81">
                  <c:v>10.211718407664399</c:v>
                </c:pt>
                <c:pt idx="82">
                  <c:v>9.2438872307557691</c:v>
                </c:pt>
                <c:pt idx="83">
                  <c:v>7.74628263353455</c:v>
                </c:pt>
                <c:pt idx="84">
                  <c:v>6.6985326307025703</c:v>
                </c:pt>
                <c:pt idx="85">
                  <c:v>9.4536946241759594</c:v>
                </c:pt>
                <c:pt idx="86">
                  <c:v>10.3373237027618</c:v>
                </c:pt>
                <c:pt idx="87">
                  <c:v>10.9238639738223</c:v>
                </c:pt>
                <c:pt idx="88">
                  <c:v>7.2204424517802703</c:v>
                </c:pt>
                <c:pt idx="89">
                  <c:v>7.08175135830008</c:v>
                </c:pt>
                <c:pt idx="90">
                  <c:v>10.1897451233671</c:v>
                </c:pt>
                <c:pt idx="91">
                  <c:v>7.4097064207619701</c:v>
                </c:pt>
                <c:pt idx="92">
                  <c:v>10.448608510435299</c:v>
                </c:pt>
                <c:pt idx="93">
                  <c:v>8.2107675370816597</c:v>
                </c:pt>
                <c:pt idx="94">
                  <c:v>9.9351361114619294</c:v>
                </c:pt>
                <c:pt idx="95">
                  <c:v>9.6949527100142596</c:v>
                </c:pt>
                <c:pt idx="96">
                  <c:v>8.8061051572390099</c:v>
                </c:pt>
                <c:pt idx="97">
                  <c:v>9.5062068109430093</c:v>
                </c:pt>
                <c:pt idx="98">
                  <c:v>9.9495026793724808</c:v>
                </c:pt>
                <c:pt idx="99">
                  <c:v>9.03600210376473</c:v>
                </c:pt>
                <c:pt idx="100">
                  <c:v>6.9919456807600602</c:v>
                </c:pt>
                <c:pt idx="101">
                  <c:v>8.5520645753192408</c:v>
                </c:pt>
                <c:pt idx="102">
                  <c:v>8.9846094763716309</c:v>
                </c:pt>
                <c:pt idx="103">
                  <c:v>8.0108633796586002</c:v>
                </c:pt>
                <c:pt idx="104">
                  <c:v>10.813153730425199</c:v>
                </c:pt>
                <c:pt idx="105">
                  <c:v>10.5519019765047</c:v>
                </c:pt>
                <c:pt idx="106">
                  <c:v>8.5355911659828507</c:v>
                </c:pt>
                <c:pt idx="107">
                  <c:v>6.9154465749878797</c:v>
                </c:pt>
                <c:pt idx="108">
                  <c:v>8.5311932713507908</c:v>
                </c:pt>
                <c:pt idx="109">
                  <c:v>7.3580962336378599</c:v>
                </c:pt>
                <c:pt idx="110">
                  <c:v>9.5504484907597202</c:v>
                </c:pt>
                <c:pt idx="111">
                  <c:v>11.3892450488999</c:v>
                </c:pt>
                <c:pt idx="112">
                  <c:v>10.778719803595999</c:v>
                </c:pt>
                <c:pt idx="113">
                  <c:v>8.6182546192244107</c:v>
                </c:pt>
                <c:pt idx="114">
                  <c:v>8.4711915556849799</c:v>
                </c:pt>
                <c:pt idx="115">
                  <c:v>10.0671791441968</c:v>
                </c:pt>
                <c:pt idx="116">
                  <c:v>9.0782674581113998</c:v>
                </c:pt>
                <c:pt idx="117">
                  <c:v>9.4543030533803503</c:v>
                </c:pt>
                <c:pt idx="118">
                  <c:v>9.0324887302104795</c:v>
                </c:pt>
                <c:pt idx="119">
                  <c:v>10.3880226492261</c:v>
                </c:pt>
                <c:pt idx="120">
                  <c:v>10.274777243884801</c:v>
                </c:pt>
                <c:pt idx="121">
                  <c:v>11.9128493152948</c:v>
                </c:pt>
                <c:pt idx="122">
                  <c:v>10.173434686548999</c:v>
                </c:pt>
                <c:pt idx="123">
                  <c:v>10.1439642924342</c:v>
                </c:pt>
                <c:pt idx="124">
                  <c:v>7.6953332527993696</c:v>
                </c:pt>
                <c:pt idx="125">
                  <c:v>9.2545644129682501</c:v>
                </c:pt>
                <c:pt idx="126">
                  <c:v>8.2299491030354304</c:v>
                </c:pt>
                <c:pt idx="127">
                  <c:v>10.887752957709299</c:v>
                </c:pt>
                <c:pt idx="128">
                  <c:v>7.8863376095532303</c:v>
                </c:pt>
                <c:pt idx="129">
                  <c:v>9.7466984116965296</c:v>
                </c:pt>
                <c:pt idx="130">
                  <c:v>10.343527663278699</c:v>
                </c:pt>
                <c:pt idx="131">
                  <c:v>7.4327785573736396</c:v>
                </c:pt>
                <c:pt idx="132">
                  <c:v>11.2937750056421</c:v>
                </c:pt>
                <c:pt idx="133">
                  <c:v>10.2226423832814</c:v>
                </c:pt>
                <c:pt idx="134">
                  <c:v>10.3943276494808</c:v>
                </c:pt>
                <c:pt idx="135">
                  <c:v>9.3427612607194597</c:v>
                </c:pt>
                <c:pt idx="136">
                  <c:v>10.6291237042161</c:v>
                </c:pt>
                <c:pt idx="137">
                  <c:v>10.4377382639709</c:v>
                </c:pt>
                <c:pt idx="138">
                  <c:v>9.2785111322889993</c:v>
                </c:pt>
                <c:pt idx="139">
                  <c:v>10.7605829032427</c:v>
                </c:pt>
                <c:pt idx="140">
                  <c:v>11.0560079024408</c:v>
                </c:pt>
                <c:pt idx="141">
                  <c:v>7.8219482921821397</c:v>
                </c:pt>
                <c:pt idx="142">
                  <c:v>8.6138743219471099</c:v>
                </c:pt>
                <c:pt idx="143">
                  <c:v>8.0252968071183393</c:v>
                </c:pt>
                <c:pt idx="144">
                  <c:v>9.70632066711166</c:v>
                </c:pt>
                <c:pt idx="145">
                  <c:v>7.3693416447511604</c:v>
                </c:pt>
                <c:pt idx="146">
                  <c:v>10.1570829441079</c:v>
                </c:pt>
                <c:pt idx="147">
                  <c:v>9.2977875373296008</c:v>
                </c:pt>
                <c:pt idx="148">
                  <c:v>10.2169100299155</c:v>
                </c:pt>
                <c:pt idx="149">
                  <c:v>9.7546716590643996</c:v>
                </c:pt>
                <c:pt idx="150">
                  <c:v>7.6601274199363703</c:v>
                </c:pt>
                <c:pt idx="151">
                  <c:v>8.9553319349527403</c:v>
                </c:pt>
                <c:pt idx="152">
                  <c:v>11.254202273742999</c:v>
                </c:pt>
                <c:pt idx="153">
                  <c:v>10.555982776201899</c:v>
                </c:pt>
                <c:pt idx="154">
                  <c:v>10.976567736755801</c:v>
                </c:pt>
                <c:pt idx="155">
                  <c:v>9.9125434240738706</c:v>
                </c:pt>
                <c:pt idx="156">
                  <c:v>9.4382247478021295</c:v>
                </c:pt>
                <c:pt idx="157">
                  <c:v>8.5692495016331591</c:v>
                </c:pt>
                <c:pt idx="158">
                  <c:v>8.9934719656915192</c:v>
                </c:pt>
                <c:pt idx="159">
                  <c:v>9.7217708128034506</c:v>
                </c:pt>
                <c:pt idx="160">
                  <c:v>7.5803524980612602</c:v>
                </c:pt>
                <c:pt idx="161">
                  <c:v>8.1144507933667693</c:v>
                </c:pt>
                <c:pt idx="162">
                  <c:v>7.4404574955373599</c:v>
                </c:pt>
              </c:numCache>
            </c:numRef>
          </c:xVal>
          <c:yVal>
            <c:numRef>
              <c:f>'Child Mortality 2022 '!$N$25:$N$187</c:f>
              <c:numCache>
                <c:formatCode>General</c:formatCode>
                <c:ptCount val="163"/>
                <c:pt idx="0">
                  <c:v>1.97850480514314</c:v>
                </c:pt>
                <c:pt idx="1">
                  <c:v>0.204827134963633</c:v>
                </c:pt>
                <c:pt idx="2">
                  <c:v>0.173472316112047</c:v>
                </c:pt>
                <c:pt idx="3">
                  <c:v>0.79562906905849795</c:v>
                </c:pt>
                <c:pt idx="4">
                  <c:v>-6.4861738982775904E-2</c:v>
                </c:pt>
                <c:pt idx="5">
                  <c:v>0.15444031086541299</c:v>
                </c:pt>
                <c:pt idx="6">
                  <c:v>-0.88654719599500398</c:v>
                </c:pt>
                <c:pt idx="7">
                  <c:v>-0.75082720203275799</c:v>
                </c:pt>
                <c:pt idx="8">
                  <c:v>-3.8239312994874403E-2</c:v>
                </c:pt>
                <c:pt idx="9">
                  <c:v>-0.65269877474309701</c:v>
                </c:pt>
                <c:pt idx="10">
                  <c:v>0.966071537477874</c:v>
                </c:pt>
                <c:pt idx="11">
                  <c:v>0.29671265278334003</c:v>
                </c:pt>
                <c:pt idx="12">
                  <c:v>-8.2173409448669701E-2</c:v>
                </c:pt>
                <c:pt idx="13">
                  <c:v>-0.71559039214714903</c:v>
                </c:pt>
                <c:pt idx="14">
                  <c:v>1.50619613330564</c:v>
                </c:pt>
                <c:pt idx="15">
                  <c:v>0.75040672102377604</c:v>
                </c:pt>
                <c:pt idx="16">
                  <c:v>0.257097711069667</c:v>
                </c:pt>
                <c:pt idx="17">
                  <c:v>2.3251295373449402E-2</c:v>
                </c:pt>
                <c:pt idx="18">
                  <c:v>0.11014288013359699</c:v>
                </c:pt>
                <c:pt idx="19">
                  <c:v>-0.157930659325456</c:v>
                </c:pt>
                <c:pt idx="20">
                  <c:v>1.7997107246542501</c:v>
                </c:pt>
                <c:pt idx="21">
                  <c:v>2.4801102559477601</c:v>
                </c:pt>
                <c:pt idx="22">
                  <c:v>1.1406786835254099</c:v>
                </c:pt>
                <c:pt idx="23">
                  <c:v>1.4064920504415399</c:v>
                </c:pt>
                <c:pt idx="24">
                  <c:v>-0.78138798053826597</c:v>
                </c:pt>
                <c:pt idx="25">
                  <c:v>0.66748469936744903</c:v>
                </c:pt>
                <c:pt idx="26">
                  <c:v>2.6250798124307799</c:v>
                </c:pt>
                <c:pt idx="27">
                  <c:v>1.95818482521806</c:v>
                </c:pt>
                <c:pt idx="28">
                  <c:v>-0.23590410886649299</c:v>
                </c:pt>
                <c:pt idx="29">
                  <c:v>-0.104476647621022</c:v>
                </c:pt>
                <c:pt idx="30">
                  <c:v>0.11938094101042999</c:v>
                </c:pt>
                <c:pt idx="31">
                  <c:v>1.71444071241309</c:v>
                </c:pt>
                <c:pt idx="32">
                  <c:v>1.0936525068540199</c:v>
                </c:pt>
                <c:pt idx="33">
                  <c:v>6.5454684318956097E-2</c:v>
                </c:pt>
                <c:pt idx="34">
                  <c:v>1.1273519962642899</c:v>
                </c:pt>
                <c:pt idx="35">
                  <c:v>-0.37041855002248197</c:v>
                </c:pt>
                <c:pt idx="36">
                  <c:v>0.62028297783432296</c:v>
                </c:pt>
                <c:pt idx="37">
                  <c:v>-0.49251649606700298</c:v>
                </c:pt>
                <c:pt idx="38">
                  <c:v>-0.51035655013084602</c:v>
                </c:pt>
                <c:pt idx="39">
                  <c:v>2.3520603688040902</c:v>
                </c:pt>
                <c:pt idx="40">
                  <c:v>-0.865746787658912</c:v>
                </c:pt>
                <c:pt idx="41">
                  <c:v>1.20742082740727</c:v>
                </c:pt>
                <c:pt idx="42">
                  <c:v>0.50302672057938902</c:v>
                </c:pt>
                <c:pt idx="43">
                  <c:v>-3.9597004158967102E-2</c:v>
                </c:pt>
                <c:pt idx="44">
                  <c:v>0.39996980416059502</c:v>
                </c:pt>
                <c:pt idx="45">
                  <c:v>0.19118396413607899</c:v>
                </c:pt>
                <c:pt idx="46">
                  <c:v>0.47356471334691502</c:v>
                </c:pt>
                <c:pt idx="47">
                  <c:v>-0.23474572122460899</c:v>
                </c:pt>
                <c:pt idx="48">
                  <c:v>-0.455356149091804</c:v>
                </c:pt>
                <c:pt idx="49">
                  <c:v>0.53528852597368004</c:v>
                </c:pt>
                <c:pt idx="50">
                  <c:v>1.56810734390272</c:v>
                </c:pt>
                <c:pt idx="51">
                  <c:v>-0.69330395259968802</c:v>
                </c:pt>
                <c:pt idx="52">
                  <c:v>-0.66107262713174297</c:v>
                </c:pt>
                <c:pt idx="53">
                  <c:v>5.4174023769344402E-2</c:v>
                </c:pt>
                <c:pt idx="54">
                  <c:v>1.67017382425403</c:v>
                </c:pt>
                <c:pt idx="55">
                  <c:v>0.12530119941920301</c:v>
                </c:pt>
                <c:pt idx="56">
                  <c:v>-0.80045220725427202</c:v>
                </c:pt>
                <c:pt idx="57">
                  <c:v>1.0834170586241301</c:v>
                </c:pt>
                <c:pt idx="58">
                  <c:v>-0.31920388368244201</c:v>
                </c:pt>
                <c:pt idx="59">
                  <c:v>0.58800616512456105</c:v>
                </c:pt>
                <c:pt idx="60">
                  <c:v>1.75305476740267</c:v>
                </c:pt>
                <c:pt idx="61">
                  <c:v>1.83726944307956</c:v>
                </c:pt>
                <c:pt idx="62">
                  <c:v>1.8764024019871499</c:v>
                </c:pt>
                <c:pt idx="63">
                  <c:v>0.92553050754798005</c:v>
                </c:pt>
                <c:pt idx="64">
                  <c:v>-0.43910299896119498</c:v>
                </c:pt>
                <c:pt idx="65">
                  <c:v>-0.72070051788741696</c:v>
                </c:pt>
                <c:pt idx="66">
                  <c:v>0.60836557888146203</c:v>
                </c:pt>
                <c:pt idx="67">
                  <c:v>0.215582455930244</c:v>
                </c:pt>
                <c:pt idx="68">
                  <c:v>-7.2587853231655494E-2</c:v>
                </c:pt>
                <c:pt idx="69">
                  <c:v>0.19916604480806699</c:v>
                </c:pt>
                <c:pt idx="70">
                  <c:v>-1.0016039776852099</c:v>
                </c:pt>
                <c:pt idx="71">
                  <c:v>-0.61089267110411605</c:v>
                </c:pt>
                <c:pt idx="72">
                  <c:v>-0.60173540569301498</c:v>
                </c:pt>
                <c:pt idx="73">
                  <c:v>0.63763300017716196</c:v>
                </c:pt>
                <c:pt idx="74">
                  <c:v>-0.64487766076360997</c:v>
                </c:pt>
                <c:pt idx="75">
                  <c:v>0.47933283411611499</c:v>
                </c:pt>
                <c:pt idx="76">
                  <c:v>-0.35587506144273801</c:v>
                </c:pt>
                <c:pt idx="77">
                  <c:v>1.25644494966951</c:v>
                </c:pt>
                <c:pt idx="78">
                  <c:v>-1.1363989822915499</c:v>
                </c:pt>
                <c:pt idx="79">
                  <c:v>0.90780766373744104</c:v>
                </c:pt>
                <c:pt idx="80">
                  <c:v>0.67126582105740296</c:v>
                </c:pt>
                <c:pt idx="81">
                  <c:v>-0.377189534810565</c:v>
                </c:pt>
                <c:pt idx="82">
                  <c:v>0.38329930511702098</c:v>
                </c:pt>
                <c:pt idx="83">
                  <c:v>1.56006609046564</c:v>
                </c:pt>
                <c:pt idx="84">
                  <c:v>2.3833524271725</c:v>
                </c:pt>
                <c:pt idx="85">
                  <c:v>0.218439787220537</c:v>
                </c:pt>
                <c:pt idx="86">
                  <c:v>-0.47588590607487002</c:v>
                </c:pt>
                <c:pt idx="87">
                  <c:v>-0.93676931317318202</c:v>
                </c:pt>
                <c:pt idx="88">
                  <c:v>1.9732534307277401</c:v>
                </c:pt>
                <c:pt idx="89">
                  <c:v>2.08223217754382</c:v>
                </c:pt>
                <c:pt idx="90">
                  <c:v>-0.35992367493396799</c:v>
                </c:pt>
                <c:pt idx="91">
                  <c:v>1.82453623743508</c:v>
                </c:pt>
                <c:pt idx="92">
                  <c:v>-0.56332972510900703</c:v>
                </c:pt>
                <c:pt idx="93">
                  <c:v>1.1950896422066799</c:v>
                </c:pt>
                <c:pt idx="94">
                  <c:v>-0.15986056814574401</c:v>
                </c:pt>
                <c:pt idx="95">
                  <c:v>2.8867384305856399E-2</c:v>
                </c:pt>
                <c:pt idx="96">
                  <c:v>0.72729357723094501</c:v>
                </c:pt>
                <c:pt idx="97">
                  <c:v>0.177177495873313</c:v>
                </c:pt>
                <c:pt idx="98">
                  <c:v>-0.17114932885599099</c:v>
                </c:pt>
                <c:pt idx="99">
                  <c:v>0.54664837139589695</c:v>
                </c:pt>
                <c:pt idx="100">
                  <c:v>2.1527984262458499</c:v>
                </c:pt>
                <c:pt idx="101">
                  <c:v>0.92691003105894998</c:v>
                </c:pt>
                <c:pt idx="102">
                  <c:v>0.58703095104356295</c:v>
                </c:pt>
                <c:pt idx="103">
                  <c:v>1.35216753389121</c:v>
                </c:pt>
                <c:pt idx="104">
                  <c:v>-0.84977696721660401</c:v>
                </c:pt>
                <c:pt idx="105">
                  <c:v>-0.64449421955533004</c:v>
                </c:pt>
                <c:pt idx="106">
                  <c:v>0.93985427614505801</c:v>
                </c:pt>
                <c:pt idx="107">
                  <c:v>2.2129088231747902</c:v>
                </c:pt>
                <c:pt idx="108">
                  <c:v>0.94330999225201895</c:v>
                </c:pt>
                <c:pt idx="109">
                  <c:v>1.86508976812401</c:v>
                </c:pt>
                <c:pt idx="110">
                  <c:v>0.142413887753431</c:v>
                </c:pt>
                <c:pt idx="111">
                  <c:v>-1.30244994255777</c:v>
                </c:pt>
                <c:pt idx="112">
                  <c:v>-0.82271995800545195</c:v>
                </c:pt>
                <c:pt idx="113">
                  <c:v>0.87490014451553699</c:v>
                </c:pt>
                <c:pt idx="114">
                  <c:v>0.99045730082096195</c:v>
                </c:pt>
                <c:pt idx="115">
                  <c:v>-0.26361549481156699</c:v>
                </c:pt>
                <c:pt idx="116">
                  <c:v>0.51343769265036399</c:v>
                </c:pt>
                <c:pt idx="117">
                  <c:v>0.21796170423368699</c:v>
                </c:pt>
                <c:pt idx="118">
                  <c:v>0.54940906090689401</c:v>
                </c:pt>
                <c:pt idx="119">
                  <c:v>-0.51572341482857798</c:v>
                </c:pt>
                <c:pt idx="120">
                  <c:v>-0.42673902479245002</c:v>
                </c:pt>
                <c:pt idx="121">
                  <c:v>-1.7138803765345501</c:v>
                </c:pt>
                <c:pt idx="122">
                  <c:v>-0.34710748811294301</c:v>
                </c:pt>
                <c:pt idx="123">
                  <c:v>-0.32395065418638302</c:v>
                </c:pt>
                <c:pt idx="124">
                  <c:v>1.60010038195653</c:v>
                </c:pt>
                <c:pt idx="125">
                  <c:v>0.37490953827731499</c:v>
                </c:pt>
                <c:pt idx="126">
                  <c:v>1.1800174197073301</c:v>
                </c:pt>
                <c:pt idx="127">
                  <c:v>-0.90839450421106305</c:v>
                </c:pt>
                <c:pt idx="128">
                  <c:v>1.45001565111243</c:v>
                </c:pt>
                <c:pt idx="129">
                  <c:v>-1.1792629116397901E-2</c:v>
                </c:pt>
                <c:pt idx="130">
                  <c:v>-0.48076076736168899</c:v>
                </c:pt>
                <c:pt idx="131">
                  <c:v>1.80640693676252</c:v>
                </c:pt>
                <c:pt idx="132">
                  <c:v>-1.22743282782001</c:v>
                </c:pt>
                <c:pt idx="133">
                  <c:v>-0.38577322351843102</c:v>
                </c:pt>
                <c:pt idx="134">
                  <c:v>-0.520677669706755</c:v>
                </c:pt>
                <c:pt idx="135">
                  <c:v>0.30560745333537398</c:v>
                </c:pt>
                <c:pt idx="136">
                  <c:v>-0.70517242824050896</c:v>
                </c:pt>
                <c:pt idx="137">
                  <c:v>-0.55478825494281003</c:v>
                </c:pt>
                <c:pt idx="138">
                  <c:v>0.356093020241108</c:v>
                </c:pt>
                <c:pt idx="139">
                  <c:v>-0.808468598224238</c:v>
                </c:pt>
                <c:pt idx="140">
                  <c:v>-1.04060352039466</c:v>
                </c:pt>
                <c:pt idx="141">
                  <c:v>1.5006105879563501</c:v>
                </c:pt>
                <c:pt idx="142">
                  <c:v>0.87834203321930204</c:v>
                </c:pt>
                <c:pt idx="143">
                  <c:v>1.34082623721992</c:v>
                </c:pt>
                <c:pt idx="144">
                  <c:v>1.9934830042661399E-2</c:v>
                </c:pt>
                <c:pt idx="145">
                  <c:v>1.85625350632949</c:v>
                </c:pt>
                <c:pt idx="146">
                  <c:v>-0.33425884473739897</c:v>
                </c:pt>
                <c:pt idx="147">
                  <c:v>0.34094627641112801</c:v>
                </c:pt>
                <c:pt idx="148">
                  <c:v>-0.38126893509986298</c:v>
                </c:pt>
                <c:pt idx="149">
                  <c:v>-1.80577358684024E-2</c:v>
                </c:pt>
                <c:pt idx="150">
                  <c:v>1.62776392869015</c:v>
                </c:pt>
                <c:pt idx="151">
                  <c:v>0.61003624787715505</c:v>
                </c:pt>
                <c:pt idx="152">
                  <c:v>-1.1963379202651401</c:v>
                </c:pt>
                <c:pt idx="153">
                  <c:v>-0.64770077324134301</c:v>
                </c:pt>
                <c:pt idx="154">
                  <c:v>-0.97818213855987501</c:v>
                </c:pt>
                <c:pt idx="155">
                  <c:v>-0.142108002375469</c:v>
                </c:pt>
                <c:pt idx="156">
                  <c:v>0.23059549021714401</c:v>
                </c:pt>
                <c:pt idx="157">
                  <c:v>0.91340670011805503</c:v>
                </c:pt>
                <c:pt idx="158">
                  <c:v>0.58006710819312202</c:v>
                </c:pt>
                <c:pt idx="159">
                  <c:v>7.7946307453098402E-3</c:v>
                </c:pt>
                <c:pt idx="160">
                  <c:v>1.6904483505599801</c:v>
                </c:pt>
                <c:pt idx="161">
                  <c:v>1.27077206538228</c:v>
                </c:pt>
                <c:pt idx="162">
                  <c:v>1.80037308817887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F-4D8C-B9BA-4D7C3846D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247520"/>
        <c:axId val="1129249440"/>
      </c:scatterChart>
      <c:valAx>
        <c:axId val="1129247520"/>
        <c:scaling>
          <c:orientation val="minMax"/>
          <c:max val="12"/>
          <c:min val="6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GDP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249440"/>
        <c:crosses val="autoZero"/>
        <c:crossBetween val="midCat"/>
      </c:valAx>
      <c:valAx>
        <c:axId val="112924944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247520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a4d40c6-5daa-4fb6-9387-188e56c8a1cf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'Child Mortality 2022 '!$R$25:$R$187</c:f>
              <c:numCache>
                <c:formatCode>General</c:formatCode>
                <c:ptCount val="163"/>
                <c:pt idx="0">
                  <c:v>0.30674846625766899</c:v>
                </c:pt>
                <c:pt idx="1">
                  <c:v>0.92024539877300604</c:v>
                </c:pt>
                <c:pt idx="2">
                  <c:v>1.53374233128834</c:v>
                </c:pt>
                <c:pt idx="3">
                  <c:v>2.1472392638036801</c:v>
                </c:pt>
                <c:pt idx="4">
                  <c:v>2.7607361963190198</c:v>
                </c:pt>
                <c:pt idx="5">
                  <c:v>3.3742331288343599</c:v>
                </c:pt>
                <c:pt idx="6">
                  <c:v>3.9877300613496902</c:v>
                </c:pt>
                <c:pt idx="7">
                  <c:v>4.6012269938650299</c:v>
                </c:pt>
                <c:pt idx="8">
                  <c:v>5.21472392638037</c:v>
                </c:pt>
                <c:pt idx="9">
                  <c:v>5.8282208588957101</c:v>
                </c:pt>
                <c:pt idx="10">
                  <c:v>6.4417177914110404</c:v>
                </c:pt>
                <c:pt idx="11">
                  <c:v>7.0552147239263796</c:v>
                </c:pt>
                <c:pt idx="12">
                  <c:v>7.6687116564417197</c:v>
                </c:pt>
                <c:pt idx="13">
                  <c:v>8.2822085889570491</c:v>
                </c:pt>
                <c:pt idx="14">
                  <c:v>8.8957055214723901</c:v>
                </c:pt>
                <c:pt idx="15">
                  <c:v>9.5092024539877293</c:v>
                </c:pt>
                <c:pt idx="16">
                  <c:v>10.122699386503101</c:v>
                </c:pt>
                <c:pt idx="17">
                  <c:v>10.736196319018401</c:v>
                </c:pt>
                <c:pt idx="18">
                  <c:v>11.349693251533701</c:v>
                </c:pt>
                <c:pt idx="19">
                  <c:v>11.9631901840491</c:v>
                </c:pt>
                <c:pt idx="20">
                  <c:v>12.576687116564401</c:v>
                </c:pt>
                <c:pt idx="21">
                  <c:v>13.1901840490798</c:v>
                </c:pt>
                <c:pt idx="22">
                  <c:v>13.8036809815951</c:v>
                </c:pt>
                <c:pt idx="23">
                  <c:v>14.4171779141104</c:v>
                </c:pt>
                <c:pt idx="24">
                  <c:v>15.0306748466258</c:v>
                </c:pt>
                <c:pt idx="25">
                  <c:v>15.6441717791411</c:v>
                </c:pt>
                <c:pt idx="26">
                  <c:v>16.2576687116564</c:v>
                </c:pt>
                <c:pt idx="27">
                  <c:v>16.8711656441718</c:v>
                </c:pt>
                <c:pt idx="28">
                  <c:v>17.4846625766871</c:v>
                </c:pt>
                <c:pt idx="29">
                  <c:v>18.0981595092025</c:v>
                </c:pt>
                <c:pt idx="30">
                  <c:v>18.7116564417178</c:v>
                </c:pt>
                <c:pt idx="31">
                  <c:v>19.3251533742331</c:v>
                </c:pt>
                <c:pt idx="32">
                  <c:v>19.938650306748499</c:v>
                </c:pt>
                <c:pt idx="33">
                  <c:v>20.5521472392638</c:v>
                </c:pt>
                <c:pt idx="34">
                  <c:v>21.1656441717791</c:v>
                </c:pt>
                <c:pt idx="35">
                  <c:v>21.779141104294499</c:v>
                </c:pt>
                <c:pt idx="36">
                  <c:v>22.392638036809799</c:v>
                </c:pt>
                <c:pt idx="37">
                  <c:v>23.006134969325199</c:v>
                </c:pt>
                <c:pt idx="38">
                  <c:v>23.619631901840499</c:v>
                </c:pt>
                <c:pt idx="39">
                  <c:v>24.233128834355799</c:v>
                </c:pt>
                <c:pt idx="40">
                  <c:v>24.846625766871199</c:v>
                </c:pt>
                <c:pt idx="41">
                  <c:v>25.460122699386499</c:v>
                </c:pt>
                <c:pt idx="42">
                  <c:v>26.073619631901799</c:v>
                </c:pt>
                <c:pt idx="43">
                  <c:v>26.687116564417199</c:v>
                </c:pt>
                <c:pt idx="44">
                  <c:v>27.300613496932499</c:v>
                </c:pt>
                <c:pt idx="45">
                  <c:v>27.914110429447899</c:v>
                </c:pt>
                <c:pt idx="46">
                  <c:v>28.527607361963199</c:v>
                </c:pt>
                <c:pt idx="47">
                  <c:v>29.141104294478499</c:v>
                </c:pt>
                <c:pt idx="48">
                  <c:v>29.754601226993898</c:v>
                </c:pt>
                <c:pt idx="49">
                  <c:v>30.368098159509199</c:v>
                </c:pt>
                <c:pt idx="50">
                  <c:v>30.981595092024499</c:v>
                </c:pt>
                <c:pt idx="51">
                  <c:v>31.595092024539898</c:v>
                </c:pt>
                <c:pt idx="52">
                  <c:v>32.208588957055198</c:v>
                </c:pt>
                <c:pt idx="53">
                  <c:v>32.822085889570602</c:v>
                </c:pt>
                <c:pt idx="54">
                  <c:v>33.435582822085898</c:v>
                </c:pt>
                <c:pt idx="55">
                  <c:v>34.049079754601202</c:v>
                </c:pt>
                <c:pt idx="56">
                  <c:v>34.662576687116598</c:v>
                </c:pt>
                <c:pt idx="57">
                  <c:v>35.276073619631902</c:v>
                </c:pt>
                <c:pt idx="58">
                  <c:v>35.889570552147198</c:v>
                </c:pt>
                <c:pt idx="59">
                  <c:v>36.503067484662601</c:v>
                </c:pt>
                <c:pt idx="60">
                  <c:v>37.116564417177898</c:v>
                </c:pt>
                <c:pt idx="61">
                  <c:v>37.730061349693301</c:v>
                </c:pt>
                <c:pt idx="62">
                  <c:v>38.343558282208598</c:v>
                </c:pt>
                <c:pt idx="63">
                  <c:v>38.957055214723901</c:v>
                </c:pt>
                <c:pt idx="64">
                  <c:v>39.570552147239297</c:v>
                </c:pt>
                <c:pt idx="65">
                  <c:v>40.184049079754601</c:v>
                </c:pt>
                <c:pt idx="66">
                  <c:v>40.797546012269898</c:v>
                </c:pt>
                <c:pt idx="67">
                  <c:v>41.411042944785301</c:v>
                </c:pt>
                <c:pt idx="68">
                  <c:v>42.024539877300597</c:v>
                </c:pt>
                <c:pt idx="69">
                  <c:v>42.638036809816001</c:v>
                </c:pt>
                <c:pt idx="70">
                  <c:v>43.251533742331297</c:v>
                </c:pt>
                <c:pt idx="71">
                  <c:v>43.865030674846601</c:v>
                </c:pt>
                <c:pt idx="72">
                  <c:v>44.478527607361997</c:v>
                </c:pt>
                <c:pt idx="73">
                  <c:v>45.092024539877301</c:v>
                </c:pt>
                <c:pt idx="74">
                  <c:v>45.705521472392597</c:v>
                </c:pt>
                <c:pt idx="75">
                  <c:v>46.319018404908</c:v>
                </c:pt>
                <c:pt idx="76">
                  <c:v>46.932515337423297</c:v>
                </c:pt>
                <c:pt idx="77">
                  <c:v>47.5460122699387</c:v>
                </c:pt>
                <c:pt idx="78">
                  <c:v>48.159509202453997</c:v>
                </c:pt>
                <c:pt idx="79">
                  <c:v>48.7730061349693</c:v>
                </c:pt>
                <c:pt idx="80">
                  <c:v>49.386503067484703</c:v>
                </c:pt>
                <c:pt idx="81">
                  <c:v>50</c:v>
                </c:pt>
                <c:pt idx="82">
                  <c:v>50.613496932515297</c:v>
                </c:pt>
                <c:pt idx="83">
                  <c:v>51.2269938650307</c:v>
                </c:pt>
                <c:pt idx="84">
                  <c:v>51.840490797546003</c:v>
                </c:pt>
                <c:pt idx="85">
                  <c:v>52.4539877300613</c:v>
                </c:pt>
                <c:pt idx="86">
                  <c:v>53.067484662576703</c:v>
                </c:pt>
                <c:pt idx="87">
                  <c:v>53.680981595092</c:v>
                </c:pt>
                <c:pt idx="88">
                  <c:v>54.294478527607403</c:v>
                </c:pt>
                <c:pt idx="89">
                  <c:v>54.907975460122699</c:v>
                </c:pt>
                <c:pt idx="90">
                  <c:v>55.521472392638003</c:v>
                </c:pt>
                <c:pt idx="91">
                  <c:v>56.134969325153399</c:v>
                </c:pt>
                <c:pt idx="92">
                  <c:v>56.748466257668703</c:v>
                </c:pt>
                <c:pt idx="93">
                  <c:v>57.361963190183999</c:v>
                </c:pt>
                <c:pt idx="94">
                  <c:v>57.975460122699403</c:v>
                </c:pt>
                <c:pt idx="95">
                  <c:v>58.588957055214699</c:v>
                </c:pt>
                <c:pt idx="96">
                  <c:v>59.202453987730102</c:v>
                </c:pt>
                <c:pt idx="97">
                  <c:v>59.815950920245399</c:v>
                </c:pt>
                <c:pt idx="98">
                  <c:v>60.429447852760703</c:v>
                </c:pt>
                <c:pt idx="99">
                  <c:v>61.042944785276099</c:v>
                </c:pt>
                <c:pt idx="100">
                  <c:v>61.656441717791402</c:v>
                </c:pt>
                <c:pt idx="101">
                  <c:v>62.269938650306699</c:v>
                </c:pt>
                <c:pt idx="102">
                  <c:v>62.883435582822102</c:v>
                </c:pt>
                <c:pt idx="103">
                  <c:v>63.496932515337399</c:v>
                </c:pt>
                <c:pt idx="104">
                  <c:v>64.110429447852795</c:v>
                </c:pt>
                <c:pt idx="105">
                  <c:v>64.723926380368098</c:v>
                </c:pt>
                <c:pt idx="106">
                  <c:v>65.337423312883402</c:v>
                </c:pt>
                <c:pt idx="107">
                  <c:v>65.950920245398805</c:v>
                </c:pt>
                <c:pt idx="108">
                  <c:v>66.564417177914095</c:v>
                </c:pt>
                <c:pt idx="109">
                  <c:v>67.177914110429498</c:v>
                </c:pt>
                <c:pt idx="110">
                  <c:v>67.791411042944802</c:v>
                </c:pt>
                <c:pt idx="111">
                  <c:v>68.404907975460105</c:v>
                </c:pt>
                <c:pt idx="112">
                  <c:v>69.018404907975494</c:v>
                </c:pt>
                <c:pt idx="113">
                  <c:v>69.631901840490798</c:v>
                </c:pt>
                <c:pt idx="114">
                  <c:v>70.245398773006102</c:v>
                </c:pt>
                <c:pt idx="115">
                  <c:v>70.858895705521505</c:v>
                </c:pt>
                <c:pt idx="116">
                  <c:v>71.472392638036794</c:v>
                </c:pt>
                <c:pt idx="117">
                  <c:v>72.085889570552197</c:v>
                </c:pt>
                <c:pt idx="118">
                  <c:v>72.699386503067501</c:v>
                </c:pt>
                <c:pt idx="119">
                  <c:v>73.312883435582805</c:v>
                </c:pt>
                <c:pt idx="120">
                  <c:v>73.926380368098194</c:v>
                </c:pt>
                <c:pt idx="121">
                  <c:v>74.539877300613497</c:v>
                </c:pt>
                <c:pt idx="122">
                  <c:v>75.153374233128801</c:v>
                </c:pt>
                <c:pt idx="123">
                  <c:v>75.766871165644204</c:v>
                </c:pt>
                <c:pt idx="124">
                  <c:v>76.380368098159494</c:v>
                </c:pt>
                <c:pt idx="125">
                  <c:v>76.993865030674897</c:v>
                </c:pt>
                <c:pt idx="126">
                  <c:v>77.607361963190201</c:v>
                </c:pt>
                <c:pt idx="127">
                  <c:v>78.220858895705504</c:v>
                </c:pt>
                <c:pt idx="128">
                  <c:v>78.834355828220893</c:v>
                </c:pt>
                <c:pt idx="129">
                  <c:v>79.447852760736197</c:v>
                </c:pt>
                <c:pt idx="130">
                  <c:v>80.061349693251501</c:v>
                </c:pt>
                <c:pt idx="131">
                  <c:v>80.674846625766904</c:v>
                </c:pt>
                <c:pt idx="132">
                  <c:v>81.288343558282193</c:v>
                </c:pt>
                <c:pt idx="133">
                  <c:v>81.901840490797596</c:v>
                </c:pt>
                <c:pt idx="134">
                  <c:v>82.5153374233129</c:v>
                </c:pt>
                <c:pt idx="135">
                  <c:v>83.128834355828204</c:v>
                </c:pt>
                <c:pt idx="136">
                  <c:v>83.742331288343607</c:v>
                </c:pt>
                <c:pt idx="137">
                  <c:v>84.355828220858896</c:v>
                </c:pt>
                <c:pt idx="138">
                  <c:v>84.9693251533742</c:v>
                </c:pt>
                <c:pt idx="139">
                  <c:v>85.582822085889603</c:v>
                </c:pt>
                <c:pt idx="140">
                  <c:v>86.196319018404907</c:v>
                </c:pt>
                <c:pt idx="141">
                  <c:v>86.809815950920296</c:v>
                </c:pt>
                <c:pt idx="142">
                  <c:v>87.423312883435599</c:v>
                </c:pt>
                <c:pt idx="143">
                  <c:v>88.036809815950903</c:v>
                </c:pt>
                <c:pt idx="144">
                  <c:v>88.650306748466306</c:v>
                </c:pt>
                <c:pt idx="145">
                  <c:v>89.263803680981596</c:v>
                </c:pt>
                <c:pt idx="146">
                  <c:v>89.877300613496899</c:v>
                </c:pt>
                <c:pt idx="147">
                  <c:v>90.490797546012303</c:v>
                </c:pt>
                <c:pt idx="148">
                  <c:v>91.104294478527606</c:v>
                </c:pt>
                <c:pt idx="149">
                  <c:v>91.717791411042995</c:v>
                </c:pt>
                <c:pt idx="150">
                  <c:v>92.331288343558299</c:v>
                </c:pt>
                <c:pt idx="151">
                  <c:v>92.944785276073603</c:v>
                </c:pt>
                <c:pt idx="152">
                  <c:v>93.558282208589006</c:v>
                </c:pt>
                <c:pt idx="153">
                  <c:v>94.171779141104295</c:v>
                </c:pt>
                <c:pt idx="154">
                  <c:v>94.785276073619599</c:v>
                </c:pt>
                <c:pt idx="155">
                  <c:v>95.398773006135002</c:v>
                </c:pt>
                <c:pt idx="156">
                  <c:v>96.012269938650306</c:v>
                </c:pt>
                <c:pt idx="157">
                  <c:v>96.625766871165695</c:v>
                </c:pt>
                <c:pt idx="158">
                  <c:v>97.239263803680998</c:v>
                </c:pt>
                <c:pt idx="159">
                  <c:v>97.852760736196302</c:v>
                </c:pt>
                <c:pt idx="160">
                  <c:v>98.466257668711705</c:v>
                </c:pt>
                <c:pt idx="161">
                  <c:v>99.079754601226995</c:v>
                </c:pt>
                <c:pt idx="162">
                  <c:v>99.693251533742298</c:v>
                </c:pt>
              </c:numCache>
            </c:numRef>
          </c:xVal>
          <c:yVal>
            <c:numRef>
              <c:f>'Child Mortality 2022 '!$S$25:$S$187</c:f>
              <c:numCache>
                <c:formatCode>General</c:formatCode>
                <c:ptCount val="163"/>
                <c:pt idx="0">
                  <c:v>-1.67099102766717</c:v>
                </c:pt>
                <c:pt idx="1">
                  <c:v>-1.5361155666611299</c:v>
                </c:pt>
                <c:pt idx="2">
                  <c:v>-1.52901698398737</c:v>
                </c:pt>
                <c:pt idx="3">
                  <c:v>-1.48010494587912</c:v>
                </c:pt>
                <c:pt idx="4">
                  <c:v>-1.4644878862524899</c:v>
                </c:pt>
                <c:pt idx="5">
                  <c:v>-1.46140556865367</c:v>
                </c:pt>
                <c:pt idx="6">
                  <c:v>-1.3920585421373299</c:v>
                </c:pt>
                <c:pt idx="7">
                  <c:v>-1.35703890585426</c:v>
                </c:pt>
                <c:pt idx="8">
                  <c:v>-1.3401230135353699</c:v>
                </c:pt>
                <c:pt idx="9">
                  <c:v>-1.3395074974557399</c:v>
                </c:pt>
                <c:pt idx="10">
                  <c:v>-1.3349576516747901</c:v>
                </c:pt>
                <c:pt idx="11">
                  <c:v>-1.3268735506525</c:v>
                </c:pt>
                <c:pt idx="12">
                  <c:v>-1.3008585179654599</c:v>
                </c:pt>
                <c:pt idx="13">
                  <c:v>-1.28253614846418</c:v>
                </c:pt>
                <c:pt idx="14">
                  <c:v>-1.2006718584473799</c:v>
                </c:pt>
                <c:pt idx="15">
                  <c:v>-1.16306098983961</c:v>
                </c:pt>
                <c:pt idx="16">
                  <c:v>-1.15187373965847</c:v>
                </c:pt>
                <c:pt idx="17">
                  <c:v>-1.1384687182462601</c:v>
                </c:pt>
                <c:pt idx="18">
                  <c:v>-1.1370324823226401</c:v>
                </c:pt>
                <c:pt idx="19">
                  <c:v>-1.07883613231052</c:v>
                </c:pt>
                <c:pt idx="20">
                  <c:v>-1.0492904372979399</c:v>
                </c:pt>
                <c:pt idx="21">
                  <c:v>-1.0445184993297201</c:v>
                </c:pt>
                <c:pt idx="22">
                  <c:v>-1.04019597631433</c:v>
                </c:pt>
                <c:pt idx="23">
                  <c:v>-1.02952830133233</c:v>
                </c:pt>
                <c:pt idx="24">
                  <c:v>-0.99567463577322801</c:v>
                </c:pt>
                <c:pt idx="25">
                  <c:v>-0.97928591124321895</c:v>
                </c:pt>
                <c:pt idx="26">
                  <c:v>-0.94429213748764695</c:v>
                </c:pt>
                <c:pt idx="27">
                  <c:v>-0.93844887020951195</c:v>
                </c:pt>
                <c:pt idx="28">
                  <c:v>-0.91897615940917399</c:v>
                </c:pt>
                <c:pt idx="29">
                  <c:v>-0.91037839423830702</c:v>
                </c:pt>
                <c:pt idx="30">
                  <c:v>-0.89930387887768604</c:v>
                </c:pt>
                <c:pt idx="31">
                  <c:v>-0.89300462013766102</c:v>
                </c:pt>
                <c:pt idx="32">
                  <c:v>-0.81187130390046403</c:v>
                </c:pt>
                <c:pt idx="33">
                  <c:v>-0.77704218213201004</c:v>
                </c:pt>
                <c:pt idx="34">
                  <c:v>-0.77059253095487201</c:v>
                </c:pt>
                <c:pt idx="35">
                  <c:v>-0.76687014991368097</c:v>
                </c:pt>
                <c:pt idx="36">
                  <c:v>-0.74401599663011297</c:v>
                </c:pt>
                <c:pt idx="37">
                  <c:v>-0.70502378909528396</c:v>
                </c:pt>
                <c:pt idx="38">
                  <c:v>-0.67752516219719205</c:v>
                </c:pt>
                <c:pt idx="39">
                  <c:v>-0.64508756889330698</c:v>
                </c:pt>
                <c:pt idx="40">
                  <c:v>-0.63386011169229395</c:v>
                </c:pt>
                <c:pt idx="41">
                  <c:v>-0.57456624109126797</c:v>
                </c:pt>
                <c:pt idx="42">
                  <c:v>-0.53162789854326498</c:v>
                </c:pt>
                <c:pt idx="43">
                  <c:v>-0.50559831000759003</c:v>
                </c:pt>
                <c:pt idx="44">
                  <c:v>-0.49454094189576697</c:v>
                </c:pt>
                <c:pt idx="45">
                  <c:v>-0.46975684369979398</c:v>
                </c:pt>
                <c:pt idx="46">
                  <c:v>-0.46357012866244202</c:v>
                </c:pt>
                <c:pt idx="47">
                  <c:v>-0.44145167156618498</c:v>
                </c:pt>
                <c:pt idx="48">
                  <c:v>-0.43188835763710998</c:v>
                </c:pt>
                <c:pt idx="49">
                  <c:v>-0.42791128931599398</c:v>
                </c:pt>
                <c:pt idx="50">
                  <c:v>-0.416090912542255</c:v>
                </c:pt>
                <c:pt idx="51">
                  <c:v>-0.41186891880511101</c:v>
                </c:pt>
                <c:pt idx="52">
                  <c:v>-0.39263452323125803</c:v>
                </c:pt>
                <c:pt idx="53">
                  <c:v>-0.25509678667409802</c:v>
                </c:pt>
                <c:pt idx="54">
                  <c:v>-0.24319568323408</c:v>
                </c:pt>
                <c:pt idx="55">
                  <c:v>-0.22823423689441499</c:v>
                </c:pt>
                <c:pt idx="56">
                  <c:v>-0.20681090804331201</c:v>
                </c:pt>
                <c:pt idx="57">
                  <c:v>-0.160591670208554</c:v>
                </c:pt>
                <c:pt idx="58">
                  <c:v>-0.149737827464833</c:v>
                </c:pt>
                <c:pt idx="59">
                  <c:v>-6.9332286224474293E-2</c:v>
                </c:pt>
                <c:pt idx="60">
                  <c:v>-5.8133583280795403E-2</c:v>
                </c:pt>
                <c:pt idx="61">
                  <c:v>-5.7838626308474798E-2</c:v>
                </c:pt>
                <c:pt idx="62">
                  <c:v>-3.7641744380831503E-2</c:v>
                </c:pt>
                <c:pt idx="63">
                  <c:v>-2.66860769708426E-2</c:v>
                </c:pt>
                <c:pt idx="64">
                  <c:v>2.78930467087776E-2</c:v>
                </c:pt>
                <c:pt idx="65">
                  <c:v>3.3159109466993603E-2</c:v>
                </c:pt>
                <c:pt idx="66">
                  <c:v>5.0972447921827597E-2</c:v>
                </c:pt>
                <c:pt idx="67">
                  <c:v>8.35456114898976E-2</c:v>
                </c:pt>
                <c:pt idx="68">
                  <c:v>0.136435633730662</c:v>
                </c:pt>
                <c:pt idx="69">
                  <c:v>0.17171711122105801</c:v>
                </c:pt>
                <c:pt idx="70">
                  <c:v>0.18442101804871899</c:v>
                </c:pt>
                <c:pt idx="71">
                  <c:v>0.194862505993489</c:v>
                </c:pt>
                <c:pt idx="72">
                  <c:v>0.205943433749841</c:v>
                </c:pt>
                <c:pt idx="73">
                  <c:v>0.212863209213319</c:v>
                </c:pt>
                <c:pt idx="74">
                  <c:v>0.24952714314906799</c:v>
                </c:pt>
                <c:pt idx="75">
                  <c:v>0.282285964613886</c:v>
                </c:pt>
                <c:pt idx="76">
                  <c:v>0.28794811206010601</c:v>
                </c:pt>
                <c:pt idx="77">
                  <c:v>0.29349673449087399</c:v>
                </c:pt>
                <c:pt idx="78">
                  <c:v>0.33825093950520102</c:v>
                </c:pt>
                <c:pt idx="79">
                  <c:v>0.34616001533024399</c:v>
                </c:pt>
                <c:pt idx="80">
                  <c:v>0.347646711821823</c:v>
                </c:pt>
                <c:pt idx="81">
                  <c:v>0.36012472659001199</c:v>
                </c:pt>
                <c:pt idx="82">
                  <c:v>0.36850495263466199</c:v>
                </c:pt>
                <c:pt idx="83">
                  <c:v>0.37262230610402403</c:v>
                </c:pt>
                <c:pt idx="84">
                  <c:v>0.40288852490004301</c:v>
                </c:pt>
                <c:pt idx="85">
                  <c:v>0.410396594980178</c:v>
                </c:pt>
                <c:pt idx="86">
                  <c:v>0.41901443335239302</c:v>
                </c:pt>
                <c:pt idx="87">
                  <c:v>0.43410705003226602</c:v>
                </c:pt>
                <c:pt idx="88">
                  <c:v>0.470318892045196</c:v>
                </c:pt>
                <c:pt idx="89">
                  <c:v>0.53179780216469097</c:v>
                </c:pt>
                <c:pt idx="90">
                  <c:v>0.54545079356691495</c:v>
                </c:pt>
                <c:pt idx="91">
                  <c:v>0.54591823185229305</c:v>
                </c:pt>
                <c:pt idx="92">
                  <c:v>0.54818730229240198</c:v>
                </c:pt>
                <c:pt idx="93">
                  <c:v>0.55111893455762895</c:v>
                </c:pt>
                <c:pt idx="94">
                  <c:v>0.55653183744478896</c:v>
                </c:pt>
                <c:pt idx="95">
                  <c:v>0.59155112597458304</c:v>
                </c:pt>
                <c:pt idx="96">
                  <c:v>0.59192315338074197</c:v>
                </c:pt>
                <c:pt idx="97">
                  <c:v>0.62983574624330096</c:v>
                </c:pt>
                <c:pt idx="98">
                  <c:v>0.71035000973912099</c:v>
                </c:pt>
                <c:pt idx="99">
                  <c:v>0.75431132739481399</c:v>
                </c:pt>
                <c:pt idx="100">
                  <c:v>0.76263681530626204</c:v>
                </c:pt>
                <c:pt idx="101">
                  <c:v>0.77715509332980004</c:v>
                </c:pt>
                <c:pt idx="102">
                  <c:v>0.79231187670778402</c:v>
                </c:pt>
                <c:pt idx="103">
                  <c:v>0.85521819725975801</c:v>
                </c:pt>
                <c:pt idx="104">
                  <c:v>0.86274462813188502</c:v>
                </c:pt>
                <c:pt idx="105">
                  <c:v>0.87175167094747597</c:v>
                </c:pt>
                <c:pt idx="106">
                  <c:v>0.88431784326951901</c:v>
                </c:pt>
                <c:pt idx="107">
                  <c:v>1.0058737792829699</c:v>
                </c:pt>
                <c:pt idx="108">
                  <c:v>1.0115575652844899</c:v>
                </c:pt>
                <c:pt idx="109">
                  <c:v>1.0569273524763201</c:v>
                </c:pt>
                <c:pt idx="110">
                  <c:v>1.0669406282462499</c:v>
                </c:pt>
                <c:pt idx="111">
                  <c:v>1.1095211039227</c:v>
                </c:pt>
                <c:pt idx="112">
                  <c:v>1.16940285000863</c:v>
                </c:pt>
                <c:pt idx="113">
                  <c:v>1.1752140986217801</c:v>
                </c:pt>
                <c:pt idx="114">
                  <c:v>1.2395200670759801</c:v>
                </c:pt>
                <c:pt idx="115">
                  <c:v>1.307404686365</c:v>
                </c:pt>
                <c:pt idx="116">
                  <c:v>1.3115236963570001</c:v>
                </c:pt>
                <c:pt idx="117">
                  <c:v>1.3317353453273999</c:v>
                </c:pt>
                <c:pt idx="118">
                  <c:v>1.3356421243688701</c:v>
                </c:pt>
                <c:pt idx="119">
                  <c:v>1.35415833619114</c:v>
                </c:pt>
                <c:pt idx="120">
                  <c:v>1.3563483209114</c:v>
                </c:pt>
                <c:pt idx="121">
                  <c:v>1.3655769295178199</c:v>
                </c:pt>
                <c:pt idx="122">
                  <c:v>1.3884702421728401</c:v>
                </c:pt>
                <c:pt idx="123">
                  <c:v>1.38862589099051</c:v>
                </c:pt>
                <c:pt idx="124">
                  <c:v>1.39575935144212</c:v>
                </c:pt>
                <c:pt idx="125">
                  <c:v>1.39600268249311</c:v>
                </c:pt>
                <c:pt idx="126">
                  <c:v>1.3989945215851101</c:v>
                </c:pt>
                <c:pt idx="127">
                  <c:v>1.3994464914313101</c:v>
                </c:pt>
                <c:pt idx="128">
                  <c:v>1.4133840983099799</c:v>
                </c:pt>
                <c:pt idx="129">
                  <c:v>1.4185898036925899</c:v>
                </c:pt>
                <c:pt idx="130">
                  <c:v>1.42660520102288</c:v>
                </c:pt>
                <c:pt idx="131">
                  <c:v>1.44325085179695</c:v>
                </c:pt>
                <c:pt idx="132">
                  <c:v>1.5170725922710899</c:v>
                </c:pt>
                <c:pt idx="133">
                  <c:v>1.53087619089236</c:v>
                </c:pt>
                <c:pt idx="134">
                  <c:v>1.5629554065719</c:v>
                </c:pt>
                <c:pt idx="135">
                  <c:v>1.5721066930626</c:v>
                </c:pt>
                <c:pt idx="136">
                  <c:v>1.61015645422111</c:v>
                </c:pt>
                <c:pt idx="137">
                  <c:v>1.6192519171636</c:v>
                </c:pt>
                <c:pt idx="138">
                  <c:v>1.64647907902353</c:v>
                </c:pt>
                <c:pt idx="139">
                  <c:v>1.71478963405326</c:v>
                </c:pt>
                <c:pt idx="140">
                  <c:v>1.7314912307745201</c:v>
                </c:pt>
                <c:pt idx="141">
                  <c:v>1.75231985211705</c:v>
                </c:pt>
                <c:pt idx="142">
                  <c:v>1.7980682767860301</c:v>
                </c:pt>
                <c:pt idx="143">
                  <c:v>1.8076311779630501</c:v>
                </c:pt>
                <c:pt idx="144">
                  <c:v>1.88345439459549</c:v>
                </c:pt>
                <c:pt idx="145">
                  <c:v>1.8903090933320099</c:v>
                </c:pt>
                <c:pt idx="146">
                  <c:v>1.9002220186004899</c:v>
                </c:pt>
                <c:pt idx="147">
                  <c:v>1.9369216878857201</c:v>
                </c:pt>
                <c:pt idx="148">
                  <c:v>1.9435380521423999</c:v>
                </c:pt>
                <c:pt idx="149">
                  <c:v>1.97278629933614</c:v>
                </c:pt>
                <c:pt idx="150">
                  <c:v>1.9766896068258499</c:v>
                </c:pt>
                <c:pt idx="151">
                  <c:v>1.9906409285979101</c:v>
                </c:pt>
                <c:pt idx="152">
                  <c:v>1.9936340306617799</c:v>
                </c:pt>
                <c:pt idx="153">
                  <c:v>2.0222096354335002</c:v>
                </c:pt>
                <c:pt idx="154">
                  <c:v>2.0640918861720898</c:v>
                </c:pt>
                <c:pt idx="155">
                  <c:v>2.0890903419287099</c:v>
                </c:pt>
                <c:pt idx="156">
                  <c:v>2.2380488118539699</c:v>
                </c:pt>
                <c:pt idx="157">
                  <c:v>2.2613664573220902</c:v>
                </c:pt>
                <c:pt idx="158">
                  <c:v>2.2698745903584601</c:v>
                </c:pt>
                <c:pt idx="159">
                  <c:v>2.3110156061428202</c:v>
                </c:pt>
                <c:pt idx="160">
                  <c:v>2.3307476782597001</c:v>
                </c:pt>
                <c:pt idx="161">
                  <c:v>2.3718572987968698</c:v>
                </c:pt>
                <c:pt idx="162">
                  <c:v>2.4625278520123399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1-48FC-A7BD-807B54774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330688"/>
        <c:axId val="1137331168"/>
      </c:scatterChart>
      <c:valAx>
        <c:axId val="113733068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331168"/>
        <c:crosses val="autoZero"/>
        <c:crossBetween val="midCat"/>
      </c:valAx>
      <c:valAx>
        <c:axId val="113733116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of mr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33068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b042862d-a451-4adf-836b-33e29d57740e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6-4BAB-9F66-B2A0EA596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4496"/>
        <c:axId val="1901076896"/>
      </c:scatterChart>
      <c:valAx>
        <c:axId val="19010744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6896"/>
        <c:crosses val="autoZero"/>
        <c:crossBetween val="midCat"/>
      </c:valAx>
      <c:valAx>
        <c:axId val="19010768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44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d547d4e3-f25b-46e9-ac43-af1b99d78976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CD-46F0-840F-BD1FDD3E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9296"/>
        <c:axId val="1901079776"/>
      </c:scatterChart>
      <c:valAx>
        <c:axId val="19010792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9776"/>
        <c:crosses val="autoZero"/>
        <c:crossBetween val="midCat"/>
      </c:valAx>
      <c:valAx>
        <c:axId val="190107977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92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ef57ebbf-0c74-4407-850e-1049facf2c4c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66-4EEB-AAB2-173B820D8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7376"/>
        <c:axId val="1808398816"/>
      </c:scatterChart>
      <c:valAx>
        <c:axId val="19010773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398816"/>
        <c:crosses val="autoZero"/>
        <c:crossBetween val="midCat"/>
      </c:valAx>
      <c:valAx>
        <c:axId val="18083988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73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5c23013a-a061-4d5c-876a-b34e693f0c32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 Spaces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2C-442A-8BC9-2B5D02335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01216"/>
        <c:axId val="1808401696"/>
      </c:scatterChart>
      <c:valAx>
        <c:axId val="180840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Park Spaces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1696"/>
        <c:crosses val="autoZero"/>
        <c:crossBetween val="midCat"/>
      </c:valAx>
      <c:valAx>
        <c:axId val="18084016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121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0ca24a39-36ed-4f83-811b-f3dc9a10aa8b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2.7182818284590402</c:v>
                </c:pt>
                <c:pt idx="2">
                  <c:v>2.7182818284590402</c:v>
                </c:pt>
                <c:pt idx="3">
                  <c:v>1</c:v>
                </c:pt>
                <c:pt idx="4">
                  <c:v>2.7182818284590402</c:v>
                </c:pt>
                <c:pt idx="5">
                  <c:v>2.7182818284590402</c:v>
                </c:pt>
                <c:pt idx="6">
                  <c:v>2.7182818284590402</c:v>
                </c:pt>
                <c:pt idx="7">
                  <c:v>2.7182818284590402</c:v>
                </c:pt>
                <c:pt idx="8">
                  <c:v>2.7182818284590402</c:v>
                </c:pt>
                <c:pt idx="9">
                  <c:v>2.7182818284590402</c:v>
                </c:pt>
                <c:pt idx="10">
                  <c:v>2.7182818284590402</c:v>
                </c:pt>
                <c:pt idx="11">
                  <c:v>1</c:v>
                </c:pt>
                <c:pt idx="12">
                  <c:v>1</c:v>
                </c:pt>
                <c:pt idx="13">
                  <c:v>2.7182818284590402</c:v>
                </c:pt>
                <c:pt idx="14">
                  <c:v>2.7182818284590402</c:v>
                </c:pt>
                <c:pt idx="15">
                  <c:v>2.7182818284590402</c:v>
                </c:pt>
                <c:pt idx="16">
                  <c:v>1</c:v>
                </c:pt>
                <c:pt idx="17">
                  <c:v>1</c:v>
                </c:pt>
                <c:pt idx="18">
                  <c:v>2.7182818284590402</c:v>
                </c:pt>
                <c:pt idx="19">
                  <c:v>1</c:v>
                </c:pt>
                <c:pt idx="20">
                  <c:v>1</c:v>
                </c:pt>
                <c:pt idx="21">
                  <c:v>2.7182818284590402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8-4FA6-9420-641F878DC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8401216"/>
        <c:axId val="1808403616"/>
      </c:scatterChart>
      <c:valAx>
        <c:axId val="180840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3616"/>
        <c:crosses val="autoZero"/>
        <c:crossBetween val="midCat"/>
      </c:valAx>
      <c:valAx>
        <c:axId val="18084036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121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56104dd6-4f77-4873-8e1b-aafde36e827b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2.7182818284590402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2.7182818284590402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2.7182818284590402</c:v>
                </c:pt>
                <c:pt idx="18">
                  <c:v>1</c:v>
                </c:pt>
                <c:pt idx="19">
                  <c:v>2.7182818284590402</c:v>
                </c:pt>
                <c:pt idx="20">
                  <c:v>1</c:v>
                </c:pt>
                <c:pt idx="21">
                  <c:v>1</c:v>
                </c:pt>
                <c:pt idx="22">
                  <c:v>2.7182818284590402</c:v>
                </c:pt>
                <c:pt idx="23">
                  <c:v>1</c:v>
                </c:pt>
                <c:pt idx="24">
                  <c:v>2.7182818284590402</c:v>
                </c:pt>
              </c:numCache>
            </c:numRef>
          </c:xVal>
          <c:yVal>
            <c:numRef>
              <c:f>Apartments!$N$30:$N$54</c:f>
              <c:numCache>
                <c:formatCode>General</c:formatCode>
                <c:ptCount val="25"/>
                <c:pt idx="0">
                  <c:v>-10076.520793231801</c:v>
                </c:pt>
                <c:pt idx="1">
                  <c:v>-1840.41771476041</c:v>
                </c:pt>
                <c:pt idx="2">
                  <c:v>2847.2524782661299</c:v>
                </c:pt>
                <c:pt idx="3">
                  <c:v>-6528.7831738680798</c:v>
                </c:pt>
                <c:pt idx="4">
                  <c:v>6573.9300606154102</c:v>
                </c:pt>
                <c:pt idx="5">
                  <c:v>16545.200730136399</c:v>
                </c:pt>
                <c:pt idx="6">
                  <c:v>18918.919687048001</c:v>
                </c:pt>
                <c:pt idx="7">
                  <c:v>32193.333086806899</c:v>
                </c:pt>
                <c:pt idx="8">
                  <c:v>1625.20525295677</c:v>
                </c:pt>
                <c:pt idx="9">
                  <c:v>-3601.6486399865198</c:v>
                </c:pt>
                <c:pt idx="10">
                  <c:v>-33937.458138311202</c:v>
                </c:pt>
                <c:pt idx="11">
                  <c:v>6483.6323799152697</c:v>
                </c:pt>
                <c:pt idx="12">
                  <c:v>16331.980171872399</c:v>
                </c:pt>
                <c:pt idx="13">
                  <c:v>-19792.9661451959</c:v>
                </c:pt>
                <c:pt idx="14">
                  <c:v>42860.880730642399</c:v>
                </c:pt>
                <c:pt idx="15">
                  <c:v>-14896.656381430699</c:v>
                </c:pt>
                <c:pt idx="16">
                  <c:v>20307.140764774598</c:v>
                </c:pt>
                <c:pt idx="17">
                  <c:v>-34132.134521694301</c:v>
                </c:pt>
                <c:pt idx="18">
                  <c:v>-37447.829891115704</c:v>
                </c:pt>
                <c:pt idx="19">
                  <c:v>-40694.224256504203</c:v>
                </c:pt>
                <c:pt idx="20">
                  <c:v>-588.30455156235303</c:v>
                </c:pt>
                <c:pt idx="21">
                  <c:v>-10047.7451156719</c:v>
                </c:pt>
                <c:pt idx="22">
                  <c:v>15872.038630589001</c:v>
                </c:pt>
                <c:pt idx="23">
                  <c:v>-16125.947799896299</c:v>
                </c:pt>
                <c:pt idx="24">
                  <c:v>49151.123149604799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0-4337-9930-A66211C9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540976"/>
        <c:axId val="1815541456"/>
      </c:scatterChart>
      <c:valAx>
        <c:axId val="18155409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541456"/>
        <c:crosses val="autoZero"/>
        <c:crossBetween val="midCat"/>
      </c:valAx>
      <c:valAx>
        <c:axId val="181554145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5409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2448b939-c039-43aa-af47-538801d6d33f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31-4694-91E9-4CD134115CCB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Apartments!$C$2:$C$26</c:f>
              <c:numCache>
                <c:formatCode>General</c:formatCode>
                <c:ptCount val="25"/>
                <c:pt idx="0">
                  <c:v>4</c:v>
                </c:pt>
                <c:pt idx="1">
                  <c:v>20</c:v>
                </c:pt>
                <c:pt idx="2">
                  <c:v>5</c:v>
                </c:pt>
                <c:pt idx="3">
                  <c:v>26</c:v>
                </c:pt>
                <c:pt idx="4">
                  <c:v>5</c:v>
                </c:pt>
                <c:pt idx="5">
                  <c:v>10</c:v>
                </c:pt>
                <c:pt idx="6">
                  <c:v>4</c:v>
                </c:pt>
                <c:pt idx="7">
                  <c:v>11</c:v>
                </c:pt>
                <c:pt idx="8">
                  <c:v>20</c:v>
                </c:pt>
                <c:pt idx="9">
                  <c:v>62</c:v>
                </c:pt>
                <c:pt idx="10">
                  <c:v>26</c:v>
                </c:pt>
                <c:pt idx="11">
                  <c:v>13</c:v>
                </c:pt>
                <c:pt idx="12">
                  <c:v>9</c:v>
                </c:pt>
                <c:pt idx="13">
                  <c:v>6</c:v>
                </c:pt>
                <c:pt idx="14">
                  <c:v>11</c:v>
                </c:pt>
                <c:pt idx="15">
                  <c:v>5</c:v>
                </c:pt>
                <c:pt idx="16">
                  <c:v>20</c:v>
                </c:pt>
                <c:pt idx="17">
                  <c:v>4</c:v>
                </c:pt>
                <c:pt idx="18">
                  <c:v>8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14</c:v>
                </c:pt>
                <c:pt idx="23">
                  <c:v>4</c:v>
                </c:pt>
                <c:pt idx="24">
                  <c:v>5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1-4694-91E9-4CD134115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38464"/>
        <c:axId val="207736064"/>
      </c:scatterChart>
      <c:valAx>
        <c:axId val="2077384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6064"/>
        <c:crosses val="autoZero"/>
        <c:crossBetween val="midCat"/>
      </c:valAx>
      <c:valAx>
        <c:axId val="2077360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846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0905243-acb4-4f8a-b0f1-9e097b389535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4-4652-A8E0-241FAB398EDE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Apartments!$D$2:$D$26</c:f>
              <c:numCache>
                <c:formatCode>General</c:formatCode>
                <c:ptCount val="25"/>
                <c:pt idx="0">
                  <c:v>82</c:v>
                </c:pt>
                <c:pt idx="1">
                  <c:v>13</c:v>
                </c:pt>
                <c:pt idx="2">
                  <c:v>66</c:v>
                </c:pt>
                <c:pt idx="3">
                  <c:v>64</c:v>
                </c:pt>
                <c:pt idx="4">
                  <c:v>55</c:v>
                </c:pt>
                <c:pt idx="5">
                  <c:v>65</c:v>
                </c:pt>
                <c:pt idx="6">
                  <c:v>82</c:v>
                </c:pt>
                <c:pt idx="7">
                  <c:v>23</c:v>
                </c:pt>
                <c:pt idx="8">
                  <c:v>18</c:v>
                </c:pt>
                <c:pt idx="9">
                  <c:v>71</c:v>
                </c:pt>
                <c:pt idx="10">
                  <c:v>74</c:v>
                </c:pt>
                <c:pt idx="11">
                  <c:v>56</c:v>
                </c:pt>
                <c:pt idx="12">
                  <c:v>76</c:v>
                </c:pt>
                <c:pt idx="13">
                  <c:v>21</c:v>
                </c:pt>
                <c:pt idx="14">
                  <c:v>24</c:v>
                </c:pt>
                <c:pt idx="15">
                  <c:v>19</c:v>
                </c:pt>
                <c:pt idx="16">
                  <c:v>62</c:v>
                </c:pt>
                <c:pt idx="17">
                  <c:v>70</c:v>
                </c:pt>
                <c:pt idx="18">
                  <c:v>19</c:v>
                </c:pt>
                <c:pt idx="19">
                  <c:v>57</c:v>
                </c:pt>
                <c:pt idx="20">
                  <c:v>82</c:v>
                </c:pt>
                <c:pt idx="21">
                  <c:v>50</c:v>
                </c:pt>
                <c:pt idx="22">
                  <c:v>10</c:v>
                </c:pt>
                <c:pt idx="23">
                  <c:v>82</c:v>
                </c:pt>
                <c:pt idx="24">
                  <c:v>82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E4-4652-A8E0-241FAB398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461216"/>
        <c:axId val="232461696"/>
      </c:scatterChart>
      <c:valAx>
        <c:axId val="23246121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61696"/>
        <c:crosses val="autoZero"/>
        <c:crossBetween val="midCat"/>
      </c:valAx>
      <c:valAx>
        <c:axId val="23246169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6121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86faf16-ebac-4005-a594-3f477b88e805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B-4606-BDCB-1E6B628AF5E9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Apartments!$E$2:$E$26</c:f>
              <c:numCache>
                <c:formatCode>General</c:formatCode>
                <c:ptCount val="25"/>
                <c:pt idx="0">
                  <c:v>43</c:v>
                </c:pt>
                <c:pt idx="1">
                  <c:v>144</c:v>
                </c:pt>
                <c:pt idx="2">
                  <c:v>66</c:v>
                </c:pt>
                <c:pt idx="3">
                  <c:v>341</c:v>
                </c:pt>
                <c:pt idx="4">
                  <c:v>61</c:v>
                </c:pt>
                <c:pt idx="5">
                  <c:v>146</c:v>
                </c:pt>
                <c:pt idx="6">
                  <c:v>30</c:v>
                </c:pt>
                <c:pt idx="7">
                  <c:v>79</c:v>
                </c:pt>
                <c:pt idx="8">
                  <c:v>126</c:v>
                </c:pt>
                <c:pt idx="9">
                  <c:v>394</c:v>
                </c:pt>
                <c:pt idx="10">
                  <c:v>300</c:v>
                </c:pt>
                <c:pt idx="11">
                  <c:v>81</c:v>
                </c:pt>
                <c:pt idx="12">
                  <c:v>113</c:v>
                </c:pt>
                <c:pt idx="13">
                  <c:v>45</c:v>
                </c:pt>
                <c:pt idx="14">
                  <c:v>90</c:v>
                </c:pt>
                <c:pt idx="15">
                  <c:v>38</c:v>
                </c:pt>
                <c:pt idx="16">
                  <c:v>137</c:v>
                </c:pt>
                <c:pt idx="17">
                  <c:v>47</c:v>
                </c:pt>
                <c:pt idx="18">
                  <c:v>74</c:v>
                </c:pt>
                <c:pt idx="19">
                  <c:v>60</c:v>
                </c:pt>
                <c:pt idx="20">
                  <c:v>38</c:v>
                </c:pt>
                <c:pt idx="21">
                  <c:v>31</c:v>
                </c:pt>
                <c:pt idx="22">
                  <c:v>237</c:v>
                </c:pt>
                <c:pt idx="23">
                  <c:v>39</c:v>
                </c:pt>
                <c:pt idx="24">
                  <c:v>95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EB-4606-BDCB-1E6B628AF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851264"/>
        <c:axId val="1821205520"/>
      </c:scatterChart>
      <c:valAx>
        <c:axId val="19068512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205520"/>
        <c:crosses val="autoZero"/>
        <c:crossBetween val="midCat"/>
      </c:valAx>
      <c:valAx>
        <c:axId val="1821205520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85126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2673722-da49-4504-917c-07dab00cb606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Park Spaces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3E-4530-8D58-AB02D7B1C5EB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23</c:v>
                </c:pt>
                <c:pt idx="10">
                  <c:v>12</c:v>
                </c:pt>
                <c:pt idx="11">
                  <c:v>13</c:v>
                </c:pt>
                <c:pt idx="12">
                  <c:v>0</c:v>
                </c:pt>
                <c:pt idx="13">
                  <c:v>6</c:v>
                </c:pt>
                <c:pt idx="14">
                  <c:v>8</c:v>
                </c:pt>
                <c:pt idx="15">
                  <c:v>5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E-4530-8D58-AB02D7B1C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07776"/>
        <c:axId val="1894406336"/>
      </c:scatterChart>
      <c:valAx>
        <c:axId val="18944077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Park Spaces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06336"/>
        <c:crosses val="autoZero"/>
        <c:crossBetween val="midCat"/>
      </c:valAx>
      <c:valAx>
        <c:axId val="189440633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0777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6a1971c-b3ec-425b-a930-66551fcd7597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2.7182818284590402</c:v>
                </c:pt>
                <c:pt idx="2">
                  <c:v>2.7182818284590402</c:v>
                </c:pt>
                <c:pt idx="3">
                  <c:v>1</c:v>
                </c:pt>
                <c:pt idx="4">
                  <c:v>2.7182818284590402</c:v>
                </c:pt>
                <c:pt idx="5">
                  <c:v>2.7182818284590402</c:v>
                </c:pt>
                <c:pt idx="6">
                  <c:v>2.7182818284590402</c:v>
                </c:pt>
                <c:pt idx="7">
                  <c:v>2.7182818284590402</c:v>
                </c:pt>
                <c:pt idx="8">
                  <c:v>2.7182818284590402</c:v>
                </c:pt>
                <c:pt idx="9">
                  <c:v>2.7182818284590402</c:v>
                </c:pt>
                <c:pt idx="10">
                  <c:v>2.7182818284590402</c:v>
                </c:pt>
                <c:pt idx="11">
                  <c:v>1</c:v>
                </c:pt>
                <c:pt idx="12">
                  <c:v>1</c:v>
                </c:pt>
                <c:pt idx="13">
                  <c:v>2.7182818284590402</c:v>
                </c:pt>
                <c:pt idx="14">
                  <c:v>2.7182818284590402</c:v>
                </c:pt>
                <c:pt idx="15">
                  <c:v>2.7182818284590402</c:v>
                </c:pt>
                <c:pt idx="16">
                  <c:v>1</c:v>
                </c:pt>
                <c:pt idx="17">
                  <c:v>1</c:v>
                </c:pt>
                <c:pt idx="18">
                  <c:v>2.7182818284590402</c:v>
                </c:pt>
                <c:pt idx="19">
                  <c:v>1</c:v>
                </c:pt>
                <c:pt idx="20">
                  <c:v>1</c:v>
                </c:pt>
                <c:pt idx="21">
                  <c:v>2.7182818284590402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E-4145-9456-345E54C69B78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Apartments!$H$2:$H$26</c:f>
              <c:numCache>
                <c:formatCode>General</c:formatCode>
                <c:ptCount val="25"/>
                <c:pt idx="0">
                  <c:v>1</c:v>
                </c:pt>
                <c:pt idx="1">
                  <c:v>2.7182818284590402</c:v>
                </c:pt>
                <c:pt idx="2">
                  <c:v>2.7182818284590402</c:v>
                </c:pt>
                <c:pt idx="3">
                  <c:v>1</c:v>
                </c:pt>
                <c:pt idx="4">
                  <c:v>2.7182818284590402</c:v>
                </c:pt>
                <c:pt idx="5">
                  <c:v>2.7182818284590402</c:v>
                </c:pt>
                <c:pt idx="6">
                  <c:v>2.7182818284590402</c:v>
                </c:pt>
                <c:pt idx="7">
                  <c:v>2.7182818284590402</c:v>
                </c:pt>
                <c:pt idx="8">
                  <c:v>2.7182818284590402</c:v>
                </c:pt>
                <c:pt idx="9">
                  <c:v>2.7182818284590402</c:v>
                </c:pt>
                <c:pt idx="10">
                  <c:v>2.7182818284590402</c:v>
                </c:pt>
                <c:pt idx="11">
                  <c:v>1</c:v>
                </c:pt>
                <c:pt idx="12">
                  <c:v>1</c:v>
                </c:pt>
                <c:pt idx="13">
                  <c:v>2.7182818284590402</c:v>
                </c:pt>
                <c:pt idx="14">
                  <c:v>2.7182818284590402</c:v>
                </c:pt>
                <c:pt idx="15">
                  <c:v>2.7182818284590402</c:v>
                </c:pt>
                <c:pt idx="16">
                  <c:v>1</c:v>
                </c:pt>
                <c:pt idx="17">
                  <c:v>1</c:v>
                </c:pt>
                <c:pt idx="18">
                  <c:v>2.7182818284590402</c:v>
                </c:pt>
                <c:pt idx="19">
                  <c:v>1</c:v>
                </c:pt>
                <c:pt idx="20">
                  <c:v>1</c:v>
                </c:pt>
                <c:pt idx="21">
                  <c:v>2.7182818284590402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E-4145-9456-345E54C69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30704"/>
        <c:axId val="207727344"/>
      </c:scatterChart>
      <c:valAx>
        <c:axId val="20773070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7344"/>
        <c:crosses val="autoZero"/>
        <c:crossBetween val="midCat"/>
      </c:valAx>
      <c:valAx>
        <c:axId val="20772734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3070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8e03036-211f-4cd6-b958-fe7aad62b52e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2.7182818284590402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2.7182818284590402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2.7182818284590402</c:v>
                </c:pt>
                <c:pt idx="18">
                  <c:v>1</c:v>
                </c:pt>
                <c:pt idx="19">
                  <c:v>2.7182818284590402</c:v>
                </c:pt>
                <c:pt idx="20">
                  <c:v>1</c:v>
                </c:pt>
                <c:pt idx="21">
                  <c:v>1</c:v>
                </c:pt>
                <c:pt idx="22">
                  <c:v>2.7182818284590402</c:v>
                </c:pt>
                <c:pt idx="23">
                  <c:v>1</c:v>
                </c:pt>
                <c:pt idx="24">
                  <c:v>2.7182818284590402</c:v>
                </c:pt>
              </c:numCache>
            </c:numRef>
          </c:xVal>
          <c:yVal>
            <c:numRef>
              <c:f>Apartments!$B$2:$B$26</c:f>
              <c:numCache>
                <c:formatCode>General</c:formatCode>
                <c:ptCount val="25"/>
                <c:pt idx="0">
                  <c:v>90300</c:v>
                </c:pt>
                <c:pt idx="1">
                  <c:v>384000</c:v>
                </c:pt>
                <c:pt idx="2">
                  <c:v>157500</c:v>
                </c:pt>
                <c:pt idx="3">
                  <c:v>676200</c:v>
                </c:pt>
                <c:pt idx="4">
                  <c:v>165000</c:v>
                </c:pt>
                <c:pt idx="5">
                  <c:v>300000</c:v>
                </c:pt>
                <c:pt idx="6">
                  <c:v>108750</c:v>
                </c:pt>
                <c:pt idx="7">
                  <c:v>276538</c:v>
                </c:pt>
                <c:pt idx="8">
                  <c:v>420000</c:v>
                </c:pt>
                <c:pt idx="9">
                  <c:v>950000</c:v>
                </c:pt>
                <c:pt idx="10">
                  <c:v>560000</c:v>
                </c:pt>
                <c:pt idx="11">
                  <c:v>268000</c:v>
                </c:pt>
                <c:pt idx="12">
                  <c:v>290000</c:v>
                </c:pt>
                <c:pt idx="13">
                  <c:v>173200</c:v>
                </c:pt>
                <c:pt idx="14">
                  <c:v>323650</c:v>
                </c:pt>
                <c:pt idx="15">
                  <c:v>162500</c:v>
                </c:pt>
                <c:pt idx="16">
                  <c:v>353500</c:v>
                </c:pt>
                <c:pt idx="17">
                  <c:v>134400</c:v>
                </c:pt>
                <c:pt idx="18">
                  <c:v>187000</c:v>
                </c:pt>
                <c:pt idx="19">
                  <c:v>155700</c:v>
                </c:pt>
                <c:pt idx="20">
                  <c:v>93600</c:v>
                </c:pt>
                <c:pt idx="21">
                  <c:v>110000</c:v>
                </c:pt>
                <c:pt idx="22">
                  <c:v>573200</c:v>
                </c:pt>
                <c:pt idx="23">
                  <c:v>79300</c:v>
                </c:pt>
                <c:pt idx="24">
                  <c:v>272000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5-411F-BCD3-096FE852AEDD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2.7182818284590402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2.7182818284590402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2.7182818284590402</c:v>
                </c:pt>
                <c:pt idx="18">
                  <c:v>1</c:v>
                </c:pt>
                <c:pt idx="19">
                  <c:v>2.7182818284590402</c:v>
                </c:pt>
                <c:pt idx="20">
                  <c:v>1</c:v>
                </c:pt>
                <c:pt idx="21">
                  <c:v>1</c:v>
                </c:pt>
                <c:pt idx="22">
                  <c:v>2.7182818284590402</c:v>
                </c:pt>
                <c:pt idx="23">
                  <c:v>1</c:v>
                </c:pt>
                <c:pt idx="24">
                  <c:v>2.7182818284590402</c:v>
                </c:pt>
              </c:numCache>
            </c:numRef>
          </c:xVal>
          <c:yVal>
            <c:numRef>
              <c:f>Apartments!$M$30:$M$54</c:f>
              <c:numCache>
                <c:formatCode>General</c:formatCode>
                <c:ptCount val="25"/>
                <c:pt idx="0">
                  <c:v>100376.520793232</c:v>
                </c:pt>
                <c:pt idx="1">
                  <c:v>385840.41771476</c:v>
                </c:pt>
                <c:pt idx="2">
                  <c:v>154652.74752173401</c:v>
                </c:pt>
                <c:pt idx="3">
                  <c:v>682728.78317386797</c:v>
                </c:pt>
                <c:pt idx="4">
                  <c:v>158426.06993938499</c:v>
                </c:pt>
                <c:pt idx="5">
                  <c:v>283454.79926986399</c:v>
                </c:pt>
                <c:pt idx="6">
                  <c:v>89831.080312952006</c:v>
                </c:pt>
                <c:pt idx="7">
                  <c:v>244344.66691319301</c:v>
                </c:pt>
                <c:pt idx="8">
                  <c:v>418374.79474704299</c:v>
                </c:pt>
                <c:pt idx="9">
                  <c:v>953601.64863998699</c:v>
                </c:pt>
                <c:pt idx="10">
                  <c:v>593937.45813831105</c:v>
                </c:pt>
                <c:pt idx="11">
                  <c:v>261516.36762008499</c:v>
                </c:pt>
                <c:pt idx="12">
                  <c:v>273668.01982812799</c:v>
                </c:pt>
                <c:pt idx="13">
                  <c:v>192992.966145196</c:v>
                </c:pt>
                <c:pt idx="14">
                  <c:v>280789.11926935799</c:v>
                </c:pt>
                <c:pt idx="15">
                  <c:v>177396.65638143101</c:v>
                </c:pt>
                <c:pt idx="16">
                  <c:v>333192.85923522501</c:v>
                </c:pt>
                <c:pt idx="17">
                  <c:v>168532.13452169401</c:v>
                </c:pt>
                <c:pt idx="18">
                  <c:v>224447.82989111601</c:v>
                </c:pt>
                <c:pt idx="19">
                  <c:v>196394.22425650401</c:v>
                </c:pt>
                <c:pt idx="20">
                  <c:v>94188.304551562396</c:v>
                </c:pt>
                <c:pt idx="21">
                  <c:v>120047.74511567201</c:v>
                </c:pt>
                <c:pt idx="22">
                  <c:v>557327.96136941097</c:v>
                </c:pt>
                <c:pt idx="23">
                  <c:v>95425.947799896298</c:v>
                </c:pt>
                <c:pt idx="24">
                  <c:v>222848.876850395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D5-411F-BCD3-096FE852A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7824"/>
        <c:axId val="232461216"/>
      </c:scatterChart>
      <c:valAx>
        <c:axId val="2077278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61216"/>
        <c:crosses val="autoZero"/>
        <c:crossBetween val="midCat"/>
      </c:valAx>
      <c:valAx>
        <c:axId val="2324612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782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824822a-52dd-4ad8-9d80-c6f81ea98b54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Apartments!$Q$30:$Q$54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Apartments!$R$30:$R$54</c:f>
              <c:numCache>
                <c:formatCode>General</c:formatCode>
                <c:ptCount val="25"/>
                <c:pt idx="0">
                  <c:v>79300</c:v>
                </c:pt>
                <c:pt idx="1">
                  <c:v>90300</c:v>
                </c:pt>
                <c:pt idx="2">
                  <c:v>93600</c:v>
                </c:pt>
                <c:pt idx="3">
                  <c:v>108750</c:v>
                </c:pt>
                <c:pt idx="4">
                  <c:v>110000</c:v>
                </c:pt>
                <c:pt idx="5">
                  <c:v>134400</c:v>
                </c:pt>
                <c:pt idx="6">
                  <c:v>155700</c:v>
                </c:pt>
                <c:pt idx="7">
                  <c:v>157500</c:v>
                </c:pt>
                <c:pt idx="8">
                  <c:v>162500</c:v>
                </c:pt>
                <c:pt idx="9">
                  <c:v>165000</c:v>
                </c:pt>
                <c:pt idx="10">
                  <c:v>173200</c:v>
                </c:pt>
                <c:pt idx="11">
                  <c:v>187000</c:v>
                </c:pt>
                <c:pt idx="12">
                  <c:v>268000</c:v>
                </c:pt>
                <c:pt idx="13">
                  <c:v>272000</c:v>
                </c:pt>
                <c:pt idx="14">
                  <c:v>276538</c:v>
                </c:pt>
                <c:pt idx="15">
                  <c:v>290000</c:v>
                </c:pt>
                <c:pt idx="16">
                  <c:v>300000</c:v>
                </c:pt>
                <c:pt idx="17">
                  <c:v>323650</c:v>
                </c:pt>
                <c:pt idx="18">
                  <c:v>353500</c:v>
                </c:pt>
                <c:pt idx="19">
                  <c:v>384000</c:v>
                </c:pt>
                <c:pt idx="20">
                  <c:v>420000</c:v>
                </c:pt>
                <c:pt idx="21">
                  <c:v>560000</c:v>
                </c:pt>
                <c:pt idx="22">
                  <c:v>573200</c:v>
                </c:pt>
                <c:pt idx="23">
                  <c:v>676200</c:v>
                </c:pt>
                <c:pt idx="24">
                  <c:v>950000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1-4C03-B13A-9018FD33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9744"/>
        <c:axId val="207728784"/>
      </c:scatterChart>
      <c:valAx>
        <c:axId val="2077297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8784"/>
        <c:crosses val="autoZero"/>
        <c:crossBetween val="midCat"/>
      </c:valAx>
      <c:valAx>
        <c:axId val="20772878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2974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ff1a2773-f33d-4e22-a43e-8ffcdd1ecf44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1.3862943611198899</c:v>
                </c:pt>
                <c:pt idx="1">
                  <c:v>2.99573227355399</c:v>
                </c:pt>
                <c:pt idx="2">
                  <c:v>1.6094379124341001</c:v>
                </c:pt>
                <c:pt idx="3">
                  <c:v>3.2580965380214799</c:v>
                </c:pt>
                <c:pt idx="4">
                  <c:v>1.6094379124341001</c:v>
                </c:pt>
                <c:pt idx="5">
                  <c:v>2.3025850929940499</c:v>
                </c:pt>
                <c:pt idx="6">
                  <c:v>1.3862943611198899</c:v>
                </c:pt>
                <c:pt idx="7">
                  <c:v>2.3978952727983698</c:v>
                </c:pt>
                <c:pt idx="8">
                  <c:v>2.99573227355399</c:v>
                </c:pt>
                <c:pt idx="9">
                  <c:v>4.1271343850450899</c:v>
                </c:pt>
                <c:pt idx="10">
                  <c:v>3.2580965380214799</c:v>
                </c:pt>
                <c:pt idx="11">
                  <c:v>2.5649493574615398</c:v>
                </c:pt>
                <c:pt idx="12">
                  <c:v>2.19722457733622</c:v>
                </c:pt>
                <c:pt idx="13">
                  <c:v>1.7917594692280501</c:v>
                </c:pt>
                <c:pt idx="14">
                  <c:v>2.3978952727983698</c:v>
                </c:pt>
                <c:pt idx="15">
                  <c:v>1.6094379124341001</c:v>
                </c:pt>
                <c:pt idx="16">
                  <c:v>2.99573227355399</c:v>
                </c:pt>
                <c:pt idx="17">
                  <c:v>1.3862943611198899</c:v>
                </c:pt>
                <c:pt idx="18">
                  <c:v>2.0794415416798402</c:v>
                </c:pt>
                <c:pt idx="19">
                  <c:v>1.3862943611198899</c:v>
                </c:pt>
                <c:pt idx="20">
                  <c:v>1.3862943611198899</c:v>
                </c:pt>
                <c:pt idx="21">
                  <c:v>1.3862943611198899</c:v>
                </c:pt>
                <c:pt idx="22">
                  <c:v>2.6390573296152602</c:v>
                </c:pt>
                <c:pt idx="23">
                  <c:v>1.3862943611198899</c:v>
                </c:pt>
                <c:pt idx="24">
                  <c:v>1.6094379124341001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1-4A52-A334-69EEFB627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079296"/>
        <c:axId val="1894081024"/>
      </c:scatterChart>
      <c:valAx>
        <c:axId val="190107929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81024"/>
        <c:crosses val="autoZero"/>
        <c:crossBetween val="midCat"/>
      </c:valAx>
      <c:valAx>
        <c:axId val="189408102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07929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00b540c2-b1c2-4222-8dd5-dfac732ff7c4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4.4067192472642498</c:v>
                </c:pt>
                <c:pt idx="1">
                  <c:v>2.5649493574615398</c:v>
                </c:pt>
                <c:pt idx="2">
                  <c:v>4.1896547420264296</c:v>
                </c:pt>
                <c:pt idx="3">
                  <c:v>4.1588830833596697</c:v>
                </c:pt>
                <c:pt idx="4">
                  <c:v>4.0073331852324703</c:v>
                </c:pt>
                <c:pt idx="5">
                  <c:v>4.1743872698956404</c:v>
                </c:pt>
                <c:pt idx="6">
                  <c:v>4.4067192472642498</c:v>
                </c:pt>
                <c:pt idx="7">
                  <c:v>3.1354942159291501</c:v>
                </c:pt>
                <c:pt idx="8">
                  <c:v>2.8903717578961601</c:v>
                </c:pt>
                <c:pt idx="9">
                  <c:v>4.2626798770413199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4.3307333402863302</c:v>
                </c:pt>
                <c:pt idx="13">
                  <c:v>3.0445224377234199</c:v>
                </c:pt>
                <c:pt idx="14">
                  <c:v>3.1780538303479502</c:v>
                </c:pt>
                <c:pt idx="15">
                  <c:v>2.9444389791664398</c:v>
                </c:pt>
                <c:pt idx="16">
                  <c:v>4.1271343850450899</c:v>
                </c:pt>
                <c:pt idx="17">
                  <c:v>4.2484952420493602</c:v>
                </c:pt>
                <c:pt idx="18">
                  <c:v>2.9444389791664398</c:v>
                </c:pt>
                <c:pt idx="19">
                  <c:v>4.0430512678345503</c:v>
                </c:pt>
                <c:pt idx="20">
                  <c:v>4.4067192472642498</c:v>
                </c:pt>
                <c:pt idx="21">
                  <c:v>3.91202300542815</c:v>
                </c:pt>
                <c:pt idx="22">
                  <c:v>2.3025850929940499</c:v>
                </c:pt>
                <c:pt idx="23">
                  <c:v>4.4067192472642498</c:v>
                </c:pt>
                <c:pt idx="24">
                  <c:v>4.4067192472642498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E0-4CD5-9D1D-4C854E163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91552"/>
        <c:axId val="558492032"/>
      </c:scatterChart>
      <c:valAx>
        <c:axId val="55849155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92032"/>
        <c:crosses val="autoZero"/>
        <c:crossBetween val="midCat"/>
      </c:valAx>
      <c:valAx>
        <c:axId val="55849203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91552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129c677d-0a75-40a5-80bf-107961ba2054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3.7612001156935602</c:v>
                </c:pt>
                <c:pt idx="1">
                  <c:v>4.9698132995759998</c:v>
                </c:pt>
                <c:pt idx="2">
                  <c:v>4.1896547420264296</c:v>
                </c:pt>
                <c:pt idx="3">
                  <c:v>5.8318824772835196</c:v>
                </c:pt>
                <c:pt idx="4">
                  <c:v>4.1108738641733096</c:v>
                </c:pt>
                <c:pt idx="5">
                  <c:v>4.9836066217083399</c:v>
                </c:pt>
                <c:pt idx="6">
                  <c:v>3.4011973816621599</c:v>
                </c:pt>
                <c:pt idx="7">
                  <c:v>4.3694478524670197</c:v>
                </c:pt>
                <c:pt idx="8">
                  <c:v>4.8362819069514797</c:v>
                </c:pt>
                <c:pt idx="9">
                  <c:v>5.9763509092979303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4.7273878187123399</c:v>
                </c:pt>
                <c:pt idx="13">
                  <c:v>3.8066624897703201</c:v>
                </c:pt>
                <c:pt idx="14">
                  <c:v>4.4998096703302704</c:v>
                </c:pt>
                <c:pt idx="15">
                  <c:v>3.6375861597263901</c:v>
                </c:pt>
                <c:pt idx="16">
                  <c:v>4.9199809258281304</c:v>
                </c:pt>
                <c:pt idx="17">
                  <c:v>3.8501476017100602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3.6375861597263901</c:v>
                </c:pt>
                <c:pt idx="21">
                  <c:v>3.4339872044851498</c:v>
                </c:pt>
                <c:pt idx="22">
                  <c:v>5.4680601411351297</c:v>
                </c:pt>
                <c:pt idx="23">
                  <c:v>3.6635616461296499</c:v>
                </c:pt>
                <c:pt idx="24">
                  <c:v>4.5538768916005399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0-41EA-80A4-F2F3A3513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1328"/>
        <c:axId val="209372288"/>
      </c:scatterChart>
      <c:valAx>
        <c:axId val="2093713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2288"/>
        <c:crosses val="autoZero"/>
        <c:crossBetween val="midCat"/>
      </c:valAx>
      <c:valAx>
        <c:axId val="20937228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1328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aa46ca2d-f17e-4eed-b554-da3d26cd8f81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1-40AF-982E-82F1D6463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351264"/>
        <c:axId val="1892350784"/>
      </c:scatterChart>
      <c:valAx>
        <c:axId val="189235126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350784"/>
        <c:crosses val="autoZero"/>
        <c:crossBetween val="midCat"/>
      </c:valAx>
      <c:valAx>
        <c:axId val="189235078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351264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f79b45a3-ebd3-4f88-a086-976bbc4fc709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Apartments'!$J$29:$J$53</c:f>
              <c:numCache>
                <c:formatCode>General</c:formatCode>
                <c:ptCount val="25"/>
                <c:pt idx="0">
                  <c:v>-8.5631720205638501E-2</c:v>
                </c:pt>
                <c:pt idx="1">
                  <c:v>-0.16822679328326601</c:v>
                </c:pt>
                <c:pt idx="2">
                  <c:v>-5.6548400421778701E-3</c:v>
                </c:pt>
                <c:pt idx="3">
                  <c:v>-8.3574193680780298E-2</c:v>
                </c:pt>
                <c:pt idx="4">
                  <c:v>5.4274011329606998E-2</c:v>
                </c:pt>
                <c:pt idx="5">
                  <c:v>3.3062943061267398E-2</c:v>
                </c:pt>
                <c:pt idx="6">
                  <c:v>1.47257661982021E-2</c:v>
                </c:pt>
                <c:pt idx="7">
                  <c:v>3.7793861201622599E-2</c:v>
                </c:pt>
                <c:pt idx="8">
                  <c:v>-9.7578689349333593E-3</c:v>
                </c:pt>
                <c:pt idx="9">
                  <c:v>-2.77695323056175E-2</c:v>
                </c:pt>
                <c:pt idx="10">
                  <c:v>-4.0017082040638002E-2</c:v>
                </c:pt>
                <c:pt idx="11">
                  <c:v>0.18914515255293399</c:v>
                </c:pt>
                <c:pt idx="12">
                  <c:v>-2.9901755097489199E-2</c:v>
                </c:pt>
                <c:pt idx="13">
                  <c:v>4.7411374158937002E-2</c:v>
                </c:pt>
                <c:pt idx="14">
                  <c:v>0.15407922891803799</c:v>
                </c:pt>
                <c:pt idx="15">
                  <c:v>0.12191993334538</c:v>
                </c:pt>
                <c:pt idx="16">
                  <c:v>8.6869289382168105E-2</c:v>
                </c:pt>
                <c:pt idx="17">
                  <c:v>-0.115160849461757</c:v>
                </c:pt>
                <c:pt idx="18">
                  <c:v>-0.19092921210330399</c:v>
                </c:pt>
                <c:pt idx="19">
                  <c:v>-6.5640570493174594E-2</c:v>
                </c:pt>
                <c:pt idx="20">
                  <c:v>-7.89928263066564E-3</c:v>
                </c:pt>
                <c:pt idx="21">
                  <c:v>-2.0911789503090399E-2</c:v>
                </c:pt>
                <c:pt idx="22">
                  <c:v>3.9247011355552502E-2</c:v>
                </c:pt>
                <c:pt idx="23">
                  <c:v>-0.182483439098787</c:v>
                </c:pt>
                <c:pt idx="24">
                  <c:v>0.255030357377658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1-45E8-895D-C2A53B57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71392"/>
        <c:axId val="686372352"/>
      </c:scatterChart>
      <c:valAx>
        <c:axId val="6863713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72352"/>
        <c:crosses val="autoZero"/>
        <c:crossBetween val="midCat"/>
      </c:valAx>
      <c:valAx>
        <c:axId val="68637235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71392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a0a5386c-5a2b-4579-bee6-e5f2a94d47da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1.3862943611198899</c:v>
                </c:pt>
                <c:pt idx="1">
                  <c:v>2.99573227355399</c:v>
                </c:pt>
                <c:pt idx="2">
                  <c:v>1.6094379124341001</c:v>
                </c:pt>
                <c:pt idx="3">
                  <c:v>3.2580965380214799</c:v>
                </c:pt>
                <c:pt idx="4">
                  <c:v>1.6094379124341001</c:v>
                </c:pt>
                <c:pt idx="5">
                  <c:v>2.3025850929940499</c:v>
                </c:pt>
                <c:pt idx="6">
                  <c:v>1.3862943611198899</c:v>
                </c:pt>
                <c:pt idx="7">
                  <c:v>2.3978952727983698</c:v>
                </c:pt>
                <c:pt idx="8">
                  <c:v>2.99573227355399</c:v>
                </c:pt>
                <c:pt idx="9">
                  <c:v>4.1271343850450899</c:v>
                </c:pt>
                <c:pt idx="10">
                  <c:v>3.2580965380214799</c:v>
                </c:pt>
                <c:pt idx="11">
                  <c:v>2.5649493574615398</c:v>
                </c:pt>
                <c:pt idx="12">
                  <c:v>2.19722457733622</c:v>
                </c:pt>
                <c:pt idx="13">
                  <c:v>1.7917594692280501</c:v>
                </c:pt>
                <c:pt idx="14">
                  <c:v>2.3978952727983698</c:v>
                </c:pt>
                <c:pt idx="15">
                  <c:v>1.6094379124341001</c:v>
                </c:pt>
                <c:pt idx="16">
                  <c:v>2.99573227355399</c:v>
                </c:pt>
                <c:pt idx="17">
                  <c:v>1.3862943611198899</c:v>
                </c:pt>
                <c:pt idx="18">
                  <c:v>2.0794415416798402</c:v>
                </c:pt>
                <c:pt idx="19">
                  <c:v>1.3862943611198899</c:v>
                </c:pt>
                <c:pt idx="20">
                  <c:v>1.3862943611198899</c:v>
                </c:pt>
                <c:pt idx="21">
                  <c:v>1.3862943611198899</c:v>
                </c:pt>
                <c:pt idx="22">
                  <c:v>2.6390573296152602</c:v>
                </c:pt>
                <c:pt idx="23">
                  <c:v>1.3862943611198899</c:v>
                </c:pt>
                <c:pt idx="24">
                  <c:v>1.6094379124341001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9D-4F2C-9B11-BB1BCBA1A6F3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Apartments'!$B$4:$B$28</c:f>
              <c:numCache>
                <c:formatCode>General</c:formatCode>
                <c:ptCount val="25"/>
                <c:pt idx="0">
                  <c:v>1.3862943611198899</c:v>
                </c:pt>
                <c:pt idx="1">
                  <c:v>2.99573227355399</c:v>
                </c:pt>
                <c:pt idx="2">
                  <c:v>1.6094379124341001</c:v>
                </c:pt>
                <c:pt idx="3">
                  <c:v>3.2580965380214799</c:v>
                </c:pt>
                <c:pt idx="4">
                  <c:v>1.6094379124341001</c:v>
                </c:pt>
                <c:pt idx="5">
                  <c:v>2.3025850929940499</c:v>
                </c:pt>
                <c:pt idx="6">
                  <c:v>1.3862943611198899</c:v>
                </c:pt>
                <c:pt idx="7">
                  <c:v>2.3978952727983698</c:v>
                </c:pt>
                <c:pt idx="8">
                  <c:v>2.99573227355399</c:v>
                </c:pt>
                <c:pt idx="9">
                  <c:v>4.1271343850450899</c:v>
                </c:pt>
                <c:pt idx="10">
                  <c:v>3.2580965380214799</c:v>
                </c:pt>
                <c:pt idx="11">
                  <c:v>2.5649493574615398</c:v>
                </c:pt>
                <c:pt idx="12">
                  <c:v>2.19722457733622</c:v>
                </c:pt>
                <c:pt idx="13">
                  <c:v>1.7917594692280501</c:v>
                </c:pt>
                <c:pt idx="14">
                  <c:v>2.3978952727983698</c:v>
                </c:pt>
                <c:pt idx="15">
                  <c:v>1.6094379124341001</c:v>
                </c:pt>
                <c:pt idx="16">
                  <c:v>2.99573227355399</c:v>
                </c:pt>
                <c:pt idx="17">
                  <c:v>1.3862943611198899</c:v>
                </c:pt>
                <c:pt idx="18">
                  <c:v>2.0794415416798402</c:v>
                </c:pt>
                <c:pt idx="19">
                  <c:v>1.3862943611198899</c:v>
                </c:pt>
                <c:pt idx="20">
                  <c:v>1.3862943611198899</c:v>
                </c:pt>
                <c:pt idx="21">
                  <c:v>1.3862943611198899</c:v>
                </c:pt>
                <c:pt idx="22">
                  <c:v>2.6390573296152602</c:v>
                </c:pt>
                <c:pt idx="23">
                  <c:v>1.3862943611198899</c:v>
                </c:pt>
                <c:pt idx="24">
                  <c:v>1.6094379124341001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D-4F2C-9B11-BB1BCBA1A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1328"/>
        <c:axId val="1892352224"/>
      </c:scatterChart>
      <c:valAx>
        <c:axId val="2093713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352224"/>
        <c:crosses val="autoZero"/>
        <c:crossBetween val="midCat"/>
      </c:valAx>
      <c:valAx>
        <c:axId val="189235222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1328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79912b6-edd9-4fd8-a582-e289cd5b677e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 structure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4.4067192472642498</c:v>
                </c:pt>
                <c:pt idx="1">
                  <c:v>2.5649493574615398</c:v>
                </c:pt>
                <c:pt idx="2">
                  <c:v>4.1896547420264296</c:v>
                </c:pt>
                <c:pt idx="3">
                  <c:v>4.1588830833596697</c:v>
                </c:pt>
                <c:pt idx="4">
                  <c:v>4.0073331852324703</c:v>
                </c:pt>
                <c:pt idx="5">
                  <c:v>4.1743872698956404</c:v>
                </c:pt>
                <c:pt idx="6">
                  <c:v>4.4067192472642498</c:v>
                </c:pt>
                <c:pt idx="7">
                  <c:v>3.1354942159291501</c:v>
                </c:pt>
                <c:pt idx="8">
                  <c:v>2.8903717578961601</c:v>
                </c:pt>
                <c:pt idx="9">
                  <c:v>4.2626798770413199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4.3307333402863302</c:v>
                </c:pt>
                <c:pt idx="13">
                  <c:v>3.0445224377234199</c:v>
                </c:pt>
                <c:pt idx="14">
                  <c:v>3.1780538303479502</c:v>
                </c:pt>
                <c:pt idx="15">
                  <c:v>2.9444389791664398</c:v>
                </c:pt>
                <c:pt idx="16">
                  <c:v>4.1271343850450899</c:v>
                </c:pt>
                <c:pt idx="17">
                  <c:v>4.2484952420493602</c:v>
                </c:pt>
                <c:pt idx="18">
                  <c:v>2.9444389791664398</c:v>
                </c:pt>
                <c:pt idx="19">
                  <c:v>4.0430512678345503</c:v>
                </c:pt>
                <c:pt idx="20">
                  <c:v>4.4067192472642498</c:v>
                </c:pt>
                <c:pt idx="21">
                  <c:v>3.91202300542815</c:v>
                </c:pt>
                <c:pt idx="22">
                  <c:v>2.3025850929940499</c:v>
                </c:pt>
                <c:pt idx="23">
                  <c:v>4.4067192472642498</c:v>
                </c:pt>
                <c:pt idx="24">
                  <c:v>4.4067192472642498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51-4DE3-850E-F8823ADAF474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Apartments'!$C$4:$C$28</c:f>
              <c:numCache>
                <c:formatCode>General</c:formatCode>
                <c:ptCount val="25"/>
                <c:pt idx="0">
                  <c:v>4.4067192472642498</c:v>
                </c:pt>
                <c:pt idx="1">
                  <c:v>2.5649493574615398</c:v>
                </c:pt>
                <c:pt idx="2">
                  <c:v>4.1896547420264296</c:v>
                </c:pt>
                <c:pt idx="3">
                  <c:v>4.1588830833596697</c:v>
                </c:pt>
                <c:pt idx="4">
                  <c:v>4.0073331852324703</c:v>
                </c:pt>
                <c:pt idx="5">
                  <c:v>4.1743872698956404</c:v>
                </c:pt>
                <c:pt idx="6">
                  <c:v>4.4067192472642498</c:v>
                </c:pt>
                <c:pt idx="7">
                  <c:v>3.1354942159291501</c:v>
                </c:pt>
                <c:pt idx="8">
                  <c:v>2.8903717578961601</c:v>
                </c:pt>
                <c:pt idx="9">
                  <c:v>4.2626798770413199</c:v>
                </c:pt>
                <c:pt idx="10">
                  <c:v>4.3040650932041702</c:v>
                </c:pt>
                <c:pt idx="11">
                  <c:v>4.0253516907351496</c:v>
                </c:pt>
                <c:pt idx="12">
                  <c:v>4.3307333402863302</c:v>
                </c:pt>
                <c:pt idx="13">
                  <c:v>3.0445224377234199</c:v>
                </c:pt>
                <c:pt idx="14">
                  <c:v>3.1780538303479502</c:v>
                </c:pt>
                <c:pt idx="15">
                  <c:v>2.9444389791664398</c:v>
                </c:pt>
                <c:pt idx="16">
                  <c:v>4.1271343850450899</c:v>
                </c:pt>
                <c:pt idx="17">
                  <c:v>4.2484952420493602</c:v>
                </c:pt>
                <c:pt idx="18">
                  <c:v>2.9444389791664398</c:v>
                </c:pt>
                <c:pt idx="19">
                  <c:v>4.0430512678345503</c:v>
                </c:pt>
                <c:pt idx="20">
                  <c:v>4.4067192472642498</c:v>
                </c:pt>
                <c:pt idx="21">
                  <c:v>3.91202300542815</c:v>
                </c:pt>
                <c:pt idx="22">
                  <c:v>2.3025850929940499</c:v>
                </c:pt>
                <c:pt idx="23">
                  <c:v>4.4067192472642498</c:v>
                </c:pt>
                <c:pt idx="24">
                  <c:v>4.4067192472642498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51-4DE3-850E-F8823ADAF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20624"/>
        <c:axId val="686371392"/>
      </c:scatterChart>
      <c:valAx>
        <c:axId val="18944206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structure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71392"/>
        <c:crosses val="autoZero"/>
        <c:crossBetween val="midCat"/>
      </c:valAx>
      <c:valAx>
        <c:axId val="68637139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20624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9a02029-d55c-41d8-8708-548004eb82a1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Apartment Size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3.7612001156935602</c:v>
                </c:pt>
                <c:pt idx="1">
                  <c:v>4.9698132995759998</c:v>
                </c:pt>
                <c:pt idx="2">
                  <c:v>4.1896547420264296</c:v>
                </c:pt>
                <c:pt idx="3">
                  <c:v>5.8318824772835196</c:v>
                </c:pt>
                <c:pt idx="4">
                  <c:v>4.1108738641733096</c:v>
                </c:pt>
                <c:pt idx="5">
                  <c:v>4.9836066217083399</c:v>
                </c:pt>
                <c:pt idx="6">
                  <c:v>3.4011973816621599</c:v>
                </c:pt>
                <c:pt idx="7">
                  <c:v>4.3694478524670197</c:v>
                </c:pt>
                <c:pt idx="8">
                  <c:v>4.8362819069514797</c:v>
                </c:pt>
                <c:pt idx="9">
                  <c:v>5.9763509092979303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4.7273878187123399</c:v>
                </c:pt>
                <c:pt idx="13">
                  <c:v>3.8066624897703201</c:v>
                </c:pt>
                <c:pt idx="14">
                  <c:v>4.4998096703302704</c:v>
                </c:pt>
                <c:pt idx="15">
                  <c:v>3.6375861597263901</c:v>
                </c:pt>
                <c:pt idx="16">
                  <c:v>4.9199809258281304</c:v>
                </c:pt>
                <c:pt idx="17">
                  <c:v>3.8501476017100602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3.6375861597263901</c:v>
                </c:pt>
                <c:pt idx="21">
                  <c:v>3.4339872044851498</c:v>
                </c:pt>
                <c:pt idx="22">
                  <c:v>5.4680601411351297</c:v>
                </c:pt>
                <c:pt idx="23">
                  <c:v>3.6635616461296499</c:v>
                </c:pt>
                <c:pt idx="24">
                  <c:v>4.5538768916005399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1-4FBE-964A-F26D5A5B2770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Apartments'!$D$4:$D$28</c:f>
              <c:numCache>
                <c:formatCode>General</c:formatCode>
                <c:ptCount val="25"/>
                <c:pt idx="0">
                  <c:v>3.7612001156935602</c:v>
                </c:pt>
                <c:pt idx="1">
                  <c:v>4.9698132995759998</c:v>
                </c:pt>
                <c:pt idx="2">
                  <c:v>4.1896547420264296</c:v>
                </c:pt>
                <c:pt idx="3">
                  <c:v>5.8318824772835196</c:v>
                </c:pt>
                <c:pt idx="4">
                  <c:v>4.1108738641733096</c:v>
                </c:pt>
                <c:pt idx="5">
                  <c:v>4.9836066217083399</c:v>
                </c:pt>
                <c:pt idx="6">
                  <c:v>3.4011973816621599</c:v>
                </c:pt>
                <c:pt idx="7">
                  <c:v>4.3694478524670197</c:v>
                </c:pt>
                <c:pt idx="8">
                  <c:v>4.8362819069514797</c:v>
                </c:pt>
                <c:pt idx="9">
                  <c:v>5.9763509092979303</c:v>
                </c:pt>
                <c:pt idx="10">
                  <c:v>5.7037824746562</c:v>
                </c:pt>
                <c:pt idx="11">
                  <c:v>4.39444915467244</c:v>
                </c:pt>
                <c:pt idx="12">
                  <c:v>4.7273878187123399</c:v>
                </c:pt>
                <c:pt idx="13">
                  <c:v>3.8066624897703201</c:v>
                </c:pt>
                <c:pt idx="14">
                  <c:v>4.4998096703302704</c:v>
                </c:pt>
                <c:pt idx="15">
                  <c:v>3.6375861597263901</c:v>
                </c:pt>
                <c:pt idx="16">
                  <c:v>4.9199809258281304</c:v>
                </c:pt>
                <c:pt idx="17">
                  <c:v>3.8501476017100602</c:v>
                </c:pt>
                <c:pt idx="18">
                  <c:v>4.3040650932041702</c:v>
                </c:pt>
                <c:pt idx="19">
                  <c:v>4.0943445622221004</c:v>
                </c:pt>
                <c:pt idx="20">
                  <c:v>3.6375861597263901</c:v>
                </c:pt>
                <c:pt idx="21">
                  <c:v>3.4339872044851498</c:v>
                </c:pt>
                <c:pt idx="22">
                  <c:v>5.4680601411351297</c:v>
                </c:pt>
                <c:pt idx="23">
                  <c:v>3.6635616461296499</c:v>
                </c:pt>
                <c:pt idx="24">
                  <c:v>4.5538768916005399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41-4FBE-964A-F26D5A5B2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876256"/>
        <c:axId val="1816876736"/>
      </c:scatterChart>
      <c:valAx>
        <c:axId val="181687625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Apartment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76736"/>
        <c:crosses val="autoZero"/>
        <c:crossBetween val="midCat"/>
      </c:valAx>
      <c:valAx>
        <c:axId val="181687673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76256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7d5cb74-eb69-4b28-bf26-4f681fdd081f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Good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7-4DB6-80F0-05A408AA4845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7-4DB6-80F0-05A408AA4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413392"/>
        <c:axId val="1464413872"/>
      </c:scatterChart>
      <c:valAx>
        <c:axId val="14644133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Good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413872"/>
        <c:crosses val="autoZero"/>
        <c:crossBetween val="midCat"/>
      </c:valAx>
      <c:valAx>
        <c:axId val="146441387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413392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c47bc3f-cf57-45d7-bc38-249f168e8286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excelent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Apartments'!$A$4:$A$28</c:f>
              <c:numCache>
                <c:formatCode>General</c:formatCode>
                <c:ptCount val="25"/>
                <c:pt idx="0">
                  <c:v>11.410892739405099</c:v>
                </c:pt>
                <c:pt idx="1">
                  <c:v>12.858397831569899</c:v>
                </c:pt>
                <c:pt idx="2">
                  <c:v>11.9671807372478</c:v>
                </c:pt>
                <c:pt idx="3">
                  <c:v>13.4242441692559</c:v>
                </c:pt>
                <c:pt idx="4">
                  <c:v>12.0137007528827</c:v>
                </c:pt>
                <c:pt idx="5">
                  <c:v>12.6115377536383</c:v>
                </c:pt>
                <c:pt idx="6">
                  <c:v>11.596806948950899</c:v>
                </c:pt>
                <c:pt idx="7">
                  <c:v>12.5301035226897</c:v>
                </c:pt>
                <c:pt idx="8">
                  <c:v>12.9480099902596</c:v>
                </c:pt>
                <c:pt idx="9">
                  <c:v>13.7642172635767</c:v>
                </c:pt>
                <c:pt idx="10">
                  <c:v>13.235692062711299</c:v>
                </c:pt>
                <c:pt idx="11">
                  <c:v>12.498742259493</c:v>
                </c:pt>
                <c:pt idx="12">
                  <c:v>12.577636201962701</c:v>
                </c:pt>
                <c:pt idx="13">
                  <c:v>12.062202275110501</c:v>
                </c:pt>
                <c:pt idx="14">
                  <c:v>12.687417963973701</c:v>
                </c:pt>
                <c:pt idx="15">
                  <c:v>11.9984332807519</c:v>
                </c:pt>
                <c:pt idx="16">
                  <c:v>12.775638764318799</c:v>
                </c:pt>
                <c:pt idx="17">
                  <c:v>11.808575707071199</c:v>
                </c:pt>
                <c:pt idx="18">
                  <c:v>12.1388638958367</c:v>
                </c:pt>
                <c:pt idx="19">
                  <c:v>11.955686357822101</c:v>
                </c:pt>
                <c:pt idx="20">
                  <c:v>11.4467856624657</c:v>
                </c:pt>
                <c:pt idx="21">
                  <c:v>11.6082356447746</c:v>
                </c:pt>
                <c:pt idx="22">
                  <c:v>13.258989974936201</c:v>
                </c:pt>
                <c:pt idx="23">
                  <c:v>11.280993407622899</c:v>
                </c:pt>
                <c:pt idx="24">
                  <c:v>12.5135573452781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5-4351-8920-80C7C608DBB9}"/>
            </c:ext>
          </c:extLst>
        </c:ser>
        <c:ser>
          <c:idx val="1"/>
          <c:order val="1"/>
          <c:tx>
            <c:v>Predicted Sale Price</c:v>
          </c:tx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</c:numCache>
            </c:numRef>
          </c:xVal>
          <c:yVal>
            <c:numRef>
              <c:f>'Logarithmic Apartments'!$I$29:$I$53</c:f>
              <c:numCache>
                <c:formatCode>General</c:formatCode>
                <c:ptCount val="25"/>
                <c:pt idx="0">
                  <c:v>11.496524459610701</c:v>
                </c:pt>
                <c:pt idx="1">
                  <c:v>13.026624624853101</c:v>
                </c:pt>
                <c:pt idx="2">
                  <c:v>11.972835577290001</c:v>
                </c:pt>
                <c:pt idx="3">
                  <c:v>13.5078183629367</c:v>
                </c:pt>
                <c:pt idx="4">
                  <c:v>11.9594267415531</c:v>
                </c:pt>
                <c:pt idx="5">
                  <c:v>12.5784748105771</c:v>
                </c:pt>
                <c:pt idx="6">
                  <c:v>11.582081182752701</c:v>
                </c:pt>
                <c:pt idx="7">
                  <c:v>12.492309661487999</c:v>
                </c:pt>
                <c:pt idx="8">
                  <c:v>12.957767859194499</c:v>
                </c:pt>
                <c:pt idx="9">
                  <c:v>13.7919867958823</c:v>
                </c:pt>
                <c:pt idx="10">
                  <c:v>13.275709144752</c:v>
                </c:pt>
                <c:pt idx="11">
                  <c:v>12.3095971069401</c:v>
                </c:pt>
                <c:pt idx="12">
                  <c:v>12.607537957060099</c:v>
                </c:pt>
                <c:pt idx="13">
                  <c:v>12.0147909009515</c:v>
                </c:pt>
                <c:pt idx="14">
                  <c:v>12.533338735055599</c:v>
                </c:pt>
                <c:pt idx="15">
                  <c:v>11.876513347406499</c:v>
                </c:pt>
                <c:pt idx="16">
                  <c:v>12.688769474936599</c:v>
                </c:pt>
                <c:pt idx="17">
                  <c:v>11.9237365565329</c:v>
                </c:pt>
                <c:pt idx="18">
                  <c:v>12.32979310794</c:v>
                </c:pt>
                <c:pt idx="19">
                  <c:v>12.0213269283153</c:v>
                </c:pt>
                <c:pt idx="20">
                  <c:v>11.4546849450963</c:v>
                </c:pt>
                <c:pt idx="21">
                  <c:v>11.6291474342776</c:v>
                </c:pt>
                <c:pt idx="22">
                  <c:v>13.2197429635806</c:v>
                </c:pt>
                <c:pt idx="23">
                  <c:v>11.463476846721701</c:v>
                </c:pt>
                <c:pt idx="24">
                  <c:v>12.258526987900501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75-4351-8920-80C7C608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410992"/>
        <c:axId val="686371872"/>
      </c:scatterChart>
      <c:valAx>
        <c:axId val="14644109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excelent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71872"/>
        <c:crosses val="autoZero"/>
        <c:crossBetween val="midCat"/>
      </c:valAx>
      <c:valAx>
        <c:axId val="686371872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410992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73b4ca2-9a78-4d8b-bb54-8e5ca12fa881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 cmpd="sng" algn="ctr">
              <a:noFill/>
              <a:prstDash val="solid"/>
              <a:round/>
            </a:ln>
          </c:spPr>
          <c:xVal>
            <c:numRef>
              <c:f>'Logarithmic Apartments'!$M$29:$M$53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'Logarithmic Apartments'!$N$29:$N$53</c:f>
              <c:numCache>
                <c:formatCode>General</c:formatCode>
                <c:ptCount val="25"/>
                <c:pt idx="0">
                  <c:v>11.280993407622899</c:v>
                </c:pt>
                <c:pt idx="1">
                  <c:v>11.410892739405099</c:v>
                </c:pt>
                <c:pt idx="2">
                  <c:v>11.4467856624657</c:v>
                </c:pt>
                <c:pt idx="3">
                  <c:v>11.596806948950899</c:v>
                </c:pt>
                <c:pt idx="4">
                  <c:v>11.6082356447746</c:v>
                </c:pt>
                <c:pt idx="5">
                  <c:v>11.808575707071199</c:v>
                </c:pt>
                <c:pt idx="6">
                  <c:v>11.955686357822101</c:v>
                </c:pt>
                <c:pt idx="7">
                  <c:v>11.9671807372478</c:v>
                </c:pt>
                <c:pt idx="8">
                  <c:v>11.9984332807519</c:v>
                </c:pt>
                <c:pt idx="9">
                  <c:v>12.0137007528827</c:v>
                </c:pt>
                <c:pt idx="10">
                  <c:v>12.062202275110501</c:v>
                </c:pt>
                <c:pt idx="11">
                  <c:v>12.1388638958367</c:v>
                </c:pt>
                <c:pt idx="12">
                  <c:v>12.498742259493</c:v>
                </c:pt>
                <c:pt idx="13">
                  <c:v>12.5135573452781</c:v>
                </c:pt>
                <c:pt idx="14">
                  <c:v>12.5301035226897</c:v>
                </c:pt>
                <c:pt idx="15">
                  <c:v>12.577636201962701</c:v>
                </c:pt>
                <c:pt idx="16">
                  <c:v>12.6115377536383</c:v>
                </c:pt>
                <c:pt idx="17">
                  <c:v>12.687417963973701</c:v>
                </c:pt>
                <c:pt idx="18">
                  <c:v>12.775638764318799</c:v>
                </c:pt>
                <c:pt idx="19">
                  <c:v>12.858397831569899</c:v>
                </c:pt>
                <c:pt idx="20">
                  <c:v>12.9480099902596</c:v>
                </c:pt>
                <c:pt idx="21">
                  <c:v>13.235692062711299</c:v>
                </c:pt>
                <c:pt idx="22">
                  <c:v>13.258989974936201</c:v>
                </c:pt>
                <c:pt idx="23">
                  <c:v>13.4242441692559</c:v>
                </c:pt>
                <c:pt idx="24">
                  <c:v>13.7642172635767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7-48B1-810A-028A0C5CA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314576"/>
        <c:axId val="714311216"/>
      </c:scatterChart>
      <c:valAx>
        <c:axId val="71431457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11216"/>
        <c:crosses val="autoZero"/>
        <c:crossBetween val="midCat"/>
      </c:valAx>
      <c:valAx>
        <c:axId val="71431121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14576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8e9e10d1-f1a6-4f23-984e-923c0d95dc26}"/>
      </c:ext>
    </c:extLst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hyperlink" Target="https://ourworldindata.org/grapher/child-mortality-gdp-per-capita?time=2022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259080</xdr:colOff>
      <xdr:row>0</xdr:row>
      <xdr:rowOff>0</xdr:rowOff>
    </xdr:from>
    <xdr:to>
      <xdr:col>12</xdr:col>
      <xdr:colOff>510540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15</xdr:row>
      <xdr:rowOff>3810</xdr:rowOff>
    </xdr:from>
    <xdr:to>
      <xdr:col>12</xdr:col>
      <xdr:colOff>480060</xdr:colOff>
      <xdr:row>30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43793</xdr:colOff>
      <xdr:row>0</xdr:row>
      <xdr:rowOff>0</xdr:rowOff>
    </xdr:from>
    <xdr:to>
      <xdr:col>32</xdr:col>
      <xdr:colOff>35034</xdr:colOff>
      <xdr:row>19</xdr:row>
      <xdr:rowOff>8758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741616</xdr:colOff>
      <xdr:row>19</xdr:row>
      <xdr:rowOff>20383</xdr:rowOff>
    </xdr:from>
    <xdr:to>
      <xdr:col>29</xdr:col>
      <xdr:colOff>256706</xdr:colOff>
      <xdr:row>28</xdr:row>
      <xdr:rowOff>166825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9938168" y="3515073"/>
          <a:ext cx="10375779" cy="180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1" i="0" u="sng" kern="1200"/>
            <a:t>Παρατήρηση:</a:t>
          </a:r>
        </a:p>
        <a:p>
          <a:r>
            <a:rPr lang="el-GR" sz="1100" b="0" i="0" u="none" kern="1200"/>
            <a:t>Έχουμε</a:t>
          </a:r>
          <a:r>
            <a:rPr lang="el-GR" sz="1100" b="0" i="0" u="none" kern="1200" baseline="0"/>
            <a:t> ένα </a:t>
          </a:r>
          <a:r>
            <a:rPr lang="en-US" sz="1100" b="0" i="0" u="none" kern="1200" baseline="0"/>
            <a:t>outlier </a:t>
          </a:r>
          <a:r>
            <a:rPr lang="el-GR" sz="1100" b="0" i="0" u="none" kern="1200" baseline="0"/>
            <a:t>(-0.23) το οποίο επηρεάζει σημαντικά τη λοξότητα των δεδομένων μας (καθώς παρατηρούμε ότι το επόμενο δεδομένο είναι το -0.1) </a:t>
          </a:r>
          <a:endParaRPr lang="en-US" sz="1100" b="0" i="0" u="none" kern="1200"/>
        </a:p>
        <a:p>
          <a:endParaRPr lang="en-US" sz="1100" b="1" i="0" u="sng" kern="1200"/>
        </a:p>
        <a:p>
          <a:r>
            <a:rPr lang="el-GR" sz="1100" b="1" i="0" u="sng" kern="1200"/>
            <a:t>Διερμήνευση</a:t>
          </a:r>
        </a:p>
        <a:p>
          <a:r>
            <a:rPr lang="en-US" sz="1100" b="0" i="0" u="none" kern="1200"/>
            <a:t>4</a:t>
          </a:r>
          <a:r>
            <a:rPr lang="el-GR" sz="1100" b="0" i="0" u="none" kern="1200"/>
            <a:t>)</a:t>
          </a:r>
          <a:r>
            <a:rPr lang="el-GR" sz="1100" b="0" i="0" u="none" kern="1200" baseline="0"/>
            <a:t> Το 1ο τεταρτημόριο δέιχνει, κάτω απο ποιά τιμή βρίσκουμε το 25% των τιμών. Το 2ο (ή </a:t>
          </a:r>
          <a:r>
            <a:rPr lang="en-US" sz="1100" b="0" i="0" u="none" kern="1200" baseline="0"/>
            <a:t>median) </a:t>
          </a:r>
          <a:r>
            <a:rPr lang="el-GR" sz="1100" b="0" i="0" u="none" kern="1200" baseline="0"/>
            <a:t>δείχνει το 50% , και το 3ο το 75%.</a:t>
          </a:r>
        </a:p>
        <a:p>
          <a:r>
            <a:rPr lang="en-US" sz="1100" b="0" i="0" u="none" kern="1200" baseline="0"/>
            <a:t>5</a:t>
          </a:r>
          <a:r>
            <a:rPr lang="el-GR" sz="1100" b="0" i="0" u="none" kern="1200" baseline="0"/>
            <a:t>) Ο μέσος όρος και η διακύμανση (</a:t>
          </a:r>
          <a:r>
            <a:rPr lang="en-US" sz="1100" b="0" i="0" u="none" kern="1200" baseline="0"/>
            <a:t>var &amp; st.dev) </a:t>
          </a:r>
          <a:r>
            <a:rPr lang="el-GR" sz="1100" b="0" i="0" u="none" kern="1200" baseline="0"/>
            <a:t>δείχνει τη μέση τιμή των τιμών , και τη διασπορά των τιμών γύρω απο αυτή.</a:t>
          </a:r>
        </a:p>
        <a:p>
          <a:r>
            <a:rPr lang="en-US" sz="1100" b="0" i="0" u="none" kern="1200" baseline="0"/>
            <a:t>6</a:t>
          </a:r>
          <a:r>
            <a:rPr lang="el-GR" sz="1100" b="0" i="0" u="none" kern="1200" baseline="0"/>
            <a:t>) Η λοξότητα (-0.86781) δείχνει την ασυμμετρία των δεδομένων μας , δηλαδή ότι τα δεδομένα μας είναι λοξά προς τα αριστερά.</a:t>
          </a:r>
          <a:endParaRPr lang="en-US" sz="1100" b="0" i="0" u="none" kern="1200" baseline="0"/>
        </a:p>
        <a:p>
          <a:r>
            <a:rPr lang="el-GR" sz="1100" b="0" i="0" u="none" kern="1200" baseline="0"/>
            <a:t>8</a:t>
          </a:r>
          <a:r>
            <a:rPr lang="en-US" sz="1100" b="0" i="0" u="none" kern="1200" baseline="0"/>
            <a:t>)</a:t>
          </a:r>
          <a:r>
            <a:rPr lang="el-GR" sz="1100" b="0" i="0" u="none" kern="1200" baseline="0"/>
            <a:t> Τα στατιστικά μέτρα στα ταξινομημένα δεδομένα παρατηρούμε ότι έχουν τιμές , πολύ κοντινές με τα αρχικά.</a:t>
          </a:r>
        </a:p>
        <a:p>
          <a:r>
            <a:rPr lang="en-US" sz="1100" b="0" i="0" u="none" kern="1200" baseline="0"/>
            <a:t>9</a:t>
          </a:r>
          <a:r>
            <a:rPr lang="el-GR" sz="1100" b="0" i="0" u="none" kern="1200" baseline="0"/>
            <a:t>) Το διάγραμμα συχνοτήτων μας δείχνει όλα αυτά τα μέτρα διαγραμματικά. Δείχνει τη διασπορά, τη λοξότητα, και την μεταβολή των συχνοτήτων των παρατηρήσεων όσο αυξάνεται το </a:t>
          </a:r>
          <a:r>
            <a:rPr lang="en-US" sz="1100" b="0" i="0" u="none" kern="1200" baseline="0"/>
            <a:t>Rate.</a:t>
          </a:r>
          <a:endParaRPr lang="en-US" sz="1100" b="0" i="0" u="none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130628</xdr:colOff>
      <xdr:row>16</xdr:row>
      <xdr:rowOff>119743</xdr:rowOff>
    </xdr:from>
    <xdr:to>
      <xdr:col>11</xdr:col>
      <xdr:colOff>283027</xdr:colOff>
      <xdr:row>30</xdr:row>
      <xdr:rowOff>62113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164693</xdr:colOff>
      <xdr:row>30</xdr:row>
      <xdr:rowOff>115902</xdr:rowOff>
    </xdr:from>
    <xdr:to>
      <xdr:col>11</xdr:col>
      <xdr:colOff>399569</xdr:colOff>
      <xdr:row>46</xdr:row>
      <xdr:rowOff>105656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146764</xdr:colOff>
      <xdr:row>47</xdr:row>
      <xdr:rowOff>24974</xdr:rowOff>
    </xdr:from>
    <xdr:to>
      <xdr:col>11</xdr:col>
      <xdr:colOff>32015</xdr:colOff>
      <xdr:row>61</xdr:row>
      <xdr:rowOff>114620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35859</xdr:colOff>
      <xdr:row>0</xdr:row>
      <xdr:rowOff>0</xdr:rowOff>
    </xdr:from>
    <xdr:to>
      <xdr:col>11</xdr:col>
      <xdr:colOff>510988</xdr:colOff>
      <xdr:row>16</xdr:row>
      <xdr:rowOff>17930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205480" y="0"/>
          <a:ext cx="4795520" cy="2991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Παρατηρούμε</a:t>
          </a:r>
          <a:r>
            <a:rPr lang="el-GR" sz="1100" kern="1200" baseline="0"/>
            <a:t> ότι η παλινδρόμηση είναι αρκετά σημαντική. </a:t>
          </a:r>
        </a:p>
        <a:p>
          <a:endParaRPr lang="el-GR" sz="1100" kern="1200" baseline="0"/>
        </a:p>
        <a:p>
          <a:r>
            <a:rPr lang="el-GR" sz="1100" kern="1200" baseline="0"/>
            <a:t>Γνωρίζουμε ότι στη λογαριθμική αναγωγή, οι ελαστικότητες είναι ίσες με τους συντελεστές των μεταβλητών. Συνεπώς μία αύξηση του </a:t>
          </a:r>
          <a:r>
            <a:rPr lang="en-US" sz="1100" kern="1200" baseline="0"/>
            <a:t>GDP per capita </a:t>
          </a:r>
          <a:r>
            <a:rPr lang="el-GR" sz="1100" kern="1200" baseline="0"/>
            <a:t>κατά 1% θα μειώσει το </a:t>
          </a:r>
          <a:r>
            <a:rPr lang="en-US" sz="1100" kern="1200" baseline="0"/>
            <a:t>Mortality </a:t>
          </a:r>
          <a:r>
            <a:rPr lang="el-GR" sz="1100" kern="1200" baseline="0"/>
            <a:t>κατά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0.606784683</a:t>
          </a:r>
          <a:r>
            <a:rPr lang="en-US">
              <a:effectLst/>
            </a:rPr>
            <a:t> </a:t>
          </a:r>
          <a:r>
            <a:rPr lang="el-GR">
              <a:effectLst/>
            </a:rPr>
            <a:t>(Αντίστοιχα αυξηση</a:t>
          </a:r>
          <a:r>
            <a:rPr lang="el-GR" baseline="0">
              <a:effectLst/>
            </a:rPr>
            <a:t> κατά 10% οδηγεί σε μείωση κατά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06784683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>
              <a:effectLst/>
            </a:rPr>
            <a:t> </a:t>
          </a:r>
          <a:endParaRPr lang="el-GR">
            <a:effectLst/>
          </a:endParaRPr>
        </a:p>
        <a:p>
          <a:endParaRPr lang="el-GR" sz="1100" kern="1200" baseline="0">
            <a:effectLst/>
          </a:endParaRPr>
        </a:p>
        <a:p>
          <a:r>
            <a:rPr lang="el-GR" sz="1100" kern="1200" baseline="0">
              <a:effectLst/>
            </a:rPr>
            <a:t>Βλέπουμε συνεπώς ότι το </a:t>
          </a:r>
          <a:r>
            <a:rPr lang="en-US" sz="1100" kern="1200" baseline="0">
              <a:effectLst/>
            </a:rPr>
            <a:t>Child Mortality Rate</a:t>
          </a:r>
          <a:r>
            <a:rPr lang="el-GR" sz="1100" kern="1200" baseline="0">
              <a:effectLst/>
            </a:rPr>
            <a:t> είναι πολύ στενά συσχετισμένο με το κατα κεφαλήν αέπ της χώρας. Συνεπώς για να αντιμετωπιστεί η παιδική θνησιμότητα, θα πρέπει να ενισχυθεί το κατα κεφαλήν ΑΕΠ των χωρών.</a:t>
          </a:r>
        </a:p>
        <a:p>
          <a:endParaRPr lang="el-GR" sz="1100" kern="1200" baseline="0">
            <a:effectLst/>
          </a:endParaRPr>
        </a:p>
        <a:p>
          <a:r>
            <a:rPr lang="el-GR" sz="1100" kern="1200" baseline="0">
              <a:effectLst/>
            </a:rPr>
            <a:t>Επίσης παρατηρούμε ότι υπάρχουν κάποια </a:t>
          </a:r>
          <a:r>
            <a:rPr lang="en-US" sz="1100" kern="1200" baseline="0">
              <a:effectLst/>
            </a:rPr>
            <a:t>outliers </a:t>
          </a:r>
          <a:r>
            <a:rPr lang="el-GR" sz="1100" kern="1200" baseline="0">
              <a:effectLst/>
            </a:rPr>
            <a:t>και σε πολύ ψηλά εισοδήματα παρατηρούμε αρκετά υψηλό δείκτη θνησιμότητας. Αυτό πιθανώς να οφείλεται σε μεγάλη οικονομική - κοινωνική ανισσότητα , δηλαδή σε περιπτώσεις όπου το κατα κεφαλήν ΑΕΠ είναι υψηλό , αλλά το εισόδημα είναι συγκεντρωμένο σε λίγους. Συνεπώς πέρα από το κατα κεφαλήν ΑΕΠ πρέπει να ελεγχθεί και η οικονομική ανισότητα.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8</xdr:row>
      <xdr:rowOff>137160</xdr:rowOff>
    </xdr:from>
    <xdr:to>
      <xdr:col>11</xdr:col>
      <xdr:colOff>464820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</xdr:colOff>
      <xdr:row>22</xdr:row>
      <xdr:rowOff>137160</xdr:rowOff>
    </xdr:from>
    <xdr:to>
      <xdr:col>11</xdr:col>
      <xdr:colOff>464820</xdr:colOff>
      <xdr:row>38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91440</xdr:colOff>
      <xdr:row>39</xdr:row>
      <xdr:rowOff>68580</xdr:rowOff>
    </xdr:from>
    <xdr:to>
      <xdr:col>11</xdr:col>
      <xdr:colOff>449580</xdr:colOff>
      <xdr:row>56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30480</xdr:colOff>
      <xdr:row>0</xdr:row>
      <xdr:rowOff>83820</xdr:rowOff>
    </xdr:from>
    <xdr:to>
      <xdr:col>11</xdr:col>
      <xdr:colOff>579120</xdr:colOff>
      <xdr:row>8</xdr:row>
      <xdr:rowOff>22860</xdr:rowOff>
    </xdr:to>
    <xdr:sp macro="" textlink="">
      <xdr:nvSpPr>
        <xdr:cNvPr id="5" name="TextBox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253740" y="83820"/>
          <a:ext cx="4869180" cy="1421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Τα </a:t>
          </a:r>
          <a:r>
            <a:rPr lang="en-US" sz="1100" kern="1200"/>
            <a:t>data </a:t>
          </a:r>
          <a:r>
            <a:rPr lang="el-GR" sz="1100" kern="1200"/>
            <a:t>είναι του 2022 και η</a:t>
          </a:r>
          <a:r>
            <a:rPr lang="el-GR" sz="1100" kern="1200" baseline="0"/>
            <a:t> πηγή τους είναι: </a:t>
          </a:r>
        </a:p>
        <a:p>
          <a:r>
            <a:rPr lang="en-US">
              <a:hlinkClick xmlns:r="http://schemas.openxmlformats.org/officeDocument/2006/relationships" r:id=""/>
            </a:rPr>
            <a:t>Child mortality rate vs. GDP per capita, 2022</a:t>
          </a:r>
          <a:endParaRPr lang="en-US"/>
        </a:p>
        <a:p>
          <a:endParaRPr lang="el-GR" sz="1100" kern="1200"/>
        </a:p>
        <a:p>
          <a:r>
            <a:rPr lang="el-GR" sz="1100" kern="1200"/>
            <a:t>Παρατηρούμε</a:t>
          </a:r>
          <a:r>
            <a:rPr lang="el-GR" sz="1100" kern="1200" baseline="0"/>
            <a:t> ότι τα αποτελέσματα είναι σχεδόν ίδια.</a:t>
          </a:r>
        </a:p>
        <a:p>
          <a:r>
            <a:rPr lang="el-GR" sz="1100" kern="1200" baseline="0"/>
            <a:t>Ίσως βλέπουμε λιγότερα </a:t>
          </a:r>
          <a:r>
            <a:rPr lang="en-US" sz="1100" kern="1200" baseline="0"/>
            <a:t>outliers , </a:t>
          </a:r>
          <a:r>
            <a:rPr lang="el-GR" sz="1100" kern="1200" baseline="0"/>
            <a:t>τα οποία μπορεί να σημαίνουν μέιωση των κοινωνικών ανισοτήτων.</a:t>
          </a:r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9</xdr:row>
      <xdr:rowOff>3810</xdr:rowOff>
    </xdr:from>
    <xdr:ext cx="0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766560" y="178498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  <xdr:twoCellAnchor>
    <xdr:from>
      <xdr:col>18</xdr:col>
      <xdr:colOff>190500</xdr:colOff>
      <xdr:row>0</xdr:row>
      <xdr:rowOff>121920</xdr:rowOff>
    </xdr:from>
    <xdr:to>
      <xdr:col>24</xdr:col>
      <xdr:colOff>190499</xdr:colOff>
      <xdr:row>10</xdr:row>
      <xdr:rowOff>121920</xdr:rowOff>
    </xdr:to>
    <xdr:graphicFrame macro="">
      <xdr:nvGraphicFramePr>
        <xdr:cNvPr id="98" name="Chart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353786</xdr:colOff>
      <xdr:row>0</xdr:row>
      <xdr:rowOff>165463</xdr:rowOff>
    </xdr:from>
    <xdr:to>
      <xdr:col>30</xdr:col>
      <xdr:colOff>353785</xdr:colOff>
      <xdr:row>10</xdr:row>
      <xdr:rowOff>45720</xdr:rowOff>
    </xdr:to>
    <xdr:graphicFrame macro="">
      <xdr:nvGraphicFramePr>
        <xdr:cNvPr id="99" name="Chart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604157</xdr:colOff>
      <xdr:row>0</xdr:row>
      <xdr:rowOff>176348</xdr:rowOff>
    </xdr:from>
    <xdr:to>
      <xdr:col>36</xdr:col>
      <xdr:colOff>604157</xdr:colOff>
      <xdr:row>10</xdr:row>
      <xdr:rowOff>67491</xdr:rowOff>
    </xdr:to>
    <xdr:graphicFrame macro="">
      <xdr:nvGraphicFramePr>
        <xdr:cNvPr id="100" name="Chart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255813</xdr:colOff>
      <xdr:row>11</xdr:row>
      <xdr:rowOff>132806</xdr:rowOff>
    </xdr:from>
    <xdr:to>
      <xdr:col>24</xdr:col>
      <xdr:colOff>255813</xdr:colOff>
      <xdr:row>21</xdr:row>
      <xdr:rowOff>154577</xdr:rowOff>
    </xdr:to>
    <xdr:graphicFrame macro="">
      <xdr:nvGraphicFramePr>
        <xdr:cNvPr id="101" name="Chart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462642</xdr:colOff>
      <xdr:row>11</xdr:row>
      <xdr:rowOff>154578</xdr:rowOff>
    </xdr:from>
    <xdr:to>
      <xdr:col>30</xdr:col>
      <xdr:colOff>462642</xdr:colOff>
      <xdr:row>21</xdr:row>
      <xdr:rowOff>165463</xdr:rowOff>
    </xdr:to>
    <xdr:graphicFrame macro="">
      <xdr:nvGraphicFramePr>
        <xdr:cNvPr id="102" name="Chart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429984</xdr:colOff>
      <xdr:row>12</xdr:row>
      <xdr:rowOff>67491</xdr:rowOff>
    </xdr:from>
    <xdr:to>
      <xdr:col>36</xdr:col>
      <xdr:colOff>429984</xdr:colOff>
      <xdr:row>22</xdr:row>
      <xdr:rowOff>67491</xdr:rowOff>
    </xdr:to>
    <xdr:graphicFrame macro="">
      <xdr:nvGraphicFramePr>
        <xdr:cNvPr id="103" name="Chart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419099</xdr:colOff>
      <xdr:row>22</xdr:row>
      <xdr:rowOff>154577</xdr:rowOff>
    </xdr:from>
    <xdr:to>
      <xdr:col>24</xdr:col>
      <xdr:colOff>419099</xdr:colOff>
      <xdr:row>32</xdr:row>
      <xdr:rowOff>143692</xdr:rowOff>
    </xdr:to>
    <xdr:graphicFrame macro="">
      <xdr:nvGraphicFramePr>
        <xdr:cNvPr id="104" name="Chart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484413</xdr:colOff>
      <xdr:row>22</xdr:row>
      <xdr:rowOff>187234</xdr:rowOff>
    </xdr:from>
    <xdr:to>
      <xdr:col>30</xdr:col>
      <xdr:colOff>484413</xdr:colOff>
      <xdr:row>32</xdr:row>
      <xdr:rowOff>176349</xdr:rowOff>
    </xdr:to>
    <xdr:graphicFrame macro="">
      <xdr:nvGraphicFramePr>
        <xdr:cNvPr id="105" name="Chart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582384</xdr:colOff>
      <xdr:row>23</xdr:row>
      <xdr:rowOff>121920</xdr:rowOff>
    </xdr:from>
    <xdr:to>
      <xdr:col>36</xdr:col>
      <xdr:colOff>582384</xdr:colOff>
      <xdr:row>33</xdr:row>
      <xdr:rowOff>121920</xdr:rowOff>
    </xdr:to>
    <xdr:graphicFrame macro="">
      <xdr:nvGraphicFramePr>
        <xdr:cNvPr id="106" name="Chart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517070</xdr:colOff>
      <xdr:row>33</xdr:row>
      <xdr:rowOff>121920</xdr:rowOff>
    </xdr:from>
    <xdr:to>
      <xdr:col>24</xdr:col>
      <xdr:colOff>517070</xdr:colOff>
      <xdr:row>43</xdr:row>
      <xdr:rowOff>154578</xdr:rowOff>
    </xdr:to>
    <xdr:graphicFrame macro="">
      <xdr:nvGraphicFramePr>
        <xdr:cNvPr id="107" name="Chart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27213</xdr:colOff>
      <xdr:row>34</xdr:row>
      <xdr:rowOff>132806</xdr:rowOff>
    </xdr:from>
    <xdr:to>
      <xdr:col>31</xdr:col>
      <xdr:colOff>27213</xdr:colOff>
      <xdr:row>44</xdr:row>
      <xdr:rowOff>165463</xdr:rowOff>
    </xdr:to>
    <xdr:graphicFrame macro="">
      <xdr:nvGraphicFramePr>
        <xdr:cNvPr id="108" name="Chart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103414</xdr:colOff>
      <xdr:row>34</xdr:row>
      <xdr:rowOff>154577</xdr:rowOff>
    </xdr:from>
    <xdr:to>
      <xdr:col>37</xdr:col>
      <xdr:colOff>103414</xdr:colOff>
      <xdr:row>45</xdr:row>
      <xdr:rowOff>2177</xdr:rowOff>
    </xdr:to>
    <xdr:graphicFrame macro="">
      <xdr:nvGraphicFramePr>
        <xdr:cNvPr id="109" name="Chart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16328</xdr:colOff>
      <xdr:row>44</xdr:row>
      <xdr:rowOff>176349</xdr:rowOff>
    </xdr:from>
    <xdr:to>
      <xdr:col>25</xdr:col>
      <xdr:colOff>16328</xdr:colOff>
      <xdr:row>55</xdr:row>
      <xdr:rowOff>2178</xdr:rowOff>
    </xdr:to>
    <xdr:graphicFrame macro="">
      <xdr:nvGraphicFramePr>
        <xdr:cNvPr id="110" name="Chart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54429</xdr:colOff>
      <xdr:row>26</xdr:row>
      <xdr:rowOff>43752</xdr:rowOff>
    </xdr:from>
    <xdr:to>
      <xdr:col>9</xdr:col>
      <xdr:colOff>293915</xdr:colOff>
      <xdr:row>42</xdr:row>
      <xdr:rowOff>80596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54429" y="4916156"/>
          <a:ext cx="6379448" cy="29676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Η</a:t>
          </a:r>
          <a:r>
            <a:rPr lang="el-GR" sz="1100" kern="1200" baseline="0"/>
            <a:t> εξίσωση είναι </a:t>
          </a:r>
          <a:endParaRPr lang="en-US" sz="1100" b="0" i="0" u="none" strike="noStrike" kern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kern="1200" baseline="0"/>
            <a:t>Sale Price =</a:t>
          </a:r>
          <a:r>
            <a:rPr lang="el-GR" sz="1100" kern="1200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64622.73</a:t>
          </a:r>
          <a:r>
            <a:rPr lang="en-US"/>
            <a:t> </a:t>
          </a:r>
          <a:r>
            <a:rPr lang="el-GR"/>
            <a:t>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5776.999</a:t>
          </a:r>
          <a:r>
            <a:rPr lang="en-US"/>
            <a:t> Apartments</a:t>
          </a:r>
          <a:r>
            <a:rPr lang="en-US" baseline="0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-905.594</a:t>
          </a:r>
          <a:r>
            <a:rPr lang="en-US"/>
            <a:t> Age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1237.643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Size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2966.996Park Space</a:t>
          </a:r>
          <a:r>
            <a:rPr lang="en-US"/>
            <a:t> +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3226.433</a:t>
          </a:r>
          <a:r>
            <a:rPr lang="en-US"/>
            <a:t> Is Good</a:t>
          </a:r>
          <a:r>
            <a:rPr lang="en-US" baseline="0"/>
            <a:t> +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30459.44 Is Excellent</a:t>
          </a:r>
          <a:r>
            <a:rPr lang="en-US"/>
            <a:t> </a:t>
          </a:r>
          <a:endParaRPr lang="el-GR"/>
        </a:p>
        <a:p>
          <a:r>
            <a:rPr lang="el-GR"/>
            <a:t>Η παλινδρόμηση είναι πολύ σημαντική (</a:t>
          </a:r>
          <a:r>
            <a:rPr lang="en-US"/>
            <a:t>significance</a:t>
          </a:r>
          <a:r>
            <a:rPr lang="en-US" baseline="0"/>
            <a:t> F = 4 * 10^(-16)) </a:t>
          </a:r>
          <a:endParaRPr lang="en-US"/>
        </a:p>
        <a:p>
          <a:endParaRPr lang="en-US" sz="1100" kern="1200"/>
        </a:p>
        <a:p>
          <a:r>
            <a:rPr lang="el-GR" sz="1100" kern="1200"/>
            <a:t>Όλες</a:t>
          </a:r>
          <a:r>
            <a:rPr lang="el-GR" sz="1100" kern="1200" baseline="0"/>
            <a:t> οι μεταβλητές είναι σημαντικές (σε επίπεδο 5%) εκτός απο την </a:t>
          </a:r>
          <a:r>
            <a:rPr lang="en-US" sz="1100" kern="1200" baseline="0"/>
            <a:t>isGood </a:t>
          </a:r>
          <a:r>
            <a:rPr lang="el-GR" sz="1100" kern="1200" baseline="0"/>
            <a:t>η οποία όμως δεν μπορεί να απαλοιφθεί καθώς συμπληρώνει την </a:t>
          </a:r>
          <a:r>
            <a:rPr lang="en-US" sz="1100" kern="1200" baseline="0"/>
            <a:t>is Excellent </a:t>
          </a:r>
          <a:r>
            <a:rPr lang="el-GR" sz="1100" kern="1200" baseline="0"/>
            <a:t>η οποία είναι σημαντική.</a:t>
          </a:r>
        </a:p>
        <a:p>
          <a:endParaRPr lang="el-GR" sz="1100" kern="1200" baseline="0"/>
        </a:p>
        <a:p>
          <a:r>
            <a:rPr lang="el-GR" sz="1100" kern="1200" baseline="0"/>
            <a:t>Οι συντελεστές των μεταβλητών δείχνουν πόσο θα μεταβληθεί το </a:t>
          </a:r>
          <a:r>
            <a:rPr lang="en-US" sz="1100" kern="1200" baseline="0"/>
            <a:t>price </a:t>
          </a:r>
          <a:r>
            <a:rPr lang="el-GR" sz="1100" kern="1200" baseline="0"/>
            <a:t>αν μεταβληθεί κατά 1 μονάδα η αντίστοιχη μεταβλητή-παράγοντας.</a:t>
          </a:r>
        </a:p>
        <a:p>
          <a:endParaRPr lang="el-GR" sz="1100" kern="1200" baseline="0"/>
        </a:p>
        <a:p>
          <a:r>
            <a:rPr lang="el-GR" sz="1100" kern="1200"/>
            <a:t>Βλέπουμε ότι υπάρχει ένα</a:t>
          </a:r>
          <a:r>
            <a:rPr lang="el-GR" sz="1100" kern="1200" baseline="0"/>
            <a:t> μικρό πρόβλημα στην κανονικότητα στις μεγάλες τιμές. βλέπουμε επίσης ότι υπάρχουν κάποιες ακραίες τιμές και ο</a:t>
          </a:r>
          <a:r>
            <a:rPr lang="en-US" sz="1100" kern="1200" baseline="0"/>
            <a:t>utliers.</a:t>
          </a:r>
          <a:r>
            <a:rPr lang="el-GR" sz="1100" kern="1200" baseline="0"/>
            <a:t> Γενικώς όμως τα </a:t>
          </a:r>
          <a:r>
            <a:rPr lang="en-US" sz="1100" kern="1200" baseline="0"/>
            <a:t>residuals </a:t>
          </a:r>
          <a:r>
            <a:rPr lang="el-GR" sz="1100" kern="1200" baseline="0"/>
            <a:t>φαίνονται αρκετά κοντά στην κανονική κατανομή</a:t>
          </a:r>
          <a:endParaRPr lang="en-US" sz="1100" kern="1200" baseline="0"/>
        </a:p>
        <a:p>
          <a:endParaRPr lang="en-US" sz="1100" kern="1200" baseline="0"/>
        </a:p>
        <a:p>
          <a:r>
            <a:rPr lang="en-US" sz="1100" kern="1200"/>
            <a:t>To R^2</a:t>
          </a:r>
          <a:r>
            <a:rPr lang="en-US" sz="1100" kern="1200" baseline="0"/>
            <a:t> </a:t>
          </a:r>
          <a:r>
            <a:rPr lang="el-GR" sz="1100" kern="1200" baseline="0"/>
            <a:t>είναι 0.987 </a:t>
          </a:r>
          <a:r>
            <a:rPr lang="el-GR" sz="1100" kern="0" baseline="0"/>
            <a:t>που σημαίνει ότι πολύ μεγάλο μέρος της διακύμανσης των δεδομένων εξηγείται απο την παλινδρόμηση.</a:t>
          </a:r>
          <a:endParaRPr lang="en-US" sz="1100" kern="0" baseline="0"/>
        </a:p>
        <a:p>
          <a:endParaRPr lang="en-US" sz="1100" kern="0" baseline="0"/>
        </a:p>
        <a:p>
          <a:endParaRPr lang="en-US" sz="1100" kern="1200"/>
        </a:p>
      </xdr:txBody>
    </xdr:sp>
    <xdr:clientData/>
  </xdr:twoCellAnchor>
  <xdr:twoCellAnchor>
    <xdr:from>
      <xdr:col>0</xdr:col>
      <xdr:colOff>43543</xdr:colOff>
      <xdr:row>46</xdr:row>
      <xdr:rowOff>163286</xdr:rowOff>
    </xdr:from>
    <xdr:to>
      <xdr:col>9</xdr:col>
      <xdr:colOff>0</xdr:colOff>
      <xdr:row>49</xdr:row>
      <xdr:rowOff>130628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/>
      </xdr:nvSpPr>
      <xdr:spPr>
        <a:xfrm>
          <a:off x="43180" y="8893810"/>
          <a:ext cx="6106160" cy="51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Το</a:t>
          </a:r>
          <a:r>
            <a:rPr lang="el-GR" sz="1100" kern="1200" baseline="0"/>
            <a:t> διάστημα εμπιστοσύνης που υπολογίσαμε παραπάνω είναι αρκετά έμπιστο</a:t>
          </a:r>
          <a:r>
            <a:rPr lang="en-US" altLang="el-GR" sz="1100" kern="1200" baseline="0"/>
            <a:t> </a:t>
          </a:r>
          <a:r>
            <a:rPr lang="el-GR" sz="1100" kern="1200" baseline="0"/>
            <a:t>καθώς η παλινρόμηση είναι πολύ σημαντική. Συνεπώς μπορούμε να το εμπιστευτούμε, με βεβαιότητα 95%.</a:t>
          </a:r>
          <a:endParaRPr lang="en-US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213360</xdr:colOff>
      <xdr:row>0</xdr:row>
      <xdr:rowOff>152400</xdr:rowOff>
    </xdr:from>
    <xdr:to>
      <xdr:col>22</xdr:col>
      <xdr:colOff>213360</xdr:colOff>
      <xdr:row>10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446442</xdr:colOff>
      <xdr:row>0</xdr:row>
      <xdr:rowOff>161365</xdr:rowOff>
    </xdr:from>
    <xdr:to>
      <xdr:col>28</xdr:col>
      <xdr:colOff>446442</xdr:colOff>
      <xdr:row>10</xdr:row>
      <xdr:rowOff>152401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571949</xdr:colOff>
      <xdr:row>1</xdr:row>
      <xdr:rowOff>17929</xdr:rowOff>
    </xdr:from>
    <xdr:to>
      <xdr:col>34</xdr:col>
      <xdr:colOff>571949</xdr:colOff>
      <xdr:row>10</xdr:row>
      <xdr:rowOff>80683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231290</xdr:colOff>
      <xdr:row>11</xdr:row>
      <xdr:rowOff>71718</xdr:rowOff>
    </xdr:from>
    <xdr:to>
      <xdr:col>22</xdr:col>
      <xdr:colOff>231290</xdr:colOff>
      <xdr:row>21</xdr:row>
      <xdr:rowOff>89648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446442</xdr:colOff>
      <xdr:row>11</xdr:row>
      <xdr:rowOff>80682</xdr:rowOff>
    </xdr:from>
    <xdr:to>
      <xdr:col>28</xdr:col>
      <xdr:colOff>446442</xdr:colOff>
      <xdr:row>21</xdr:row>
      <xdr:rowOff>89647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78889</xdr:colOff>
      <xdr:row>11</xdr:row>
      <xdr:rowOff>44823</xdr:rowOff>
    </xdr:from>
    <xdr:to>
      <xdr:col>35</xdr:col>
      <xdr:colOff>78889</xdr:colOff>
      <xdr:row>21</xdr:row>
      <xdr:rowOff>44824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294042</xdr:colOff>
      <xdr:row>21</xdr:row>
      <xdr:rowOff>179294</xdr:rowOff>
    </xdr:from>
    <xdr:to>
      <xdr:col>22</xdr:col>
      <xdr:colOff>294042</xdr:colOff>
      <xdr:row>32</xdr:row>
      <xdr:rowOff>8964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428513</xdr:colOff>
      <xdr:row>21</xdr:row>
      <xdr:rowOff>143436</xdr:rowOff>
    </xdr:from>
    <xdr:to>
      <xdr:col>28</xdr:col>
      <xdr:colOff>428513</xdr:colOff>
      <xdr:row>31</xdr:row>
      <xdr:rowOff>143435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437477</xdr:colOff>
      <xdr:row>21</xdr:row>
      <xdr:rowOff>161365</xdr:rowOff>
    </xdr:from>
    <xdr:to>
      <xdr:col>34</xdr:col>
      <xdr:colOff>437477</xdr:colOff>
      <xdr:row>31</xdr:row>
      <xdr:rowOff>152399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204395</xdr:colOff>
      <xdr:row>32</xdr:row>
      <xdr:rowOff>116541</xdr:rowOff>
    </xdr:from>
    <xdr:to>
      <xdr:col>22</xdr:col>
      <xdr:colOff>204395</xdr:colOff>
      <xdr:row>42</xdr:row>
      <xdr:rowOff>134470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428513</xdr:colOff>
      <xdr:row>33</xdr:row>
      <xdr:rowOff>71718</xdr:rowOff>
    </xdr:from>
    <xdr:to>
      <xdr:col>28</xdr:col>
      <xdr:colOff>428513</xdr:colOff>
      <xdr:row>43</xdr:row>
      <xdr:rowOff>89648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62753</xdr:colOff>
      <xdr:row>28</xdr:row>
      <xdr:rowOff>89647</xdr:rowOff>
    </xdr:from>
    <xdr:to>
      <xdr:col>6</xdr:col>
      <xdr:colOff>542041</xdr:colOff>
      <xdr:row>38</xdr:row>
      <xdr:rowOff>31423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62753" y="5258678"/>
          <a:ext cx="4407123" cy="1748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Πάλι η παλινδρόμηση είναι πολύ σημαντική</a:t>
          </a:r>
          <a:r>
            <a:rPr lang="el-GR" sz="1100" kern="1200" baseline="0"/>
            <a:t> . Με την αφαίρεση των </a:t>
          </a:r>
          <a:r>
            <a:rPr lang="en-US" sz="1100" kern="1200" baseline="0"/>
            <a:t>parking spots </a:t>
          </a:r>
          <a:r>
            <a:rPr lang="el-GR" sz="1100" kern="1200" baseline="0"/>
            <a:t>φαίνεται να έγινε μη σημαντικό το </a:t>
          </a:r>
          <a:r>
            <a:rPr lang="en-US" sz="1100" kern="1200" baseline="0"/>
            <a:t>age of structure (</a:t>
          </a:r>
          <a:r>
            <a:rPr lang="el-GR" sz="1100" kern="1200" baseline="0"/>
            <a:t>το οποίο βγάζουμε στην επόμενη σελίδα) και έγινε σημαντικό το </a:t>
          </a:r>
          <a:r>
            <a:rPr lang="en-US" sz="1100" kern="1200" baseline="0"/>
            <a:t>isGood.</a:t>
          </a:r>
          <a:r>
            <a:rPr lang="el-GR" sz="1100" kern="1200" baseline="0"/>
            <a:t> Επίσης φαίνεται</a:t>
          </a:r>
          <a:r>
            <a:rPr lang="en-US" sz="1100" kern="1200" baseline="0"/>
            <a:t> </a:t>
          </a:r>
          <a:r>
            <a:rPr lang="el-GR" sz="1100" kern="1200" baseline="0"/>
            <a:t>να μειώθηκε ελαφρώς το </a:t>
          </a:r>
          <a:r>
            <a:rPr lang="en-US" sz="1100" kern="1200" baseline="0"/>
            <a:t>R^2 .</a:t>
          </a:r>
        </a:p>
        <a:p>
          <a:endParaRPr lang="en-US" sz="1100" kern="1200" baseline="0"/>
        </a:p>
        <a:p>
          <a:r>
            <a:rPr lang="el-GR" sz="1100" kern="1200" baseline="0"/>
            <a:t>Η Ελαστικότητα </a:t>
          </a:r>
          <a:r>
            <a:rPr lang="en-US" sz="1100" kern="1200" baseline="0"/>
            <a:t>is good </a:t>
          </a:r>
          <a:r>
            <a:rPr lang="el-GR" sz="1100" kern="1200" baseline="0"/>
            <a:t>και </a:t>
          </a:r>
          <a:r>
            <a:rPr lang="en-US" sz="1100" kern="1200" baseline="0"/>
            <a:t>is excellent </a:t>
          </a:r>
          <a:r>
            <a:rPr lang="el-GR" sz="1100" kern="1200" baseline="0"/>
            <a:t>φαίνεται να είναι 20% και 39% αντίστοιχα. (Στη λογαριθμική παλινδρόμηση, γνωρίζουμε ότι η ελαστικότητες των παραγόντων είναι ίσες με τους συντελεστές β.) Επομένως δεν είναι σωστή η εκτίμηση του προέδρου.</a:t>
          </a:r>
          <a:endParaRPr lang="en-US" sz="1100" kern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14654</xdr:colOff>
      <xdr:row>26</xdr:row>
      <xdr:rowOff>58616</xdr:rowOff>
    </xdr:from>
    <xdr:to>
      <xdr:col>5</xdr:col>
      <xdr:colOff>109904</xdr:colOff>
      <xdr:row>38</xdr:row>
      <xdr:rowOff>102577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05B6634-0A68-68B6-BFFD-3ACA50332390}"/>
            </a:ext>
          </a:extLst>
        </xdr:cNvPr>
        <xdr:cNvSpPr txBox="1"/>
      </xdr:nvSpPr>
      <xdr:spPr>
        <a:xfrm>
          <a:off x="14654" y="4872404"/>
          <a:ext cx="3135923" cy="2242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kern="1200"/>
            <a:t>Βλέπουμε</a:t>
          </a:r>
          <a:r>
            <a:rPr lang="el-GR" sz="1100" kern="1200" baseline="0"/>
            <a:t> ότι χωρίς το </a:t>
          </a:r>
          <a:r>
            <a:rPr lang="en-US" sz="1100" kern="1200" baseline="0"/>
            <a:t>age of structure</a:t>
          </a:r>
          <a:r>
            <a:rPr lang="el-GR" sz="1100" kern="1200" baseline="0"/>
            <a:t>, οι ελαστικότητες είναι 0.26 και 0.44 αντίστοιχα , αλλά και πάλι η πρόβλεψη του προέδρου δεν είναι σωστή.</a:t>
          </a:r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opLeftCell="H1" zoomScale="73" zoomScaleNormal="85" workbookViewId="0">
      <selection activeCell="AE25" sqref="AE25"/>
    </sheetView>
  </sheetViews>
  <sheetFormatPr defaultColWidth="9" defaultRowHeight="14.4"/>
  <cols>
    <col min="1" max="1" width="5" customWidth="1"/>
    <col min="2" max="2" width="6.44140625" customWidth="1"/>
    <col min="3" max="3" width="11.33203125" customWidth="1"/>
    <col min="4" max="4" width="12.5546875" style="32" customWidth="1"/>
    <col min="5" max="5" width="16.6640625" customWidth="1"/>
    <col min="14" max="14" width="10.5546875" customWidth="1"/>
    <col min="15" max="16" width="10.88671875" customWidth="1"/>
    <col min="19" max="19" width="10.88671875" bestFit="1" customWidth="1"/>
    <col min="20" max="20" width="10.21875" customWidth="1"/>
    <col min="21" max="21" width="16.5546875" bestFit="1" customWidth="1"/>
    <col min="22" max="22" width="18.5546875" bestFit="1" customWidth="1"/>
  </cols>
  <sheetData>
    <row r="1" spans="1:24">
      <c r="A1" s="33" t="s">
        <v>0</v>
      </c>
      <c r="B1" s="34" t="s">
        <v>1</v>
      </c>
      <c r="C1" s="34" t="s">
        <v>2</v>
      </c>
      <c r="D1" s="35" t="s">
        <v>3</v>
      </c>
      <c r="E1" s="1" t="s">
        <v>4</v>
      </c>
      <c r="N1" s="1" t="s">
        <v>5</v>
      </c>
      <c r="P1" s="1" t="s">
        <v>6</v>
      </c>
      <c r="Q1" s="2">
        <f>_xlfn.QUARTILE.EXC($N$2:$N$120,1)</f>
        <v>-1.51183327446133E-2</v>
      </c>
      <c r="S1" s="1" t="s">
        <v>7</v>
      </c>
      <c r="T1" s="1" t="s">
        <v>8</v>
      </c>
      <c r="U1" s="1" t="s">
        <v>9</v>
      </c>
      <c r="V1" s="1" t="s">
        <v>85</v>
      </c>
      <c r="W1" s="1" t="s">
        <v>92</v>
      </c>
      <c r="X1" s="1" t="s">
        <v>94</v>
      </c>
    </row>
    <row r="2" spans="1:24">
      <c r="A2" s="36">
        <v>1981</v>
      </c>
      <c r="B2" s="37" t="s">
        <v>10</v>
      </c>
      <c r="C2" s="38">
        <v>29587</v>
      </c>
      <c r="D2" s="39">
        <v>947.27</v>
      </c>
      <c r="N2">
        <v>-0.232159089158334</v>
      </c>
      <c r="P2" s="1" t="s">
        <v>11</v>
      </c>
      <c r="Q2" s="2">
        <f>_xlfn.QUARTILE.EXC($N$2:$N$120,2)</f>
        <v>8.5308864981803196E-3</v>
      </c>
      <c r="S2" s="32">
        <f>$N$2+$Q$9</f>
        <v>-0.19511950345777529</v>
      </c>
      <c r="T2">
        <f t="array" ref="T2:T11">FREQUENCY(N2:N120,S2:S10)</f>
        <v>1</v>
      </c>
      <c r="U2">
        <f>T2</f>
        <v>1</v>
      </c>
      <c r="V2" s="42">
        <f>U2/$U$11</f>
        <v>8.4033613445378148E-3</v>
      </c>
      <c r="W2">
        <f>(S2*2-$Q$9)/2</f>
        <v>-0.21363929630805464</v>
      </c>
      <c r="X2">
        <f>(W2-$U$17)^2</f>
        <v>4.9805422569703543E-2</v>
      </c>
    </row>
    <row r="3" spans="1:24">
      <c r="A3" s="36">
        <v>1981</v>
      </c>
      <c r="B3" s="37" t="s">
        <v>12</v>
      </c>
      <c r="C3" s="38">
        <v>29618</v>
      </c>
      <c r="D3" s="39">
        <v>974.58</v>
      </c>
      <c r="E3" s="40">
        <f>(D3-D2)/D2</f>
        <v>2.8830217361470394E-2</v>
      </c>
      <c r="N3">
        <v>-0.100110147322043</v>
      </c>
      <c r="P3" s="1" t="s">
        <v>13</v>
      </c>
      <c r="Q3" s="2">
        <f>_xlfn.QUARTILE.EXC($N$2:$N$120,3)</f>
        <v>3.5333408499768501E-2</v>
      </c>
      <c r="S3" s="32">
        <f>S2+$Q$9</f>
        <v>-0.15807991775721658</v>
      </c>
      <c r="T3">
        <v>0</v>
      </c>
      <c r="U3">
        <f>T3+U2</f>
        <v>1</v>
      </c>
      <c r="V3" s="42">
        <f>U3/$U$11</f>
        <v>8.4033613445378148E-3</v>
      </c>
      <c r="W3">
        <f t="shared" ref="W3:W11" si="0">(S3*2-$Q$9)/2</f>
        <v>-0.17659971060749594</v>
      </c>
      <c r="X3">
        <f>(W3-$U$17)^2</f>
        <v>3.4645009585142383E-2</v>
      </c>
    </row>
    <row r="4" spans="1:24">
      <c r="A4" s="36">
        <v>1981</v>
      </c>
      <c r="B4" s="37" t="s">
        <v>14</v>
      </c>
      <c r="C4" s="38">
        <v>29646</v>
      </c>
      <c r="D4" s="39">
        <v>1003.87</v>
      </c>
      <c r="E4" s="40">
        <f t="shared" ref="E4:E67" si="1">(D4-D3)/D3</f>
        <v>3.0053971967411563E-2</v>
      </c>
      <c r="N4">
        <v>-8.0249607480198507E-2</v>
      </c>
      <c r="P4" s="1" t="s">
        <v>15</v>
      </c>
      <c r="Q4">
        <f>AVERAGE(N2:N120)</f>
        <v>9.7988592421437599E-3</v>
      </c>
      <c r="S4" s="32">
        <f t="shared" ref="S4:S10" si="2">S3+$Q$9</f>
        <v>-0.12104033205665789</v>
      </c>
      <c r="T4">
        <v>0</v>
      </c>
      <c r="U4">
        <f t="shared" ref="U4:U11" si="3">T4+U3</f>
        <v>1</v>
      </c>
      <c r="V4" s="42">
        <f t="shared" ref="V4:V11" si="4">U4/$U$11</f>
        <v>8.4033613445378148E-3</v>
      </c>
      <c r="W4">
        <f t="shared" si="0"/>
        <v>-0.13956012490693723</v>
      </c>
      <c r="X4">
        <f t="shared" ref="X4:X11" si="5">(W4-$U$17)^2</f>
        <v>2.2228458418319292E-2</v>
      </c>
    </row>
    <row r="5" spans="1:24">
      <c r="A5" s="36">
        <v>1981</v>
      </c>
      <c r="B5" s="37" t="s">
        <v>16</v>
      </c>
      <c r="C5" s="38">
        <v>29677</v>
      </c>
      <c r="D5" s="39">
        <v>997.75</v>
      </c>
      <c r="E5" s="40">
        <f t="shared" si="1"/>
        <v>-6.0964069052765841E-3</v>
      </c>
      <c r="N5">
        <v>-7.4416699918096504E-2</v>
      </c>
      <c r="P5" s="1" t="s">
        <v>17</v>
      </c>
      <c r="Q5">
        <f>_xlfn.VAR.S(N2:N120)</f>
        <v>2.2974255566121718E-3</v>
      </c>
      <c r="S5" s="32">
        <f t="shared" si="2"/>
        <v>-8.4000746356099193E-2</v>
      </c>
      <c r="T5">
        <v>1</v>
      </c>
      <c r="U5">
        <f t="shared" si="3"/>
        <v>2</v>
      </c>
      <c r="V5" s="42">
        <f t="shared" si="4"/>
        <v>1.680672268907563E-2</v>
      </c>
      <c r="W5">
        <f t="shared" si="0"/>
        <v>-0.10252053920637855</v>
      </c>
      <c r="X5">
        <f t="shared" si="5"/>
        <v>1.2555769069234276E-2</v>
      </c>
    </row>
    <row r="6" spans="1:24">
      <c r="A6" s="36">
        <v>1981</v>
      </c>
      <c r="B6" s="37" t="s">
        <v>18</v>
      </c>
      <c r="C6" s="38">
        <v>29707</v>
      </c>
      <c r="D6" s="39">
        <v>991.75</v>
      </c>
      <c r="E6" s="40">
        <f t="shared" si="1"/>
        <v>-6.0135304434978699E-3</v>
      </c>
      <c r="N6">
        <v>-6.8881233077320206E-2</v>
      </c>
      <c r="P6" s="1" t="s">
        <v>19</v>
      </c>
      <c r="Q6">
        <f>_xlfn.STDEV.S(N2:N120)</f>
        <v>4.793146729041551E-2</v>
      </c>
      <c r="S6" s="32">
        <f t="shared" si="2"/>
        <v>-4.6961160655540499E-2</v>
      </c>
      <c r="T6">
        <v>9</v>
      </c>
      <c r="U6">
        <f t="shared" si="3"/>
        <v>11</v>
      </c>
      <c r="V6" s="42">
        <f t="shared" si="4"/>
        <v>9.2436974789915971E-2</v>
      </c>
      <c r="W6">
        <f t="shared" si="0"/>
        <v>-6.5480953505819839E-2</v>
      </c>
      <c r="X6">
        <f t="shared" si="5"/>
        <v>5.6269415378873127E-3</v>
      </c>
    </row>
    <row r="7" spans="1:24">
      <c r="A7" s="36">
        <v>1981</v>
      </c>
      <c r="B7" s="37" t="s">
        <v>20</v>
      </c>
      <c r="C7" s="38">
        <v>29738</v>
      </c>
      <c r="D7" s="39">
        <v>976.88</v>
      </c>
      <c r="E7" s="40">
        <f t="shared" si="1"/>
        <v>-1.4993698008570713E-2</v>
      </c>
      <c r="N7">
        <v>-6.2032418952618497E-2</v>
      </c>
      <c r="P7" s="1" t="s">
        <v>21</v>
      </c>
      <c r="Q7">
        <f>SKEW(N2:N120)</f>
        <v>-0.86781326899455191</v>
      </c>
      <c r="S7" s="32">
        <f t="shared" si="2"/>
        <v>-9.9215749549818044E-3</v>
      </c>
      <c r="T7">
        <v>24</v>
      </c>
      <c r="U7">
        <f t="shared" si="3"/>
        <v>35</v>
      </c>
      <c r="V7" s="42">
        <f t="shared" si="4"/>
        <v>0.29411764705882354</v>
      </c>
      <c r="W7">
        <f t="shared" si="0"/>
        <v>-2.8441367805261152E-2</v>
      </c>
      <c r="X7">
        <f t="shared" si="5"/>
        <v>1.4419758242784177E-3</v>
      </c>
    </row>
    <row r="8" spans="1:24">
      <c r="A8" s="36">
        <v>1981</v>
      </c>
      <c r="B8" s="37" t="s">
        <v>22</v>
      </c>
      <c r="C8" s="38">
        <v>29768</v>
      </c>
      <c r="D8" s="39">
        <v>952.34</v>
      </c>
      <c r="E8" s="40">
        <f t="shared" si="1"/>
        <v>-2.5120792727868279E-2</v>
      </c>
      <c r="N8">
        <v>-6.1919552012729702E-2</v>
      </c>
      <c r="P8" s="1" t="s">
        <v>23</v>
      </c>
      <c r="Q8">
        <f>N120-N2</f>
        <v>0.37039585700558697</v>
      </c>
      <c r="S8" s="32">
        <f t="shared" si="2"/>
        <v>2.711801074557689E-2</v>
      </c>
      <c r="T8">
        <v>44</v>
      </c>
      <c r="U8">
        <f t="shared" si="3"/>
        <v>79</v>
      </c>
      <c r="V8" s="42">
        <f t="shared" si="4"/>
        <v>0.66386554621848737</v>
      </c>
      <c r="W8">
        <f t="shared" si="0"/>
        <v>8.5982178952975427E-3</v>
      </c>
      <c r="X8">
        <f t="shared" si="5"/>
        <v>8.71928407585713E-7</v>
      </c>
    </row>
    <row r="9" spans="1:24">
      <c r="A9" s="36">
        <v>1981</v>
      </c>
      <c r="B9" s="37" t="s">
        <v>24</v>
      </c>
      <c r="C9" s="38">
        <v>29799</v>
      </c>
      <c r="D9" s="39">
        <v>881.47</v>
      </c>
      <c r="E9" s="40">
        <f t="shared" si="1"/>
        <v>-7.4416699918096477E-2</v>
      </c>
      <c r="N9">
        <v>-5.9080342873746902E-2</v>
      </c>
      <c r="P9" s="1" t="s">
        <v>25</v>
      </c>
      <c r="Q9">
        <f>Q8/10</f>
        <v>3.7039585700558694E-2</v>
      </c>
      <c r="S9" s="32">
        <f t="shared" si="2"/>
        <v>6.4157596446135584E-2</v>
      </c>
      <c r="T9">
        <v>29</v>
      </c>
      <c r="U9">
        <f t="shared" si="3"/>
        <v>108</v>
      </c>
      <c r="V9" s="42">
        <f t="shared" si="4"/>
        <v>0.90756302521008403</v>
      </c>
      <c r="W9">
        <f t="shared" si="0"/>
        <v>4.5637803595856237E-2</v>
      </c>
      <c r="X9">
        <f t="shared" si="5"/>
        <v>1.3036298502748179E-3</v>
      </c>
    </row>
    <row r="10" spans="1:24">
      <c r="A10" s="36">
        <v>1981</v>
      </c>
      <c r="B10" s="37" t="s">
        <v>26</v>
      </c>
      <c r="C10" s="38">
        <v>29830</v>
      </c>
      <c r="D10" s="39">
        <v>849.98</v>
      </c>
      <c r="E10" s="40">
        <f t="shared" si="1"/>
        <v>-3.5724414897841117E-2</v>
      </c>
      <c r="N10">
        <v>-5.6288703822336202E-2</v>
      </c>
      <c r="S10" s="32">
        <f t="shared" si="2"/>
        <v>0.10119718214669428</v>
      </c>
      <c r="T10">
        <v>8</v>
      </c>
      <c r="U10">
        <f t="shared" si="3"/>
        <v>116</v>
      </c>
      <c r="V10" s="42">
        <f t="shared" si="4"/>
        <v>0.97478991596638653</v>
      </c>
      <c r="W10">
        <f t="shared" si="0"/>
        <v>8.2677389296414938E-2</v>
      </c>
      <c r="X10">
        <f t="shared" si="5"/>
        <v>5.3502495898801149E-3</v>
      </c>
    </row>
    <row r="11" spans="1:24">
      <c r="A11" s="36">
        <v>1981</v>
      </c>
      <c r="B11" s="37" t="s">
        <v>27</v>
      </c>
      <c r="C11" s="38">
        <v>29860</v>
      </c>
      <c r="D11" s="39">
        <v>852.55</v>
      </c>
      <c r="E11" s="40">
        <f t="shared" si="1"/>
        <v>3.0236005553071089E-3</v>
      </c>
      <c r="N11">
        <v>-5.4031689852365103E-2</v>
      </c>
      <c r="S11" s="43">
        <f>S10+Q9</f>
        <v>0.13823676784725297</v>
      </c>
      <c r="T11">
        <v>3</v>
      </c>
      <c r="U11">
        <f t="shared" si="3"/>
        <v>119</v>
      </c>
      <c r="V11" s="42">
        <f t="shared" si="4"/>
        <v>1</v>
      </c>
      <c r="W11">
        <f t="shared" si="0"/>
        <v>0.11971697499697362</v>
      </c>
      <c r="X11">
        <f t="shared" si="5"/>
        <v>1.2140731147223473E-2</v>
      </c>
    </row>
    <row r="12" spans="1:24">
      <c r="A12" s="36">
        <v>1981</v>
      </c>
      <c r="B12" s="37" t="s">
        <v>28</v>
      </c>
      <c r="C12" s="38">
        <v>29891</v>
      </c>
      <c r="D12" s="39">
        <v>888.98</v>
      </c>
      <c r="E12" s="40">
        <f t="shared" si="1"/>
        <v>4.2730631634508319E-2</v>
      </c>
      <c r="N12">
        <v>-5.36218574216508E-2</v>
      </c>
      <c r="V12" s="42"/>
    </row>
    <row r="13" spans="1:24">
      <c r="A13" s="36">
        <v>1981</v>
      </c>
      <c r="B13" s="37" t="s">
        <v>29</v>
      </c>
      <c r="C13" s="38">
        <v>29921</v>
      </c>
      <c r="D13" s="39">
        <v>875</v>
      </c>
      <c r="E13" s="40">
        <f t="shared" si="1"/>
        <v>-1.5725888096470131E-2</v>
      </c>
      <c r="N13">
        <v>-4.5604656297416703E-2</v>
      </c>
      <c r="S13" s="48"/>
      <c r="T13" s="1" t="s">
        <v>87</v>
      </c>
      <c r="U13" s="1" t="s">
        <v>88</v>
      </c>
      <c r="V13" s="42"/>
    </row>
    <row r="14" spans="1:24">
      <c r="A14" s="36">
        <v>1982</v>
      </c>
      <c r="B14" s="37" t="s">
        <v>10</v>
      </c>
      <c r="C14" s="38">
        <v>29952</v>
      </c>
      <c r="D14" s="39">
        <v>871.1</v>
      </c>
      <c r="E14" s="40">
        <f t="shared" si="1"/>
        <v>-4.4571428571428314E-3</v>
      </c>
      <c r="N14">
        <v>-4.0335582780625802E-2</v>
      </c>
      <c r="S14" s="2" t="s">
        <v>86</v>
      </c>
      <c r="T14">
        <f>119/4</f>
        <v>29.75</v>
      </c>
      <c r="U14">
        <f>S6+(T14-U6)*Q9/T7</f>
        <v>-1.802398432697902E-2</v>
      </c>
      <c r="V14" s="42"/>
    </row>
    <row r="15" spans="1:24">
      <c r="A15" s="36">
        <v>1982</v>
      </c>
      <c r="B15" s="37" t="s">
        <v>12</v>
      </c>
      <c r="C15" s="38">
        <v>29983</v>
      </c>
      <c r="D15" s="39">
        <v>824.39</v>
      </c>
      <c r="E15" s="40">
        <f t="shared" si="1"/>
        <v>-5.3621857421650827E-2</v>
      </c>
      <c r="N15">
        <v>-3.5831995628266097E-2</v>
      </c>
      <c r="S15" s="2" t="s">
        <v>89</v>
      </c>
      <c r="T15">
        <f>119/2</f>
        <v>59.5</v>
      </c>
      <c r="U15">
        <f>S7+(T15-U7)*Q9/T8</f>
        <v>1.0702739810102016E-2</v>
      </c>
    </row>
    <row r="16" spans="1:24">
      <c r="A16" s="36">
        <v>1982</v>
      </c>
      <c r="B16" s="37" t="s">
        <v>14</v>
      </c>
      <c r="C16" s="38">
        <v>30011</v>
      </c>
      <c r="D16" s="39">
        <v>822.77</v>
      </c>
      <c r="E16" s="40">
        <f t="shared" si="1"/>
        <v>-1.9650893387838336E-3</v>
      </c>
      <c r="N16">
        <v>-3.5724414897841103E-2</v>
      </c>
      <c r="S16" s="2" t="s">
        <v>90</v>
      </c>
      <c r="T16">
        <f>3*119/4</f>
        <v>89.25</v>
      </c>
      <c r="U16">
        <f>S8+(T16-U8)*Q9/T9</f>
        <v>4.0209588450084703E-2</v>
      </c>
    </row>
    <row r="17" spans="1:21">
      <c r="A17" s="36">
        <v>1982</v>
      </c>
      <c r="B17" s="37" t="s">
        <v>16</v>
      </c>
      <c r="C17" s="38">
        <v>30042</v>
      </c>
      <c r="D17" s="39">
        <v>848.36</v>
      </c>
      <c r="E17" s="40">
        <f t="shared" si="1"/>
        <v>3.1102252148231015E-2</v>
      </c>
      <c r="N17">
        <v>-3.3971427224291598E-2</v>
      </c>
      <c r="S17" s="2" t="s">
        <v>91</v>
      </c>
      <c r="U17">
        <f>SUMPRODUCT(T2:T11,W2:W11)/$U$11</f>
        <v>9.531988963378854E-3</v>
      </c>
    </row>
    <row r="18" spans="1:21">
      <c r="A18" s="36">
        <v>1982</v>
      </c>
      <c r="B18" s="37" t="s">
        <v>18</v>
      </c>
      <c r="C18" s="38">
        <v>30072</v>
      </c>
      <c r="D18" s="39">
        <v>819.54</v>
      </c>
      <c r="E18" s="40">
        <f t="shared" si="1"/>
        <v>-3.3971427224291632E-2</v>
      </c>
      <c r="N18">
        <v>-3.02389881141551E-2</v>
      </c>
      <c r="S18" s="2" t="s">
        <v>93</v>
      </c>
      <c r="U18">
        <f>SQRT(SUMPRODUCT(T2:T11,X2:X11)/U11)</f>
        <v>4.7161345260891135E-2</v>
      </c>
    </row>
    <row r="19" spans="1:21">
      <c r="A19" s="36">
        <v>1982</v>
      </c>
      <c r="B19" s="37" t="s">
        <v>20</v>
      </c>
      <c r="C19" s="38">
        <v>30103</v>
      </c>
      <c r="D19" s="39">
        <v>811.93</v>
      </c>
      <c r="E19" s="40">
        <f t="shared" si="1"/>
        <v>-9.2856968543329355E-3</v>
      </c>
      <c r="N19">
        <v>-2.51207927278683E-2</v>
      </c>
    </row>
    <row r="20" spans="1:21">
      <c r="A20" s="36">
        <v>1982</v>
      </c>
      <c r="B20" s="37" t="s">
        <v>22</v>
      </c>
      <c r="C20" s="38">
        <v>30133</v>
      </c>
      <c r="D20" s="39">
        <v>808.6</v>
      </c>
      <c r="E20" s="40">
        <f t="shared" si="1"/>
        <v>-4.1013387853631811E-3</v>
      </c>
      <c r="N20">
        <v>-2.50361441258753E-2</v>
      </c>
    </row>
    <row r="21" spans="1:21">
      <c r="A21" s="36">
        <v>1982</v>
      </c>
      <c r="B21" s="37" t="s">
        <v>24</v>
      </c>
      <c r="C21" s="38">
        <v>30164</v>
      </c>
      <c r="D21" s="39">
        <v>901.31</v>
      </c>
      <c r="E21" s="40">
        <f t="shared" si="1"/>
        <v>0.11465495918872115</v>
      </c>
      <c r="N21">
        <v>-2.13831348882727E-2</v>
      </c>
    </row>
    <row r="22" spans="1:21">
      <c r="A22" s="36">
        <v>1982</v>
      </c>
      <c r="B22" s="37" t="s">
        <v>26</v>
      </c>
      <c r="C22" s="38">
        <v>30195</v>
      </c>
      <c r="D22" s="39">
        <v>896.25</v>
      </c>
      <c r="E22" s="40">
        <f t="shared" si="1"/>
        <v>-5.6140506595954171E-3</v>
      </c>
      <c r="N22">
        <v>-1.90420156053249E-2</v>
      </c>
    </row>
    <row r="23" spans="1:21">
      <c r="A23" s="36">
        <v>1982</v>
      </c>
      <c r="B23" s="37" t="s">
        <v>27</v>
      </c>
      <c r="C23" s="38">
        <v>30225</v>
      </c>
      <c r="D23" s="39">
        <v>991.72</v>
      </c>
      <c r="E23" s="40">
        <f t="shared" si="1"/>
        <v>0.10652161785216181</v>
      </c>
      <c r="N23">
        <v>-1.86354217072188E-2</v>
      </c>
    </row>
    <row r="24" spans="1:21">
      <c r="A24" s="36">
        <v>1982</v>
      </c>
      <c r="B24" s="37" t="s">
        <v>28</v>
      </c>
      <c r="C24" s="38">
        <v>30256</v>
      </c>
      <c r="D24" s="39">
        <v>1039.28</v>
      </c>
      <c r="E24" s="40">
        <f t="shared" si="1"/>
        <v>4.7957084660992966E-2</v>
      </c>
      <c r="N24">
        <v>-1.8609447117745301E-2</v>
      </c>
    </row>
    <row r="25" spans="1:21">
      <c r="A25" s="36">
        <v>1982</v>
      </c>
      <c r="B25" s="37" t="s">
        <v>29</v>
      </c>
      <c r="C25" s="38">
        <v>30286</v>
      </c>
      <c r="D25" s="39">
        <v>1046.54</v>
      </c>
      <c r="E25" s="40">
        <f t="shared" si="1"/>
        <v>6.9856054191363166E-3</v>
      </c>
      <c r="N25">
        <v>-1.7728626495644099E-2</v>
      </c>
    </row>
    <row r="26" spans="1:21">
      <c r="A26" s="36">
        <v>1983</v>
      </c>
      <c r="B26" s="37" t="s">
        <v>10</v>
      </c>
      <c r="C26" s="38">
        <v>30317</v>
      </c>
      <c r="D26" s="39">
        <v>1075.7</v>
      </c>
      <c r="E26" s="40">
        <f t="shared" si="1"/>
        <v>2.7863244596479909E-2</v>
      </c>
      <c r="N26">
        <v>-1.6238807278784999E-2</v>
      </c>
    </row>
    <row r="27" spans="1:21">
      <c r="A27" s="36">
        <v>1983</v>
      </c>
      <c r="B27" s="37" t="s">
        <v>12</v>
      </c>
      <c r="C27" s="38">
        <v>30348</v>
      </c>
      <c r="D27" s="39">
        <v>1112.6199999999999</v>
      </c>
      <c r="E27" s="40">
        <f t="shared" si="1"/>
        <v>3.4321836943385559E-2</v>
      </c>
      <c r="N27">
        <v>-1.6164344898494099E-2</v>
      </c>
    </row>
    <row r="28" spans="1:21">
      <c r="A28" s="36">
        <v>1983</v>
      </c>
      <c r="B28" s="37" t="s">
        <v>14</v>
      </c>
      <c r="C28" s="38">
        <v>30376</v>
      </c>
      <c r="D28" s="39">
        <v>1130.03</v>
      </c>
      <c r="E28" s="40">
        <f t="shared" si="1"/>
        <v>1.5647750355017961E-2</v>
      </c>
      <c r="N28">
        <v>-1.58890466106624E-2</v>
      </c>
    </row>
    <row r="29" spans="1:21">
      <c r="A29" s="36">
        <v>1983</v>
      </c>
      <c r="B29" s="37" t="s">
        <v>16</v>
      </c>
      <c r="C29" s="38">
        <v>30407</v>
      </c>
      <c r="D29" s="39">
        <v>1226.2</v>
      </c>
      <c r="E29" s="40">
        <f t="shared" si="1"/>
        <v>8.5103935293753333E-2</v>
      </c>
      <c r="N29">
        <v>-1.57258880964701E-2</v>
      </c>
    </row>
    <row r="30" spans="1:21">
      <c r="A30" s="36">
        <v>1983</v>
      </c>
      <c r="B30" s="37" t="s">
        <v>18</v>
      </c>
      <c r="C30" s="38">
        <v>30437</v>
      </c>
      <c r="D30" s="39">
        <v>1199.98</v>
      </c>
      <c r="E30" s="40">
        <f t="shared" si="1"/>
        <v>-2.1383134888272735E-2</v>
      </c>
      <c r="N30">
        <v>-1.52727393198496E-2</v>
      </c>
    </row>
    <row r="31" spans="1:21">
      <c r="A31" s="36">
        <v>1983</v>
      </c>
      <c r="B31" s="37" t="s">
        <v>20</v>
      </c>
      <c r="C31" s="38">
        <v>30468</v>
      </c>
      <c r="D31" s="39">
        <v>1221.96</v>
      </c>
      <c r="E31" s="40">
        <f t="shared" si="1"/>
        <v>1.8316971949532506E-2</v>
      </c>
      <c r="N31" s="41">
        <v>-1.51183327446133E-2</v>
      </c>
      <c r="O31" s="41" t="s">
        <v>6</v>
      </c>
    </row>
    <row r="32" spans="1:21">
      <c r="A32" s="36">
        <v>1983</v>
      </c>
      <c r="B32" s="37" t="s">
        <v>22</v>
      </c>
      <c r="C32" s="38">
        <v>30498</v>
      </c>
      <c r="D32" s="39">
        <v>1199.22</v>
      </c>
      <c r="E32" s="40">
        <f t="shared" si="1"/>
        <v>-1.860944711774527E-2</v>
      </c>
      <c r="N32">
        <v>-1.4993698008570699E-2</v>
      </c>
    </row>
    <row r="33" spans="1:14">
      <c r="A33" s="36">
        <v>1983</v>
      </c>
      <c r="B33" s="37" t="s">
        <v>24</v>
      </c>
      <c r="C33" s="38">
        <v>30529</v>
      </c>
      <c r="D33" s="39">
        <v>1216.1600000000001</v>
      </c>
      <c r="E33" s="40">
        <f t="shared" si="1"/>
        <v>1.4125848468171023E-2</v>
      </c>
      <c r="N33">
        <v>-1.44317940508666E-2</v>
      </c>
    </row>
    <row r="34" spans="1:14">
      <c r="A34" s="36">
        <v>1983</v>
      </c>
      <c r="B34" s="37" t="s">
        <v>26</v>
      </c>
      <c r="C34" s="38">
        <v>30560</v>
      </c>
      <c r="D34" s="39">
        <v>1233.1300000000001</v>
      </c>
      <c r="E34" s="40">
        <f t="shared" si="1"/>
        <v>1.3953756084725715E-2</v>
      </c>
      <c r="N34">
        <v>-1.3620476168085E-2</v>
      </c>
    </row>
    <row r="35" spans="1:14">
      <c r="A35" s="36">
        <v>1983</v>
      </c>
      <c r="B35" s="37" t="s">
        <v>27</v>
      </c>
      <c r="C35" s="38">
        <v>30590</v>
      </c>
      <c r="D35" s="39">
        <v>1225.2</v>
      </c>
      <c r="E35" s="40">
        <f t="shared" si="1"/>
        <v>-6.4307899410443858E-3</v>
      </c>
      <c r="N35">
        <v>-1.3418898606708699E-2</v>
      </c>
    </row>
    <row r="36" spans="1:14">
      <c r="A36" s="36">
        <v>1983</v>
      </c>
      <c r="B36" s="37" t="s">
        <v>28</v>
      </c>
      <c r="C36" s="38">
        <v>30621</v>
      </c>
      <c r="D36" s="39">
        <v>1276.02</v>
      </c>
      <c r="E36" s="40">
        <f t="shared" si="1"/>
        <v>4.1478942213516105E-2</v>
      </c>
      <c r="N36">
        <v>-9.9743960814872908E-3</v>
      </c>
    </row>
    <row r="37" spans="1:14">
      <c r="A37" s="36">
        <v>1983</v>
      </c>
      <c r="B37" s="37" t="s">
        <v>29</v>
      </c>
      <c r="C37" s="38">
        <v>30651</v>
      </c>
      <c r="D37" s="39">
        <v>1258.6400000000001</v>
      </c>
      <c r="E37" s="40">
        <f t="shared" si="1"/>
        <v>-1.3620476168085047E-2</v>
      </c>
      <c r="N37">
        <v>-9.5495316654738305E-3</v>
      </c>
    </row>
    <row r="38" spans="1:14">
      <c r="A38" s="36">
        <v>1984</v>
      </c>
      <c r="B38" s="37" t="s">
        <v>10</v>
      </c>
      <c r="C38" s="38">
        <v>30682</v>
      </c>
      <c r="D38" s="39">
        <v>1220.58</v>
      </c>
      <c r="E38" s="40">
        <f t="shared" si="1"/>
        <v>-3.0238988114155096E-2</v>
      </c>
      <c r="N38">
        <v>-9.2856968543329407E-3</v>
      </c>
    </row>
    <row r="39" spans="1:14">
      <c r="A39" s="36">
        <v>1984</v>
      </c>
      <c r="B39" s="37" t="s">
        <v>12</v>
      </c>
      <c r="C39" s="38">
        <v>30713</v>
      </c>
      <c r="D39" s="39">
        <v>1154.6300000000001</v>
      </c>
      <c r="E39" s="40">
        <f t="shared" si="1"/>
        <v>-5.4031689852365124E-2</v>
      </c>
      <c r="N39">
        <v>-7.95334730484357E-3</v>
      </c>
    </row>
    <row r="40" spans="1:14">
      <c r="A40" s="36">
        <v>1984</v>
      </c>
      <c r="B40" s="37" t="s">
        <v>14</v>
      </c>
      <c r="C40" s="38">
        <v>30742</v>
      </c>
      <c r="D40" s="39">
        <v>1164.8900000000001</v>
      </c>
      <c r="E40" s="40">
        <f t="shared" si="1"/>
        <v>8.8859634688168414E-3</v>
      </c>
      <c r="N40">
        <v>-6.8835946257440302E-3</v>
      </c>
    </row>
    <row r="41" spans="1:14">
      <c r="A41" s="36">
        <v>1984</v>
      </c>
      <c r="B41" s="37" t="s">
        <v>16</v>
      </c>
      <c r="C41" s="38">
        <v>30773</v>
      </c>
      <c r="D41" s="39">
        <v>1170.75</v>
      </c>
      <c r="E41" s="40">
        <f t="shared" si="1"/>
        <v>5.0305179029778773E-3</v>
      </c>
      <c r="N41">
        <v>-6.4307899410443901E-3</v>
      </c>
    </row>
    <row r="42" spans="1:14">
      <c r="A42" s="36">
        <v>1984</v>
      </c>
      <c r="B42" s="37" t="s">
        <v>18</v>
      </c>
      <c r="C42" s="38">
        <v>30803</v>
      </c>
      <c r="D42" s="39">
        <v>1104.8499999999999</v>
      </c>
      <c r="E42" s="40">
        <f t="shared" si="1"/>
        <v>-5.6288703822336188E-2</v>
      </c>
      <c r="N42">
        <v>-6.0964069052765798E-3</v>
      </c>
    </row>
    <row r="43" spans="1:14">
      <c r="A43" s="36">
        <v>1984</v>
      </c>
      <c r="B43" s="37" t="s">
        <v>20</v>
      </c>
      <c r="C43" s="38">
        <v>30834</v>
      </c>
      <c r="D43" s="39">
        <v>1132.4000000000001</v>
      </c>
      <c r="E43" s="40">
        <f t="shared" si="1"/>
        <v>2.4935511607910743E-2</v>
      </c>
      <c r="N43">
        <v>-6.0605777626289402E-3</v>
      </c>
    </row>
    <row r="44" spans="1:14">
      <c r="A44" s="36">
        <v>1984</v>
      </c>
      <c r="B44" s="37" t="s">
        <v>22</v>
      </c>
      <c r="C44" s="38">
        <v>30864</v>
      </c>
      <c r="D44" s="39">
        <v>1115.28</v>
      </c>
      <c r="E44" s="40">
        <f t="shared" si="1"/>
        <v>-1.5118332744613314E-2</v>
      </c>
      <c r="N44">
        <v>-6.0135304434978699E-3</v>
      </c>
    </row>
    <row r="45" spans="1:14">
      <c r="A45" s="36">
        <v>1984</v>
      </c>
      <c r="B45" s="37" t="s">
        <v>24</v>
      </c>
      <c r="C45" s="38">
        <v>30895</v>
      </c>
      <c r="D45" s="39">
        <v>1224.3800000000001</v>
      </c>
      <c r="E45" s="40">
        <f t="shared" si="1"/>
        <v>9.7822968223226572E-2</v>
      </c>
      <c r="N45">
        <v>-5.6140506595954197E-3</v>
      </c>
    </row>
    <row r="46" spans="1:14">
      <c r="A46" s="36">
        <v>1984</v>
      </c>
      <c r="B46" s="37" t="s">
        <v>26</v>
      </c>
      <c r="C46" s="38">
        <v>30926</v>
      </c>
      <c r="D46" s="39">
        <v>1206.71</v>
      </c>
      <c r="E46" s="40">
        <f t="shared" si="1"/>
        <v>-1.4431794050866619E-2</v>
      </c>
      <c r="N46">
        <v>-4.4571428571428297E-3</v>
      </c>
    </row>
    <row r="47" spans="1:14">
      <c r="A47" s="36">
        <v>1984</v>
      </c>
      <c r="B47" s="37" t="s">
        <v>27</v>
      </c>
      <c r="C47" s="38">
        <v>30956</v>
      </c>
      <c r="D47" s="39">
        <v>1207.3800000000001</v>
      </c>
      <c r="E47" s="40">
        <f t="shared" si="1"/>
        <v>5.5522867963311211E-4</v>
      </c>
      <c r="N47">
        <v>-4.1386677974948197E-3</v>
      </c>
    </row>
    <row r="48" spans="1:14">
      <c r="A48" s="36">
        <v>1984</v>
      </c>
      <c r="B48" s="37" t="s">
        <v>28</v>
      </c>
      <c r="C48" s="38">
        <v>30987</v>
      </c>
      <c r="D48" s="39">
        <v>1188.94</v>
      </c>
      <c r="E48" s="40">
        <f t="shared" si="1"/>
        <v>-1.5272739319849635E-2</v>
      </c>
      <c r="N48">
        <v>-4.1013387853631803E-3</v>
      </c>
    </row>
    <row r="49" spans="1:15">
      <c r="A49" s="36">
        <v>1984</v>
      </c>
      <c r="B49" s="37" t="s">
        <v>29</v>
      </c>
      <c r="C49" s="38">
        <v>31017</v>
      </c>
      <c r="D49" s="39">
        <v>1211.57</v>
      </c>
      <c r="E49" s="40">
        <f t="shared" si="1"/>
        <v>1.9033761165407743E-2</v>
      </c>
      <c r="N49">
        <v>-4.0329532762122299E-3</v>
      </c>
    </row>
    <row r="50" spans="1:15">
      <c r="A50" s="36">
        <v>1985</v>
      </c>
      <c r="B50" s="37" t="s">
        <v>10</v>
      </c>
      <c r="C50" s="38">
        <v>31048</v>
      </c>
      <c r="D50" s="39">
        <v>1286.77</v>
      </c>
      <c r="E50" s="40">
        <f t="shared" si="1"/>
        <v>6.2068225525557789E-2</v>
      </c>
      <c r="N50">
        <v>-2.14490546096038E-3</v>
      </c>
    </row>
    <row r="51" spans="1:15">
      <c r="A51" s="36">
        <v>1985</v>
      </c>
      <c r="B51" s="37" t="s">
        <v>12</v>
      </c>
      <c r="C51" s="38">
        <v>31079</v>
      </c>
      <c r="D51" s="39">
        <v>1284.01</v>
      </c>
      <c r="E51" s="40">
        <f t="shared" si="1"/>
        <v>-2.1449054609603822E-3</v>
      </c>
      <c r="N51">
        <v>-1.9650893387838301E-3</v>
      </c>
    </row>
    <row r="52" spans="1:15">
      <c r="A52" s="36">
        <v>1985</v>
      </c>
      <c r="B52" s="37" t="s">
        <v>14</v>
      </c>
      <c r="C52" s="38">
        <v>31107</v>
      </c>
      <c r="D52" s="39">
        <v>1266.78</v>
      </c>
      <c r="E52" s="40">
        <f t="shared" si="1"/>
        <v>-1.3418898606708685E-2</v>
      </c>
      <c r="N52">
        <v>-5.9537575098533998E-4</v>
      </c>
    </row>
    <row r="53" spans="1:15">
      <c r="A53" s="36">
        <v>1985</v>
      </c>
      <c r="B53" s="37" t="s">
        <v>16</v>
      </c>
      <c r="C53" s="38">
        <v>31138</v>
      </c>
      <c r="D53" s="39">
        <v>1258.06</v>
      </c>
      <c r="E53" s="40">
        <f t="shared" si="1"/>
        <v>-6.8835946257440337E-3</v>
      </c>
      <c r="N53">
        <v>5.55228679633112E-4</v>
      </c>
    </row>
    <row r="54" spans="1:15">
      <c r="A54" s="36">
        <v>1985</v>
      </c>
      <c r="B54" s="37" t="s">
        <v>18</v>
      </c>
      <c r="C54" s="38">
        <v>31168</v>
      </c>
      <c r="D54" s="39">
        <v>1315.41</v>
      </c>
      <c r="E54" s="40">
        <f t="shared" si="1"/>
        <v>4.558606107816808E-2</v>
      </c>
      <c r="N54">
        <v>1.4009302454931101E-3</v>
      </c>
    </row>
    <row r="55" spans="1:15">
      <c r="A55" s="36">
        <v>1985</v>
      </c>
      <c r="B55" s="37" t="s">
        <v>20</v>
      </c>
      <c r="C55" s="38">
        <v>31199</v>
      </c>
      <c r="D55" s="39">
        <v>1335.46</v>
      </c>
      <c r="E55" s="40">
        <f t="shared" si="1"/>
        <v>1.5242395906979537E-2</v>
      </c>
      <c r="N55">
        <v>2.2787312584195102E-3</v>
      </c>
    </row>
    <row r="56" spans="1:15">
      <c r="A56" s="36">
        <v>1985</v>
      </c>
      <c r="B56" s="37" t="s">
        <v>22</v>
      </c>
      <c r="C56" s="38">
        <v>31229</v>
      </c>
      <c r="D56" s="39">
        <v>1347.45</v>
      </c>
      <c r="E56" s="40">
        <f t="shared" si="1"/>
        <v>8.9781798032138802E-3</v>
      </c>
      <c r="N56">
        <v>3.0236005553071102E-3</v>
      </c>
    </row>
    <row r="57" spans="1:15">
      <c r="A57" s="36">
        <v>1985</v>
      </c>
      <c r="B57" s="37" t="s">
        <v>24</v>
      </c>
      <c r="C57" s="38">
        <v>31260</v>
      </c>
      <c r="D57" s="39">
        <v>1334.01</v>
      </c>
      <c r="E57" s="40">
        <f t="shared" si="1"/>
        <v>-9.9743960814872943E-3</v>
      </c>
      <c r="N57">
        <v>5.0305179029778799E-3</v>
      </c>
    </row>
    <row r="58" spans="1:15">
      <c r="A58" s="36">
        <v>1985</v>
      </c>
      <c r="B58" s="37" t="s">
        <v>26</v>
      </c>
      <c r="C58" s="38">
        <v>31291</v>
      </c>
      <c r="D58" s="39">
        <v>1328.63</v>
      </c>
      <c r="E58" s="40">
        <f t="shared" si="1"/>
        <v>-4.0329532762122334E-3</v>
      </c>
      <c r="N58">
        <v>6.98560541913632E-3</v>
      </c>
    </row>
    <row r="59" spans="1:15">
      <c r="A59" s="36">
        <v>1985</v>
      </c>
      <c r="B59" s="37" t="s">
        <v>27</v>
      </c>
      <c r="C59" s="38">
        <v>31321</v>
      </c>
      <c r="D59" s="39">
        <v>1374.31</v>
      </c>
      <c r="E59" s="40">
        <f t="shared" si="1"/>
        <v>3.4381279965076679E-2</v>
      </c>
      <c r="N59">
        <v>8.4573523616381201E-3</v>
      </c>
    </row>
    <row r="60" spans="1:15">
      <c r="A60" s="36">
        <v>1985</v>
      </c>
      <c r="B60" s="37" t="s">
        <v>28</v>
      </c>
      <c r="C60" s="38">
        <v>31352</v>
      </c>
      <c r="D60" s="39">
        <v>1472.13</v>
      </c>
      <c r="E60" s="40">
        <f t="shared" si="1"/>
        <v>7.1177536363702637E-2</v>
      </c>
      <c r="N60">
        <v>8.5083782010559206E-3</v>
      </c>
    </row>
    <row r="61" spans="1:15">
      <c r="A61" s="36">
        <v>1985</v>
      </c>
      <c r="B61" s="37" t="s">
        <v>29</v>
      </c>
      <c r="C61" s="38">
        <v>31382</v>
      </c>
      <c r="D61" s="39">
        <v>1546.67</v>
      </c>
      <c r="E61" s="40">
        <f t="shared" si="1"/>
        <v>5.0634115193630966E-2</v>
      </c>
      <c r="N61" s="41">
        <v>8.5308864981803196E-3</v>
      </c>
      <c r="O61" s="41" t="s">
        <v>30</v>
      </c>
    </row>
    <row r="62" spans="1:15">
      <c r="A62" s="36">
        <v>1986</v>
      </c>
      <c r="B62" s="37" t="s">
        <v>10</v>
      </c>
      <c r="C62" s="38">
        <v>31413</v>
      </c>
      <c r="D62" s="39">
        <v>1570.99</v>
      </c>
      <c r="E62" s="40">
        <f t="shared" si="1"/>
        <v>1.5724104042879175E-2</v>
      </c>
      <c r="N62">
        <v>8.8859634688168397E-3</v>
      </c>
    </row>
    <row r="63" spans="1:15">
      <c r="A63" s="36">
        <v>1986</v>
      </c>
      <c r="B63" s="37" t="s">
        <v>12</v>
      </c>
      <c r="C63" s="38">
        <v>31444</v>
      </c>
      <c r="D63" s="39">
        <v>1709.06</v>
      </c>
      <c r="E63" s="40">
        <f t="shared" si="1"/>
        <v>8.7887255806847864E-2</v>
      </c>
      <c r="N63">
        <v>8.9781798032138802E-3</v>
      </c>
    </row>
    <row r="64" spans="1:15">
      <c r="A64" s="36">
        <v>1986</v>
      </c>
      <c r="B64" s="37" t="s">
        <v>14</v>
      </c>
      <c r="C64" s="38">
        <v>31472</v>
      </c>
      <c r="D64" s="39">
        <v>1818.61</v>
      </c>
      <c r="E64" s="40">
        <f t="shared" si="1"/>
        <v>6.4099563502744178E-2</v>
      </c>
      <c r="N64">
        <v>1.00008768174621E-2</v>
      </c>
    </row>
    <row r="65" spans="1:14">
      <c r="A65" s="36">
        <v>1986</v>
      </c>
      <c r="B65" s="37" t="s">
        <v>16</v>
      </c>
      <c r="C65" s="38">
        <v>31503</v>
      </c>
      <c r="D65" s="39">
        <v>1783.98</v>
      </c>
      <c r="E65" s="40">
        <f t="shared" si="1"/>
        <v>-1.9042015605324883E-2</v>
      </c>
      <c r="N65">
        <v>1.39537560847257E-2</v>
      </c>
    </row>
    <row r="66" spans="1:14">
      <c r="A66" s="36">
        <v>1986</v>
      </c>
      <c r="B66" s="37" t="s">
        <v>18</v>
      </c>
      <c r="C66" s="38">
        <v>31533</v>
      </c>
      <c r="D66" s="39">
        <v>1876.71</v>
      </c>
      <c r="E66" s="40">
        <f t="shared" si="1"/>
        <v>5.1979282278949324E-2</v>
      </c>
      <c r="N66">
        <v>1.4125848468171E-2</v>
      </c>
    </row>
    <row r="67" spans="1:14">
      <c r="A67" s="36">
        <v>1986</v>
      </c>
      <c r="B67" s="37" t="s">
        <v>20</v>
      </c>
      <c r="C67" s="38">
        <v>31564</v>
      </c>
      <c r="D67" s="39">
        <v>1892.72</v>
      </c>
      <c r="E67" s="40">
        <f t="shared" si="1"/>
        <v>8.5308864981803213E-3</v>
      </c>
      <c r="N67">
        <v>1.41707906459657E-2</v>
      </c>
    </row>
    <row r="68" spans="1:14">
      <c r="A68" s="36">
        <v>1986</v>
      </c>
      <c r="B68" s="37" t="s">
        <v>22</v>
      </c>
      <c r="C68" s="38">
        <v>31594</v>
      </c>
      <c r="D68" s="39">
        <v>1775.31</v>
      </c>
      <c r="E68" s="40">
        <f t="shared" ref="E68:E121" si="6">(D68-D67)/D67</f>
        <v>-6.2032418952618497E-2</v>
      </c>
      <c r="N68">
        <v>1.5242395906979501E-2</v>
      </c>
    </row>
    <row r="69" spans="1:14">
      <c r="A69" s="36">
        <v>1986</v>
      </c>
      <c r="B69" s="37" t="s">
        <v>24</v>
      </c>
      <c r="C69" s="38">
        <v>31625</v>
      </c>
      <c r="D69" s="39">
        <v>1898.34</v>
      </c>
      <c r="E69" s="40">
        <f t="shared" si="6"/>
        <v>6.9300572857698084E-2</v>
      </c>
      <c r="N69">
        <v>1.5647750355018E-2</v>
      </c>
    </row>
    <row r="70" spans="1:14">
      <c r="A70" s="36">
        <v>1986</v>
      </c>
      <c r="B70" s="37" t="s">
        <v>26</v>
      </c>
      <c r="C70" s="38">
        <v>31656</v>
      </c>
      <c r="D70" s="39">
        <v>1767.58</v>
      </c>
      <c r="E70" s="40">
        <f t="shared" si="6"/>
        <v>-6.8881233077320178E-2</v>
      </c>
      <c r="N70">
        <v>1.5724104042879199E-2</v>
      </c>
    </row>
    <row r="71" spans="1:14">
      <c r="A71" s="36">
        <v>1986</v>
      </c>
      <c r="B71" s="37" t="s">
        <v>27</v>
      </c>
      <c r="C71" s="38">
        <v>31686</v>
      </c>
      <c r="D71" s="39">
        <v>1877.81</v>
      </c>
      <c r="E71" s="40">
        <f t="shared" si="6"/>
        <v>6.236209959379492E-2</v>
      </c>
      <c r="N71">
        <v>1.6915060272326001E-2</v>
      </c>
    </row>
    <row r="72" spans="1:14">
      <c r="A72" s="36">
        <v>1986</v>
      </c>
      <c r="B72" s="37" t="s">
        <v>28</v>
      </c>
      <c r="C72" s="38">
        <v>31717</v>
      </c>
      <c r="D72" s="39">
        <v>1914.23</v>
      </c>
      <c r="E72" s="40">
        <f t="shared" si="6"/>
        <v>1.9394933459721736E-2</v>
      </c>
      <c r="N72">
        <v>1.7341211335158702E-2</v>
      </c>
    </row>
    <row r="73" spans="1:14">
      <c r="A73" s="36">
        <v>1986</v>
      </c>
      <c r="B73" s="37" t="s">
        <v>29</v>
      </c>
      <c r="C73" s="38">
        <v>31747</v>
      </c>
      <c r="D73" s="39">
        <v>1895.95</v>
      </c>
      <c r="E73" s="40">
        <f t="shared" si="6"/>
        <v>-9.5495316654738323E-3</v>
      </c>
      <c r="N73">
        <v>1.8316971949532499E-2</v>
      </c>
    </row>
    <row r="74" spans="1:14">
      <c r="A74" s="36">
        <v>1987</v>
      </c>
      <c r="B74" s="37" t="s">
        <v>10</v>
      </c>
      <c r="C74" s="38">
        <v>31778</v>
      </c>
      <c r="D74" s="39">
        <v>2158.04</v>
      </c>
      <c r="E74" s="40">
        <f t="shared" si="6"/>
        <v>0.13823676784725331</v>
      </c>
      <c r="N74">
        <v>1.9033761165407701E-2</v>
      </c>
    </row>
    <row r="75" spans="1:14">
      <c r="A75" s="36">
        <v>1987</v>
      </c>
      <c r="B75" s="37" t="s">
        <v>12</v>
      </c>
      <c r="C75" s="38">
        <v>31809</v>
      </c>
      <c r="D75" s="39">
        <v>2223.9899999999998</v>
      </c>
      <c r="E75" s="40">
        <f t="shared" si="6"/>
        <v>3.0560137902911819E-2</v>
      </c>
      <c r="N75">
        <v>1.9394933459721701E-2</v>
      </c>
    </row>
    <row r="76" spans="1:14">
      <c r="A76" s="36">
        <v>1987</v>
      </c>
      <c r="B76" s="37" t="s">
        <v>14</v>
      </c>
      <c r="C76" s="38">
        <v>31837</v>
      </c>
      <c r="D76" s="39">
        <v>2304.69</v>
      </c>
      <c r="E76" s="40">
        <f t="shared" si="6"/>
        <v>3.6286134380100754E-2</v>
      </c>
      <c r="N76">
        <v>2.2267939599408499E-2</v>
      </c>
    </row>
    <row r="77" spans="1:14">
      <c r="A77" s="36">
        <v>1987</v>
      </c>
      <c r="B77" s="37" t="s">
        <v>16</v>
      </c>
      <c r="C77" s="38">
        <v>31868</v>
      </c>
      <c r="D77" s="39">
        <v>2286.36</v>
      </c>
      <c r="E77" s="40">
        <f t="shared" si="6"/>
        <v>-7.95334730484357E-3</v>
      </c>
      <c r="N77">
        <v>2.3133515810485901E-2</v>
      </c>
    </row>
    <row r="78" spans="1:14">
      <c r="A78" s="36">
        <v>1987</v>
      </c>
      <c r="B78" s="37" t="s">
        <v>18</v>
      </c>
      <c r="C78" s="38">
        <v>31898</v>
      </c>
      <c r="D78" s="39">
        <v>2291.5700000000002</v>
      </c>
      <c r="E78" s="40">
        <f t="shared" si="6"/>
        <v>2.2787312584195123E-3</v>
      </c>
      <c r="N78">
        <v>2.4935511607910701E-2</v>
      </c>
    </row>
    <row r="79" spans="1:14">
      <c r="A79" s="36">
        <v>1987</v>
      </c>
      <c r="B79" s="37" t="s">
        <v>20</v>
      </c>
      <c r="C79" s="38">
        <v>31929</v>
      </c>
      <c r="D79" s="39">
        <v>2418.5300000000002</v>
      </c>
      <c r="E79" s="40">
        <f t="shared" si="6"/>
        <v>5.5403064274711235E-2</v>
      </c>
      <c r="N79">
        <v>2.5363816768645599E-2</v>
      </c>
    </row>
    <row r="80" spans="1:14">
      <c r="A80" s="36">
        <v>1987</v>
      </c>
      <c r="B80" s="37" t="s">
        <v>22</v>
      </c>
      <c r="C80" s="38">
        <v>31959</v>
      </c>
      <c r="D80" s="39">
        <v>2572.0700000000002</v>
      </c>
      <c r="E80" s="40">
        <f t="shared" si="6"/>
        <v>6.3484844099514978E-2</v>
      </c>
      <c r="N80">
        <v>2.55662068280594E-2</v>
      </c>
    </row>
    <row r="81" spans="1:15">
      <c r="A81" s="36">
        <v>1987</v>
      </c>
      <c r="B81" s="37" t="s">
        <v>24</v>
      </c>
      <c r="C81" s="38">
        <v>31990</v>
      </c>
      <c r="D81" s="39">
        <v>2662.95</v>
      </c>
      <c r="E81" s="40">
        <f t="shared" si="6"/>
        <v>3.5333408499768529E-2</v>
      </c>
      <c r="N81">
        <v>2.7863244596479899E-2</v>
      </c>
    </row>
    <row r="82" spans="1:15">
      <c r="A82" s="36">
        <v>1987</v>
      </c>
      <c r="B82" s="37" t="s">
        <v>26</v>
      </c>
      <c r="C82" s="38">
        <v>32021</v>
      </c>
      <c r="D82" s="39">
        <v>2596.2800000000002</v>
      </c>
      <c r="E82" s="40">
        <f t="shared" si="6"/>
        <v>-2.5036144125875296E-2</v>
      </c>
      <c r="N82">
        <v>2.8793607601121599E-2</v>
      </c>
    </row>
    <row r="83" spans="1:15">
      <c r="A83" s="36">
        <v>1987</v>
      </c>
      <c r="B83" s="37" t="s">
        <v>27</v>
      </c>
      <c r="C83" s="38">
        <v>32051</v>
      </c>
      <c r="D83" s="39">
        <v>1993.53</v>
      </c>
      <c r="E83" s="40">
        <f t="shared" si="6"/>
        <v>-0.2321590891583343</v>
      </c>
      <c r="N83">
        <v>2.88302173614704E-2</v>
      </c>
    </row>
    <row r="84" spans="1:15">
      <c r="A84" s="36">
        <v>1987</v>
      </c>
      <c r="B84" s="37" t="s">
        <v>28</v>
      </c>
      <c r="C84" s="38">
        <v>32082</v>
      </c>
      <c r="D84" s="39">
        <v>1833.55</v>
      </c>
      <c r="E84" s="40">
        <f t="shared" si="6"/>
        <v>-8.0249607480198451E-2</v>
      </c>
      <c r="N84">
        <v>2.8914109350887701E-2</v>
      </c>
    </row>
    <row r="85" spans="1:15">
      <c r="A85" s="36">
        <v>1987</v>
      </c>
      <c r="B85" s="37" t="s">
        <v>29</v>
      </c>
      <c r="C85" s="38">
        <v>32112</v>
      </c>
      <c r="D85" s="39">
        <v>1938.83</v>
      </c>
      <c r="E85" s="40">
        <f t="shared" si="6"/>
        <v>5.7418668702789659E-2</v>
      </c>
      <c r="N85">
        <v>3.0053971967411601E-2</v>
      </c>
    </row>
    <row r="86" spans="1:15">
      <c r="A86" s="36">
        <v>1988</v>
      </c>
      <c r="B86" s="37" t="s">
        <v>10</v>
      </c>
      <c r="C86" s="38">
        <v>32143</v>
      </c>
      <c r="D86" s="39">
        <v>1958.22</v>
      </c>
      <c r="E86" s="40">
        <f t="shared" si="6"/>
        <v>1.000087681746213E-2</v>
      </c>
      <c r="N86">
        <v>3.04348653535065E-2</v>
      </c>
    </row>
    <row r="87" spans="1:15">
      <c r="A87" s="36">
        <v>1988</v>
      </c>
      <c r="B87" s="37" t="s">
        <v>12</v>
      </c>
      <c r="C87" s="38">
        <v>32174</v>
      </c>
      <c r="D87" s="39">
        <v>2071.62</v>
      </c>
      <c r="E87" s="40">
        <f t="shared" si="6"/>
        <v>5.7909734350583622E-2</v>
      </c>
      <c r="N87">
        <v>3.0560137902911799E-2</v>
      </c>
    </row>
    <row r="88" spans="1:15">
      <c r="A88" s="36">
        <v>1988</v>
      </c>
      <c r="B88" s="37" t="s">
        <v>14</v>
      </c>
      <c r="C88" s="38">
        <v>32203</v>
      </c>
      <c r="D88" s="39">
        <v>1988.06</v>
      </c>
      <c r="E88" s="40">
        <f t="shared" si="6"/>
        <v>-4.0335582780625767E-2</v>
      </c>
      <c r="N88">
        <v>3.1102252148231001E-2</v>
      </c>
    </row>
    <row r="89" spans="1:15">
      <c r="A89" s="36">
        <v>1988</v>
      </c>
      <c r="B89" s="37" t="s">
        <v>16</v>
      </c>
      <c r="C89" s="38">
        <v>32234</v>
      </c>
      <c r="D89" s="39">
        <v>2032.33</v>
      </c>
      <c r="E89" s="40">
        <f t="shared" si="6"/>
        <v>2.2267939599408461E-2</v>
      </c>
      <c r="N89">
        <v>3.43218369433856E-2</v>
      </c>
    </row>
    <row r="90" spans="1:15">
      <c r="A90" s="36">
        <v>1988</v>
      </c>
      <c r="B90" s="37" t="s">
        <v>18</v>
      </c>
      <c r="C90" s="38">
        <v>32264</v>
      </c>
      <c r="D90" s="39">
        <v>2031.12</v>
      </c>
      <c r="E90" s="40">
        <f t="shared" si="6"/>
        <v>-5.953757509853402E-4</v>
      </c>
      <c r="N90">
        <v>3.43812799650767E-2</v>
      </c>
    </row>
    <row r="91" spans="1:15">
      <c r="A91" s="36">
        <v>1988</v>
      </c>
      <c r="B91" s="37" t="s">
        <v>20</v>
      </c>
      <c r="C91" s="38">
        <v>32295</v>
      </c>
      <c r="D91" s="39">
        <v>2141.71</v>
      </c>
      <c r="E91" s="40">
        <f t="shared" si="6"/>
        <v>5.444779235101823E-2</v>
      </c>
      <c r="N91" s="41">
        <v>3.5333408499768501E-2</v>
      </c>
      <c r="O91" s="41" t="s">
        <v>13</v>
      </c>
    </row>
    <row r="92" spans="1:15">
      <c r="A92" s="36">
        <v>1988</v>
      </c>
      <c r="B92" s="37" t="s">
        <v>22</v>
      </c>
      <c r="C92" s="38">
        <v>32325</v>
      </c>
      <c r="D92" s="39">
        <v>2128.73</v>
      </c>
      <c r="E92" s="40">
        <f t="shared" si="6"/>
        <v>-6.0605777626289358E-3</v>
      </c>
      <c r="N92">
        <v>3.6286134380100803E-2</v>
      </c>
    </row>
    <row r="93" spans="1:15">
      <c r="A93" s="36">
        <v>1988</v>
      </c>
      <c r="B93" s="37" t="s">
        <v>24</v>
      </c>
      <c r="C93" s="38">
        <v>32356</v>
      </c>
      <c r="D93" s="39">
        <v>2031.65</v>
      </c>
      <c r="E93" s="40">
        <f t="shared" si="6"/>
        <v>-4.5604656297416737E-2</v>
      </c>
      <c r="N93">
        <v>3.9997046735411997E-2</v>
      </c>
    </row>
    <row r="94" spans="1:15">
      <c r="A94" s="36">
        <v>1988</v>
      </c>
      <c r="B94" s="37" t="s">
        <v>26</v>
      </c>
      <c r="C94" s="38">
        <v>32387</v>
      </c>
      <c r="D94" s="39">
        <v>2112.91</v>
      </c>
      <c r="E94" s="40">
        <f t="shared" si="6"/>
        <v>3.9997046735411983E-2</v>
      </c>
      <c r="N94">
        <v>4.1478942213516098E-2</v>
      </c>
    </row>
    <row r="95" spans="1:15">
      <c r="A95" s="36">
        <v>1988</v>
      </c>
      <c r="B95" s="37" t="s">
        <v>27</v>
      </c>
      <c r="C95" s="38">
        <v>32417</v>
      </c>
      <c r="D95" s="39">
        <v>2148.65</v>
      </c>
      <c r="E95" s="40">
        <f t="shared" si="6"/>
        <v>1.6915060272325956E-2</v>
      </c>
      <c r="N95">
        <v>4.2730631634508298E-2</v>
      </c>
    </row>
    <row r="96" spans="1:15">
      <c r="A96" s="36">
        <v>1988</v>
      </c>
      <c r="B96" s="37" t="s">
        <v>28</v>
      </c>
      <c r="C96" s="38">
        <v>32448</v>
      </c>
      <c r="D96" s="39">
        <v>2114.5100000000002</v>
      </c>
      <c r="E96" s="40">
        <f t="shared" si="6"/>
        <v>-1.5889046610662448E-2</v>
      </c>
      <c r="N96">
        <v>4.5586061078168101E-2</v>
      </c>
    </row>
    <row r="97" spans="1:14">
      <c r="A97" s="36">
        <v>1988</v>
      </c>
      <c r="B97" s="37" t="s">
        <v>29</v>
      </c>
      <c r="C97" s="38">
        <v>32478</v>
      </c>
      <c r="D97" s="39">
        <v>2168.5700000000002</v>
      </c>
      <c r="E97" s="40">
        <f t="shared" si="6"/>
        <v>2.5566206828059428E-2</v>
      </c>
      <c r="N97">
        <v>4.7957084660993E-2</v>
      </c>
    </row>
    <row r="98" spans="1:14">
      <c r="A98" s="36">
        <v>1989</v>
      </c>
      <c r="B98" s="37" t="s">
        <v>10</v>
      </c>
      <c r="C98" s="38">
        <v>32509</v>
      </c>
      <c r="D98" s="39">
        <v>2342.3200000000002</v>
      </c>
      <c r="E98" s="40">
        <f t="shared" si="6"/>
        <v>8.0121923663981326E-2</v>
      </c>
      <c r="N98">
        <v>4.8036096678172102E-2</v>
      </c>
    </row>
    <row r="99" spans="1:14">
      <c r="A99" s="36">
        <v>1989</v>
      </c>
      <c r="B99" s="37" t="s">
        <v>12</v>
      </c>
      <c r="C99" s="38">
        <v>32540</v>
      </c>
      <c r="D99" s="39">
        <v>2258.39</v>
      </c>
      <c r="E99" s="40">
        <f t="shared" si="6"/>
        <v>-3.5831995628266111E-2</v>
      </c>
      <c r="N99">
        <v>5.0634115193631E-2</v>
      </c>
    </row>
    <row r="100" spans="1:14">
      <c r="A100" s="36">
        <v>1989</v>
      </c>
      <c r="B100" s="37" t="s">
        <v>14</v>
      </c>
      <c r="C100" s="38">
        <v>32568</v>
      </c>
      <c r="D100" s="39">
        <v>2277.4899999999998</v>
      </c>
      <c r="E100" s="40">
        <f t="shared" si="6"/>
        <v>8.4573523616381183E-3</v>
      </c>
      <c r="N100">
        <v>5.1979282278949303E-2</v>
      </c>
    </row>
    <row r="101" spans="1:14">
      <c r="A101" s="36">
        <v>1989</v>
      </c>
      <c r="B101" s="37" t="s">
        <v>16</v>
      </c>
      <c r="C101" s="38">
        <v>32599</v>
      </c>
      <c r="D101" s="39">
        <v>2418.8000000000002</v>
      </c>
      <c r="E101" s="40">
        <f t="shared" si="6"/>
        <v>6.2046375615260843E-2</v>
      </c>
      <c r="N101">
        <v>5.4447792351018202E-2</v>
      </c>
    </row>
    <row r="102" spans="1:14">
      <c r="A102" s="36">
        <v>1989</v>
      </c>
      <c r="B102" s="37" t="s">
        <v>18</v>
      </c>
      <c r="C102" s="38">
        <v>32629</v>
      </c>
      <c r="D102" s="39">
        <v>2480.15</v>
      </c>
      <c r="E102" s="40">
        <f t="shared" si="6"/>
        <v>2.5363816768645568E-2</v>
      </c>
      <c r="N102">
        <v>5.54030642747112E-2</v>
      </c>
    </row>
    <row r="103" spans="1:14">
      <c r="A103" s="36">
        <v>1989</v>
      </c>
      <c r="B103" s="37" t="s">
        <v>20</v>
      </c>
      <c r="C103" s="38">
        <v>32660</v>
      </c>
      <c r="D103" s="39">
        <v>2440.06</v>
      </c>
      <c r="E103" s="40">
        <f t="shared" si="6"/>
        <v>-1.6164344898494099E-2</v>
      </c>
      <c r="N103">
        <v>5.7418668702789701E-2</v>
      </c>
    </row>
    <row r="104" spans="1:14">
      <c r="A104" s="36">
        <v>1989</v>
      </c>
      <c r="B104" s="37" t="s">
        <v>22</v>
      </c>
      <c r="C104" s="38">
        <v>32690</v>
      </c>
      <c r="D104" s="39">
        <v>2660.66</v>
      </c>
      <c r="E104" s="40">
        <f t="shared" si="6"/>
        <v>9.0407612927550923E-2</v>
      </c>
      <c r="N104">
        <v>5.7909734350583601E-2</v>
      </c>
    </row>
    <row r="105" spans="1:14">
      <c r="A105" s="36">
        <v>1989</v>
      </c>
      <c r="B105" s="37" t="s">
        <v>24</v>
      </c>
      <c r="C105" s="38">
        <v>32721</v>
      </c>
      <c r="D105" s="39">
        <v>2737.27</v>
      </c>
      <c r="E105" s="40">
        <f t="shared" si="6"/>
        <v>2.8793607601121575E-2</v>
      </c>
      <c r="N105">
        <v>6.2046375615260801E-2</v>
      </c>
    </row>
    <row r="106" spans="1:14">
      <c r="A106" s="36">
        <v>1989</v>
      </c>
      <c r="B106" s="37" t="s">
        <v>26</v>
      </c>
      <c r="C106" s="38">
        <v>32752</v>
      </c>
      <c r="D106" s="39">
        <v>2692.82</v>
      </c>
      <c r="E106" s="40">
        <f t="shared" si="6"/>
        <v>-1.6238807278784999E-2</v>
      </c>
      <c r="N106">
        <v>6.2068225525557803E-2</v>
      </c>
    </row>
    <row r="107" spans="1:14">
      <c r="A107" s="36">
        <v>1989</v>
      </c>
      <c r="B107" s="37" t="s">
        <v>27</v>
      </c>
      <c r="C107" s="38">
        <v>32782</v>
      </c>
      <c r="D107" s="39">
        <v>2645.08</v>
      </c>
      <c r="E107" s="40">
        <f t="shared" si="6"/>
        <v>-1.7728626495644058E-2</v>
      </c>
      <c r="N107">
        <v>6.2362099593794899E-2</v>
      </c>
    </row>
    <row r="108" spans="1:14">
      <c r="A108" s="36">
        <v>1989</v>
      </c>
      <c r="B108" s="37" t="s">
        <v>28</v>
      </c>
      <c r="C108" s="38">
        <v>32813</v>
      </c>
      <c r="D108" s="39">
        <v>2706.27</v>
      </c>
      <c r="E108" s="40">
        <f t="shared" si="6"/>
        <v>2.3133515810485904E-2</v>
      </c>
      <c r="N108">
        <v>6.3484844099515006E-2</v>
      </c>
    </row>
    <row r="109" spans="1:14">
      <c r="A109" s="36">
        <v>1989</v>
      </c>
      <c r="B109" s="37" t="s">
        <v>29</v>
      </c>
      <c r="C109" s="38">
        <v>32843</v>
      </c>
      <c r="D109" s="39">
        <v>2753.2</v>
      </c>
      <c r="E109" s="40">
        <f t="shared" si="6"/>
        <v>1.7341211335158663E-2</v>
      </c>
      <c r="N109">
        <v>6.4099563502744206E-2</v>
      </c>
    </row>
    <row r="110" spans="1:14">
      <c r="A110" s="36">
        <v>1990</v>
      </c>
      <c r="B110" s="37" t="s">
        <v>10</v>
      </c>
      <c r="C110" s="38">
        <v>32874</v>
      </c>
      <c r="D110" s="39">
        <v>2590.54</v>
      </c>
      <c r="E110" s="40">
        <f t="shared" si="6"/>
        <v>-5.9080342873746861E-2</v>
      </c>
      <c r="N110">
        <v>6.9300572857698098E-2</v>
      </c>
    </row>
    <row r="111" spans="1:14">
      <c r="A111" s="36">
        <v>1990</v>
      </c>
      <c r="B111" s="37" t="s">
        <v>12</v>
      </c>
      <c r="C111" s="38">
        <v>32905</v>
      </c>
      <c r="D111" s="39">
        <v>2627.25</v>
      </c>
      <c r="E111" s="40">
        <f t="shared" si="6"/>
        <v>1.4170790645965721E-2</v>
      </c>
      <c r="N111">
        <v>7.1177536363702595E-2</v>
      </c>
    </row>
    <row r="112" spans="1:14">
      <c r="A112" s="36">
        <v>1990</v>
      </c>
      <c r="B112" s="37" t="s">
        <v>14</v>
      </c>
      <c r="C112" s="38">
        <v>32933</v>
      </c>
      <c r="D112" s="39">
        <v>2707.21</v>
      </c>
      <c r="E112" s="40">
        <f t="shared" si="6"/>
        <v>3.0434865353506532E-2</v>
      </c>
      <c r="N112">
        <v>8.0121923663981298E-2</v>
      </c>
    </row>
    <row r="113" spans="1:14">
      <c r="A113" s="36">
        <v>1990</v>
      </c>
      <c r="B113" s="37" t="s">
        <v>16</v>
      </c>
      <c r="C113" s="38">
        <v>32964</v>
      </c>
      <c r="D113" s="39">
        <v>2656.76</v>
      </c>
      <c r="E113" s="40">
        <f t="shared" si="6"/>
        <v>-1.8635421707218804E-2</v>
      </c>
      <c r="N113">
        <v>8.2769990514762207E-2</v>
      </c>
    </row>
    <row r="114" spans="1:14">
      <c r="A114" s="36">
        <v>1990</v>
      </c>
      <c r="B114" s="37" t="s">
        <v>18</v>
      </c>
      <c r="C114" s="38">
        <v>32994</v>
      </c>
      <c r="D114" s="39">
        <v>2876.66</v>
      </c>
      <c r="E114" s="40">
        <f t="shared" si="6"/>
        <v>8.2769990514762193E-2</v>
      </c>
      <c r="N114">
        <v>8.5103935293753305E-2</v>
      </c>
    </row>
    <row r="115" spans="1:14">
      <c r="A115" s="36">
        <v>1990</v>
      </c>
      <c r="B115" s="37" t="s">
        <v>20</v>
      </c>
      <c r="C115" s="38">
        <v>33025</v>
      </c>
      <c r="D115" s="39">
        <v>2880.69</v>
      </c>
      <c r="E115" s="40">
        <f t="shared" si="6"/>
        <v>1.4009302454931066E-3</v>
      </c>
      <c r="N115">
        <v>8.7887255806847905E-2</v>
      </c>
    </row>
    <row r="116" spans="1:14">
      <c r="A116" s="36">
        <v>1990</v>
      </c>
      <c r="B116" s="37" t="s">
        <v>22</v>
      </c>
      <c r="C116" s="38">
        <v>33055</v>
      </c>
      <c r="D116" s="39">
        <v>2905.2</v>
      </c>
      <c r="E116" s="40">
        <f t="shared" si="6"/>
        <v>8.5083782010559154E-3</v>
      </c>
      <c r="N116">
        <v>9.0407612927550896E-2</v>
      </c>
    </row>
    <row r="117" spans="1:14">
      <c r="A117" s="36">
        <v>1990</v>
      </c>
      <c r="B117" s="37" t="s">
        <v>24</v>
      </c>
      <c r="C117" s="38">
        <v>33086</v>
      </c>
      <c r="D117" s="39">
        <v>2614.36</v>
      </c>
      <c r="E117" s="40">
        <f t="shared" si="6"/>
        <v>-0.10011014732204314</v>
      </c>
      <c r="N117">
        <v>9.78229682232266E-2</v>
      </c>
    </row>
    <row r="118" spans="1:14">
      <c r="A118" s="36">
        <v>1990</v>
      </c>
      <c r="B118" s="37" t="s">
        <v>26</v>
      </c>
      <c r="C118" s="38">
        <v>33117</v>
      </c>
      <c r="D118" s="39">
        <v>2452.48</v>
      </c>
      <c r="E118" s="40">
        <f t="shared" si="6"/>
        <v>-6.191955201272973E-2</v>
      </c>
      <c r="N118">
        <v>0.10652161785216201</v>
      </c>
    </row>
    <row r="119" spans="1:14">
      <c r="A119" s="36">
        <v>1990</v>
      </c>
      <c r="B119" s="37" t="s">
        <v>27</v>
      </c>
      <c r="C119" s="38">
        <v>33147</v>
      </c>
      <c r="D119" s="39">
        <v>2442.33</v>
      </c>
      <c r="E119" s="40">
        <f t="shared" si="6"/>
        <v>-4.138667797494818E-3</v>
      </c>
      <c r="N119">
        <v>0.114654959188721</v>
      </c>
    </row>
    <row r="120" spans="1:14">
      <c r="A120" s="36">
        <v>1990</v>
      </c>
      <c r="B120" s="37" t="s">
        <v>28</v>
      </c>
      <c r="C120" s="38">
        <v>33178</v>
      </c>
      <c r="D120" s="39">
        <v>2559.65</v>
      </c>
      <c r="E120" s="40">
        <f t="shared" si="6"/>
        <v>4.8036096678172144E-2</v>
      </c>
      <c r="N120">
        <v>0.138236767847253</v>
      </c>
    </row>
    <row r="121" spans="1:14">
      <c r="A121" s="44">
        <v>1990</v>
      </c>
      <c r="B121" s="45" t="s">
        <v>29</v>
      </c>
      <c r="C121" s="46">
        <v>33208</v>
      </c>
      <c r="D121" s="47">
        <v>2633.66</v>
      </c>
      <c r="E121" s="40">
        <f t="shared" si="6"/>
        <v>2.8914109350887722E-2</v>
      </c>
    </row>
  </sheetData>
  <sortState xmlns:xlrd2="http://schemas.microsoft.com/office/spreadsheetml/2017/richdata2" ref="N2:N121">
    <sortCondition ref="N2:N12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3"/>
  <sheetViews>
    <sheetView topLeftCell="A5" zoomScale="79" zoomScaleNormal="115" workbookViewId="0">
      <selection activeCell="AH8" sqref="AH8"/>
    </sheetView>
  </sheetViews>
  <sheetFormatPr defaultColWidth="9" defaultRowHeight="14.4"/>
  <cols>
    <col min="1" max="1" width="13.88671875" customWidth="1"/>
    <col min="2" max="2" width="9.77734375" customWidth="1"/>
    <col min="3" max="3" width="13.44140625" customWidth="1"/>
    <col min="4" max="4" width="9.109375" customWidth="1"/>
    <col min="13" max="13" width="17.88671875" customWidth="1"/>
    <col min="14" max="14" width="18.44140625" customWidth="1"/>
    <col min="15" max="15" width="13.6640625" customWidth="1"/>
    <col min="16" max="16" width="17.77734375" customWidth="1"/>
    <col min="17" max="17" width="12.44140625" customWidth="1"/>
    <col min="18" max="18" width="20.109375" customWidth="1"/>
    <col min="19" max="19" width="13" customWidth="1"/>
  </cols>
  <sheetData>
    <row r="1" spans="1:19">
      <c r="A1" s="21" t="s">
        <v>31</v>
      </c>
      <c r="B1" s="22" t="s">
        <v>32</v>
      </c>
      <c r="C1" s="23" t="s">
        <v>33</v>
      </c>
      <c r="D1" s="1" t="s">
        <v>34</v>
      </c>
      <c r="E1" s="2"/>
      <c r="F1" s="2"/>
      <c r="M1" t="s">
        <v>35</v>
      </c>
    </row>
    <row r="2" spans="1:19">
      <c r="A2" s="24">
        <v>85.09</v>
      </c>
      <c r="B2" s="25">
        <f>LN(A2)</f>
        <v>4.4437095198614696</v>
      </c>
      <c r="C2" s="26">
        <v>133</v>
      </c>
      <c r="D2" s="27">
        <f>LN(C2)</f>
        <v>4.8903491282217502</v>
      </c>
    </row>
    <row r="3" spans="1:19">
      <c r="A3" s="28">
        <v>93.73</v>
      </c>
      <c r="B3" s="25">
        <f t="shared" ref="B3:B66" si="0">LN(A3)</f>
        <v>4.5404183087583903</v>
      </c>
      <c r="C3" s="29">
        <v>122</v>
      </c>
      <c r="D3" s="27">
        <f t="shared" ref="D3:D66" si="1">LN(C3)</f>
        <v>4.8040210447332603</v>
      </c>
      <c r="M3" s="5" t="s">
        <v>36</v>
      </c>
      <c r="N3" s="5"/>
    </row>
    <row r="4" spans="1:19">
      <c r="A4" s="28">
        <v>119.97</v>
      </c>
      <c r="B4" s="25">
        <f t="shared" si="0"/>
        <v>4.78724171152684</v>
      </c>
      <c r="C4" s="29">
        <v>103</v>
      </c>
      <c r="D4" s="27">
        <f t="shared" si="1"/>
        <v>4.6347289882296403</v>
      </c>
      <c r="M4" t="s">
        <v>37</v>
      </c>
      <c r="N4">
        <v>0.91129182501751904</v>
      </c>
    </row>
    <row r="5" spans="1:19">
      <c r="A5" s="28">
        <v>151.46</v>
      </c>
      <c r="B5" s="25">
        <f t="shared" si="0"/>
        <v>5.0203215636856804</v>
      </c>
      <c r="C5" s="29">
        <v>133</v>
      </c>
      <c r="D5" s="27">
        <f t="shared" si="1"/>
        <v>4.8903491282217502</v>
      </c>
      <c r="M5" t="s">
        <v>38</v>
      </c>
      <c r="N5">
        <v>0.83045279034375996</v>
      </c>
    </row>
    <row r="6" spans="1:19">
      <c r="A6" s="28">
        <v>171.86</v>
      </c>
      <c r="B6" s="25">
        <f t="shared" si="0"/>
        <v>5.1466801918850802</v>
      </c>
      <c r="C6" s="29">
        <v>67.8</v>
      </c>
      <c r="D6" s="27">
        <f t="shared" si="1"/>
        <v>4.2165621949463503</v>
      </c>
      <c r="M6" t="s">
        <v>39</v>
      </c>
      <c r="N6">
        <v>0.82929940796514601</v>
      </c>
    </row>
    <row r="7" spans="1:19">
      <c r="A7" s="28">
        <v>175.15</v>
      </c>
      <c r="B7" s="25">
        <f t="shared" si="0"/>
        <v>5.1656427496435002</v>
      </c>
      <c r="C7" s="29">
        <v>114</v>
      </c>
      <c r="D7" s="27">
        <f t="shared" si="1"/>
        <v>4.7361984483945001</v>
      </c>
      <c r="M7" t="s">
        <v>40</v>
      </c>
      <c r="N7">
        <v>0.45365874242175003</v>
      </c>
    </row>
    <row r="8" spans="1:19">
      <c r="A8" s="28">
        <v>179.66</v>
      </c>
      <c r="B8" s="25">
        <f t="shared" si="0"/>
        <v>5.1910661758010601</v>
      </c>
      <c r="C8" s="29">
        <v>118</v>
      </c>
      <c r="D8" s="27">
        <f t="shared" si="1"/>
        <v>4.7706846244656704</v>
      </c>
      <c r="M8" s="8" t="s">
        <v>41</v>
      </c>
      <c r="N8" s="8">
        <v>149</v>
      </c>
    </row>
    <row r="9" spans="1:19">
      <c r="A9" s="28">
        <v>196.41</v>
      </c>
      <c r="B9" s="25">
        <f t="shared" si="0"/>
        <v>5.2802043111211097</v>
      </c>
      <c r="C9" s="29">
        <v>182</v>
      </c>
      <c r="D9" s="27">
        <f t="shared" si="1"/>
        <v>5.2040066870767996</v>
      </c>
    </row>
    <row r="10" spans="1:19">
      <c r="A10" s="28">
        <v>197.23</v>
      </c>
      <c r="B10" s="25">
        <f t="shared" si="0"/>
        <v>5.2843705604154101</v>
      </c>
      <c r="C10" s="29">
        <v>85</v>
      </c>
      <c r="D10" s="27">
        <f t="shared" si="1"/>
        <v>4.4426512564903202</v>
      </c>
      <c r="M10" t="s">
        <v>42</v>
      </c>
    </row>
    <row r="11" spans="1:19">
      <c r="A11" s="28">
        <v>203.21</v>
      </c>
      <c r="B11" s="25">
        <f t="shared" si="0"/>
        <v>5.3142399270918501</v>
      </c>
      <c r="C11" s="29">
        <v>176</v>
      </c>
      <c r="D11" s="27">
        <f t="shared" si="1"/>
        <v>5.1704839950381496</v>
      </c>
      <c r="M11" s="9"/>
      <c r="N11" s="9" t="s">
        <v>43</v>
      </c>
      <c r="O11" s="9" t="s">
        <v>44</v>
      </c>
      <c r="P11" s="9" t="s">
        <v>45</v>
      </c>
      <c r="Q11" s="9" t="s">
        <v>46</v>
      </c>
      <c r="R11" s="9" t="s">
        <v>47</v>
      </c>
    </row>
    <row r="12" spans="1:19">
      <c r="A12" s="28">
        <v>214.98</v>
      </c>
      <c r="B12" s="25">
        <f t="shared" si="0"/>
        <v>5.3705450005449196</v>
      </c>
      <c r="C12" s="29">
        <v>95</v>
      </c>
      <c r="D12" s="27">
        <f t="shared" si="1"/>
        <v>4.5538768916005399</v>
      </c>
      <c r="M12" t="s">
        <v>48</v>
      </c>
      <c r="N12">
        <v>1</v>
      </c>
      <c r="O12">
        <v>148.18362197277099</v>
      </c>
      <c r="P12">
        <v>148.18362197277099</v>
      </c>
      <c r="Q12">
        <v>720.01515346696203</v>
      </c>
      <c r="R12">
        <v>1.6223881982513699E-58</v>
      </c>
    </row>
    <row r="13" spans="1:19">
      <c r="A13" s="28">
        <v>217.51</v>
      </c>
      <c r="B13" s="25">
        <f t="shared" si="0"/>
        <v>5.38224482648332</v>
      </c>
      <c r="C13" s="29">
        <v>122</v>
      </c>
      <c r="D13" s="27">
        <f t="shared" si="1"/>
        <v>4.8040210447332603</v>
      </c>
      <c r="M13" t="s">
        <v>49</v>
      </c>
      <c r="N13">
        <v>147</v>
      </c>
      <c r="O13">
        <v>30.253519422625502</v>
      </c>
      <c r="P13">
        <v>0.205806254575683</v>
      </c>
    </row>
    <row r="14" spans="1:19">
      <c r="A14" s="28">
        <v>221.85</v>
      </c>
      <c r="B14" s="25">
        <f t="shared" si="0"/>
        <v>5.4020014778249204</v>
      </c>
      <c r="C14" s="29">
        <v>110</v>
      </c>
      <c r="D14" s="27">
        <f t="shared" si="1"/>
        <v>4.7004803657924201</v>
      </c>
      <c r="M14" s="8" t="s">
        <v>50</v>
      </c>
      <c r="N14" s="8">
        <v>148</v>
      </c>
      <c r="O14" s="8">
        <v>178.43714139539699</v>
      </c>
      <c r="P14" s="8"/>
      <c r="Q14" s="8"/>
      <c r="R14" s="8"/>
    </row>
    <row r="15" spans="1:19">
      <c r="A15" s="28">
        <v>225.2</v>
      </c>
      <c r="B15" s="25">
        <f t="shared" si="0"/>
        <v>5.4169888962655399</v>
      </c>
      <c r="C15" s="29">
        <v>147</v>
      </c>
      <c r="D15" s="27">
        <f t="shared" si="1"/>
        <v>4.9904325867787396</v>
      </c>
    </row>
    <row r="16" spans="1:19">
      <c r="A16" s="28">
        <v>240.16</v>
      </c>
      <c r="B16" s="25">
        <f t="shared" si="0"/>
        <v>5.4813053678851498</v>
      </c>
      <c r="C16" s="29">
        <v>143</v>
      </c>
      <c r="D16" s="27">
        <f t="shared" si="1"/>
        <v>4.9628446302599096</v>
      </c>
      <c r="M16" s="9"/>
      <c r="N16" s="9" t="s">
        <v>51</v>
      </c>
      <c r="O16" s="9" t="s">
        <v>40</v>
      </c>
      <c r="P16" s="9" t="s">
        <v>52</v>
      </c>
      <c r="Q16" s="9" t="s">
        <v>53</v>
      </c>
      <c r="R16" s="9" t="s">
        <v>54</v>
      </c>
      <c r="S16" s="9" t="s">
        <v>55</v>
      </c>
    </row>
    <row r="17" spans="1:19">
      <c r="A17" s="28">
        <v>246.21</v>
      </c>
      <c r="B17" s="25">
        <f t="shared" si="0"/>
        <v>5.5061848303097296</v>
      </c>
      <c r="C17" s="29">
        <v>75</v>
      </c>
      <c r="D17" s="27">
        <f t="shared" si="1"/>
        <v>4.3174881135363101</v>
      </c>
      <c r="M17" t="s">
        <v>56</v>
      </c>
      <c r="N17">
        <v>7.9439264345687404</v>
      </c>
      <c r="O17">
        <v>0.174479177226607</v>
      </c>
      <c r="P17">
        <v>45.529366660478097</v>
      </c>
      <c r="Q17">
        <v>1.4934754594352601E-88</v>
      </c>
      <c r="R17">
        <v>7.5991148728248703</v>
      </c>
      <c r="S17">
        <v>8.2887379963126104</v>
      </c>
    </row>
    <row r="18" spans="1:19">
      <c r="A18" s="28">
        <v>275.77999999999997</v>
      </c>
      <c r="B18" s="25">
        <f t="shared" si="0"/>
        <v>5.6196034464135902</v>
      </c>
      <c r="C18" s="29">
        <v>32</v>
      </c>
      <c r="D18" s="27">
        <f t="shared" si="1"/>
        <v>3.4657359027997301</v>
      </c>
      <c r="M18" s="8" t="s">
        <v>32</v>
      </c>
      <c r="N18" s="8">
        <v>-0.60678468283607101</v>
      </c>
      <c r="O18" s="8">
        <v>2.2613292011583401E-2</v>
      </c>
      <c r="P18" s="8">
        <v>-26.833098096697</v>
      </c>
      <c r="Q18" s="8">
        <v>1.6223881982513699E-58</v>
      </c>
      <c r="R18" s="8">
        <v>-0.651473823733139</v>
      </c>
      <c r="S18" s="8">
        <v>-0.56209554193900402</v>
      </c>
    </row>
    <row r="19" spans="1:19">
      <c r="A19" s="24">
        <v>276.45</v>
      </c>
      <c r="B19" s="25">
        <f t="shared" si="0"/>
        <v>5.62202997278394</v>
      </c>
      <c r="C19" s="26">
        <v>88</v>
      </c>
      <c r="D19" s="27">
        <f t="shared" si="1"/>
        <v>4.4773368144782104</v>
      </c>
    </row>
    <row r="20" spans="1:19">
      <c r="A20" s="28">
        <v>286.82</v>
      </c>
      <c r="B20" s="25">
        <f t="shared" si="0"/>
        <v>5.6588548413010704</v>
      </c>
      <c r="C20" s="29">
        <v>91</v>
      </c>
      <c r="D20" s="27">
        <f t="shared" si="1"/>
        <v>4.5108595065168497</v>
      </c>
    </row>
    <row r="21" spans="1:19">
      <c r="A21" s="28">
        <v>287.20999999999998</v>
      </c>
      <c r="B21" s="25">
        <f t="shared" si="0"/>
        <v>5.66021365550941</v>
      </c>
      <c r="C21" s="29">
        <v>90</v>
      </c>
      <c r="D21" s="27">
        <f t="shared" si="1"/>
        <v>4.4998096703302704</v>
      </c>
    </row>
    <row r="22" spans="1:19">
      <c r="A22" s="28">
        <v>309.08999999999997</v>
      </c>
      <c r="B22" s="25">
        <f t="shared" si="0"/>
        <v>5.7336324966250896</v>
      </c>
      <c r="C22" s="29">
        <v>83</v>
      </c>
      <c r="D22" s="27">
        <f t="shared" si="1"/>
        <v>4.4188406077966</v>
      </c>
      <c r="M22" t="s">
        <v>57</v>
      </c>
      <c r="R22" t="s">
        <v>58</v>
      </c>
    </row>
    <row r="23" spans="1:19">
      <c r="A23" s="28">
        <v>335.01</v>
      </c>
      <c r="B23" s="25">
        <f t="shared" si="0"/>
        <v>5.8141603821258103</v>
      </c>
      <c r="C23" s="29">
        <v>73</v>
      </c>
      <c r="D23" s="27">
        <f t="shared" si="1"/>
        <v>4.2904594411483901</v>
      </c>
    </row>
    <row r="24" spans="1:19">
      <c r="A24" s="28">
        <v>342.04</v>
      </c>
      <c r="B24" s="25">
        <f t="shared" si="0"/>
        <v>5.83492768928775</v>
      </c>
      <c r="C24" s="29">
        <v>63</v>
      </c>
      <c r="D24" s="27">
        <f t="shared" si="1"/>
        <v>4.1431347263915299</v>
      </c>
      <c r="M24" s="9" t="s">
        <v>59</v>
      </c>
      <c r="N24" s="9" t="s">
        <v>60</v>
      </c>
      <c r="O24" s="9" t="s">
        <v>61</v>
      </c>
      <c r="P24" s="9" t="s">
        <v>62</v>
      </c>
      <c r="R24" s="9" t="s">
        <v>63</v>
      </c>
      <c r="S24" s="9" t="s">
        <v>34</v>
      </c>
    </row>
    <row r="25" spans="1:19">
      <c r="A25" s="28">
        <v>343.02</v>
      </c>
      <c r="B25" s="25">
        <f t="shared" si="0"/>
        <v>5.8377887545039302</v>
      </c>
      <c r="C25" s="29">
        <v>95</v>
      </c>
      <c r="D25" s="27">
        <f t="shared" si="1"/>
        <v>4.5538768916005399</v>
      </c>
      <c r="M25">
        <v>1</v>
      </c>
      <c r="N25">
        <v>5.2475515629439702</v>
      </c>
      <c r="O25">
        <v>-0.35720243472221502</v>
      </c>
      <c r="P25">
        <v>-0.79005498228101201</v>
      </c>
      <c r="R25">
        <v>0.33557046979865801</v>
      </c>
      <c r="S25">
        <v>1.3609765531356</v>
      </c>
    </row>
    <row r="26" spans="1:19">
      <c r="A26" s="28">
        <v>344.11</v>
      </c>
      <c r="B26" s="25">
        <f t="shared" si="0"/>
        <v>5.8409613737005497</v>
      </c>
      <c r="C26" s="29">
        <v>172</v>
      </c>
      <c r="D26" s="27">
        <f t="shared" si="1"/>
        <v>5.1474944768134501</v>
      </c>
      <c r="M26">
        <v>2</v>
      </c>
      <c r="N26">
        <v>5.1888701511456903</v>
      </c>
      <c r="O26">
        <v>-0.38484910641242898</v>
      </c>
      <c r="P26">
        <v>-0.85120347565376098</v>
      </c>
      <c r="R26">
        <v>1.0067114093959699</v>
      </c>
      <c r="S26">
        <v>1.3862943611198899</v>
      </c>
    </row>
    <row r="27" spans="1:19">
      <c r="A27" s="28">
        <v>344.74</v>
      </c>
      <c r="B27" s="25">
        <f t="shared" si="0"/>
        <v>5.8427905097262496</v>
      </c>
      <c r="C27" s="29">
        <v>115</v>
      </c>
      <c r="D27" s="27">
        <f t="shared" si="1"/>
        <v>4.7449321283632502</v>
      </c>
      <c r="M27">
        <v>3</v>
      </c>
      <c r="N27">
        <v>5.03910149098032</v>
      </c>
      <c r="O27">
        <v>-0.40437250275068098</v>
      </c>
      <c r="P27">
        <v>-0.89438503056135199</v>
      </c>
      <c r="R27">
        <v>1.6778523489932899</v>
      </c>
      <c r="S27">
        <v>1.3862943611198899</v>
      </c>
    </row>
    <row r="28" spans="1:19">
      <c r="A28" s="28">
        <v>346.05</v>
      </c>
      <c r="B28" s="25">
        <f t="shared" si="0"/>
        <v>5.8465832732878704</v>
      </c>
      <c r="C28" s="29">
        <v>96</v>
      </c>
      <c r="D28" s="27">
        <f t="shared" si="1"/>
        <v>4.5643481914678397</v>
      </c>
      <c r="M28">
        <v>4</v>
      </c>
      <c r="N28">
        <v>4.8976722068126399</v>
      </c>
      <c r="O28">
        <v>-7.3230785908826599E-3</v>
      </c>
      <c r="P28">
        <v>-1.6197075282707901E-2</v>
      </c>
      <c r="R28">
        <v>2.3489932885906</v>
      </c>
      <c r="S28">
        <v>1.4109869737102601</v>
      </c>
    </row>
    <row r="29" spans="1:19">
      <c r="A29" s="28">
        <v>348.85</v>
      </c>
      <c r="B29" s="25">
        <f t="shared" si="0"/>
        <v>5.85464203038525</v>
      </c>
      <c r="C29" s="29">
        <v>74</v>
      </c>
      <c r="D29" s="27">
        <f t="shared" si="1"/>
        <v>4.3040650932041702</v>
      </c>
      <c r="M29">
        <v>5</v>
      </c>
      <c r="N29">
        <v>4.8209997266770603</v>
      </c>
      <c r="O29">
        <v>-0.60443753173071302</v>
      </c>
      <c r="P29">
        <v>-1.3368858579949301</v>
      </c>
      <c r="R29">
        <v>3.0201342281879202</v>
      </c>
      <c r="S29">
        <v>1.45861502269952</v>
      </c>
    </row>
    <row r="30" spans="1:19">
      <c r="A30" s="28">
        <v>349.38</v>
      </c>
      <c r="B30" s="25">
        <f t="shared" si="0"/>
        <v>5.8561601550770801</v>
      </c>
      <c r="C30" s="29">
        <v>67</v>
      </c>
      <c r="D30" s="27">
        <f t="shared" si="1"/>
        <v>4.2046926193909702</v>
      </c>
      <c r="M30">
        <v>6</v>
      </c>
      <c r="N30">
        <v>4.8094935370818597</v>
      </c>
      <c r="O30">
        <v>-7.3295088687363993E-2</v>
      </c>
      <c r="P30">
        <v>-0.16211297674724201</v>
      </c>
      <c r="R30">
        <v>3.6912751677852298</v>
      </c>
      <c r="S30">
        <v>1.5260563034950501</v>
      </c>
    </row>
    <row r="31" spans="1:19">
      <c r="A31" s="28">
        <v>360.57</v>
      </c>
      <c r="B31" s="25">
        <f t="shared" si="0"/>
        <v>5.8876861126328102</v>
      </c>
      <c r="C31" s="29">
        <v>105</v>
      </c>
      <c r="D31" s="27">
        <f t="shared" si="1"/>
        <v>4.6539603501575204</v>
      </c>
      <c r="M31">
        <v>7</v>
      </c>
      <c r="N31">
        <v>4.7940669915042404</v>
      </c>
      <c r="O31">
        <v>-2.3382367038570901E-2</v>
      </c>
      <c r="P31">
        <v>-5.1716768366129401E-2</v>
      </c>
      <c r="R31">
        <v>4.3624161073825496</v>
      </c>
      <c r="S31">
        <v>1.5892352051165799</v>
      </c>
    </row>
    <row r="32" spans="1:19">
      <c r="A32" s="28">
        <v>362.31</v>
      </c>
      <c r="B32" s="25">
        <f t="shared" si="0"/>
        <v>5.89250019895539</v>
      </c>
      <c r="C32" s="29">
        <v>112</v>
      </c>
      <c r="D32" s="27">
        <f t="shared" si="1"/>
        <v>4.7184988712950897</v>
      </c>
      <c r="M32">
        <v>8</v>
      </c>
      <c r="N32">
        <v>4.7399793363354599</v>
      </c>
      <c r="O32">
        <v>0.464027350741334</v>
      </c>
      <c r="P32">
        <v>1.0263287277225599</v>
      </c>
      <c r="R32">
        <v>5.0335570469798698</v>
      </c>
      <c r="S32">
        <v>1.6094379124341001</v>
      </c>
    </row>
    <row r="33" spans="1:19">
      <c r="A33" s="28">
        <v>364.21</v>
      </c>
      <c r="B33" s="25">
        <f t="shared" si="0"/>
        <v>5.8977306243575303</v>
      </c>
      <c r="C33" s="29">
        <v>65</v>
      </c>
      <c r="D33" s="27">
        <f t="shared" si="1"/>
        <v>4.1743872698956404</v>
      </c>
      <c r="M33">
        <v>9</v>
      </c>
      <c r="N33">
        <v>4.7374513200788</v>
      </c>
      <c r="O33">
        <v>-0.29480006358848398</v>
      </c>
      <c r="P33">
        <v>-0.65203435468172699</v>
      </c>
      <c r="R33">
        <v>5.7046979865771803</v>
      </c>
      <c r="S33">
        <v>1.6677068205580801</v>
      </c>
    </row>
    <row r="34" spans="1:19">
      <c r="A34" s="28">
        <v>371.44</v>
      </c>
      <c r="B34" s="25">
        <f t="shared" si="0"/>
        <v>5.9173873437116704</v>
      </c>
      <c r="C34" s="29">
        <v>74</v>
      </c>
      <c r="D34" s="27">
        <f t="shared" si="1"/>
        <v>4.3040650932041702</v>
      </c>
      <c r="M34">
        <v>10</v>
      </c>
      <c r="N34">
        <v>4.7193270458935199</v>
      </c>
      <c r="O34">
        <v>0.45115694914462801</v>
      </c>
      <c r="P34">
        <v>0.99786216669997196</v>
      </c>
      <c r="R34">
        <v>6.3758389261744997</v>
      </c>
      <c r="S34">
        <v>1.6677068205580801</v>
      </c>
    </row>
    <row r="35" spans="1:19">
      <c r="A35" s="28">
        <v>421.26</v>
      </c>
      <c r="B35" s="25">
        <f t="shared" si="0"/>
        <v>6.0432502202572103</v>
      </c>
      <c r="C35" s="29">
        <v>113</v>
      </c>
      <c r="D35" s="27">
        <f t="shared" si="1"/>
        <v>4.7273878187123399</v>
      </c>
      <c r="M35">
        <v>11</v>
      </c>
      <c r="N35">
        <v>4.6851619897562404</v>
      </c>
      <c r="O35">
        <v>-0.131285098155702</v>
      </c>
      <c r="P35">
        <v>-0.29037440905974199</v>
      </c>
      <c r="R35">
        <v>7.0469798657718101</v>
      </c>
      <c r="S35">
        <v>1.68639895357023</v>
      </c>
    </row>
    <row r="36" spans="1:19">
      <c r="A36" s="28">
        <v>426.52</v>
      </c>
      <c r="B36" s="25">
        <f t="shared" si="0"/>
        <v>6.05565925914998</v>
      </c>
      <c r="C36" s="29">
        <v>24</v>
      </c>
      <c r="D36" s="27">
        <f t="shared" si="1"/>
        <v>3.1780538303479502</v>
      </c>
      <c r="M36">
        <v>12</v>
      </c>
      <c r="N36">
        <v>4.6780627145849696</v>
      </c>
      <c r="O36">
        <v>0.125958330148286</v>
      </c>
      <c r="P36">
        <v>0.278592743554055</v>
      </c>
      <c r="R36">
        <v>7.7181208053691304</v>
      </c>
      <c r="S36">
        <v>1.7047480922384299</v>
      </c>
    </row>
    <row r="37" spans="1:19">
      <c r="A37" s="28">
        <v>445.1</v>
      </c>
      <c r="B37" s="25">
        <f t="shared" si="0"/>
        <v>6.0982989760218098</v>
      </c>
      <c r="C37" s="29">
        <v>90</v>
      </c>
      <c r="D37" s="27">
        <f t="shared" si="1"/>
        <v>4.4998096703302704</v>
      </c>
      <c r="M37">
        <v>13</v>
      </c>
      <c r="N37">
        <v>4.6660746811667604</v>
      </c>
      <c r="O37">
        <v>3.4405684625658899E-2</v>
      </c>
      <c r="P37">
        <v>7.6097976707325293E-2</v>
      </c>
      <c r="R37">
        <v>8.3892617449664399</v>
      </c>
      <c r="S37">
        <v>1.7047480922384299</v>
      </c>
    </row>
    <row r="38" spans="1:19">
      <c r="A38" s="28">
        <v>461.14</v>
      </c>
      <c r="B38" s="25">
        <f t="shared" si="0"/>
        <v>6.1337016845284698</v>
      </c>
      <c r="C38" s="29">
        <v>81</v>
      </c>
      <c r="D38" s="27">
        <f t="shared" si="1"/>
        <v>4.39444915467244</v>
      </c>
      <c r="M38">
        <v>14</v>
      </c>
      <c r="N38">
        <v>4.6569805452217397</v>
      </c>
      <c r="O38">
        <v>0.33345204155699898</v>
      </c>
      <c r="P38">
        <v>0.73752421925330802</v>
      </c>
      <c r="R38">
        <v>9.0604026845637602</v>
      </c>
      <c r="S38">
        <v>1.7047480922384299</v>
      </c>
    </row>
    <row r="39" spans="1:19">
      <c r="A39" s="28">
        <v>463.46</v>
      </c>
      <c r="B39" s="25">
        <f t="shared" si="0"/>
        <v>6.1387200813897396</v>
      </c>
      <c r="C39" s="29">
        <v>43</v>
      </c>
      <c r="D39" s="27">
        <f t="shared" si="1"/>
        <v>3.7612001156935602</v>
      </c>
      <c r="M39">
        <v>15</v>
      </c>
      <c r="N39">
        <v>4.6179542953888904</v>
      </c>
      <c r="O39">
        <v>0.344890334871014</v>
      </c>
      <c r="P39">
        <v>0.76282326467710704</v>
      </c>
      <c r="R39">
        <v>9.7315436241610698</v>
      </c>
      <c r="S39">
        <v>1.7227665977411</v>
      </c>
    </row>
    <row r="40" spans="1:19">
      <c r="A40" s="28">
        <v>469.54</v>
      </c>
      <c r="B40" s="25">
        <f t="shared" si="0"/>
        <v>6.1517534920373604</v>
      </c>
      <c r="C40" s="29">
        <v>120</v>
      </c>
      <c r="D40" s="27">
        <f t="shared" si="1"/>
        <v>4.7874917427820503</v>
      </c>
      <c r="M40">
        <v>16</v>
      </c>
      <c r="N40">
        <v>4.6028578186724598</v>
      </c>
      <c r="O40">
        <v>-0.28536970513615301</v>
      </c>
      <c r="P40">
        <v>-0.631176429438989</v>
      </c>
      <c r="R40">
        <v>10.402684563758401</v>
      </c>
      <c r="S40">
        <v>1.7227665977411</v>
      </c>
    </row>
    <row r="41" spans="1:19">
      <c r="A41" s="28">
        <v>501.58</v>
      </c>
      <c r="B41" s="25">
        <f t="shared" si="0"/>
        <v>6.2177631161154903</v>
      </c>
      <c r="C41" s="29">
        <v>129</v>
      </c>
      <c r="D41" s="27">
        <f t="shared" si="1"/>
        <v>4.8598124043616702</v>
      </c>
      <c r="M41">
        <v>17</v>
      </c>
      <c r="N41">
        <v>4.5340371396721704</v>
      </c>
      <c r="O41">
        <v>-1.06830123687245</v>
      </c>
      <c r="P41">
        <v>-2.3628526368371698</v>
      </c>
      <c r="R41">
        <v>11.0738255033557</v>
      </c>
      <c r="S41">
        <v>1.7404661748404999</v>
      </c>
    </row>
    <row r="42" spans="1:19">
      <c r="A42" s="28">
        <v>504.05</v>
      </c>
      <c r="B42" s="25">
        <f t="shared" si="0"/>
        <v>6.2226754694999498</v>
      </c>
      <c r="C42" s="29">
        <v>112</v>
      </c>
      <c r="D42" s="27">
        <f t="shared" si="1"/>
        <v>4.7184988712950897</v>
      </c>
      <c r="M42">
        <v>18</v>
      </c>
      <c r="N42">
        <v>4.5325647606381496</v>
      </c>
      <c r="O42">
        <v>-5.52279461599419E-2</v>
      </c>
      <c r="P42">
        <v>-0.122152342155063</v>
      </c>
      <c r="R42">
        <v>11.744966442953</v>
      </c>
      <c r="S42">
        <v>1.7404661748404999</v>
      </c>
    </row>
    <row r="43" spans="1:19">
      <c r="A43" s="28">
        <v>571.74</v>
      </c>
      <c r="B43" s="25">
        <f t="shared" si="0"/>
        <v>6.3486843425881503</v>
      </c>
      <c r="C43" s="29">
        <v>37</v>
      </c>
      <c r="D43" s="27">
        <f t="shared" si="1"/>
        <v>3.6109179126442199</v>
      </c>
      <c r="M43">
        <v>19</v>
      </c>
      <c r="N43">
        <v>4.5102199944745101</v>
      </c>
      <c r="O43">
        <v>6.3951204234413705E-4</v>
      </c>
      <c r="P43">
        <v>1.4144631339806199E-3</v>
      </c>
      <c r="R43">
        <v>12.416107382550299</v>
      </c>
      <c r="S43">
        <v>1.7917594692280501</v>
      </c>
    </row>
    <row r="44" spans="1:19">
      <c r="A44" s="28">
        <v>582.82000000000005</v>
      </c>
      <c r="B44" s="25">
        <f t="shared" si="0"/>
        <v>6.3678783908221401</v>
      </c>
      <c r="C44" s="29">
        <v>60</v>
      </c>
      <c r="D44" s="27">
        <f t="shared" si="1"/>
        <v>4.0943445622221004</v>
      </c>
      <c r="M44">
        <v>20</v>
      </c>
      <c r="N44">
        <v>4.50939548682606</v>
      </c>
      <c r="O44">
        <v>-9.5858164957984791E-3</v>
      </c>
      <c r="P44">
        <v>-2.12017650093193E-2</v>
      </c>
      <c r="R44">
        <v>13.087248322147699</v>
      </c>
      <c r="S44">
        <v>1.8082887711792699</v>
      </c>
    </row>
    <row r="45" spans="1:19">
      <c r="A45" s="28">
        <v>585.59</v>
      </c>
      <c r="B45" s="25">
        <f t="shared" si="0"/>
        <v>6.3726198859985601</v>
      </c>
      <c r="C45" s="29">
        <v>84</v>
      </c>
      <c r="D45" s="27">
        <f t="shared" si="1"/>
        <v>4.4308167988433098</v>
      </c>
      <c r="M45">
        <v>21</v>
      </c>
      <c r="N45">
        <v>4.4648460586054997</v>
      </c>
      <c r="O45">
        <v>-4.6005450808897001E-2</v>
      </c>
      <c r="P45">
        <v>-0.101754165399009</v>
      </c>
      <c r="R45">
        <v>13.758389261745</v>
      </c>
      <c r="S45">
        <v>1.8082887711792699</v>
      </c>
    </row>
    <row r="46" spans="1:19">
      <c r="A46" s="28">
        <v>601.21</v>
      </c>
      <c r="B46" s="25">
        <f t="shared" si="0"/>
        <v>6.3989442911403502</v>
      </c>
      <c r="C46" s="29">
        <v>92</v>
      </c>
      <c r="D46" s="27">
        <f t="shared" si="1"/>
        <v>4.5217885770490396</v>
      </c>
      <c r="M46">
        <v>22</v>
      </c>
      <c r="N46">
        <v>4.4159829711424798</v>
      </c>
      <c r="O46">
        <v>-0.125523529994087</v>
      </c>
      <c r="P46">
        <v>-0.27763105910084401</v>
      </c>
      <c r="R46">
        <v>14.429530201342301</v>
      </c>
      <c r="S46">
        <v>1.8082887711792699</v>
      </c>
    </row>
    <row r="47" spans="1:19">
      <c r="A47" s="28">
        <v>647.96</v>
      </c>
      <c r="B47" s="25">
        <f t="shared" si="0"/>
        <v>6.4738289660519399</v>
      </c>
      <c r="C47" s="29">
        <v>30</v>
      </c>
      <c r="D47" s="27">
        <f t="shared" si="1"/>
        <v>3.4011973816621599</v>
      </c>
      <c r="M47">
        <v>23</v>
      </c>
      <c r="N47">
        <v>4.4033816872528604</v>
      </c>
      <c r="O47">
        <v>-0.26024696086132598</v>
      </c>
      <c r="P47">
        <v>-0.57561032083075903</v>
      </c>
      <c r="R47">
        <v>15.1006711409396</v>
      </c>
      <c r="S47">
        <v>1.82454929205105</v>
      </c>
    </row>
    <row r="48" spans="1:19">
      <c r="A48" s="28">
        <v>684.76</v>
      </c>
      <c r="B48" s="25">
        <f t="shared" si="0"/>
        <v>6.5290684119065796</v>
      </c>
      <c r="C48" s="29">
        <v>62</v>
      </c>
      <c r="D48" s="27">
        <f t="shared" si="1"/>
        <v>4.1271343850450899</v>
      </c>
      <c r="M48">
        <v>24</v>
      </c>
      <c r="N48">
        <v>4.4016456367030896</v>
      </c>
      <c r="O48">
        <v>0.15223125489745601</v>
      </c>
      <c r="P48">
        <v>0.33670280406726899</v>
      </c>
      <c r="R48">
        <v>15.7718120805369</v>
      </c>
      <c r="S48">
        <v>1.84054963339749</v>
      </c>
    </row>
    <row r="49" spans="1:19">
      <c r="A49" s="24">
        <v>696.24</v>
      </c>
      <c r="B49" s="25">
        <f t="shared" si="0"/>
        <v>6.5456944284812604</v>
      </c>
      <c r="C49" s="26">
        <v>39</v>
      </c>
      <c r="D49" s="27">
        <f t="shared" si="1"/>
        <v>3.6635616461296499</v>
      </c>
      <c r="M49">
        <v>25</v>
      </c>
      <c r="N49">
        <v>4.3997205399701098</v>
      </c>
      <c r="O49">
        <v>0.74777393684334303</v>
      </c>
      <c r="P49">
        <v>1.6539151668504299</v>
      </c>
      <c r="R49">
        <v>16.442953020134201</v>
      </c>
      <c r="S49">
        <v>1.90210752639692</v>
      </c>
    </row>
    <row r="50" spans="1:19">
      <c r="A50" s="28">
        <v>717.32</v>
      </c>
      <c r="B50" s="25">
        <f t="shared" si="0"/>
        <v>6.5755220450802199</v>
      </c>
      <c r="C50" s="29">
        <v>61</v>
      </c>
      <c r="D50" s="27">
        <f t="shared" si="1"/>
        <v>4.1108738641733096</v>
      </c>
      <c r="M50">
        <v>26</v>
      </c>
      <c r="N50">
        <v>4.3986106482468896</v>
      </c>
      <c r="O50">
        <v>0.34632148011635799</v>
      </c>
      <c r="P50">
        <v>0.76598865024434504</v>
      </c>
      <c r="R50">
        <v>17.114093959731498</v>
      </c>
      <c r="S50">
        <v>1.9169226121820599</v>
      </c>
    </row>
    <row r="51" spans="1:19">
      <c r="A51" s="28">
        <v>720.36</v>
      </c>
      <c r="B51" s="25">
        <f t="shared" si="0"/>
        <v>6.5797510870517497</v>
      </c>
      <c r="C51" s="29">
        <v>16.5</v>
      </c>
      <c r="D51" s="27">
        <f t="shared" si="1"/>
        <v>2.8033603809065299</v>
      </c>
      <c r="M51">
        <v>27</v>
      </c>
      <c r="N51">
        <v>4.3963092574120797</v>
      </c>
      <c r="O51">
        <v>0.16803893405575801</v>
      </c>
      <c r="P51">
        <v>0.37166599150194901</v>
      </c>
      <c r="R51">
        <v>17.785234899328898</v>
      </c>
      <c r="S51">
        <v>2.0014800002101198</v>
      </c>
    </row>
    <row r="52" spans="1:19">
      <c r="A52" s="28">
        <v>735.3</v>
      </c>
      <c r="B52" s="25">
        <f t="shared" si="0"/>
        <v>6.6002785792021799</v>
      </c>
      <c r="C52" s="29">
        <v>101</v>
      </c>
      <c r="D52" s="27">
        <f t="shared" si="1"/>
        <v>4.6151205168412597</v>
      </c>
      <c r="M52">
        <v>28</v>
      </c>
      <c r="N52">
        <v>4.3914193270427004</v>
      </c>
      <c r="O52">
        <v>-8.7354233838525794E-2</v>
      </c>
      <c r="P52">
        <v>-0.193208782916439</v>
      </c>
      <c r="R52">
        <v>18.456375838926199</v>
      </c>
      <c r="S52">
        <v>2.0149030205422598</v>
      </c>
    </row>
    <row r="53" spans="1:19">
      <c r="A53" s="28">
        <v>762.51</v>
      </c>
      <c r="B53" s="25">
        <f t="shared" si="0"/>
        <v>6.6366156231496696</v>
      </c>
      <c r="C53" s="29">
        <v>56</v>
      </c>
      <c r="D53" s="27">
        <f t="shared" si="1"/>
        <v>4.0253516907351496</v>
      </c>
      <c r="M53">
        <v>29</v>
      </c>
      <c r="N53">
        <v>4.3904981522330502</v>
      </c>
      <c r="O53">
        <v>-0.18580553284208701</v>
      </c>
      <c r="P53">
        <v>-0.41096188795977401</v>
      </c>
      <c r="R53">
        <v>19.1275167785235</v>
      </c>
      <c r="S53">
        <v>2.04122032885964</v>
      </c>
    </row>
    <row r="54" spans="1:19">
      <c r="A54" s="28">
        <v>782.87</v>
      </c>
      <c r="B54" s="25">
        <f t="shared" si="0"/>
        <v>6.6629666541095496</v>
      </c>
      <c r="C54" s="29">
        <v>42</v>
      </c>
      <c r="D54" s="27">
        <f t="shared" si="1"/>
        <v>3.7376696182833702</v>
      </c>
      <c r="M54">
        <v>30</v>
      </c>
      <c r="N54">
        <v>4.3713686840764998</v>
      </c>
      <c r="O54">
        <v>0.28259166608102398</v>
      </c>
      <c r="P54">
        <v>0.62503200436477901</v>
      </c>
      <c r="R54">
        <v>19.798657718120801</v>
      </c>
      <c r="S54">
        <v>2.1041341542702101</v>
      </c>
    </row>
    <row r="55" spans="1:19">
      <c r="A55" s="28">
        <v>783.94</v>
      </c>
      <c r="B55" s="25">
        <f t="shared" si="0"/>
        <v>6.6643324868095499</v>
      </c>
      <c r="C55" s="29">
        <v>31</v>
      </c>
      <c r="D55" s="27">
        <f t="shared" si="1"/>
        <v>3.4339872044851498</v>
      </c>
      <c r="M55">
        <v>31</v>
      </c>
      <c r="N55">
        <v>4.3684475702340997</v>
      </c>
      <c r="O55">
        <v>0.35005130106099103</v>
      </c>
      <c r="P55">
        <v>0.77423821221223899</v>
      </c>
      <c r="R55">
        <v>20.469798657718101</v>
      </c>
      <c r="S55">
        <v>2.1916535322867601</v>
      </c>
    </row>
    <row r="56" spans="1:19">
      <c r="A56" s="28">
        <v>792.94</v>
      </c>
      <c r="B56" s="25">
        <f t="shared" si="0"/>
        <v>6.6757475567294602</v>
      </c>
      <c r="C56" s="29">
        <v>29</v>
      </c>
      <c r="D56" s="27">
        <f t="shared" si="1"/>
        <v>3.3672958299864701</v>
      </c>
      <c r="M56">
        <v>32</v>
      </c>
      <c r="N56">
        <v>4.3652738282153702</v>
      </c>
      <c r="O56">
        <v>-0.190886558319737</v>
      </c>
      <c r="P56">
        <v>-0.422200023827565</v>
      </c>
      <c r="R56">
        <v>21.140939597315398</v>
      </c>
      <c r="S56">
        <v>2.2332350148592499</v>
      </c>
    </row>
    <row r="57" spans="1:19">
      <c r="A57" s="28">
        <v>823.83</v>
      </c>
      <c r="B57" s="25">
        <f t="shared" si="0"/>
        <v>6.7139641979448799</v>
      </c>
      <c r="C57" s="29">
        <v>111</v>
      </c>
      <c r="D57" s="27">
        <f t="shared" si="1"/>
        <v>4.7095302013123304</v>
      </c>
      <c r="M57">
        <v>33</v>
      </c>
      <c r="N57">
        <v>4.3533464319964699</v>
      </c>
      <c r="O57">
        <v>-4.9281338792303203E-2</v>
      </c>
      <c r="P57">
        <v>-0.10899972525835699</v>
      </c>
      <c r="R57">
        <v>21.812080536912799</v>
      </c>
      <c r="S57">
        <v>2.3025850929940499</v>
      </c>
    </row>
    <row r="58" spans="1:19">
      <c r="A58" s="28">
        <v>826.94</v>
      </c>
      <c r="B58" s="25">
        <f t="shared" si="0"/>
        <v>6.7177321410011404</v>
      </c>
      <c r="C58" s="29">
        <v>73</v>
      </c>
      <c r="D58" s="27">
        <f t="shared" si="1"/>
        <v>4.2904594411483901</v>
      </c>
      <c r="M58">
        <v>34</v>
      </c>
      <c r="N58">
        <v>4.2769747663709499</v>
      </c>
      <c r="O58">
        <v>0.45041305234139201</v>
      </c>
      <c r="P58">
        <v>0.99621682691902502</v>
      </c>
      <c r="R58">
        <v>22.483221476510099</v>
      </c>
      <c r="S58">
        <v>2.3702437414678599</v>
      </c>
    </row>
    <row r="59" spans="1:19">
      <c r="A59" s="28">
        <v>834.35</v>
      </c>
      <c r="B59" s="25">
        <f t="shared" si="0"/>
        <v>6.7266529785929103</v>
      </c>
      <c r="C59" s="29">
        <v>81</v>
      </c>
      <c r="D59" s="27">
        <f t="shared" si="1"/>
        <v>4.39444915467244</v>
      </c>
      <c r="M59">
        <v>35</v>
      </c>
      <c r="N59">
        <v>4.2694451516420999</v>
      </c>
      <c r="O59">
        <v>-1.0913913212941599</v>
      </c>
      <c r="P59">
        <v>-2.4139229388994998</v>
      </c>
      <c r="R59">
        <v>23.1543624161074</v>
      </c>
      <c r="S59">
        <v>2.3978952727983698</v>
      </c>
    </row>
    <row r="60" spans="1:19">
      <c r="A60" s="28">
        <v>916.23</v>
      </c>
      <c r="B60" s="25">
        <f t="shared" si="0"/>
        <v>6.8202674248589403</v>
      </c>
      <c r="C60" s="29">
        <v>22.7</v>
      </c>
      <c r="D60" s="27">
        <f t="shared" si="1"/>
        <v>3.1223649244873601</v>
      </c>
      <c r="M60">
        <v>36</v>
      </c>
      <c r="N60">
        <v>4.24357202456381</v>
      </c>
      <c r="O60">
        <v>0.25623764576645802</v>
      </c>
      <c r="P60">
        <v>0.56674257789754301</v>
      </c>
      <c r="R60">
        <v>23.825503355704701</v>
      </c>
      <c r="S60">
        <v>2.3978952727983698</v>
      </c>
    </row>
    <row r="61" spans="1:19">
      <c r="A61" s="28">
        <v>943.74</v>
      </c>
      <c r="B61" s="25">
        <f t="shared" si="0"/>
        <v>6.8498507044806098</v>
      </c>
      <c r="C61" s="29">
        <v>25</v>
      </c>
      <c r="D61" s="27">
        <f t="shared" si="1"/>
        <v>3.2188758248682001</v>
      </c>
      <c r="M61">
        <v>37</v>
      </c>
      <c r="N61">
        <v>4.2220902033110601</v>
      </c>
      <c r="O61">
        <v>0.17235895136138299</v>
      </c>
      <c r="P61">
        <v>0.38122094092020498</v>
      </c>
      <c r="R61">
        <v>24.496644295302001</v>
      </c>
      <c r="S61">
        <v>2.4069451083182898</v>
      </c>
    </row>
    <row r="62" spans="1:19">
      <c r="A62" s="28">
        <v>947.04</v>
      </c>
      <c r="B62" s="25">
        <f t="shared" si="0"/>
        <v>6.8533413309424196</v>
      </c>
      <c r="C62" s="29">
        <v>55</v>
      </c>
      <c r="D62" s="27">
        <f t="shared" si="1"/>
        <v>4.0073331852324703</v>
      </c>
      <c r="M62">
        <v>38</v>
      </c>
      <c r="N62">
        <v>4.2190451169632501</v>
      </c>
      <c r="O62">
        <v>-0.45784500126968503</v>
      </c>
      <c r="P62">
        <v>-1.0126546999795001</v>
      </c>
      <c r="R62">
        <v>25.167785234899299</v>
      </c>
      <c r="S62">
        <v>2.5176964726109898</v>
      </c>
    </row>
    <row r="63" spans="1:19">
      <c r="A63" s="28">
        <v>961.11</v>
      </c>
      <c r="B63" s="25">
        <f t="shared" si="0"/>
        <v>6.8680888665196704</v>
      </c>
      <c r="C63" s="29">
        <v>75</v>
      </c>
      <c r="D63" s="27">
        <f t="shared" si="1"/>
        <v>4.3174881135363101</v>
      </c>
      <c r="M63">
        <v>39</v>
      </c>
      <c r="N63">
        <v>4.2111366430171504</v>
      </c>
      <c r="O63">
        <v>0.57635509976489196</v>
      </c>
      <c r="P63">
        <v>1.2747735565868601</v>
      </c>
      <c r="R63">
        <v>25.838926174496599</v>
      </c>
      <c r="S63">
        <v>2.5649493574615398</v>
      </c>
    </row>
    <row r="64" spans="1:19">
      <c r="A64" s="28">
        <v>1003.14</v>
      </c>
      <c r="B64" s="25">
        <f t="shared" si="0"/>
        <v>6.9108903594776097</v>
      </c>
      <c r="C64" s="29">
        <v>46</v>
      </c>
      <c r="D64" s="27">
        <f t="shared" si="1"/>
        <v>3.8286413964890902</v>
      </c>
      <c r="M64">
        <v>40</v>
      </c>
      <c r="N64">
        <v>4.1710830142067801</v>
      </c>
      <c r="O64">
        <v>0.68872939015489498</v>
      </c>
      <c r="P64">
        <v>1.5233213249467199</v>
      </c>
      <c r="R64">
        <v>26.510067114093999</v>
      </c>
      <c r="S64">
        <v>2.58776403522771</v>
      </c>
    </row>
    <row r="65" spans="1:19">
      <c r="A65" s="28">
        <v>1066.5999999999999</v>
      </c>
      <c r="B65" s="25">
        <f t="shared" si="0"/>
        <v>6.9722312981665002</v>
      </c>
      <c r="C65" s="29">
        <v>67</v>
      </c>
      <c r="D65" s="27">
        <f t="shared" si="1"/>
        <v>4.2046926193909702</v>
      </c>
      <c r="M65">
        <v>41</v>
      </c>
      <c r="N65">
        <v>4.1681022734164097</v>
      </c>
      <c r="O65">
        <v>0.550396597878684</v>
      </c>
      <c r="P65">
        <v>1.21735893184137</v>
      </c>
      <c r="R65">
        <v>27.1812080536913</v>
      </c>
      <c r="S65">
        <v>2.61006979274201</v>
      </c>
    </row>
    <row r="66" spans="1:19">
      <c r="A66" s="28">
        <v>1093.47</v>
      </c>
      <c r="B66" s="25">
        <f t="shared" si="0"/>
        <v>6.9971114048982299</v>
      </c>
      <c r="C66" s="29">
        <v>36</v>
      </c>
      <c r="D66" s="27">
        <f t="shared" si="1"/>
        <v>3.5835189384561099</v>
      </c>
      <c r="M66">
        <v>42</v>
      </c>
      <c r="N66">
        <v>4.09164201932506</v>
      </c>
      <c r="O66">
        <v>-0.48072410668083099</v>
      </c>
      <c r="P66">
        <v>-1.0632583618337801</v>
      </c>
      <c r="R66">
        <v>27.852348993288601</v>
      </c>
      <c r="S66">
        <v>2.6390573296152602</v>
      </c>
    </row>
    <row r="67" spans="1:19">
      <c r="A67" s="28">
        <v>1139.46</v>
      </c>
      <c r="B67" s="25">
        <f t="shared" ref="B67:B130" si="2">LN(A67)</f>
        <v>7.0383097449542102</v>
      </c>
      <c r="C67" s="29">
        <v>79</v>
      </c>
      <c r="D67" s="27">
        <f t="shared" ref="D67:D130" si="3">LN(C67)</f>
        <v>4.3694478524670197</v>
      </c>
      <c r="M67">
        <v>43</v>
      </c>
      <c r="N67">
        <v>4.0799953648550504</v>
      </c>
      <c r="O67">
        <v>1.43491973670473E-2</v>
      </c>
      <c r="P67">
        <v>3.1737339305611102E-2</v>
      </c>
      <c r="R67">
        <v>28.523489932885902</v>
      </c>
      <c r="S67">
        <v>2.6390573296152602</v>
      </c>
    </row>
    <row r="68" spans="1:19">
      <c r="A68" s="28">
        <v>1181.6199999999999</v>
      </c>
      <c r="B68" s="25">
        <f t="shared" si="2"/>
        <v>7.0746416572756798</v>
      </c>
      <c r="C68" s="29">
        <v>30</v>
      </c>
      <c r="D68" s="27">
        <f t="shared" si="3"/>
        <v>3.4011973816621599</v>
      </c>
      <c r="M68">
        <v>44</v>
      </c>
      <c r="N68">
        <v>4.0771182982082603</v>
      </c>
      <c r="O68">
        <v>0.35369850063505398</v>
      </c>
      <c r="P68">
        <v>0.78230503347313596</v>
      </c>
      <c r="R68">
        <v>29.194630872483199</v>
      </c>
      <c r="S68">
        <v>2.6946271807700701</v>
      </c>
    </row>
    <row r="69" spans="1:19">
      <c r="A69" s="28">
        <v>1221.99</v>
      </c>
      <c r="B69" s="25">
        <f t="shared" si="2"/>
        <v>7.1082359563919999</v>
      </c>
      <c r="C69" s="29">
        <v>51</v>
      </c>
      <c r="D69" s="27">
        <f t="shared" si="3"/>
        <v>3.9318256327243302</v>
      </c>
      <c r="M69">
        <v>45</v>
      </c>
      <c r="N69">
        <v>4.0611450523834502</v>
      </c>
      <c r="O69">
        <v>0.460643524665589</v>
      </c>
      <c r="P69">
        <v>1.0188444320110901</v>
      </c>
      <c r="R69">
        <v>29.865771812080499</v>
      </c>
      <c r="S69">
        <v>2.6946271807700701</v>
      </c>
    </row>
    <row r="70" spans="1:19">
      <c r="A70" s="28">
        <v>1251.93</v>
      </c>
      <c r="B70" s="25">
        <f t="shared" si="2"/>
        <v>7.1324416395538597</v>
      </c>
      <c r="C70" s="29">
        <v>78</v>
      </c>
      <c r="D70" s="27">
        <f t="shared" si="3"/>
        <v>4.3567088266895899</v>
      </c>
      <c r="M70">
        <v>46</v>
      </c>
      <c r="N70">
        <v>4.0157061786679398</v>
      </c>
      <c r="O70">
        <v>-0.61450879700578698</v>
      </c>
      <c r="P70">
        <v>-1.359161331326</v>
      </c>
      <c r="R70">
        <v>30.5369127516779</v>
      </c>
      <c r="S70">
        <v>2.7080502011022101</v>
      </c>
    </row>
    <row r="71" spans="1:19">
      <c r="A71" s="28">
        <v>1273.28</v>
      </c>
      <c r="B71" s="25">
        <f t="shared" si="2"/>
        <v>7.1493515272385597</v>
      </c>
      <c r="C71" s="29">
        <v>56</v>
      </c>
      <c r="D71" s="27">
        <f t="shared" si="3"/>
        <v>4.0253516907351496</v>
      </c>
      <c r="M71">
        <v>47</v>
      </c>
      <c r="N71">
        <v>3.9821877290349899</v>
      </c>
      <c r="O71">
        <v>0.14494665601009701</v>
      </c>
      <c r="P71">
        <v>0.32059083761510299</v>
      </c>
      <c r="R71">
        <v>31.2080536912752</v>
      </c>
      <c r="S71">
        <v>2.7725887222397798</v>
      </c>
    </row>
    <row r="72" spans="1:19">
      <c r="A72" s="28">
        <v>1364.17</v>
      </c>
      <c r="B72" s="25">
        <f t="shared" si="2"/>
        <v>7.2183014640683902</v>
      </c>
      <c r="C72" s="29">
        <v>49</v>
      </c>
      <c r="D72" s="27">
        <f t="shared" si="3"/>
        <v>3.89182029811063</v>
      </c>
      <c r="M72">
        <v>48</v>
      </c>
      <c r="N72">
        <v>3.9720993168408998</v>
      </c>
      <c r="O72">
        <v>-0.30853767071125299</v>
      </c>
      <c r="P72">
        <v>-0.68241898786711797</v>
      </c>
      <c r="R72">
        <v>31.879194630872501</v>
      </c>
      <c r="S72">
        <v>2.8033603809065299</v>
      </c>
    </row>
    <row r="73" spans="1:19">
      <c r="A73" s="28">
        <v>1441.58</v>
      </c>
      <c r="B73" s="25">
        <f t="shared" si="2"/>
        <v>7.2734950132839202</v>
      </c>
      <c r="C73" s="29">
        <v>47</v>
      </c>
      <c r="D73" s="27">
        <f t="shared" si="3"/>
        <v>3.8501476017100602</v>
      </c>
      <c r="M73">
        <v>49</v>
      </c>
      <c r="N73">
        <v>3.9540003759631399</v>
      </c>
      <c r="O73">
        <v>0.156873488210171</v>
      </c>
      <c r="P73">
        <v>0.34697042601243799</v>
      </c>
      <c r="R73">
        <v>32.550335570469798</v>
      </c>
      <c r="S73">
        <v>2.8332133440562202</v>
      </c>
    </row>
    <row r="74" spans="1:19">
      <c r="A74" s="28">
        <v>1453.33</v>
      </c>
      <c r="B74" s="25">
        <f t="shared" si="2"/>
        <v>7.2816127540943603</v>
      </c>
      <c r="C74" s="29">
        <v>14.8</v>
      </c>
      <c r="D74" s="27">
        <f t="shared" si="3"/>
        <v>2.6946271807700701</v>
      </c>
      <c r="M74">
        <v>50</v>
      </c>
      <c r="N74">
        <v>3.9514342580717501</v>
      </c>
      <c r="O74">
        <v>-1.1480738771652099</v>
      </c>
      <c r="P74">
        <v>-2.5392925649748999</v>
      </c>
      <c r="R74">
        <v>33.221476510067099</v>
      </c>
      <c r="S74">
        <v>2.8959119382717802</v>
      </c>
    </row>
    <row r="75" spans="1:19">
      <c r="A75" s="28">
        <v>1474.07</v>
      </c>
      <c r="B75" s="25">
        <f t="shared" si="2"/>
        <v>7.2957825614452796</v>
      </c>
      <c r="C75" s="29">
        <v>40</v>
      </c>
      <c r="D75" s="27">
        <f t="shared" si="3"/>
        <v>3.6888794541139398</v>
      </c>
      <c r="M75">
        <v>51</v>
      </c>
      <c r="N75">
        <v>3.93897849025783</v>
      </c>
      <c r="O75">
        <v>0.67614202658342804</v>
      </c>
      <c r="P75">
        <v>1.49548078317899</v>
      </c>
      <c r="R75">
        <v>33.892617449664399</v>
      </c>
      <c r="S75">
        <v>2.9177707320842798</v>
      </c>
    </row>
    <row r="76" spans="1:19">
      <c r="A76" s="28">
        <v>1548.13</v>
      </c>
      <c r="B76" s="25">
        <f t="shared" si="2"/>
        <v>7.3448030299517697</v>
      </c>
      <c r="C76" s="29">
        <v>20</v>
      </c>
      <c r="D76" s="27">
        <f t="shared" si="3"/>
        <v>2.99573227355399</v>
      </c>
      <c r="M76">
        <v>52</v>
      </c>
      <c r="N76">
        <v>3.9169297285709499</v>
      </c>
      <c r="O76">
        <v>0.108421962164197</v>
      </c>
      <c r="P76">
        <v>0.23980606812806801</v>
      </c>
      <c r="R76">
        <v>34.5637583892617</v>
      </c>
      <c r="S76">
        <v>2.9444389791664398</v>
      </c>
    </row>
    <row r="77" spans="1:19">
      <c r="A77" s="28">
        <v>1563.41</v>
      </c>
      <c r="B77" s="25">
        <f t="shared" si="2"/>
        <v>7.3546246120815004</v>
      </c>
      <c r="C77" s="29">
        <v>21.2</v>
      </c>
      <c r="D77" s="27">
        <f t="shared" si="3"/>
        <v>3.05400118167797</v>
      </c>
      <c r="M77">
        <v>53</v>
      </c>
      <c r="N77">
        <v>3.90094032660756</v>
      </c>
      <c r="O77">
        <v>-0.163270708324188</v>
      </c>
      <c r="P77">
        <v>-0.36111970141633698</v>
      </c>
      <c r="R77">
        <v>35.2348993288591</v>
      </c>
      <c r="S77">
        <v>2.9444389791664398</v>
      </c>
    </row>
    <row r="78" spans="1:19">
      <c r="A78" s="28">
        <v>1565.39</v>
      </c>
      <c r="B78" s="25">
        <f t="shared" si="2"/>
        <v>7.3558902732067297</v>
      </c>
      <c r="C78" s="29">
        <v>34</v>
      </c>
      <c r="D78" s="27">
        <f t="shared" si="3"/>
        <v>3.5263605246161598</v>
      </c>
      <c r="M78">
        <v>54</v>
      </c>
      <c r="N78">
        <v>3.9001115602458798</v>
      </c>
      <c r="O78">
        <v>-0.46612435576073602</v>
      </c>
      <c r="P78">
        <v>-1.0309668519412101</v>
      </c>
      <c r="R78">
        <v>35.906040268456401</v>
      </c>
      <c r="S78">
        <v>2.97552956623647</v>
      </c>
    </row>
    <row r="79" spans="1:19">
      <c r="A79" s="28">
        <v>1603.87</v>
      </c>
      <c r="B79" s="25">
        <f t="shared" si="2"/>
        <v>7.3801747377603997</v>
      </c>
      <c r="C79" s="29">
        <v>28</v>
      </c>
      <c r="D79" s="27">
        <f t="shared" si="3"/>
        <v>3.3322045101751998</v>
      </c>
      <c r="M79">
        <v>55</v>
      </c>
      <c r="N79">
        <v>3.89318507066498</v>
      </c>
      <c r="O79">
        <v>-0.52588924067850495</v>
      </c>
      <c r="P79">
        <v>-1.16315392712577</v>
      </c>
      <c r="R79">
        <v>36.577181208053702</v>
      </c>
      <c r="S79">
        <v>2.97552956623647</v>
      </c>
    </row>
    <row r="80" spans="1:19">
      <c r="A80" s="28">
        <v>1672.82</v>
      </c>
      <c r="B80" s="25">
        <f t="shared" si="2"/>
        <v>7.4222661040448603</v>
      </c>
      <c r="C80" s="29">
        <v>38</v>
      </c>
      <c r="D80" s="27">
        <f t="shared" si="3"/>
        <v>3.6375861597263901</v>
      </c>
      <c r="M80">
        <v>56</v>
      </c>
      <c r="N80">
        <v>3.86999579814601</v>
      </c>
      <c r="O80">
        <v>0.839534403166319</v>
      </c>
      <c r="P80">
        <v>1.85686958862326</v>
      </c>
      <c r="R80">
        <v>37.248322147651002</v>
      </c>
      <c r="S80">
        <v>2.99573227355399</v>
      </c>
    </row>
    <row r="81" spans="1:19">
      <c r="A81" s="24">
        <v>1785.24</v>
      </c>
      <c r="B81" s="25">
        <f t="shared" si="2"/>
        <v>7.4873081389571503</v>
      </c>
      <c r="C81" s="26">
        <v>17</v>
      </c>
      <c r="D81" s="27">
        <f t="shared" si="3"/>
        <v>2.8332133440562202</v>
      </c>
      <c r="M81">
        <v>57</v>
      </c>
      <c r="N81">
        <v>3.8677094680136799</v>
      </c>
      <c r="O81">
        <v>0.42274997313471302</v>
      </c>
      <c r="P81">
        <v>0.93503204364769199</v>
      </c>
      <c r="R81">
        <v>37.919463087248303</v>
      </c>
      <c r="S81">
        <v>3.0445224377234199</v>
      </c>
    </row>
    <row r="82" spans="1:19">
      <c r="A82" s="28">
        <v>1897.39</v>
      </c>
      <c r="B82" s="25">
        <f t="shared" si="2"/>
        <v>7.5482345365749097</v>
      </c>
      <c r="C82" s="29">
        <v>12.4</v>
      </c>
      <c r="D82" s="27">
        <f t="shared" si="3"/>
        <v>2.5176964726109898</v>
      </c>
      <c r="M82">
        <v>58</v>
      </c>
      <c r="N82">
        <v>3.8622964404049198</v>
      </c>
      <c r="O82">
        <v>0.53215271426751398</v>
      </c>
      <c r="P82">
        <v>1.1770073839736499</v>
      </c>
      <c r="R82">
        <v>38.590604026845597</v>
      </c>
      <c r="S82">
        <v>3.05400118167797</v>
      </c>
    </row>
    <row r="83" spans="1:19">
      <c r="A83" s="28">
        <v>1986.21</v>
      </c>
      <c r="B83" s="25">
        <f t="shared" si="2"/>
        <v>7.5939835791962897</v>
      </c>
      <c r="C83" s="29">
        <v>19</v>
      </c>
      <c r="D83" s="27">
        <f t="shared" si="3"/>
        <v>2.9444389791664398</v>
      </c>
      <c r="M83">
        <v>59</v>
      </c>
      <c r="N83">
        <v>3.80549262831852</v>
      </c>
      <c r="O83">
        <v>-0.68312770383116095</v>
      </c>
      <c r="P83">
        <v>-1.51093159923647</v>
      </c>
      <c r="R83">
        <v>39.261744966442997</v>
      </c>
      <c r="S83">
        <v>3.1000922888782299</v>
      </c>
    </row>
    <row r="84" spans="1:19">
      <c r="A84" s="28">
        <v>2006.81</v>
      </c>
      <c r="B84" s="25">
        <f t="shared" si="2"/>
        <v>7.6043016756552904</v>
      </c>
      <c r="C84" s="29">
        <v>30.5</v>
      </c>
      <c r="D84" s="27">
        <f t="shared" si="3"/>
        <v>3.41772668361337</v>
      </c>
      <c r="M84">
        <v>60</v>
      </c>
      <c r="N84">
        <v>3.7875419473760301</v>
      </c>
      <c r="O84">
        <v>-0.56866612250783399</v>
      </c>
      <c r="P84">
        <v>-1.2577671921277001</v>
      </c>
      <c r="R84">
        <v>39.932885906040298</v>
      </c>
      <c r="S84">
        <v>3.1112906141882601</v>
      </c>
    </row>
    <row r="85" spans="1:19">
      <c r="A85" s="28">
        <v>2125.2199999999998</v>
      </c>
      <c r="B85" s="25">
        <f t="shared" si="2"/>
        <v>7.6616306054114798</v>
      </c>
      <c r="C85" s="29">
        <v>25</v>
      </c>
      <c r="D85" s="27">
        <f t="shared" si="3"/>
        <v>3.2188758248682001</v>
      </c>
      <c r="M85">
        <v>61</v>
      </c>
      <c r="N85">
        <v>3.7854238887055098</v>
      </c>
      <c r="O85">
        <v>0.22190929652696401</v>
      </c>
      <c r="P85">
        <v>0.49081565043626801</v>
      </c>
      <c r="R85">
        <v>40.604026845637598</v>
      </c>
      <c r="S85">
        <v>3.1223649244873601</v>
      </c>
    </row>
    <row r="86" spans="1:19">
      <c r="A86" s="28">
        <v>2243.4899999999998</v>
      </c>
      <c r="B86" s="25">
        <f t="shared" si="2"/>
        <v>7.7157879680849497</v>
      </c>
      <c r="C86" s="29">
        <v>18.5</v>
      </c>
      <c r="D86" s="27">
        <f t="shared" si="3"/>
        <v>2.9177707320842798</v>
      </c>
      <c r="M86">
        <v>62</v>
      </c>
      <c r="N86">
        <v>3.7764753100076498</v>
      </c>
      <c r="O86">
        <v>0.54101280352866299</v>
      </c>
      <c r="P86">
        <v>1.19660399638104</v>
      </c>
      <c r="R86">
        <v>41.275167785234899</v>
      </c>
      <c r="S86">
        <v>3.1354942159291501</v>
      </c>
    </row>
    <row r="87" spans="1:19">
      <c r="A87" s="28">
        <v>2333.17</v>
      </c>
      <c r="B87" s="25">
        <f t="shared" si="2"/>
        <v>7.7549831369192299</v>
      </c>
      <c r="C87" s="29">
        <v>18.100000000000001</v>
      </c>
      <c r="D87" s="27">
        <f t="shared" si="3"/>
        <v>2.8959119382717802</v>
      </c>
      <c r="M87">
        <v>63</v>
      </c>
      <c r="N87">
        <v>3.75050401967825</v>
      </c>
      <c r="O87">
        <v>7.8137376810840195E-2</v>
      </c>
      <c r="P87">
        <v>0.17282307691934101</v>
      </c>
      <c r="R87">
        <v>41.9463087248322</v>
      </c>
      <c r="S87">
        <v>3.1780538303479502</v>
      </c>
    </row>
    <row r="88" spans="1:19">
      <c r="A88" s="28">
        <v>2440.25</v>
      </c>
      <c r="B88" s="25">
        <f t="shared" si="2"/>
        <v>7.7998557720550696</v>
      </c>
      <c r="C88" s="29">
        <v>43</v>
      </c>
      <c r="D88" s="27">
        <f t="shared" si="3"/>
        <v>3.7612001156935602</v>
      </c>
      <c r="M88">
        <v>64</v>
      </c>
      <c r="N88">
        <v>3.7132832776510498</v>
      </c>
      <c r="O88">
        <v>0.49140934173991702</v>
      </c>
      <c r="P88">
        <v>1.08689180431532</v>
      </c>
      <c r="R88">
        <v>42.6174496644295</v>
      </c>
      <c r="S88">
        <v>3.2188758248682001</v>
      </c>
    </row>
    <row r="89" spans="1:19">
      <c r="A89" s="28">
        <v>2638.18</v>
      </c>
      <c r="B89" s="25">
        <f t="shared" si="2"/>
        <v>7.8778445644596902</v>
      </c>
      <c r="C89" s="29">
        <v>21</v>
      </c>
      <c r="D89" s="27">
        <f t="shared" si="3"/>
        <v>3.0445224377234199</v>
      </c>
      <c r="M89">
        <v>65</v>
      </c>
      <c r="N89">
        <v>3.6981864099789101</v>
      </c>
      <c r="O89">
        <v>-0.11466747152279901</v>
      </c>
      <c r="P89">
        <v>-0.25361979196084</v>
      </c>
      <c r="R89">
        <v>43.288590604026901</v>
      </c>
      <c r="S89">
        <v>3.2188758248682001</v>
      </c>
    </row>
    <row r="90" spans="1:19">
      <c r="A90" s="28">
        <v>2696.47</v>
      </c>
      <c r="B90" s="25">
        <f t="shared" si="2"/>
        <v>7.8996987891822901</v>
      </c>
      <c r="C90" s="29">
        <v>13.3</v>
      </c>
      <c r="D90" s="27">
        <f t="shared" si="3"/>
        <v>2.58776403522771</v>
      </c>
      <c r="M90">
        <v>66</v>
      </c>
      <c r="N90">
        <v>3.6731878882746698</v>
      </c>
      <c r="O90">
        <v>0.69625996419235103</v>
      </c>
      <c r="P90">
        <v>1.53997733554294</v>
      </c>
      <c r="R90">
        <v>43.959731543624201</v>
      </c>
      <c r="S90">
        <v>3.29583686600433</v>
      </c>
    </row>
    <row r="91" spans="1:19">
      <c r="A91" s="28">
        <v>2708.65</v>
      </c>
      <c r="B91" s="25">
        <f t="shared" si="2"/>
        <v>7.9042056347717802</v>
      </c>
      <c r="C91" s="29">
        <v>47</v>
      </c>
      <c r="D91" s="27">
        <f t="shared" si="3"/>
        <v>3.8501476017100602</v>
      </c>
      <c r="M91">
        <v>67</v>
      </c>
      <c r="N91">
        <v>3.6511422403798601</v>
      </c>
      <c r="O91">
        <v>-0.2499448587177</v>
      </c>
      <c r="P91">
        <v>-0.55282428597948696</v>
      </c>
      <c r="R91">
        <v>44.630872483221502</v>
      </c>
      <c r="S91">
        <v>3.3322045101751998</v>
      </c>
    </row>
    <row r="92" spans="1:19">
      <c r="A92" s="28">
        <v>2713.62</v>
      </c>
      <c r="B92" s="25">
        <f t="shared" si="2"/>
        <v>7.9060388158534396</v>
      </c>
      <c r="C92" s="29">
        <v>36</v>
      </c>
      <c r="D92" s="27">
        <f t="shared" si="3"/>
        <v>3.5835189384561099</v>
      </c>
      <c r="M92">
        <v>68</v>
      </c>
      <c r="N92">
        <v>3.63075773424546</v>
      </c>
      <c r="O92">
        <v>0.301067898478865</v>
      </c>
      <c r="P92">
        <v>0.66589745779050302</v>
      </c>
      <c r="R92">
        <v>45.302013422818803</v>
      </c>
      <c r="S92">
        <v>3.3672958299864701</v>
      </c>
    </row>
    <row r="93" spans="1:19">
      <c r="A93" s="28">
        <v>2743.3</v>
      </c>
      <c r="B93" s="25">
        <f t="shared" si="2"/>
        <v>7.9169168542608999</v>
      </c>
      <c r="C93" s="29">
        <v>30</v>
      </c>
      <c r="D93" s="27">
        <f t="shared" si="3"/>
        <v>3.4011973816621599</v>
      </c>
      <c r="M93">
        <v>69</v>
      </c>
      <c r="N93">
        <v>3.6160700964652599</v>
      </c>
      <c r="O93">
        <v>0.74063873022433002</v>
      </c>
      <c r="P93">
        <v>1.6381336239744999</v>
      </c>
      <c r="R93">
        <v>45.973154362416103</v>
      </c>
      <c r="S93">
        <v>3.3672958299864701</v>
      </c>
    </row>
    <row r="94" spans="1:19">
      <c r="A94" s="28">
        <v>2817.67</v>
      </c>
      <c r="B94" s="25">
        <f t="shared" si="2"/>
        <v>7.9436655812720698</v>
      </c>
      <c r="C94" s="29">
        <v>23</v>
      </c>
      <c r="D94" s="27">
        <f t="shared" si="3"/>
        <v>3.1354942159291501</v>
      </c>
      <c r="M94">
        <v>70</v>
      </c>
      <c r="N94">
        <v>3.6058094356297099</v>
      </c>
      <c r="O94">
        <v>0.41954225510544402</v>
      </c>
      <c r="P94">
        <v>0.92793726106943997</v>
      </c>
      <c r="R94">
        <v>46.644295302013397</v>
      </c>
      <c r="S94">
        <v>3.4011973816621599</v>
      </c>
    </row>
    <row r="95" spans="1:19">
      <c r="A95" s="28">
        <v>2868.31</v>
      </c>
      <c r="B95" s="25">
        <f t="shared" si="2"/>
        <v>7.9614782851391004</v>
      </c>
      <c r="C95" s="29">
        <v>29</v>
      </c>
      <c r="D95" s="27">
        <f t="shared" si="3"/>
        <v>3.3672958299864701</v>
      </c>
      <c r="M95">
        <v>71</v>
      </c>
      <c r="N95">
        <v>3.5639716700788502</v>
      </c>
      <c r="O95">
        <v>0.327848628031776</v>
      </c>
      <c r="P95">
        <v>0.72513067334473602</v>
      </c>
      <c r="R95">
        <v>47.315436241610698</v>
      </c>
      <c r="S95">
        <v>3.4011973816621599</v>
      </c>
    </row>
    <row r="96" spans="1:19">
      <c r="A96" s="28">
        <v>2978.08</v>
      </c>
      <c r="B96" s="25">
        <f t="shared" si="2"/>
        <v>7.9990340765500196</v>
      </c>
      <c r="C96" s="29">
        <v>50</v>
      </c>
      <c r="D96" s="27">
        <f t="shared" si="3"/>
        <v>3.91202300542815</v>
      </c>
      <c r="M96">
        <v>72</v>
      </c>
      <c r="N96">
        <v>3.5304810698235101</v>
      </c>
      <c r="O96">
        <v>0.31966653188654798</v>
      </c>
      <c r="P96">
        <v>0.70703363593213697</v>
      </c>
      <c r="R96">
        <v>47.986577181208098</v>
      </c>
      <c r="S96">
        <v>3.4011973816621599</v>
      </c>
    </row>
    <row r="97" spans="1:19">
      <c r="A97" s="28">
        <v>3051.67</v>
      </c>
      <c r="B97" s="25">
        <f t="shared" si="2"/>
        <v>8.0234442607392005</v>
      </c>
      <c r="C97" s="29">
        <v>13.6</v>
      </c>
      <c r="D97" s="27">
        <f t="shared" si="3"/>
        <v>2.61006979274201</v>
      </c>
      <c r="M97">
        <v>73</v>
      </c>
      <c r="N97">
        <v>3.5255553490404998</v>
      </c>
      <c r="O97">
        <v>-0.83092816827043303</v>
      </c>
      <c r="P97">
        <v>-1.8378344474897399</v>
      </c>
      <c r="R97">
        <v>48.657718120805399</v>
      </c>
      <c r="S97">
        <v>3.4011973816621599</v>
      </c>
    </row>
    <row r="98" spans="1:19">
      <c r="A98" s="28">
        <v>3262.32</v>
      </c>
      <c r="B98" s="25">
        <f t="shared" si="2"/>
        <v>8.0901938776950999</v>
      </c>
      <c r="C98" s="29">
        <v>11</v>
      </c>
      <c r="D98" s="27">
        <f t="shared" si="3"/>
        <v>2.3978952727983698</v>
      </c>
      <c r="M98">
        <v>74</v>
      </c>
      <c r="N98">
        <v>3.51695732698122</v>
      </c>
      <c r="O98">
        <v>0.17192212713271399</v>
      </c>
      <c r="P98">
        <v>0.38025477964947102</v>
      </c>
      <c r="R98">
        <v>49.328859060402699</v>
      </c>
      <c r="S98">
        <v>3.41772668361337</v>
      </c>
    </row>
    <row r="99" spans="1:19">
      <c r="A99" s="28">
        <v>3280.73</v>
      </c>
      <c r="B99" s="25">
        <f t="shared" si="2"/>
        <v>8.0958212375907799</v>
      </c>
      <c r="C99" s="29">
        <v>50</v>
      </c>
      <c r="D99" s="27">
        <f t="shared" si="3"/>
        <v>3.91202300542815</v>
      </c>
      <c r="M99">
        <v>75</v>
      </c>
      <c r="N99">
        <v>3.4872124575460401</v>
      </c>
      <c r="O99">
        <v>-0.49148018399204702</v>
      </c>
      <c r="P99">
        <v>-1.0870484921450001</v>
      </c>
      <c r="R99">
        <v>50</v>
      </c>
      <c r="S99">
        <v>3.4339872044851498</v>
      </c>
    </row>
    <row r="100" spans="1:19">
      <c r="A100" s="28">
        <v>3434.16</v>
      </c>
      <c r="B100" s="25">
        <f t="shared" si="2"/>
        <v>8.1415276332665893</v>
      </c>
      <c r="C100" s="29">
        <v>22.45</v>
      </c>
      <c r="D100" s="27">
        <f t="shared" si="3"/>
        <v>3.1112906141882601</v>
      </c>
      <c r="M100">
        <v>76</v>
      </c>
      <c r="N100">
        <v>3.4812528719485001</v>
      </c>
      <c r="O100">
        <v>-0.427251690270538</v>
      </c>
      <c r="P100">
        <v>-0.94498887402244702</v>
      </c>
      <c r="R100">
        <v>50.671140939597301</v>
      </c>
      <c r="S100">
        <v>3.4657359027997301</v>
      </c>
    </row>
    <row r="101" spans="1:19">
      <c r="A101" s="28">
        <v>3508.47</v>
      </c>
      <c r="B101" s="25">
        <f t="shared" si="2"/>
        <v>8.1629353239931106</v>
      </c>
      <c r="C101" s="29">
        <v>19.600000000000001</v>
      </c>
      <c r="D101" s="27">
        <f t="shared" si="3"/>
        <v>2.97552956623647</v>
      </c>
      <c r="M101">
        <v>77</v>
      </c>
      <c r="N101">
        <v>3.48048488816405</v>
      </c>
      <c r="O101">
        <v>4.5875636452108501E-2</v>
      </c>
      <c r="P101">
        <v>0.10146704395362501</v>
      </c>
      <c r="R101">
        <v>51.342281879194601</v>
      </c>
      <c r="S101">
        <v>3.5263605246161598</v>
      </c>
    </row>
    <row r="102" spans="1:19">
      <c r="A102" s="28">
        <v>3703.08</v>
      </c>
      <c r="B102" s="25">
        <f t="shared" si="2"/>
        <v>8.2169201847850299</v>
      </c>
      <c r="C102" s="29">
        <v>30</v>
      </c>
      <c r="D102" s="27">
        <f t="shared" si="3"/>
        <v>3.4011973816621599</v>
      </c>
      <c r="M102">
        <v>78</v>
      </c>
      <c r="N102">
        <v>3.4657494470420098</v>
      </c>
      <c r="O102">
        <v>-0.13354493686680699</v>
      </c>
      <c r="P102">
        <v>-0.29537268639301001</v>
      </c>
      <c r="R102">
        <v>52.013422818792002</v>
      </c>
      <c r="S102">
        <v>3.5835189384561099</v>
      </c>
    </row>
    <row r="103" spans="1:19">
      <c r="A103" s="28">
        <v>4013.56</v>
      </c>
      <c r="B103" s="25">
        <f t="shared" si="2"/>
        <v>8.2974339070051695</v>
      </c>
      <c r="C103" s="29">
        <v>8.9499999999999993</v>
      </c>
      <c r="D103" s="27">
        <f t="shared" si="3"/>
        <v>2.1916535322867601</v>
      </c>
      <c r="M103">
        <v>79</v>
      </c>
      <c r="N103">
        <v>3.44020905070095</v>
      </c>
      <c r="O103">
        <v>0.19737710902543301</v>
      </c>
      <c r="P103">
        <v>0.43655572643292401</v>
      </c>
      <c r="R103">
        <v>52.684563758389302</v>
      </c>
      <c r="S103">
        <v>3.5835189384561099</v>
      </c>
    </row>
    <row r="104" spans="1:19">
      <c r="A104" s="28">
        <v>4138.71</v>
      </c>
      <c r="B104" s="25">
        <f t="shared" si="2"/>
        <v>8.3281394240609004</v>
      </c>
      <c r="C104" s="29">
        <v>16</v>
      </c>
      <c r="D104" s="27">
        <f t="shared" si="3"/>
        <v>2.7725887222397798</v>
      </c>
      <c r="M104">
        <v>80</v>
      </c>
      <c r="N104">
        <v>3.4007425401756901</v>
      </c>
      <c r="O104">
        <v>-0.56752919611947195</v>
      </c>
      <c r="P104">
        <v>-1.2552525554111</v>
      </c>
      <c r="R104">
        <v>53.355704697986603</v>
      </c>
      <c r="S104">
        <v>3.6109179126442199</v>
      </c>
    </row>
    <row r="105" spans="1:19">
      <c r="A105" s="28">
        <v>4235.92</v>
      </c>
      <c r="B105" s="25">
        <f t="shared" si="2"/>
        <v>8.3513558208016896</v>
      </c>
      <c r="C105" s="29">
        <v>11</v>
      </c>
      <c r="D105" s="27">
        <f t="shared" si="3"/>
        <v>2.3978952727983698</v>
      </c>
      <c r="M105">
        <v>81</v>
      </c>
      <c r="N105">
        <v>3.3637733353208499</v>
      </c>
      <c r="O105">
        <v>-0.84607686270986304</v>
      </c>
      <c r="P105">
        <v>-1.8713401024168399</v>
      </c>
      <c r="R105">
        <v>54.026845637583897</v>
      </c>
      <c r="S105">
        <v>3.6375861597263901</v>
      </c>
    </row>
    <row r="106" spans="1:19">
      <c r="A106" s="28">
        <v>4325.38</v>
      </c>
      <c r="B106" s="25">
        <f t="shared" si="2"/>
        <v>8.3722552767780805</v>
      </c>
      <c r="C106" s="29">
        <v>10.7</v>
      </c>
      <c r="D106" s="27">
        <f t="shared" si="3"/>
        <v>2.3702437414678599</v>
      </c>
      <c r="M106">
        <v>82</v>
      </c>
      <c r="N106">
        <v>3.3360135170037899</v>
      </c>
      <c r="O106">
        <v>-0.39157453783734603</v>
      </c>
      <c r="P106">
        <v>-0.86607868390752596</v>
      </c>
      <c r="R106">
        <v>54.697986577181197</v>
      </c>
      <c r="S106">
        <v>3.6635616461296499</v>
      </c>
    </row>
    <row r="107" spans="1:19">
      <c r="A107" s="28">
        <v>4327.17</v>
      </c>
      <c r="B107" s="25">
        <f t="shared" si="2"/>
        <v>8.3726690276435605</v>
      </c>
      <c r="C107" s="29">
        <v>41</v>
      </c>
      <c r="D107" s="27">
        <f t="shared" si="3"/>
        <v>3.7135720667043102</v>
      </c>
      <c r="M107">
        <v>83</v>
      </c>
      <c r="N107">
        <v>3.3297526541164402</v>
      </c>
      <c r="O107">
        <v>8.7974029496925801E-2</v>
      </c>
      <c r="P107">
        <v>0.19457963764842301</v>
      </c>
      <c r="R107">
        <v>55.369127516778498</v>
      </c>
      <c r="S107">
        <v>3.6888794541139398</v>
      </c>
    </row>
    <row r="108" spans="1:19">
      <c r="A108" s="28">
        <v>4359.6099999999997</v>
      </c>
      <c r="B108" s="25">
        <f t="shared" si="2"/>
        <v>8.3801378828009501</v>
      </c>
      <c r="C108" s="29">
        <v>60</v>
      </c>
      <c r="D108" s="27">
        <f t="shared" si="3"/>
        <v>4.0943445622221004</v>
      </c>
      <c r="M108">
        <v>84</v>
      </c>
      <c r="N108">
        <v>3.2949663376570002</v>
      </c>
      <c r="O108">
        <v>-7.6090512788795597E-2</v>
      </c>
      <c r="P108">
        <v>-0.16829585380585399</v>
      </c>
      <c r="R108">
        <v>56.040268456375799</v>
      </c>
      <c r="S108">
        <v>3.7135720667043102</v>
      </c>
    </row>
    <row r="109" spans="1:19">
      <c r="A109" s="28">
        <v>4362.49</v>
      </c>
      <c r="B109" s="25">
        <f t="shared" si="2"/>
        <v>8.3807982742444391</v>
      </c>
      <c r="C109" s="29">
        <v>7.7</v>
      </c>
      <c r="D109" s="27">
        <f t="shared" si="3"/>
        <v>2.04122032885964</v>
      </c>
      <c r="M109">
        <v>85</v>
      </c>
      <c r="N109">
        <v>3.2621044795239298</v>
      </c>
      <c r="O109">
        <v>-0.344333747439656</v>
      </c>
      <c r="P109">
        <v>-0.76159221295272295</v>
      </c>
      <c r="R109">
        <v>56.711409395973199</v>
      </c>
      <c r="S109">
        <v>3.7376696182833702</v>
      </c>
    </row>
    <row r="110" spans="1:19">
      <c r="A110" s="28">
        <v>4735.8900000000003</v>
      </c>
      <c r="B110" s="25">
        <f t="shared" si="2"/>
        <v>8.4629249499427495</v>
      </c>
      <c r="C110" s="29">
        <v>11.1</v>
      </c>
      <c r="D110" s="27">
        <f t="shared" si="3"/>
        <v>2.4069451083182898</v>
      </c>
      <c r="M110">
        <v>86</v>
      </c>
      <c r="N110">
        <v>3.2383214514341199</v>
      </c>
      <c r="O110">
        <v>-0.34240951316234502</v>
      </c>
      <c r="P110">
        <v>-0.75733622046754201</v>
      </c>
      <c r="R110">
        <v>57.3825503355705</v>
      </c>
      <c r="S110">
        <v>3.7612001156935602</v>
      </c>
    </row>
    <row r="111" spans="1:19">
      <c r="A111" s="28">
        <v>5483.44</v>
      </c>
      <c r="B111" s="25">
        <f t="shared" si="2"/>
        <v>8.6094879202237404</v>
      </c>
      <c r="C111" s="29">
        <v>15</v>
      </c>
      <c r="D111" s="27">
        <f t="shared" si="3"/>
        <v>2.7080502011022101</v>
      </c>
      <c r="M111">
        <v>87</v>
      </c>
      <c r="N111">
        <v>3.2110934237551998</v>
      </c>
      <c r="O111">
        <v>0.55010669193836204</v>
      </c>
      <c r="P111">
        <v>1.21671772223505</v>
      </c>
      <c r="R111">
        <v>58.0536912751678</v>
      </c>
      <c r="S111">
        <v>3.7612001156935602</v>
      </c>
    </row>
    <row r="112" spans="1:19">
      <c r="A112" s="28">
        <v>5601.56</v>
      </c>
      <c r="B112" s="25">
        <f t="shared" si="2"/>
        <v>8.6308004093580006</v>
      </c>
      <c r="C112" s="29">
        <v>19.600000000000001</v>
      </c>
      <c r="D112" s="27">
        <f t="shared" si="3"/>
        <v>2.97552956623647</v>
      </c>
      <c r="M112">
        <v>88</v>
      </c>
      <c r="N112">
        <v>3.1637710190911901</v>
      </c>
      <c r="O112">
        <v>-0.119248581367772</v>
      </c>
      <c r="P112">
        <v>-0.26375222193772901</v>
      </c>
      <c r="R112">
        <v>58.724832214765101</v>
      </c>
      <c r="S112">
        <v>3.8286413964890902</v>
      </c>
    </row>
    <row r="113" spans="1:19">
      <c r="A113" s="28">
        <v>6673.6</v>
      </c>
      <c r="B113" s="25">
        <f t="shared" si="2"/>
        <v>8.8059147234426796</v>
      </c>
      <c r="C113" s="29">
        <v>14</v>
      </c>
      <c r="D113" s="27">
        <f t="shared" si="3"/>
        <v>2.6390573296152602</v>
      </c>
      <c r="M113">
        <v>89</v>
      </c>
      <c r="N113">
        <v>3.1505102102742599</v>
      </c>
      <c r="O113">
        <v>-0.562746175046556</v>
      </c>
      <c r="P113">
        <v>-1.2446735412116301</v>
      </c>
      <c r="R113">
        <v>59.395973154362402</v>
      </c>
      <c r="S113">
        <v>3.8501476017100602</v>
      </c>
    </row>
    <row r="114" spans="1:19">
      <c r="A114" s="28">
        <v>6874.87</v>
      </c>
      <c r="B114" s="25">
        <f t="shared" si="2"/>
        <v>8.8356280132650795</v>
      </c>
      <c r="C114" s="29">
        <v>27</v>
      </c>
      <c r="D114" s="27">
        <f t="shared" si="3"/>
        <v>3.29583686600433</v>
      </c>
      <c r="M114">
        <v>90</v>
      </c>
      <c r="N114">
        <v>3.1477755254026598</v>
      </c>
      <c r="O114">
        <v>0.70237207630740195</v>
      </c>
      <c r="P114">
        <v>1.5534960133551701</v>
      </c>
      <c r="R114">
        <v>60.067114093959702</v>
      </c>
      <c r="S114">
        <v>3.8501476017100602</v>
      </c>
    </row>
    <row r="115" spans="1:19">
      <c r="A115" s="28">
        <v>8083.87</v>
      </c>
      <c r="B115" s="25">
        <f t="shared" si="2"/>
        <v>8.99762599724626</v>
      </c>
      <c r="C115" s="29">
        <v>22.2</v>
      </c>
      <c r="D115" s="27">
        <f t="shared" si="3"/>
        <v>3.1000922888782299</v>
      </c>
      <c r="M115">
        <v>91</v>
      </c>
      <c r="N115">
        <v>3.1466631792014401</v>
      </c>
      <c r="O115">
        <v>0.43685575925467002</v>
      </c>
      <c r="P115">
        <v>0.96623100961143005</v>
      </c>
      <c r="R115">
        <v>60.738255033557103</v>
      </c>
      <c r="S115">
        <v>3.89182029811063</v>
      </c>
    </row>
    <row r="116" spans="1:19">
      <c r="A116" s="28">
        <v>8661.7999999999993</v>
      </c>
      <c r="B116" s="25">
        <f t="shared" si="2"/>
        <v>9.0666778321521999</v>
      </c>
      <c r="C116" s="29">
        <v>8.1999999999999993</v>
      </c>
      <c r="D116" s="27">
        <f t="shared" si="3"/>
        <v>2.1041341542702101</v>
      </c>
      <c r="M116">
        <v>92</v>
      </c>
      <c r="N116">
        <v>3.1400625521164902</v>
      </c>
      <c r="O116">
        <v>0.26113482954566303</v>
      </c>
      <c r="P116">
        <v>0.57757409545681104</v>
      </c>
      <c r="R116">
        <v>61.409395973154403</v>
      </c>
      <c r="S116">
        <v>3.91202300542815</v>
      </c>
    </row>
    <row r="117" spans="1:19">
      <c r="A117" s="28">
        <v>9083.6200000000008</v>
      </c>
      <c r="B117" s="25">
        <f t="shared" si="2"/>
        <v>9.1142280705583101</v>
      </c>
      <c r="C117" s="29">
        <v>14</v>
      </c>
      <c r="D117" s="27">
        <f t="shared" si="3"/>
        <v>2.6390573296152602</v>
      </c>
      <c r="M117">
        <v>93</v>
      </c>
      <c r="N117">
        <v>3.1238318342807498</v>
      </c>
      <c r="O117">
        <v>1.1662381648397601E-2</v>
      </c>
      <c r="P117">
        <v>2.5794680637450201E-2</v>
      </c>
      <c r="R117">
        <v>62.080536912751697</v>
      </c>
      <c r="S117">
        <v>3.91202300542815</v>
      </c>
    </row>
    <row r="118" spans="1:19">
      <c r="A118" s="28">
        <v>9636.16</v>
      </c>
      <c r="B118" s="25">
        <f t="shared" si="2"/>
        <v>9.1732779679970804</v>
      </c>
      <c r="C118" s="29">
        <v>5.5</v>
      </c>
      <c r="D118" s="27">
        <f t="shared" si="3"/>
        <v>1.7047480922384299</v>
      </c>
      <c r="M118">
        <v>94</v>
      </c>
      <c r="N118">
        <v>3.1130233584143401</v>
      </c>
      <c r="O118">
        <v>0.25427247157213101</v>
      </c>
      <c r="P118">
        <v>0.56239603511855696</v>
      </c>
      <c r="R118">
        <v>62.751677852348998</v>
      </c>
      <c r="S118">
        <v>3.9318256327243302</v>
      </c>
    </row>
    <row r="119" spans="1:19">
      <c r="A119" s="24">
        <v>10142.200000000001</v>
      </c>
      <c r="B119" s="25">
        <f t="shared" si="2"/>
        <v>9.2244602161368601</v>
      </c>
      <c r="C119" s="26">
        <v>6</v>
      </c>
      <c r="D119" s="27">
        <f t="shared" si="3"/>
        <v>1.7917594692280501</v>
      </c>
      <c r="M119">
        <v>95</v>
      </c>
      <c r="N119">
        <v>3.09023507943441</v>
      </c>
      <c r="O119">
        <v>0.82178792599373995</v>
      </c>
      <c r="P119">
        <v>1.81761819684863</v>
      </c>
      <c r="R119">
        <v>63.422818791946298</v>
      </c>
      <c r="S119">
        <v>4.0073331852324703</v>
      </c>
    </row>
    <row r="120" spans="1:19">
      <c r="A120" s="28">
        <v>10426.629999999999</v>
      </c>
      <c r="B120" s="25">
        <f t="shared" si="2"/>
        <v>9.2521183893609091</v>
      </c>
      <c r="C120" s="29">
        <v>7.4</v>
      </c>
      <c r="D120" s="27">
        <f t="shared" si="3"/>
        <v>2.0014800002101198</v>
      </c>
      <c r="M120">
        <v>96</v>
      </c>
      <c r="N120">
        <v>3.0754233535632101</v>
      </c>
      <c r="O120">
        <v>-0.46535356082120299</v>
      </c>
      <c r="P120">
        <v>-1.0292620192662301</v>
      </c>
      <c r="R120">
        <v>64.093959731543606</v>
      </c>
      <c r="S120">
        <v>4.0253516907351496</v>
      </c>
    </row>
    <row r="121" spans="1:19">
      <c r="A121" s="28">
        <v>12399.28</v>
      </c>
      <c r="B121" s="25">
        <f t="shared" si="2"/>
        <v>9.4253936853911906</v>
      </c>
      <c r="C121" s="29">
        <v>19</v>
      </c>
      <c r="D121" s="27">
        <f t="shared" si="3"/>
        <v>2.9444389791664398</v>
      </c>
      <c r="M121">
        <v>97</v>
      </c>
      <c r="N121">
        <v>3.03492070840919</v>
      </c>
      <c r="O121">
        <v>-0.63702543561082103</v>
      </c>
      <c r="P121">
        <v>-1.40896329454039</v>
      </c>
      <c r="R121">
        <v>64.7651006711409</v>
      </c>
      <c r="S121">
        <v>4.0253516907351496</v>
      </c>
    </row>
    <row r="122" spans="1:19">
      <c r="A122" s="28">
        <v>13889.67</v>
      </c>
      <c r="B122" s="25">
        <f t="shared" si="2"/>
        <v>9.5389006773668097</v>
      </c>
      <c r="C122" s="29">
        <v>13</v>
      </c>
      <c r="D122" s="27">
        <f t="shared" si="3"/>
        <v>2.5649493574615398</v>
      </c>
      <c r="M122">
        <v>98</v>
      </c>
      <c r="N122">
        <v>3.0315061126196898</v>
      </c>
      <c r="O122">
        <v>0.88051689280845902</v>
      </c>
      <c r="P122">
        <v>1.94751404392557</v>
      </c>
      <c r="R122">
        <v>65.436241610738193</v>
      </c>
      <c r="S122">
        <v>4.0943445622221004</v>
      </c>
    </row>
    <row r="123" spans="1:19">
      <c r="A123" s="28">
        <v>14096.87</v>
      </c>
      <c r="B123" s="25">
        <f t="shared" si="2"/>
        <v>9.5537080659081592</v>
      </c>
      <c r="C123" s="29">
        <v>5.6</v>
      </c>
      <c r="D123" s="27">
        <f t="shared" si="3"/>
        <v>1.7227665977411</v>
      </c>
      <c r="M123">
        <v>99</v>
      </c>
      <c r="N123">
        <v>3.0037721718159598</v>
      </c>
      <c r="O123">
        <v>0.107518442372302</v>
      </c>
      <c r="P123">
        <v>0.23780767661729599</v>
      </c>
      <c r="R123">
        <v>66.107382550335601</v>
      </c>
      <c r="S123">
        <v>4.0943445622221004</v>
      </c>
    </row>
    <row r="124" spans="1:19">
      <c r="A124" s="28">
        <v>16026.27</v>
      </c>
      <c r="B124" s="25">
        <f t="shared" si="2"/>
        <v>9.6819845298187097</v>
      </c>
      <c r="C124" s="29">
        <v>6.7</v>
      </c>
      <c r="D124" s="27">
        <f t="shared" si="3"/>
        <v>1.90210752639692</v>
      </c>
      <c r="M124">
        <v>100</v>
      </c>
      <c r="N124">
        <v>2.9907823129882201</v>
      </c>
      <c r="O124">
        <v>-1.52527467517451E-2</v>
      </c>
      <c r="P124">
        <v>-3.3735796269300601E-2</v>
      </c>
      <c r="R124">
        <v>66.778523489932894</v>
      </c>
      <c r="S124">
        <v>4.1108738641733096</v>
      </c>
    </row>
    <row r="125" spans="1:19">
      <c r="A125" s="28">
        <v>16645.240000000002</v>
      </c>
      <c r="B125" s="25">
        <f t="shared" si="2"/>
        <v>9.7198795686495405</v>
      </c>
      <c r="C125" s="29">
        <v>6.8</v>
      </c>
      <c r="D125" s="27">
        <f t="shared" si="3"/>
        <v>1.9169226121820599</v>
      </c>
      <c r="M125">
        <v>101</v>
      </c>
      <c r="N125">
        <v>2.9580251263546402</v>
      </c>
      <c r="O125">
        <v>0.44317225530751098</v>
      </c>
      <c r="P125">
        <v>0.98020174074876498</v>
      </c>
      <c r="R125">
        <v>67.449664429530202</v>
      </c>
      <c r="S125">
        <v>4.1271343850450899</v>
      </c>
    </row>
    <row r="126" spans="1:19">
      <c r="A126" s="28">
        <v>16818.23</v>
      </c>
      <c r="B126" s="25">
        <f t="shared" si="2"/>
        <v>9.7302186961228507</v>
      </c>
      <c r="C126" s="29">
        <v>5.6</v>
      </c>
      <c r="D126" s="27">
        <f t="shared" si="3"/>
        <v>1.7227665977411</v>
      </c>
      <c r="M126">
        <v>102</v>
      </c>
      <c r="N126">
        <v>2.90917063295334</v>
      </c>
      <c r="O126">
        <v>-0.71751710066657703</v>
      </c>
      <c r="P126">
        <v>-1.5869935508538699</v>
      </c>
      <c r="R126">
        <v>68.120805369127496</v>
      </c>
      <c r="S126">
        <v>4.1431347263915299</v>
      </c>
    </row>
    <row r="127" spans="1:19">
      <c r="A127" s="28">
        <v>17015.490000000002</v>
      </c>
      <c r="B127" s="25">
        <f t="shared" si="2"/>
        <v>9.7418793846396508</v>
      </c>
      <c r="C127" s="29">
        <v>9.33</v>
      </c>
      <c r="D127" s="27">
        <f t="shared" si="3"/>
        <v>2.2332350148592499</v>
      </c>
      <c r="M127">
        <v>103</v>
      </c>
      <c r="N127">
        <v>2.8905389955253602</v>
      </c>
      <c r="O127">
        <v>-0.117950273285583</v>
      </c>
      <c r="P127">
        <v>-0.26088064361361601</v>
      </c>
      <c r="R127">
        <v>68.791946308724803</v>
      </c>
      <c r="S127">
        <v>4.1743872698956404</v>
      </c>
    </row>
    <row r="128" spans="1:19">
      <c r="A128" s="28">
        <v>17140.57</v>
      </c>
      <c r="B128" s="25">
        <f t="shared" si="2"/>
        <v>9.7492034471414097</v>
      </c>
      <c r="C128" s="29">
        <v>5.7</v>
      </c>
      <c r="D128" s="27">
        <f t="shared" si="3"/>
        <v>1.7404661748404999</v>
      </c>
      <c r="M128">
        <v>104</v>
      </c>
      <c r="N128">
        <v>2.8764516415924102</v>
      </c>
      <c r="O128">
        <v>-0.47855636879403601</v>
      </c>
      <c r="P128">
        <v>-1.05846379172097</v>
      </c>
      <c r="R128">
        <v>69.463087248322196</v>
      </c>
      <c r="S128">
        <v>4.2046926193909702</v>
      </c>
    </row>
    <row r="129" spans="1:19">
      <c r="A129" s="28">
        <v>17695.5</v>
      </c>
      <c r="B129" s="25">
        <f t="shared" si="2"/>
        <v>9.7810656489500101</v>
      </c>
      <c r="C129" s="29">
        <v>10</v>
      </c>
      <c r="D129" s="27">
        <f t="shared" si="3"/>
        <v>2.3025850929940499</v>
      </c>
      <c r="M129">
        <v>105</v>
      </c>
      <c r="N129">
        <v>2.8637701718263302</v>
      </c>
      <c r="O129">
        <v>-0.49352643035846699</v>
      </c>
      <c r="P129">
        <v>-1.09157434913705</v>
      </c>
      <c r="R129">
        <v>70.134228187919504</v>
      </c>
      <c r="S129">
        <v>4.2046926193909702</v>
      </c>
    </row>
    <row r="130" spans="1:19">
      <c r="A130" s="28">
        <v>19000.97</v>
      </c>
      <c r="B130" s="25">
        <f t="shared" si="2"/>
        <v>9.8522453094770093</v>
      </c>
      <c r="C130" s="29">
        <v>6.3</v>
      </c>
      <c r="D130" s="27">
        <f t="shared" si="3"/>
        <v>1.84054963339749</v>
      </c>
      <c r="M130">
        <v>106</v>
      </c>
      <c r="N130">
        <v>2.8635191141386498</v>
      </c>
      <c r="O130">
        <v>0.85005295256566205</v>
      </c>
      <c r="P130">
        <v>1.88013435826511</v>
      </c>
      <c r="R130">
        <v>70.805369127516798</v>
      </c>
      <c r="S130">
        <v>4.2165621949463503</v>
      </c>
    </row>
    <row r="131" spans="1:19">
      <c r="A131" s="28">
        <v>19039.96</v>
      </c>
      <c r="B131" s="25">
        <f t="shared" ref="B131:B150" si="4">LN(A131)</f>
        <v>9.8542952075028101</v>
      </c>
      <c r="C131" s="29">
        <v>6.2</v>
      </c>
      <c r="D131" s="27">
        <f t="shared" ref="D131:D150" si="5">LN(C131)</f>
        <v>1.82454929205105</v>
      </c>
      <c r="M131">
        <v>107</v>
      </c>
      <c r="N131">
        <v>2.85898712723082</v>
      </c>
      <c r="O131">
        <v>1.2353574349912799</v>
      </c>
      <c r="P131">
        <v>2.7323450277480799</v>
      </c>
      <c r="R131">
        <v>71.476510067114106</v>
      </c>
      <c r="S131">
        <v>4.2904594411483901</v>
      </c>
    </row>
    <row r="132" spans="1:19">
      <c r="A132" s="28">
        <v>19349.990000000002</v>
      </c>
      <c r="B132" s="25">
        <f t="shared" si="4"/>
        <v>9.8704471816619304</v>
      </c>
      <c r="C132" s="29">
        <v>6.1</v>
      </c>
      <c r="D132" s="27">
        <f t="shared" si="5"/>
        <v>1.8082887711792699</v>
      </c>
      <c r="M132">
        <v>108</v>
      </c>
      <c r="N132">
        <v>2.85858641181823</v>
      </c>
      <c r="O132">
        <v>-0.81736608295859203</v>
      </c>
      <c r="P132">
        <v>-1.8078380308105699</v>
      </c>
      <c r="R132">
        <v>72.147651006711399</v>
      </c>
      <c r="S132">
        <v>4.2904594411483901</v>
      </c>
    </row>
    <row r="133" spans="1:19">
      <c r="A133" s="24">
        <v>19522.11</v>
      </c>
      <c r="B133" s="25">
        <f t="shared" si="4"/>
        <v>9.8793029483876094</v>
      </c>
      <c r="C133" s="26">
        <v>5.7</v>
      </c>
      <c r="D133" s="27">
        <f t="shared" si="5"/>
        <v>1.7404661748404999</v>
      </c>
      <c r="M133">
        <v>109</v>
      </c>
      <c r="N133">
        <v>2.8087532029522499</v>
      </c>
      <c r="O133">
        <v>-0.401808094633961</v>
      </c>
      <c r="P133">
        <v>-0.88871311118938201</v>
      </c>
      <c r="R133">
        <v>72.818791946308707</v>
      </c>
      <c r="S133">
        <v>4.3040650932041702</v>
      </c>
    </row>
    <row r="134" spans="1:19">
      <c r="A134" s="24">
        <v>23463.75</v>
      </c>
      <c r="B134" s="25">
        <f t="shared" si="4"/>
        <v>10.0632119559807</v>
      </c>
      <c r="C134" s="26">
        <v>4.5999999999999996</v>
      </c>
      <c r="D134" s="27">
        <f t="shared" si="5"/>
        <v>1.5260563034950501</v>
      </c>
      <c r="M134">
        <v>110</v>
      </c>
      <c r="N134">
        <v>2.71982103751479</v>
      </c>
      <c r="O134">
        <v>-1.1770836412579901E-2</v>
      </c>
      <c r="P134">
        <v>-2.6034559256589401E-2</v>
      </c>
      <c r="R134">
        <v>73.489932885906001</v>
      </c>
      <c r="S134">
        <v>4.3040650932041702</v>
      </c>
    </row>
    <row r="135" spans="1:19">
      <c r="A135" s="28">
        <v>24560.86</v>
      </c>
      <c r="B135" s="25">
        <f t="shared" si="4"/>
        <v>10.108909397934699</v>
      </c>
      <c r="C135" s="29">
        <v>3.9</v>
      </c>
      <c r="D135" s="27">
        <f t="shared" si="5"/>
        <v>1.3609765531356</v>
      </c>
      <c r="M135">
        <v>111</v>
      </c>
      <c r="N135">
        <v>2.70688894555501</v>
      </c>
      <c r="O135">
        <v>0.268640620681458</v>
      </c>
      <c r="P135">
        <v>0.59417529160321203</v>
      </c>
      <c r="R135">
        <v>74.161073825503394</v>
      </c>
      <c r="S135">
        <v>4.3174881135363101</v>
      </c>
    </row>
    <row r="136" spans="1:19">
      <c r="A136" s="28">
        <v>25156.23</v>
      </c>
      <c r="B136" s="25">
        <f t="shared" si="4"/>
        <v>10.1328608585696</v>
      </c>
      <c r="C136" s="29">
        <v>4</v>
      </c>
      <c r="D136" s="27">
        <f t="shared" si="5"/>
        <v>1.3862943611198899</v>
      </c>
      <c r="M136">
        <v>112</v>
      </c>
      <c r="N136">
        <v>2.6006322620230802</v>
      </c>
      <c r="O136">
        <v>3.8425067592176898E-2</v>
      </c>
      <c r="P136">
        <v>8.4987987607901994E-2</v>
      </c>
      <c r="R136">
        <v>74.832214765100701</v>
      </c>
      <c r="S136">
        <v>4.3174881135363101</v>
      </c>
    </row>
    <row r="137" spans="1:19">
      <c r="A137" s="28">
        <v>25571.66</v>
      </c>
      <c r="B137" s="25">
        <f t="shared" si="4"/>
        <v>10.149239986006</v>
      </c>
      <c r="C137" s="29">
        <v>5.5</v>
      </c>
      <c r="D137" s="27">
        <f t="shared" si="5"/>
        <v>1.7047480922384299</v>
      </c>
      <c r="M137">
        <v>113</v>
      </c>
      <c r="N137">
        <v>2.5826026928821801</v>
      </c>
      <c r="O137">
        <v>0.71323417312214998</v>
      </c>
      <c r="P137">
        <v>1.57752063601259</v>
      </c>
      <c r="R137">
        <v>75.503355704697995</v>
      </c>
      <c r="S137">
        <v>4.3567088266895899</v>
      </c>
    </row>
    <row r="138" spans="1:19">
      <c r="A138" s="28">
        <v>26021.759999999998</v>
      </c>
      <c r="B138" s="25">
        <f t="shared" si="4"/>
        <v>10.1666883900557</v>
      </c>
      <c r="C138" s="29">
        <v>4</v>
      </c>
      <c r="D138" s="27">
        <f t="shared" si="5"/>
        <v>1.3862943611198899</v>
      </c>
      <c r="M138">
        <v>114</v>
      </c>
      <c r="N138">
        <v>2.4843047975520798</v>
      </c>
      <c r="O138">
        <v>0.61578749132615695</v>
      </c>
      <c r="P138">
        <v>1.36198952822619</v>
      </c>
      <c r="R138">
        <v>76.174496644295303</v>
      </c>
      <c r="S138">
        <v>4.3694478524670197</v>
      </c>
    </row>
    <row r="139" spans="1:19">
      <c r="A139" s="28">
        <v>26026.32</v>
      </c>
      <c r="B139" s="25">
        <f t="shared" si="4"/>
        <v>10.166863612658</v>
      </c>
      <c r="C139" s="29">
        <v>7.5</v>
      </c>
      <c r="D139" s="27">
        <f t="shared" si="5"/>
        <v>2.0149030205422598</v>
      </c>
      <c r="M139">
        <v>115</v>
      </c>
      <c r="N139">
        <v>2.44240520180943</v>
      </c>
      <c r="O139">
        <v>-0.33827104753921899</v>
      </c>
      <c r="P139">
        <v>-0.748182824334922</v>
      </c>
      <c r="R139">
        <v>76.845637583892596</v>
      </c>
      <c r="S139">
        <v>4.39444915467244</v>
      </c>
    </row>
    <row r="140" spans="1:19">
      <c r="A140" s="28">
        <v>26214.639999999999</v>
      </c>
      <c r="B140" s="25">
        <f t="shared" si="4"/>
        <v>10.1740733123165</v>
      </c>
      <c r="C140" s="29">
        <v>6.1</v>
      </c>
      <c r="D140" s="27">
        <f t="shared" si="5"/>
        <v>1.8082887711792699</v>
      </c>
      <c r="M140">
        <v>116</v>
      </c>
      <c r="N140">
        <v>2.41355244547939</v>
      </c>
      <c r="O140">
        <v>0.225504884135864</v>
      </c>
      <c r="P140">
        <v>0.49876831712749098</v>
      </c>
      <c r="R140">
        <v>77.516778523489904</v>
      </c>
      <c r="S140">
        <v>4.39444915467244</v>
      </c>
    </row>
    <row r="141" spans="1:19">
      <c r="A141" s="28">
        <v>26436.880000000001</v>
      </c>
      <c r="B141" s="25">
        <f t="shared" si="4"/>
        <v>10.182515283977001</v>
      </c>
      <c r="C141" s="29">
        <v>4.9000000000000004</v>
      </c>
      <c r="D141" s="27">
        <f t="shared" si="5"/>
        <v>1.5892352051165799</v>
      </c>
      <c r="M141">
        <v>117</v>
      </c>
      <c r="N141">
        <v>2.3777218721905098</v>
      </c>
      <c r="O141">
        <v>-0.67297377995208696</v>
      </c>
      <c r="P141">
        <v>-1.4884733028460699</v>
      </c>
      <c r="R141">
        <v>78.187919463087297</v>
      </c>
      <c r="S141">
        <v>4.4188406077966</v>
      </c>
    </row>
    <row r="142" spans="1:19">
      <c r="A142" s="28">
        <v>26570.639999999999</v>
      </c>
      <c r="B142" s="25">
        <f t="shared" si="4"/>
        <v>10.1875621257803</v>
      </c>
      <c r="C142" s="29">
        <v>6.1</v>
      </c>
      <c r="D142" s="27">
        <f t="shared" si="5"/>
        <v>1.8082887711792699</v>
      </c>
      <c r="M142">
        <v>118</v>
      </c>
      <c r="N142">
        <v>2.3466652679861699</v>
      </c>
      <c r="O142">
        <v>-0.55490579875811896</v>
      </c>
      <c r="P142">
        <v>-1.2273323146478901</v>
      </c>
      <c r="R142">
        <v>78.859060402684605</v>
      </c>
      <c r="S142">
        <v>4.4308167988433098</v>
      </c>
    </row>
    <row r="143" spans="1:19">
      <c r="A143" s="28">
        <v>29015.14</v>
      </c>
      <c r="B143" s="25">
        <f t="shared" si="4"/>
        <v>10.275573041703501</v>
      </c>
      <c r="C143" s="29">
        <v>5.4</v>
      </c>
      <c r="D143" s="27">
        <f t="shared" si="5"/>
        <v>1.68639895357023</v>
      </c>
      <c r="M143">
        <v>119</v>
      </c>
      <c r="N143">
        <v>2.3298827121185899</v>
      </c>
      <c r="O143">
        <v>-0.32840271190846998</v>
      </c>
      <c r="P143">
        <v>-0.72635618774450394</v>
      </c>
      <c r="R143">
        <v>79.530201342281899</v>
      </c>
      <c r="S143">
        <v>4.4426512564903202</v>
      </c>
    </row>
    <row r="144" spans="1:19">
      <c r="A144" s="28">
        <v>29607.13</v>
      </c>
      <c r="B144" s="25">
        <f t="shared" si="4"/>
        <v>10.295770489683999</v>
      </c>
      <c r="C144" s="29">
        <v>5.3</v>
      </c>
      <c r="D144" s="27">
        <f t="shared" si="5"/>
        <v>1.6677068205580801</v>
      </c>
      <c r="M144">
        <v>120</v>
      </c>
      <c r="N144">
        <v>2.22474191657354</v>
      </c>
      <c r="O144">
        <v>0.719697062592904</v>
      </c>
      <c r="P144">
        <v>1.59181515791379</v>
      </c>
      <c r="R144">
        <v>80.201342281879207</v>
      </c>
      <c r="S144">
        <v>4.4773368144782104</v>
      </c>
    </row>
    <row r="145" spans="1:19">
      <c r="A145" s="28">
        <v>32973.300000000003</v>
      </c>
      <c r="B145" s="25">
        <f t="shared" si="4"/>
        <v>10.4034534220488</v>
      </c>
      <c r="C145" s="29">
        <v>5.3</v>
      </c>
      <c r="D145" s="27">
        <f t="shared" si="5"/>
        <v>1.6677068205580801</v>
      </c>
      <c r="M145">
        <v>121</v>
      </c>
      <c r="N145">
        <v>2.1558676124479299</v>
      </c>
      <c r="O145">
        <v>0.409081745013603</v>
      </c>
      <c r="P145">
        <v>0.90480086189655395</v>
      </c>
      <c r="R145">
        <v>80.8724832214765</v>
      </c>
      <c r="S145">
        <v>4.4998096703302704</v>
      </c>
    </row>
    <row r="146" spans="1:19">
      <c r="A146" s="24">
        <v>33692.07</v>
      </c>
      <c r="B146" s="25">
        <f t="shared" si="4"/>
        <v>10.425017777077599</v>
      </c>
      <c r="C146" s="26">
        <v>4.0999999999999996</v>
      </c>
      <c r="D146" s="27">
        <f t="shared" si="5"/>
        <v>1.4109869737102601</v>
      </c>
      <c r="M146">
        <v>122</v>
      </c>
      <c r="N146">
        <v>2.14688271588824</v>
      </c>
      <c r="O146">
        <v>-0.42411611814713701</v>
      </c>
      <c r="P146">
        <v>-0.93805366267563595</v>
      </c>
      <c r="R146">
        <v>81.543624161073794</v>
      </c>
      <c r="S146">
        <v>4.4998096703302704</v>
      </c>
    </row>
    <row r="147" spans="1:19">
      <c r="A147" s="28">
        <v>40625.64</v>
      </c>
      <c r="B147" s="25">
        <f t="shared" si="4"/>
        <v>10.6121546733541</v>
      </c>
      <c r="C147" s="29">
        <v>5.5</v>
      </c>
      <c r="D147" s="27">
        <f t="shared" si="5"/>
        <v>1.7047480922384299</v>
      </c>
      <c r="M147">
        <v>123</v>
      </c>
      <c r="N147">
        <v>2.0690465224189398</v>
      </c>
      <c r="O147">
        <v>-0.166938996022024</v>
      </c>
      <c r="P147">
        <v>-0.36923316507279103</v>
      </c>
      <c r="R147">
        <v>82.214765100671102</v>
      </c>
      <c r="S147">
        <v>4.5108595065168497</v>
      </c>
    </row>
    <row r="148" spans="1:19">
      <c r="A148" s="28">
        <v>40837.58</v>
      </c>
      <c r="B148" s="25">
        <f t="shared" si="4"/>
        <v>10.617358014891201</v>
      </c>
      <c r="C148" s="29">
        <v>14.8</v>
      </c>
      <c r="D148" s="27">
        <f t="shared" si="5"/>
        <v>2.6946271807700701</v>
      </c>
      <c r="M148">
        <v>124</v>
      </c>
      <c r="N148">
        <v>2.0460523933009198</v>
      </c>
      <c r="O148">
        <v>-0.12912978111885501</v>
      </c>
      <c r="P148">
        <v>-0.28560731119636801</v>
      </c>
      <c r="R148">
        <v>82.885906040268495</v>
      </c>
      <c r="S148">
        <v>4.5217885770490396</v>
      </c>
    </row>
    <row r="149" spans="1:19">
      <c r="A149" s="28">
        <v>40846.1</v>
      </c>
      <c r="B149" s="25">
        <f t="shared" si="4"/>
        <v>10.6175666244943</v>
      </c>
      <c r="C149" s="29">
        <v>4.3</v>
      </c>
      <c r="D149" s="27">
        <f t="shared" si="5"/>
        <v>1.45861502269952</v>
      </c>
      <c r="M149">
        <v>125</v>
      </c>
      <c r="N149">
        <v>2.0397787691162201</v>
      </c>
      <c r="O149">
        <v>-0.317012171375119</v>
      </c>
      <c r="P149">
        <v>-0.70116276120404197</v>
      </c>
      <c r="R149">
        <v>83.557046979865802</v>
      </c>
      <c r="S149">
        <v>4.5538768916005399</v>
      </c>
    </row>
    <row r="150" spans="1:19">
      <c r="A150" s="30">
        <v>41935.199999999997</v>
      </c>
      <c r="B150" s="25">
        <f t="shared" si="4"/>
        <v>10.6438808486929</v>
      </c>
      <c r="C150" s="31">
        <v>5</v>
      </c>
      <c r="D150" s="27">
        <f t="shared" si="5"/>
        <v>1.6094379124341001</v>
      </c>
      <c r="M150">
        <v>126</v>
      </c>
      <c r="N150">
        <v>2.0327032419329099</v>
      </c>
      <c r="O150">
        <v>0.200531772926347</v>
      </c>
      <c r="P150">
        <v>0.44353316468660697</v>
      </c>
      <c r="R150">
        <v>84.228187919463096</v>
      </c>
      <c r="S150">
        <v>4.5538768916005399</v>
      </c>
    </row>
    <row r="151" spans="1:19">
      <c r="M151">
        <v>127</v>
      </c>
      <c r="N151">
        <v>2.0282591129907099</v>
      </c>
      <c r="O151">
        <v>-0.28779293815020202</v>
      </c>
      <c r="P151">
        <v>-0.63653609983839798</v>
      </c>
      <c r="R151">
        <v>84.899328859060404</v>
      </c>
      <c r="S151">
        <v>4.5643481914678397</v>
      </c>
    </row>
    <row r="152" spans="1:19">
      <c r="M152">
        <v>128</v>
      </c>
      <c r="N152">
        <v>2.0089256169718199</v>
      </c>
      <c r="O152">
        <v>0.29365947602222903</v>
      </c>
      <c r="P152">
        <v>0.64951162022682696</v>
      </c>
      <c r="R152">
        <v>85.570469798657697</v>
      </c>
      <c r="S152">
        <v>4.6151205168412597</v>
      </c>
    </row>
    <row r="153" spans="1:19">
      <c r="M153">
        <v>129</v>
      </c>
      <c r="N153">
        <v>1.9657348892345601</v>
      </c>
      <c r="O153">
        <v>-0.12518525583707099</v>
      </c>
      <c r="P153">
        <v>-0.27688286939901402</v>
      </c>
      <c r="R153">
        <v>86.241610738255005</v>
      </c>
      <c r="S153">
        <v>4.6347289882296403</v>
      </c>
    </row>
    <row r="154" spans="1:19">
      <c r="M154">
        <v>130</v>
      </c>
      <c r="N154">
        <v>1.9644910425111299</v>
      </c>
      <c r="O154">
        <v>-0.139941750460081</v>
      </c>
      <c r="P154">
        <v>-0.309521062660431</v>
      </c>
      <c r="R154">
        <v>86.912751677852398</v>
      </c>
      <c r="S154">
        <v>4.6539603501575204</v>
      </c>
    </row>
    <row r="155" spans="1:19">
      <c r="M155">
        <v>131</v>
      </c>
      <c r="N155">
        <v>1.95469027199381</v>
      </c>
      <c r="O155">
        <v>-0.146401500814546</v>
      </c>
      <c r="P155">
        <v>-0.32380864151135802</v>
      </c>
      <c r="R155">
        <v>87.583892617449706</v>
      </c>
      <c r="S155">
        <v>4.7004803657924201</v>
      </c>
    </row>
    <row r="156" spans="1:19">
      <c r="M156">
        <v>132</v>
      </c>
      <c r="N156">
        <v>1.9493167283899</v>
      </c>
      <c r="O156">
        <v>-0.208850553549392</v>
      </c>
      <c r="P156">
        <v>-0.46193251877513802</v>
      </c>
      <c r="R156">
        <v>88.255033557047</v>
      </c>
      <c r="S156">
        <v>4.7095302013123304</v>
      </c>
    </row>
    <row r="157" spans="1:19">
      <c r="M157">
        <v>133</v>
      </c>
      <c r="N157">
        <v>1.83772355954684</v>
      </c>
      <c r="O157">
        <v>-0.31166725605179102</v>
      </c>
      <c r="P157">
        <v>-0.68934095773747495</v>
      </c>
      <c r="R157">
        <v>88.926174496644293</v>
      </c>
      <c r="S157">
        <v>4.7184988712950897</v>
      </c>
    </row>
    <row r="158" spans="1:19">
      <c r="M158">
        <v>134</v>
      </c>
      <c r="N158">
        <v>1.8099950517243699</v>
      </c>
      <c r="O158">
        <v>-0.44901849858877102</v>
      </c>
      <c r="P158">
        <v>-0.99313237386602704</v>
      </c>
      <c r="R158">
        <v>89.597315436241601</v>
      </c>
      <c r="S158">
        <v>4.7184988712950897</v>
      </c>
    </row>
    <row r="159" spans="1:19">
      <c r="M159">
        <v>135</v>
      </c>
      <c r="N159">
        <v>1.79546167227954</v>
      </c>
      <c r="O159">
        <v>-0.40916731115965099</v>
      </c>
      <c r="P159">
        <v>-0.904990115813741</v>
      </c>
      <c r="R159">
        <v>90.268456375838895</v>
      </c>
      <c r="S159">
        <v>4.7273878187123399</v>
      </c>
    </row>
    <row r="160" spans="1:19">
      <c r="M160">
        <v>136</v>
      </c>
      <c r="N160">
        <v>1.78552306863294</v>
      </c>
      <c r="O160">
        <v>-8.0774976394517098E-2</v>
      </c>
      <c r="P160">
        <v>-0.17865688007907199</v>
      </c>
      <c r="R160">
        <v>90.939597315436203</v>
      </c>
      <c r="S160">
        <v>4.7361984483945001</v>
      </c>
    </row>
    <row r="161" spans="13:19">
      <c r="M161">
        <v>137</v>
      </c>
      <c r="N161">
        <v>1.7749356443156199</v>
      </c>
      <c r="O161">
        <v>-0.38864128319572899</v>
      </c>
      <c r="P161">
        <v>-0.85959095532944296</v>
      </c>
      <c r="R161">
        <v>91.610738255033596</v>
      </c>
      <c r="S161">
        <v>4.7449321283632502</v>
      </c>
    </row>
    <row r="162" spans="13:19">
      <c r="M162">
        <v>138</v>
      </c>
      <c r="N162">
        <v>1.77482932192445</v>
      </c>
      <c r="O162">
        <v>0.24007369861781899</v>
      </c>
      <c r="P162">
        <v>0.53099140227064701</v>
      </c>
      <c r="R162">
        <v>92.281879194630903</v>
      </c>
      <c r="S162">
        <v>4.7706846244656704</v>
      </c>
    </row>
    <row r="163" spans="13:19">
      <c r="M163">
        <v>139</v>
      </c>
      <c r="N163">
        <v>1.7704545866038399</v>
      </c>
      <c r="O163">
        <v>3.7834184575429801E-2</v>
      </c>
      <c r="P163">
        <v>8.3681081422647796E-2</v>
      </c>
      <c r="R163">
        <v>92.953020134228197</v>
      </c>
      <c r="S163">
        <v>4.7874917427820503</v>
      </c>
    </row>
    <row r="164" spans="13:19">
      <c r="M164">
        <v>140</v>
      </c>
      <c r="N164">
        <v>1.7653321275073099</v>
      </c>
      <c r="O164">
        <v>-0.176096922390727</v>
      </c>
      <c r="P164">
        <v>-0.389488529123102</v>
      </c>
      <c r="R164">
        <v>93.624161073825505</v>
      </c>
      <c r="S164">
        <v>4.8040210447332603</v>
      </c>
    </row>
    <row r="165" spans="13:19">
      <c r="M165">
        <v>141</v>
      </c>
      <c r="N165">
        <v>1.7622697812043699</v>
      </c>
      <c r="O165">
        <v>4.6018989974890602E-2</v>
      </c>
      <c r="P165">
        <v>0.101784111123085</v>
      </c>
      <c r="R165">
        <v>94.295302013422798</v>
      </c>
      <c r="S165">
        <v>4.8040210447332603</v>
      </c>
    </row>
    <row r="166" spans="13:19">
      <c r="M166">
        <v>142</v>
      </c>
      <c r="N166">
        <v>1.70886610549977</v>
      </c>
      <c r="O166">
        <v>-2.2467151929544099E-2</v>
      </c>
      <c r="P166">
        <v>-4.96925093285117E-2</v>
      </c>
      <c r="R166">
        <v>94.966442953020106</v>
      </c>
      <c r="S166">
        <v>4.8598124043616702</v>
      </c>
    </row>
    <row r="167" spans="13:19">
      <c r="M167">
        <v>143</v>
      </c>
      <c r="N167">
        <v>1.6966106034328601</v>
      </c>
      <c r="O167">
        <v>-2.89037828747793E-2</v>
      </c>
      <c r="P167">
        <v>-6.39289530172059E-2</v>
      </c>
      <c r="R167">
        <v>95.637583892617499</v>
      </c>
      <c r="S167">
        <v>4.8903491282217502</v>
      </c>
    </row>
    <row r="168" spans="13:19">
      <c r="M168">
        <v>144</v>
      </c>
      <c r="N168">
        <v>1.6312702494710101</v>
      </c>
      <c r="O168">
        <v>3.6436571087069797E-2</v>
      </c>
      <c r="P168">
        <v>8.0589860892080506E-2</v>
      </c>
      <c r="R168">
        <v>96.308724832214807</v>
      </c>
      <c r="S168">
        <v>4.8903491282217502</v>
      </c>
    </row>
    <row r="169" spans="13:19">
      <c r="M169">
        <v>145</v>
      </c>
      <c r="N169">
        <v>1.61818532914428</v>
      </c>
      <c r="O169">
        <v>-0.20719835543401599</v>
      </c>
      <c r="P169">
        <v>-0.45827821178872902</v>
      </c>
      <c r="R169">
        <v>96.979865771812101</v>
      </c>
      <c r="S169">
        <v>4.9628446302599096</v>
      </c>
    </row>
    <row r="170" spans="13:19">
      <c r="M170">
        <v>146</v>
      </c>
      <c r="N170">
        <v>1.50463352689024</v>
      </c>
      <c r="O170">
        <v>0.200114565348187</v>
      </c>
      <c r="P170">
        <v>0.44261039122895401</v>
      </c>
      <c r="R170">
        <v>97.651006711409394</v>
      </c>
      <c r="S170">
        <v>4.9904325867787396</v>
      </c>
    </row>
    <row r="171" spans="13:19">
      <c r="M171">
        <v>147</v>
      </c>
      <c r="N171">
        <v>1.5014762189459701</v>
      </c>
      <c r="O171">
        <v>1.1931509618241001</v>
      </c>
      <c r="P171">
        <v>2.63899338406129</v>
      </c>
      <c r="R171">
        <v>98.322147651006702</v>
      </c>
      <c r="S171">
        <v>5.1474944768134501</v>
      </c>
    </row>
    <row r="172" spans="13:19">
      <c r="M172">
        <v>148</v>
      </c>
      <c r="N172">
        <v>1.50134963783414</v>
      </c>
      <c r="O172">
        <v>-4.2734615134622803E-2</v>
      </c>
      <c r="P172">
        <v>-9.4519780161147302E-2</v>
      </c>
      <c r="R172">
        <v>98.993288590603996</v>
      </c>
      <c r="S172">
        <v>5.1704839950381496</v>
      </c>
    </row>
    <row r="173" spans="13:19">
      <c r="M173" s="8">
        <v>149</v>
      </c>
      <c r="N173" s="8">
        <v>1.4853825696496601</v>
      </c>
      <c r="O173" s="8">
        <v>0.124055342784439</v>
      </c>
      <c r="P173" s="8">
        <v>0.27438374467308602</v>
      </c>
      <c r="R173" s="8">
        <v>99.664429530201303</v>
      </c>
      <c r="S173" s="8">
        <v>5.2040066870767996</v>
      </c>
    </row>
  </sheetData>
  <sortState xmlns:xlrd2="http://schemas.microsoft.com/office/spreadsheetml/2017/richdata2" ref="S25:S173">
    <sortCondition ref="S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7"/>
  <sheetViews>
    <sheetView zoomScale="102" zoomScaleNormal="70" workbookViewId="0">
      <selection activeCell="S4" sqref="S4"/>
    </sheetView>
  </sheetViews>
  <sheetFormatPr defaultColWidth="9" defaultRowHeight="14.4"/>
  <cols>
    <col min="1" max="1" width="13.44140625" style="19" customWidth="1"/>
    <col min="2" max="2" width="12" customWidth="1"/>
    <col min="3" max="3" width="12.5546875" style="19" customWidth="1"/>
  </cols>
  <sheetData>
    <row r="1" spans="1:21">
      <c r="A1" s="20" t="s">
        <v>31</v>
      </c>
      <c r="B1" s="1" t="s">
        <v>64</v>
      </c>
      <c r="C1" s="20" t="s">
        <v>65</v>
      </c>
      <c r="D1" s="1" t="s">
        <v>66</v>
      </c>
      <c r="M1" t="s">
        <v>35</v>
      </c>
    </row>
    <row r="2" spans="1:21">
      <c r="A2" s="19">
        <v>1357.9878000000001</v>
      </c>
      <c r="B2">
        <f>LN(A2)</f>
        <v>7.2137593242785796</v>
      </c>
      <c r="C2" s="19">
        <v>5.7679679999999998</v>
      </c>
      <c r="D2">
        <f>LN(C2)</f>
        <v>1.75231985211705</v>
      </c>
    </row>
    <row r="3" spans="1:21">
      <c r="A3" s="19">
        <v>12978.101000000001</v>
      </c>
      <c r="B3">
        <f t="shared" ref="B3:B66" si="0">LN(A3)</f>
        <v>9.4710186775518199</v>
      </c>
      <c r="C3" s="19">
        <v>0.94380224000000001</v>
      </c>
      <c r="D3">
        <f t="shared" ref="D3:D66" si="1">LN(C3)</f>
        <v>-5.7838626308474798E-2</v>
      </c>
      <c r="M3" s="5" t="s">
        <v>36</v>
      </c>
      <c r="N3" s="5"/>
    </row>
    <row r="4" spans="1:21">
      <c r="A4" s="19">
        <v>13506.444</v>
      </c>
      <c r="B4">
        <f t="shared" si="0"/>
        <v>9.5109221838725393</v>
      </c>
      <c r="C4" s="19">
        <v>2.1752750000000001</v>
      </c>
      <c r="D4">
        <f t="shared" si="1"/>
        <v>0.77715509332980004</v>
      </c>
      <c r="M4" t="s">
        <v>37</v>
      </c>
      <c r="N4">
        <v>0.84788058292226598</v>
      </c>
    </row>
    <row r="5" spans="1:21">
      <c r="A5" s="19">
        <v>6118.9049999999997</v>
      </c>
      <c r="B5">
        <f t="shared" si="0"/>
        <v>8.7191384379293702</v>
      </c>
      <c r="C5" s="19">
        <v>6.687379</v>
      </c>
      <c r="D5">
        <f t="shared" si="1"/>
        <v>1.9002220186004899</v>
      </c>
      <c r="M5" t="s">
        <v>38</v>
      </c>
      <c r="N5">
        <v>0.71890148289660105</v>
      </c>
    </row>
    <row r="6" spans="1:21">
      <c r="A6" s="19">
        <v>18292.317999999999</v>
      </c>
      <c r="B6">
        <f t="shared" si="0"/>
        <v>9.8142364692758601</v>
      </c>
      <c r="C6" s="19">
        <v>0.94352389999999997</v>
      </c>
      <c r="D6">
        <f t="shared" si="1"/>
        <v>-5.8133583280795403E-2</v>
      </c>
      <c r="M6" t="s">
        <v>39</v>
      </c>
      <c r="N6">
        <v>0.71715552937422</v>
      </c>
    </row>
    <row r="7" spans="1:21">
      <c r="A7" s="19">
        <v>13837.576999999999</v>
      </c>
      <c r="B7">
        <f t="shared" si="0"/>
        <v>9.5351431415903907</v>
      </c>
      <c r="C7" s="19">
        <v>1.0282857000000001</v>
      </c>
      <c r="D7">
        <f t="shared" si="1"/>
        <v>2.78930467087776E-2</v>
      </c>
      <c r="M7" t="s">
        <v>40</v>
      </c>
      <c r="N7">
        <v>0.59706049655452997</v>
      </c>
    </row>
    <row r="8" spans="1:21">
      <c r="A8" s="19">
        <v>52049.43</v>
      </c>
      <c r="B8">
        <f t="shared" si="0"/>
        <v>10.8599491229745</v>
      </c>
      <c r="C8" s="19">
        <v>0.3755792</v>
      </c>
      <c r="D8">
        <f t="shared" si="1"/>
        <v>-0.97928591124321895</v>
      </c>
      <c r="M8" s="8" t="s">
        <v>41</v>
      </c>
      <c r="N8" s="8">
        <v>163</v>
      </c>
    </row>
    <row r="9" spans="1:21">
      <c r="A9" s="19">
        <v>43792.855000000003</v>
      </c>
      <c r="B9">
        <f t="shared" si="0"/>
        <v>10.6872259552039</v>
      </c>
      <c r="C9" s="19">
        <v>0.32030913</v>
      </c>
      <c r="D9">
        <f t="shared" si="1"/>
        <v>-1.1384687182462601</v>
      </c>
    </row>
    <row r="10" spans="1:21">
      <c r="A10" s="19">
        <v>17682.939999999999</v>
      </c>
      <c r="B10">
        <f t="shared" si="0"/>
        <v>9.7803556119598092</v>
      </c>
      <c r="C10" s="19">
        <v>1.8067888000000001</v>
      </c>
      <c r="D10">
        <f t="shared" si="1"/>
        <v>0.59155112597458304</v>
      </c>
      <c r="M10" t="s">
        <v>42</v>
      </c>
    </row>
    <row r="11" spans="1:21">
      <c r="A11" s="19">
        <v>38651.599999999999</v>
      </c>
      <c r="B11">
        <f t="shared" si="0"/>
        <v>10.562343450312699</v>
      </c>
      <c r="C11" s="19">
        <v>0.65186924000000002</v>
      </c>
      <c r="D11">
        <f t="shared" si="1"/>
        <v>-0.42791128931599398</v>
      </c>
      <c r="M11" s="9"/>
      <c r="N11" s="9" t="s">
        <v>43</v>
      </c>
      <c r="O11" s="9" t="s">
        <v>44</v>
      </c>
      <c r="P11" s="9" t="s">
        <v>45</v>
      </c>
      <c r="Q11" s="9" t="s">
        <v>46</v>
      </c>
      <c r="R11" s="9" t="s">
        <v>47</v>
      </c>
    </row>
    <row r="12" spans="1:21">
      <c r="A12" s="19">
        <v>4925.7209999999995</v>
      </c>
      <c r="B12">
        <f t="shared" si="0"/>
        <v>8.5022259388304295</v>
      </c>
      <c r="C12" s="19">
        <v>2.8775157999999998</v>
      </c>
      <c r="D12">
        <f t="shared" si="1"/>
        <v>1.0569273524763201</v>
      </c>
      <c r="M12" t="s">
        <v>48</v>
      </c>
      <c r="N12">
        <v>1</v>
      </c>
      <c r="O12">
        <v>146.78219453868999</v>
      </c>
      <c r="P12">
        <v>146.78219453868999</v>
      </c>
      <c r="Q12">
        <v>411.752932527133</v>
      </c>
      <c r="R12">
        <v>3.1739201223792098E-46</v>
      </c>
    </row>
    <row r="13" spans="1:21">
      <c r="A13" s="19">
        <v>11545.848</v>
      </c>
      <c r="B13">
        <f t="shared" si="0"/>
        <v>9.3540811708018499</v>
      </c>
      <c r="C13" s="19">
        <v>1.0871348000000001</v>
      </c>
      <c r="D13">
        <f t="shared" si="1"/>
        <v>8.35456114898976E-2</v>
      </c>
      <c r="M13" t="s">
        <v>49</v>
      </c>
      <c r="N13">
        <v>161</v>
      </c>
      <c r="O13">
        <v>57.393479083896601</v>
      </c>
      <c r="P13">
        <v>0.35648123654594199</v>
      </c>
    </row>
    <row r="14" spans="1:21">
      <c r="A14" s="19">
        <v>18699.798999999999</v>
      </c>
      <c r="B14">
        <f t="shared" si="0"/>
        <v>9.8362680541218097</v>
      </c>
      <c r="C14" s="19">
        <v>0.25742189999999998</v>
      </c>
      <c r="D14">
        <f t="shared" si="1"/>
        <v>-1.35703890585426</v>
      </c>
      <c r="M14" s="8" t="s">
        <v>50</v>
      </c>
      <c r="N14" s="8">
        <v>162</v>
      </c>
      <c r="O14" s="8">
        <v>204.175673622587</v>
      </c>
      <c r="P14" s="8"/>
      <c r="Q14" s="8"/>
      <c r="R14" s="8"/>
    </row>
    <row r="15" spans="1:21">
      <c r="A15" s="19">
        <v>41872.394999999997</v>
      </c>
      <c r="B15">
        <f t="shared" si="0"/>
        <v>10.6423820582371</v>
      </c>
      <c r="C15" s="19">
        <v>0.36947410000000003</v>
      </c>
      <c r="D15">
        <f t="shared" si="1"/>
        <v>-0.99567463577322801</v>
      </c>
    </row>
    <row r="16" spans="1:21">
      <c r="A16" s="19">
        <v>2477.0902999999998</v>
      </c>
      <c r="B16">
        <f t="shared" si="0"/>
        <v>7.81483988421446</v>
      </c>
      <c r="C16" s="19">
        <v>8.0775640000000006</v>
      </c>
      <c r="D16">
        <f t="shared" si="1"/>
        <v>2.0890903419287099</v>
      </c>
      <c r="M16" s="9"/>
      <c r="N16" s="9" t="s">
        <v>51</v>
      </c>
      <c r="O16" s="9" t="s">
        <v>40</v>
      </c>
      <c r="P16" s="9" t="s">
        <v>52</v>
      </c>
      <c r="Q16" s="9" t="s">
        <v>53</v>
      </c>
      <c r="R16" s="9" t="s">
        <v>54</v>
      </c>
      <c r="S16" s="9" t="s">
        <v>55</v>
      </c>
      <c r="T16" s="9" t="s">
        <v>67</v>
      </c>
      <c r="U16" s="9" t="s">
        <v>68</v>
      </c>
    </row>
    <row r="17" spans="1:21">
      <c r="A17" s="19">
        <v>6481.3905999999997</v>
      </c>
      <c r="B17">
        <f t="shared" si="0"/>
        <v>8.7766903650887294</v>
      </c>
      <c r="C17" s="19">
        <v>2.3910955999999999</v>
      </c>
      <c r="D17">
        <f t="shared" si="1"/>
        <v>0.87175167094747597</v>
      </c>
      <c r="M17" t="s">
        <v>56</v>
      </c>
      <c r="N17">
        <v>7.6468316692973897</v>
      </c>
      <c r="O17">
        <v>0.36198909954020098</v>
      </c>
      <c r="P17">
        <v>21.124480485767101</v>
      </c>
      <c r="Q17">
        <v>2.83500355100938E-48</v>
      </c>
      <c r="R17">
        <v>6.9319726663994601</v>
      </c>
      <c r="S17">
        <v>8.3616906721953193</v>
      </c>
      <c r="T17">
        <v>6.9319726663994601</v>
      </c>
      <c r="U17">
        <v>8.3616906721953193</v>
      </c>
    </row>
    <row r="18" spans="1:21">
      <c r="A18" s="19">
        <v>12142.862999999999</v>
      </c>
      <c r="B18">
        <f t="shared" si="0"/>
        <v>9.4044968687699608</v>
      </c>
      <c r="C18" s="19">
        <v>0.60314460000000003</v>
      </c>
      <c r="D18">
        <f t="shared" si="1"/>
        <v>-0.50559831000759003</v>
      </c>
      <c r="M18" s="8" t="s">
        <v>64</v>
      </c>
      <c r="N18" s="8">
        <v>-0.785766007617826</v>
      </c>
      <c r="O18" s="8">
        <v>3.8723525225330499E-2</v>
      </c>
      <c r="P18" s="8">
        <v>-20.291696147122199</v>
      </c>
      <c r="Q18" s="8">
        <v>3.1739201223793001E-46</v>
      </c>
      <c r="R18" s="8">
        <v>-0.86223753857396401</v>
      </c>
      <c r="S18" s="8">
        <v>-0.70929447666168899</v>
      </c>
      <c r="T18" s="8">
        <v>-0.86223753857396401</v>
      </c>
      <c r="U18" s="8">
        <v>-0.70929447666168899</v>
      </c>
    </row>
    <row r="19" spans="1:21">
      <c r="A19" s="19">
        <v>16351.91</v>
      </c>
      <c r="B19">
        <f t="shared" si="0"/>
        <v>9.7020999890743909</v>
      </c>
      <c r="C19" s="19">
        <v>3.8734994</v>
      </c>
      <c r="D19">
        <f t="shared" si="1"/>
        <v>1.35415833619114</v>
      </c>
    </row>
    <row r="20" spans="1:21">
      <c r="A20" s="19">
        <v>14640.075999999999</v>
      </c>
      <c r="B20">
        <f t="shared" si="0"/>
        <v>9.5915179787586595</v>
      </c>
      <c r="C20" s="19">
        <v>1.4024924000000001</v>
      </c>
      <c r="D20">
        <f t="shared" si="1"/>
        <v>0.33825093950520102</v>
      </c>
    </row>
    <row r="21" spans="1:21">
      <c r="A21" s="19">
        <v>20592.455000000002</v>
      </c>
      <c r="B21">
        <f t="shared" si="0"/>
        <v>9.9326800255513898</v>
      </c>
      <c r="C21" s="19">
        <v>0.60985080000000003</v>
      </c>
      <c r="D21">
        <f t="shared" si="1"/>
        <v>-0.49454094189576697</v>
      </c>
    </row>
    <row r="22" spans="1:21">
      <c r="A22" s="19">
        <v>1704.9659999999999</v>
      </c>
      <c r="B22">
        <f t="shared" si="0"/>
        <v>7.4413004481698097</v>
      </c>
      <c r="C22" s="19">
        <v>7.8781404000000004</v>
      </c>
      <c r="D22">
        <f t="shared" si="1"/>
        <v>2.0640918861720898</v>
      </c>
      <c r="M22" t="s">
        <v>57</v>
      </c>
      <c r="R22" t="s">
        <v>58</v>
      </c>
    </row>
    <row r="23" spans="1:21">
      <c r="A23" s="19">
        <v>717.22844999999995</v>
      </c>
      <c r="B23">
        <f t="shared" si="0"/>
        <v>6.5753944090981502</v>
      </c>
      <c r="C23" s="19">
        <v>5.0493116000000002</v>
      </c>
      <c r="D23">
        <f t="shared" si="1"/>
        <v>1.6192519171636</v>
      </c>
    </row>
    <row r="24" spans="1:21">
      <c r="A24" s="19">
        <v>3944.2467999999999</v>
      </c>
      <c r="B24">
        <f t="shared" si="0"/>
        <v>8.2800132898296308</v>
      </c>
      <c r="C24" s="19">
        <v>2.3696556000000002</v>
      </c>
      <c r="D24">
        <f t="shared" si="1"/>
        <v>0.86274462813188502</v>
      </c>
      <c r="M24" s="9" t="s">
        <v>59</v>
      </c>
      <c r="N24" s="9" t="s">
        <v>69</v>
      </c>
      <c r="O24" s="9" t="s">
        <v>61</v>
      </c>
      <c r="P24" s="9" t="s">
        <v>62</v>
      </c>
      <c r="R24" s="9" t="s">
        <v>63</v>
      </c>
      <c r="S24" s="9" t="s">
        <v>66</v>
      </c>
    </row>
    <row r="25" spans="1:21">
      <c r="A25" s="19">
        <v>2812.2148000000002</v>
      </c>
      <c r="B25">
        <f t="shared" si="0"/>
        <v>7.9417276369264496</v>
      </c>
      <c r="C25" s="19">
        <v>6.9834149999999999</v>
      </c>
      <c r="D25">
        <f t="shared" si="1"/>
        <v>1.9435380521423999</v>
      </c>
      <c r="M25">
        <v>1</v>
      </c>
      <c r="N25">
        <v>1.97850480514314</v>
      </c>
      <c r="O25">
        <v>-0.22618495302609101</v>
      </c>
      <c r="P25">
        <v>-0.38000555171573802</v>
      </c>
      <c r="R25">
        <v>0.30674846625766899</v>
      </c>
      <c r="S25">
        <v>-1.67099102766717</v>
      </c>
    </row>
    <row r="26" spans="1:21">
      <c r="A26" s="19">
        <v>45529.644999999997</v>
      </c>
      <c r="B26">
        <f t="shared" si="0"/>
        <v>10.7261189312415</v>
      </c>
      <c r="C26" s="19">
        <v>0.49409681999999999</v>
      </c>
      <c r="D26">
        <f t="shared" si="1"/>
        <v>-0.70502378909528396</v>
      </c>
      <c r="M26">
        <v>2</v>
      </c>
      <c r="N26">
        <v>0.204827134963633</v>
      </c>
      <c r="O26">
        <v>-0.262665761272108</v>
      </c>
      <c r="P26">
        <v>-0.441295701564762</v>
      </c>
      <c r="R26">
        <v>0.92024539877300604</v>
      </c>
      <c r="S26">
        <v>-1.5361155666611299</v>
      </c>
    </row>
    <row r="27" spans="1:21">
      <c r="A27" s="19">
        <v>7202.7669999999998</v>
      </c>
      <c r="B27">
        <f t="shared" si="0"/>
        <v>8.8822205367332394</v>
      </c>
      <c r="C27" s="19">
        <v>1.2286836999999999</v>
      </c>
      <c r="D27">
        <f t="shared" si="1"/>
        <v>0.205943433749841</v>
      </c>
      <c r="M27">
        <v>3</v>
      </c>
      <c r="N27">
        <v>0.173472316112047</v>
      </c>
      <c r="O27">
        <v>0.60368277721775299</v>
      </c>
      <c r="P27">
        <v>1.01422664836356</v>
      </c>
      <c r="R27">
        <v>1.53374233128834</v>
      </c>
      <c r="S27">
        <v>-1.52901698398737</v>
      </c>
    </row>
    <row r="28" spans="1:21">
      <c r="A28" s="19">
        <v>596.39300000000003</v>
      </c>
      <c r="B28">
        <f t="shared" si="0"/>
        <v>6.3908998457325001</v>
      </c>
      <c r="C28" s="19">
        <v>9.6781869999999994</v>
      </c>
      <c r="D28">
        <f t="shared" si="1"/>
        <v>2.2698745903584601</v>
      </c>
      <c r="M28">
        <v>4</v>
      </c>
      <c r="N28">
        <v>0.79562906905849795</v>
      </c>
      <c r="O28">
        <v>1.1045929495419899</v>
      </c>
      <c r="P28">
        <v>1.85578858184965</v>
      </c>
      <c r="R28">
        <v>2.1472392638036801</v>
      </c>
      <c r="S28">
        <v>-1.48010494587912</v>
      </c>
    </row>
    <row r="29" spans="1:21">
      <c r="A29" s="19">
        <v>1393.5635</v>
      </c>
      <c r="B29">
        <f t="shared" si="0"/>
        <v>7.2396194145956603</v>
      </c>
      <c r="C29" s="19">
        <v>10.285629</v>
      </c>
      <c r="D29">
        <f t="shared" si="1"/>
        <v>2.3307476782597001</v>
      </c>
      <c r="M29">
        <v>5</v>
      </c>
      <c r="N29">
        <v>-6.4861738982775904E-2</v>
      </c>
      <c r="O29">
        <v>6.7281557019804802E-3</v>
      </c>
      <c r="P29">
        <v>1.13037427351127E-2</v>
      </c>
      <c r="R29">
        <v>2.7607361963190198</v>
      </c>
      <c r="S29">
        <v>-1.4644878862524899</v>
      </c>
    </row>
    <row r="30" spans="1:21">
      <c r="A30" s="19">
        <v>22740.720000000001</v>
      </c>
      <c r="B30">
        <f t="shared" si="0"/>
        <v>10.031912429072401</v>
      </c>
      <c r="C30" s="19">
        <v>0.62903390000000003</v>
      </c>
      <c r="D30">
        <f t="shared" si="1"/>
        <v>-0.46357012866244202</v>
      </c>
      <c r="M30">
        <v>6</v>
      </c>
      <c r="N30">
        <v>0.15444031086541299</v>
      </c>
      <c r="O30">
        <v>-0.126547264156635</v>
      </c>
      <c r="P30">
        <v>-0.21260770131075901</v>
      </c>
      <c r="R30">
        <v>3.3742331288343599</v>
      </c>
      <c r="S30">
        <v>-1.46140556865367</v>
      </c>
    </row>
    <row r="31" spans="1:21" ht="15" customHeight="1">
      <c r="A31" s="19">
        <v>19238.18</v>
      </c>
      <c r="B31">
        <f t="shared" si="0"/>
        <v>9.8646521251507497</v>
      </c>
      <c r="C31" s="19">
        <v>0.65962030000000005</v>
      </c>
      <c r="D31">
        <f t="shared" si="1"/>
        <v>-0.416090912542255</v>
      </c>
      <c r="M31">
        <v>7</v>
      </c>
      <c r="N31">
        <v>-0.88654719599500398</v>
      </c>
      <c r="O31">
        <v>-9.2738715248215003E-2</v>
      </c>
      <c r="P31">
        <v>-0.15580712236521499</v>
      </c>
      <c r="R31">
        <v>3.9877300613496902</v>
      </c>
      <c r="S31">
        <v>-1.3920585421373299</v>
      </c>
    </row>
    <row r="32" spans="1:21">
      <c r="A32" s="19">
        <v>14468.964</v>
      </c>
      <c r="B32">
        <f t="shared" si="0"/>
        <v>9.5797612206560299</v>
      </c>
      <c r="C32" s="19">
        <v>1.2372154</v>
      </c>
      <c r="D32">
        <f t="shared" si="1"/>
        <v>0.212863209213319</v>
      </c>
      <c r="M32">
        <v>8</v>
      </c>
      <c r="N32">
        <v>-0.75082720203275799</v>
      </c>
      <c r="O32">
        <v>-0.38764151621350701</v>
      </c>
      <c r="P32">
        <v>-0.65126316435225795</v>
      </c>
      <c r="R32">
        <v>4.6012269938650299</v>
      </c>
      <c r="S32">
        <v>-1.35703890585426</v>
      </c>
    </row>
    <row r="33" spans="1:19">
      <c r="A33" s="19">
        <v>1900.3983000000001</v>
      </c>
      <c r="B33">
        <f t="shared" si="0"/>
        <v>7.5498187747638497</v>
      </c>
      <c r="C33" s="19">
        <v>4.8167850000000003</v>
      </c>
      <c r="D33">
        <f t="shared" si="1"/>
        <v>1.5721066930626</v>
      </c>
      <c r="M33">
        <v>9</v>
      </c>
      <c r="N33">
        <v>-3.8239312994874403E-2</v>
      </c>
      <c r="O33">
        <v>0.62979043896945797</v>
      </c>
      <c r="P33">
        <v>1.05808923194939</v>
      </c>
      <c r="R33">
        <v>5.21472392638037</v>
      </c>
      <c r="S33">
        <v>-1.3401230135353699</v>
      </c>
    </row>
    <row r="34" spans="1:19">
      <c r="A34" s="19">
        <v>4187.5069999999996</v>
      </c>
      <c r="B34">
        <f t="shared" si="0"/>
        <v>8.3398608477737195</v>
      </c>
      <c r="C34" s="19">
        <v>4.1645374000000004</v>
      </c>
      <c r="D34">
        <f t="shared" si="1"/>
        <v>1.42660520102288</v>
      </c>
      <c r="M34">
        <v>10</v>
      </c>
      <c r="N34">
        <v>-0.65269877474309701</v>
      </c>
      <c r="O34">
        <v>0.224787485427103</v>
      </c>
      <c r="P34">
        <v>0.37765771451943603</v>
      </c>
      <c r="R34">
        <v>5.8282208588957101</v>
      </c>
      <c r="S34">
        <v>-1.3395074974557399</v>
      </c>
    </row>
    <row r="35" spans="1:19">
      <c r="A35" s="19">
        <v>15496.82</v>
      </c>
      <c r="B35">
        <f t="shared" si="0"/>
        <v>9.6483901205685605</v>
      </c>
      <c r="C35" s="19">
        <v>0.77484149999999996</v>
      </c>
      <c r="D35">
        <f t="shared" si="1"/>
        <v>-0.25509678667409802</v>
      </c>
      <c r="M35">
        <v>11</v>
      </c>
      <c r="N35">
        <v>0.966071537477874</v>
      </c>
      <c r="O35">
        <v>9.0855814998449497E-2</v>
      </c>
      <c r="P35">
        <v>0.15264372648646601</v>
      </c>
      <c r="R35">
        <v>6.4417177914110404</v>
      </c>
      <c r="S35">
        <v>-1.3349576516747901</v>
      </c>
    </row>
    <row r="36" spans="1:19">
      <c r="A36" s="19">
        <v>4011.7121999999999</v>
      </c>
      <c r="B36">
        <f t="shared" si="0"/>
        <v>8.2969734117131502</v>
      </c>
      <c r="C36" s="19">
        <v>6.9373627000000004</v>
      </c>
      <c r="D36">
        <f t="shared" si="1"/>
        <v>1.9369216878857201</v>
      </c>
      <c r="M36">
        <v>12</v>
      </c>
      <c r="N36">
        <v>0.29671265278334003</v>
      </c>
      <c r="O36">
        <v>-0.21316704129344199</v>
      </c>
      <c r="P36">
        <v>-0.35813460643857098</v>
      </c>
      <c r="R36">
        <v>7.0552147239263796</v>
      </c>
      <c r="S36">
        <v>-1.3268735506525</v>
      </c>
    </row>
    <row r="37" spans="1:19">
      <c r="A37" s="19">
        <v>26986.752</v>
      </c>
      <c r="B37">
        <f t="shared" si="0"/>
        <v>10.203101357903501</v>
      </c>
      <c r="C37" s="19">
        <v>0.4597639</v>
      </c>
      <c r="D37">
        <f t="shared" si="1"/>
        <v>-0.77704218213201004</v>
      </c>
      <c r="M37">
        <v>13</v>
      </c>
      <c r="N37">
        <v>-8.2173409448669701E-2</v>
      </c>
      <c r="O37">
        <v>-1.2748654964055901</v>
      </c>
      <c r="P37">
        <v>-2.1418576251139099</v>
      </c>
      <c r="R37">
        <v>7.6687116564417197</v>
      </c>
      <c r="S37">
        <v>-1.3008585179654599</v>
      </c>
    </row>
    <row r="38" spans="1:19">
      <c r="A38" s="19">
        <v>7648.7039999999997</v>
      </c>
      <c r="B38">
        <f t="shared" si="0"/>
        <v>8.94229150070408</v>
      </c>
      <c r="C38" s="19">
        <v>0.79593780000000003</v>
      </c>
      <c r="D38">
        <f t="shared" si="1"/>
        <v>-0.22823423689441499</v>
      </c>
      <c r="M38">
        <v>14</v>
      </c>
      <c r="N38">
        <v>-0.71559039214714903</v>
      </c>
      <c r="O38">
        <v>-0.28008424362607898</v>
      </c>
      <c r="P38">
        <v>-0.47055989402502801</v>
      </c>
      <c r="R38">
        <v>8.2822085889570491</v>
      </c>
      <c r="S38">
        <v>-1.28253614846418</v>
      </c>
    </row>
    <row r="39" spans="1:19">
      <c r="A39" s="19">
        <v>31523.498</v>
      </c>
      <c r="B39">
        <f t="shared" si="0"/>
        <v>10.3584885149717</v>
      </c>
      <c r="C39" s="19">
        <v>0.35018613999999998</v>
      </c>
      <c r="D39">
        <f t="shared" si="1"/>
        <v>-1.0492904372979399</v>
      </c>
      <c r="M39">
        <v>15</v>
      </c>
      <c r="N39">
        <v>1.50619613330564</v>
      </c>
      <c r="O39">
        <v>0.58289420862306895</v>
      </c>
      <c r="P39">
        <v>0.97930049004703901</v>
      </c>
      <c r="R39">
        <v>8.8957055214723901</v>
      </c>
      <c r="S39">
        <v>-1.2006718584473799</v>
      </c>
    </row>
    <row r="40" spans="1:19">
      <c r="A40" s="19">
        <v>32247.395</v>
      </c>
      <c r="B40">
        <f t="shared" si="0"/>
        <v>10.3811925437676</v>
      </c>
      <c r="C40" s="19">
        <v>0.26316931999999998</v>
      </c>
      <c r="D40">
        <f t="shared" si="1"/>
        <v>-1.3349576516747901</v>
      </c>
      <c r="M40">
        <v>16</v>
      </c>
      <c r="N40">
        <v>0.75040672102377604</v>
      </c>
      <c r="O40">
        <v>0.1213449499237</v>
      </c>
      <c r="P40">
        <v>0.20386747229094099</v>
      </c>
      <c r="R40">
        <v>9.5092024539877293</v>
      </c>
      <c r="S40">
        <v>-1.16306098983961</v>
      </c>
    </row>
    <row r="41" spans="1:19">
      <c r="A41" s="19">
        <v>844.17200000000003</v>
      </c>
      <c r="B41">
        <f t="shared" si="0"/>
        <v>6.7383562653024898</v>
      </c>
      <c r="C41" s="19">
        <v>7.5550002999999997</v>
      </c>
      <c r="D41">
        <f t="shared" si="1"/>
        <v>2.0222096354335002</v>
      </c>
      <c r="M41">
        <v>17</v>
      </c>
      <c r="N41">
        <v>0.257097711069667</v>
      </c>
      <c r="O41">
        <v>-0.76269602107725698</v>
      </c>
      <c r="P41">
        <v>-1.28137932432414</v>
      </c>
      <c r="R41">
        <v>10.122699386503101</v>
      </c>
      <c r="S41">
        <v>-1.15187373965847</v>
      </c>
    </row>
    <row r="42" spans="1:19">
      <c r="A42" s="19">
        <v>50689.68</v>
      </c>
      <c r="B42">
        <f t="shared" si="0"/>
        <v>10.833477618564199</v>
      </c>
      <c r="C42" s="19">
        <v>0.35186119999999999</v>
      </c>
      <c r="D42">
        <f t="shared" si="1"/>
        <v>-1.0445184993297201</v>
      </c>
      <c r="M42">
        <v>18</v>
      </c>
      <c r="N42">
        <v>2.3251295373449402E-2</v>
      </c>
      <c r="O42">
        <v>1.33090704081769</v>
      </c>
      <c r="P42">
        <v>2.2360110942921398</v>
      </c>
      <c r="R42">
        <v>10.736196319018401</v>
      </c>
      <c r="S42">
        <v>-1.1384687182462601</v>
      </c>
    </row>
    <row r="43" spans="1:19">
      <c r="A43" s="19">
        <v>3623.0603000000001</v>
      </c>
      <c r="B43">
        <f t="shared" si="0"/>
        <v>8.1950743344220403</v>
      </c>
      <c r="C43" s="19">
        <v>5.1886786999999996</v>
      </c>
      <c r="D43">
        <f t="shared" si="1"/>
        <v>1.64647907902353</v>
      </c>
      <c r="M43">
        <v>19</v>
      </c>
      <c r="N43">
        <v>0.11014288013359699</v>
      </c>
      <c r="O43">
        <v>0.228108059371605</v>
      </c>
      <c r="P43">
        <v>0.38323649647160102</v>
      </c>
      <c r="R43">
        <v>11.349693251533701</v>
      </c>
      <c r="S43">
        <v>-1.1370324823226401</v>
      </c>
    </row>
    <row r="44" spans="1:19">
      <c r="A44" s="19">
        <v>8879.6455000000005</v>
      </c>
      <c r="B44">
        <f t="shared" si="0"/>
        <v>9.09151691401817</v>
      </c>
      <c r="C44" s="19">
        <v>3.2200692000000002</v>
      </c>
      <c r="D44">
        <f t="shared" si="1"/>
        <v>1.16940285000863</v>
      </c>
      <c r="M44">
        <v>20</v>
      </c>
      <c r="N44">
        <v>-0.157930659325456</v>
      </c>
      <c r="O44">
        <v>-0.336610282570311</v>
      </c>
      <c r="P44">
        <v>-0.56552734578487296</v>
      </c>
      <c r="R44">
        <v>11.9631901840491</v>
      </c>
      <c r="S44">
        <v>-1.07883613231052</v>
      </c>
    </row>
    <row r="45" spans="1:19">
      <c r="A45" s="19">
        <v>17713.52</v>
      </c>
      <c r="B45">
        <f t="shared" si="0"/>
        <v>9.78208346879115</v>
      </c>
      <c r="C45" s="19">
        <v>3.2388363</v>
      </c>
      <c r="D45">
        <f t="shared" si="1"/>
        <v>1.1752140986217801</v>
      </c>
      <c r="M45">
        <v>21</v>
      </c>
      <c r="N45">
        <v>1.7997107246542501</v>
      </c>
      <c r="O45">
        <v>0.26438116151783098</v>
      </c>
      <c r="P45">
        <v>0.44417768645397898</v>
      </c>
      <c r="R45">
        <v>12.576687116564401</v>
      </c>
      <c r="S45">
        <v>-1.0492904372979399</v>
      </c>
    </row>
    <row r="46" spans="1:19">
      <c r="A46" s="19">
        <v>10124.075999999999</v>
      </c>
      <c r="B46">
        <f t="shared" si="0"/>
        <v>9.2226716285510992</v>
      </c>
      <c r="C46" s="19">
        <v>1.2151438999999999</v>
      </c>
      <c r="D46">
        <f t="shared" si="1"/>
        <v>0.194862505993489</v>
      </c>
      <c r="M46">
        <v>22</v>
      </c>
      <c r="N46">
        <v>2.4801102559477601</v>
      </c>
      <c r="O46">
        <v>-0.86085833878415996</v>
      </c>
      <c r="P46">
        <v>-1.446298454438</v>
      </c>
      <c r="R46">
        <v>13.1901840490798</v>
      </c>
      <c r="S46">
        <v>-1.0445184993297201</v>
      </c>
    </row>
    <row r="47" spans="1:19">
      <c r="A47" s="19">
        <v>13205.406000000001</v>
      </c>
      <c r="B47">
        <f t="shared" si="0"/>
        <v>9.4883815701881602</v>
      </c>
      <c r="C47" s="19">
        <v>1.8074611</v>
      </c>
      <c r="D47">
        <f t="shared" si="1"/>
        <v>0.59192315338074197</v>
      </c>
      <c r="M47">
        <v>23</v>
      </c>
      <c r="N47">
        <v>1.1406786835254099</v>
      </c>
      <c r="O47">
        <v>-0.27793405539353</v>
      </c>
      <c r="P47">
        <v>-0.46694743680950102</v>
      </c>
      <c r="R47">
        <v>13.8036809815951</v>
      </c>
      <c r="S47">
        <v>-1.04019597631433</v>
      </c>
    </row>
    <row r="48" spans="1:19">
      <c r="A48" s="19">
        <v>9218.9050000000007</v>
      </c>
      <c r="B48">
        <f t="shared" si="0"/>
        <v>9.1290115459402106</v>
      </c>
      <c r="C48" s="19">
        <v>1.1873419000000001</v>
      </c>
      <c r="D48">
        <f t="shared" si="1"/>
        <v>0.17171711122105801</v>
      </c>
      <c r="M48">
        <v>24</v>
      </c>
      <c r="N48">
        <v>1.4064920504415399</v>
      </c>
      <c r="O48">
        <v>0.53704600170085903</v>
      </c>
      <c r="P48">
        <v>0.90227249621474503</v>
      </c>
      <c r="R48">
        <v>14.4171779141104</v>
      </c>
      <c r="S48">
        <v>-1.02952830133233</v>
      </c>
    </row>
    <row r="49" spans="1:19">
      <c r="A49" s="19">
        <v>22707.22</v>
      </c>
      <c r="B49">
        <f t="shared" si="0"/>
        <v>10.0304382145726</v>
      </c>
      <c r="C49" s="19">
        <v>7.3421669999999999</v>
      </c>
      <c r="D49">
        <f t="shared" si="1"/>
        <v>1.9936340306617799</v>
      </c>
      <c r="M49">
        <v>25</v>
      </c>
      <c r="N49">
        <v>-0.78138798053826597</v>
      </c>
      <c r="O49">
        <v>7.6364191442981802E-2</v>
      </c>
      <c r="P49">
        <v>0.128296848717735</v>
      </c>
      <c r="R49">
        <v>15.0306748466258</v>
      </c>
      <c r="S49">
        <v>-0.99567463577322801</v>
      </c>
    </row>
    <row r="50" spans="1:19">
      <c r="A50" s="19">
        <v>30067.395</v>
      </c>
      <c r="B50">
        <f t="shared" si="0"/>
        <v>10.311196641036</v>
      </c>
      <c r="C50" s="19">
        <v>0.18806059999999999</v>
      </c>
      <c r="D50">
        <f t="shared" si="1"/>
        <v>-1.67099102766717</v>
      </c>
      <c r="M50">
        <v>26</v>
      </c>
      <c r="N50">
        <v>0.66748469936744903</v>
      </c>
      <c r="O50">
        <v>-0.461541265617608</v>
      </c>
      <c r="P50">
        <v>-0.77541958885464601</v>
      </c>
      <c r="R50">
        <v>15.6441717791411</v>
      </c>
      <c r="S50">
        <v>-0.97928591124321895</v>
      </c>
    </row>
    <row r="51" spans="1:19">
      <c r="A51" s="19">
        <v>8522.4500000000007</v>
      </c>
      <c r="B51">
        <f t="shared" si="0"/>
        <v>9.05045913717173</v>
      </c>
      <c r="C51" s="19">
        <v>5.0035939999999997</v>
      </c>
      <c r="D51">
        <f t="shared" si="1"/>
        <v>1.61015645422111</v>
      </c>
      <c r="M51">
        <v>27</v>
      </c>
      <c r="N51">
        <v>2.6250798124307799</v>
      </c>
      <c r="O51">
        <v>-0.35520522207232202</v>
      </c>
      <c r="P51">
        <v>-0.59676806339249899</v>
      </c>
      <c r="R51">
        <v>16.2576687116564</v>
      </c>
      <c r="S51">
        <v>-0.94429213748764695</v>
      </c>
    </row>
    <row r="52" spans="1:19">
      <c r="A52" s="19">
        <v>2289.4090000000001</v>
      </c>
      <c r="B52">
        <f t="shared" si="0"/>
        <v>7.7360489846376499</v>
      </c>
      <c r="C52" s="19">
        <v>4.6222250000000003</v>
      </c>
      <c r="D52">
        <f t="shared" si="1"/>
        <v>1.53087619089236</v>
      </c>
      <c r="M52">
        <v>28</v>
      </c>
      <c r="N52">
        <v>1.95818482521806</v>
      </c>
      <c r="O52">
        <v>0.37256285304164299</v>
      </c>
      <c r="P52">
        <v>0.62593002153661303</v>
      </c>
      <c r="R52">
        <v>16.8711656441718</v>
      </c>
      <c r="S52">
        <v>-0.93844887020951195</v>
      </c>
    </row>
    <row r="53" spans="1:19">
      <c r="A53" s="19">
        <v>40701.464999999997</v>
      </c>
      <c r="B53">
        <f t="shared" si="0"/>
        <v>10.6140193658689</v>
      </c>
      <c r="C53" s="19">
        <v>0.23119635999999999</v>
      </c>
      <c r="D53">
        <f t="shared" si="1"/>
        <v>-1.4644878862524899</v>
      </c>
      <c r="M53">
        <v>29</v>
      </c>
      <c r="N53">
        <v>-0.23590410886649299</v>
      </c>
      <c r="O53">
        <v>-0.227666019795948</v>
      </c>
      <c r="P53">
        <v>-0.38249384100057998</v>
      </c>
      <c r="R53">
        <v>17.4846625766871</v>
      </c>
      <c r="S53">
        <v>-0.91897615940917399</v>
      </c>
    </row>
    <row r="54" spans="1:19">
      <c r="A54" s="19">
        <v>39065.71</v>
      </c>
      <c r="B54">
        <f t="shared" si="0"/>
        <v>10.573000379102499</v>
      </c>
      <c r="C54" s="19">
        <v>0.40685278000000002</v>
      </c>
      <c r="D54">
        <f t="shared" si="1"/>
        <v>-0.89930387887768604</v>
      </c>
      <c r="M54">
        <v>30</v>
      </c>
      <c r="N54">
        <v>-0.104476647621022</v>
      </c>
      <c r="O54">
        <v>-0.31161426492123301</v>
      </c>
      <c r="P54">
        <v>-0.52353239718040601</v>
      </c>
      <c r="R54">
        <v>18.0981595092025</v>
      </c>
      <c r="S54">
        <v>-0.91037839423830702</v>
      </c>
    </row>
    <row r="55" spans="1:19">
      <c r="A55" s="19">
        <v>15720.901</v>
      </c>
      <c r="B55">
        <f t="shared" si="0"/>
        <v>9.6627463798623499</v>
      </c>
      <c r="C55" s="19">
        <v>3.8819916000000001</v>
      </c>
      <c r="D55">
        <f t="shared" si="1"/>
        <v>1.3563483209114</v>
      </c>
      <c r="M55">
        <v>31</v>
      </c>
      <c r="N55">
        <v>0.11938094101042999</v>
      </c>
      <c r="O55">
        <v>9.3482268202889393E-2</v>
      </c>
      <c r="P55">
        <v>0.15705634008279801</v>
      </c>
      <c r="R55">
        <v>18.7116564417178</v>
      </c>
      <c r="S55">
        <v>-0.89930387887768604</v>
      </c>
    </row>
    <row r="56" spans="1:19">
      <c r="A56" s="19">
        <v>2010.5322000000001</v>
      </c>
      <c r="B56">
        <f t="shared" si="0"/>
        <v>7.6061547421255096</v>
      </c>
      <c r="C56" s="19">
        <v>4.5588600000000001</v>
      </c>
      <c r="D56">
        <f t="shared" si="1"/>
        <v>1.5170725922710899</v>
      </c>
      <c r="M56">
        <v>32</v>
      </c>
      <c r="N56">
        <v>1.71444071241309</v>
      </c>
      <c r="O56">
        <v>-0.14233401935048601</v>
      </c>
      <c r="P56">
        <v>-0.23913048515194901</v>
      </c>
      <c r="R56">
        <v>19.3251533742331</v>
      </c>
      <c r="S56">
        <v>-0.89300462013766102</v>
      </c>
    </row>
    <row r="57" spans="1:19">
      <c r="A57" s="19">
        <v>14360.359</v>
      </c>
      <c r="B57">
        <f t="shared" si="0"/>
        <v>9.5722268422897194</v>
      </c>
      <c r="C57" s="19">
        <v>0.93301659999999997</v>
      </c>
      <c r="D57">
        <f t="shared" si="1"/>
        <v>-6.9332286224474293E-2</v>
      </c>
      <c r="M57">
        <v>33</v>
      </c>
      <c r="N57">
        <v>1.0936525068540199</v>
      </c>
      <c r="O57">
        <v>0.33295269416886403</v>
      </c>
      <c r="P57">
        <v>0.559382357447471</v>
      </c>
      <c r="R57">
        <v>19.938650306748499</v>
      </c>
      <c r="S57">
        <v>-0.81187130390046403</v>
      </c>
    </row>
    <row r="58" spans="1:19">
      <c r="A58" s="19">
        <v>46647.792999999998</v>
      </c>
      <c r="B58">
        <f t="shared" si="0"/>
        <v>10.7503808954029</v>
      </c>
      <c r="C58" s="19">
        <v>0.35717539999999998</v>
      </c>
      <c r="D58">
        <f t="shared" si="1"/>
        <v>-1.02952830133233</v>
      </c>
      <c r="M58">
        <v>34</v>
      </c>
      <c r="N58">
        <v>6.5454684318956097E-2</v>
      </c>
      <c r="O58">
        <v>-0.32055147099305398</v>
      </c>
      <c r="P58">
        <v>-0.538547489381203</v>
      </c>
      <c r="R58">
        <v>20.5521472392638</v>
      </c>
      <c r="S58">
        <v>-0.77704218213201004</v>
      </c>
    </row>
    <row r="59" spans="1:19">
      <c r="A59" s="19">
        <v>4242.4106000000002</v>
      </c>
      <c r="B59">
        <f t="shared" si="0"/>
        <v>8.3528869244054995</v>
      </c>
      <c r="C59" s="19">
        <v>4.2344390000000001</v>
      </c>
      <c r="D59">
        <f t="shared" si="1"/>
        <v>1.44325085179695</v>
      </c>
      <c r="M59">
        <v>35</v>
      </c>
      <c r="N59">
        <v>1.1273519962642899</v>
      </c>
      <c r="O59">
        <v>0.809569691621425</v>
      </c>
      <c r="P59">
        <v>1.36013016427955</v>
      </c>
      <c r="R59">
        <v>21.1656441717791</v>
      </c>
      <c r="S59">
        <v>-0.77059253095487201</v>
      </c>
    </row>
    <row r="60" spans="1:19">
      <c r="A60" s="19">
        <v>25283.905999999999</v>
      </c>
      <c r="B60">
        <f t="shared" si="0"/>
        <v>10.1379233458191</v>
      </c>
      <c r="C60" s="19">
        <v>0.38895479999999999</v>
      </c>
      <c r="D60">
        <f t="shared" si="1"/>
        <v>-0.94429213748764695</v>
      </c>
      <c r="M60">
        <v>36</v>
      </c>
      <c r="N60">
        <v>-0.37041855002248197</v>
      </c>
      <c r="O60">
        <v>-0.40662363210952801</v>
      </c>
      <c r="P60">
        <v>-0.68315436368843696</v>
      </c>
      <c r="R60">
        <v>21.779141104294499</v>
      </c>
      <c r="S60">
        <v>-0.76687014991368097</v>
      </c>
    </row>
    <row r="61" spans="1:19">
      <c r="A61" s="19">
        <v>7969.4309999999996</v>
      </c>
      <c r="B61">
        <f t="shared" si="0"/>
        <v>8.9833683765129706</v>
      </c>
      <c r="C61" s="19">
        <v>2.2084963000000002</v>
      </c>
      <c r="D61">
        <f t="shared" si="1"/>
        <v>0.79231187670778402</v>
      </c>
      <c r="M61">
        <v>37</v>
      </c>
      <c r="N61">
        <v>0.62028297783432296</v>
      </c>
      <c r="O61">
        <v>-0.84851721472873898</v>
      </c>
      <c r="P61">
        <v>-1.4255645568346</v>
      </c>
      <c r="R61">
        <v>22.392638036809799</v>
      </c>
      <c r="S61">
        <v>-0.74401599663011297</v>
      </c>
    </row>
    <row r="62" spans="1:19">
      <c r="A62" s="19">
        <v>1809.2665999999999</v>
      </c>
      <c r="B62">
        <f t="shared" si="0"/>
        <v>7.5006768487766902</v>
      </c>
      <c r="C62" s="19">
        <v>9.5961929999999995</v>
      </c>
      <c r="D62">
        <f t="shared" si="1"/>
        <v>2.2613664573220902</v>
      </c>
      <c r="M62">
        <v>38</v>
      </c>
      <c r="N62">
        <v>-0.49251649606700298</v>
      </c>
      <c r="O62">
        <v>-0.55677394123094004</v>
      </c>
      <c r="P62">
        <v>-0.93541672815875998</v>
      </c>
      <c r="R62">
        <v>23.006134969325199</v>
      </c>
      <c r="S62">
        <v>-0.70502378909528396</v>
      </c>
    </row>
    <row r="63" spans="1:19">
      <c r="A63" s="19">
        <v>1625.3876</v>
      </c>
      <c r="B63">
        <f t="shared" si="0"/>
        <v>7.3935015893986504</v>
      </c>
      <c r="C63" s="19">
        <v>7.1906840000000001</v>
      </c>
      <c r="D63">
        <f t="shared" si="1"/>
        <v>1.97278629933614</v>
      </c>
      <c r="M63">
        <v>39</v>
      </c>
      <c r="N63">
        <v>-0.51035655013084602</v>
      </c>
      <c r="O63">
        <v>-0.82460110154394195</v>
      </c>
      <c r="P63">
        <v>-1.3853839185379599</v>
      </c>
      <c r="R63">
        <v>23.619631901840499</v>
      </c>
      <c r="S63">
        <v>-0.67752516219719205</v>
      </c>
    </row>
    <row r="64" spans="1:19">
      <c r="A64" s="19">
        <v>1546.4222</v>
      </c>
      <c r="B64">
        <f t="shared" si="0"/>
        <v>7.3436992837145096</v>
      </c>
      <c r="C64" s="19">
        <v>5.6490717000000004</v>
      </c>
      <c r="D64">
        <f t="shared" si="1"/>
        <v>1.7314912307745201</v>
      </c>
      <c r="M64">
        <v>40</v>
      </c>
      <c r="N64">
        <v>2.3520603688040902</v>
      </c>
      <c r="O64">
        <v>-0.32985073337058202</v>
      </c>
      <c r="P64">
        <v>-0.55417085991511394</v>
      </c>
      <c r="R64">
        <v>24.233128834355799</v>
      </c>
      <c r="S64">
        <v>-0.64508756889330698</v>
      </c>
    </row>
    <row r="65" spans="1:19">
      <c r="A65" s="19">
        <v>5186.5303000000004</v>
      </c>
      <c r="B65">
        <f t="shared" si="0"/>
        <v>8.5538202169448603</v>
      </c>
      <c r="C65" s="19">
        <v>1.6005045</v>
      </c>
      <c r="D65">
        <f t="shared" si="1"/>
        <v>0.470318892045196</v>
      </c>
      <c r="M65">
        <v>41</v>
      </c>
      <c r="N65">
        <v>-0.865746787658912</v>
      </c>
      <c r="O65">
        <v>-0.178771711670804</v>
      </c>
      <c r="P65">
        <v>-0.30034819741874702</v>
      </c>
      <c r="R65">
        <v>24.846625766871199</v>
      </c>
      <c r="S65">
        <v>-0.63386011169229395</v>
      </c>
    </row>
    <row r="66" spans="1:19">
      <c r="A66" s="19">
        <v>29451.855</v>
      </c>
      <c r="B66">
        <f t="shared" si="0"/>
        <v>10.2905121752115</v>
      </c>
      <c r="C66" s="19">
        <v>0.39892727</v>
      </c>
      <c r="D66">
        <f t="shared" si="1"/>
        <v>-0.91897615940917399</v>
      </c>
      <c r="M66">
        <v>42</v>
      </c>
      <c r="N66">
        <v>1.20742082740727</v>
      </c>
      <c r="O66">
        <v>0.43905825161626899</v>
      </c>
      <c r="P66">
        <v>0.73764665115252503</v>
      </c>
      <c r="R66">
        <v>25.460122699386499</v>
      </c>
      <c r="S66">
        <v>-0.57456624109126797</v>
      </c>
    </row>
    <row r="67" spans="1:19">
      <c r="A67" s="19">
        <v>42145.593999999997</v>
      </c>
      <c r="B67">
        <f t="shared" ref="B67:B130" si="2">LN(A67)</f>
        <v>10.648885426530899</v>
      </c>
      <c r="C67" s="19">
        <v>0.26181346</v>
      </c>
      <c r="D67">
        <f t="shared" ref="D67:D130" si="3">LN(C67)</f>
        <v>-1.3401230135353699</v>
      </c>
      <c r="M67">
        <v>43</v>
      </c>
      <c r="N67">
        <v>0.50302672057938902</v>
      </c>
      <c r="O67">
        <v>0.66637612942923596</v>
      </c>
      <c r="P67">
        <v>1.1195555907945101</v>
      </c>
      <c r="R67">
        <v>26.073619631901799</v>
      </c>
      <c r="S67">
        <v>-0.53162789854326498</v>
      </c>
    </row>
    <row r="68" spans="1:19">
      <c r="A68" s="19">
        <v>7765.5929999999998</v>
      </c>
      <c r="B68">
        <f t="shared" si="2"/>
        <v>8.9574581009862602</v>
      </c>
      <c r="C68" s="19">
        <v>2.9064738999999999</v>
      </c>
      <c r="D68">
        <f t="shared" si="3"/>
        <v>1.0669406282462499</v>
      </c>
      <c r="M68">
        <v>44</v>
      </c>
      <c r="N68">
        <v>-3.9597004158967102E-2</v>
      </c>
      <c r="O68">
        <v>1.21481110278074</v>
      </c>
      <c r="P68">
        <v>2.04096230614133</v>
      </c>
      <c r="R68">
        <v>26.687116564417199</v>
      </c>
      <c r="S68">
        <v>-0.50559831000759003</v>
      </c>
    </row>
    <row r="69" spans="1:19">
      <c r="A69" s="19">
        <v>12801.671</v>
      </c>
      <c r="B69">
        <f t="shared" si="2"/>
        <v>9.4573309882622105</v>
      </c>
      <c r="C69" s="19">
        <v>2.1261467999999999</v>
      </c>
      <c r="D69">
        <f t="shared" si="3"/>
        <v>0.75431132739481399</v>
      </c>
      <c r="M69">
        <v>45</v>
      </c>
      <c r="N69">
        <v>0.39996980416059502</v>
      </c>
      <c r="O69">
        <v>-0.20510729816710699</v>
      </c>
      <c r="P69">
        <v>-0.34459370952021201</v>
      </c>
      <c r="R69">
        <v>27.300613496932499</v>
      </c>
      <c r="S69">
        <v>-0.49454094189576697</v>
      </c>
    </row>
    <row r="70" spans="1:19">
      <c r="A70" s="19">
        <v>18473.065999999999</v>
      </c>
      <c r="B70">
        <f t="shared" si="2"/>
        <v>9.8240690583341497</v>
      </c>
      <c r="C70" s="19">
        <v>1.2025220000000001</v>
      </c>
      <c r="D70">
        <f t="shared" si="3"/>
        <v>0.18442101804871899</v>
      </c>
      <c r="M70">
        <v>46</v>
      </c>
      <c r="N70">
        <v>0.19118396413607899</v>
      </c>
      <c r="O70">
        <v>0.40073918924466301</v>
      </c>
      <c r="P70">
        <v>0.67326811384075302</v>
      </c>
      <c r="R70">
        <v>27.914110429447899</v>
      </c>
      <c r="S70">
        <v>-0.46975684369979398</v>
      </c>
    </row>
    <row r="71" spans="1:19">
      <c r="A71" s="19">
        <v>13071.94</v>
      </c>
      <c r="B71">
        <f t="shared" si="2"/>
        <v>9.4782232271259694</v>
      </c>
      <c r="C71" s="19">
        <v>2.3518875000000001</v>
      </c>
      <c r="D71">
        <f t="shared" si="3"/>
        <v>0.85521819725975801</v>
      </c>
      <c r="M71">
        <v>47</v>
      </c>
      <c r="N71">
        <v>0.47356471334691502</v>
      </c>
      <c r="O71">
        <v>-0.30184760212585698</v>
      </c>
      <c r="P71">
        <v>-0.50712376329771702</v>
      </c>
      <c r="R71">
        <v>28.527607361963199</v>
      </c>
      <c r="S71">
        <v>-0.46357012866244202</v>
      </c>
    </row>
    <row r="72" spans="1:19">
      <c r="A72" s="19">
        <v>60257.082000000002</v>
      </c>
      <c r="B72">
        <f t="shared" si="2"/>
        <v>11.0063753880137</v>
      </c>
      <c r="C72" s="19">
        <v>0.31252806999999999</v>
      </c>
      <c r="D72">
        <f t="shared" si="3"/>
        <v>-1.16306098983961</v>
      </c>
      <c r="M72">
        <v>48</v>
      </c>
      <c r="N72">
        <v>-0.23474572122460899</v>
      </c>
      <c r="O72">
        <v>2.2283797518863899</v>
      </c>
      <c r="P72">
        <v>3.7438240949214898</v>
      </c>
      <c r="R72">
        <v>29.141104294478499</v>
      </c>
      <c r="S72">
        <v>-0.44145167156618498</v>
      </c>
    </row>
    <row r="73" spans="1:19">
      <c r="A73" s="19">
        <v>36648.917999999998</v>
      </c>
      <c r="B73">
        <f t="shared" si="2"/>
        <v>10.5091391843688</v>
      </c>
      <c r="C73" s="19">
        <v>0.33999099999999999</v>
      </c>
      <c r="D73">
        <f t="shared" si="3"/>
        <v>-1.07883613231052</v>
      </c>
      <c r="M73">
        <v>49</v>
      </c>
      <c r="N73">
        <v>-0.455356149091804</v>
      </c>
      <c r="O73">
        <v>-1.2156348785753699</v>
      </c>
      <c r="P73">
        <v>-2.0423463034901301</v>
      </c>
      <c r="R73">
        <v>29.754601226993898</v>
      </c>
      <c r="S73">
        <v>-0.43188835763710998</v>
      </c>
    </row>
    <row r="74" spans="1:19">
      <c r="A74" s="19">
        <v>36224.292999999998</v>
      </c>
      <c r="B74">
        <f t="shared" si="2"/>
        <v>10.4974852500902</v>
      </c>
      <c r="C74" s="19">
        <v>0.26197466000000003</v>
      </c>
      <c r="D74">
        <f t="shared" si="3"/>
        <v>-1.3395074974557399</v>
      </c>
      <c r="M74">
        <v>50</v>
      </c>
      <c r="N74">
        <v>0.53528852597368004</v>
      </c>
      <c r="O74">
        <v>1.07486792824743</v>
      </c>
      <c r="P74">
        <v>1.8058485970465901</v>
      </c>
      <c r="R74">
        <v>30.368098159509199</v>
      </c>
      <c r="S74">
        <v>-0.42791128931599398</v>
      </c>
    </row>
    <row r="75" spans="1:19">
      <c r="A75" s="19">
        <v>7481.6684999999998</v>
      </c>
      <c r="B75">
        <f t="shared" si="2"/>
        <v>8.9202111075913297</v>
      </c>
      <c r="C75" s="19">
        <v>1.8773021999999999</v>
      </c>
      <c r="D75">
        <f t="shared" si="3"/>
        <v>0.62983574624330096</v>
      </c>
      <c r="M75">
        <v>51</v>
      </c>
      <c r="N75">
        <v>1.56810734390272</v>
      </c>
      <c r="O75">
        <v>-3.7231153010367501E-2</v>
      </c>
      <c r="P75">
        <v>-6.2550778252193101E-2</v>
      </c>
      <c r="R75">
        <v>30.981595092024499</v>
      </c>
      <c r="S75">
        <v>-0.416090912542255</v>
      </c>
    </row>
    <row r="76" spans="1:19">
      <c r="A76" s="19">
        <v>38268.79</v>
      </c>
      <c r="B76">
        <f t="shared" si="2"/>
        <v>10.552389960465</v>
      </c>
      <c r="C76" s="19">
        <v>0.22761380000000001</v>
      </c>
      <c r="D76">
        <f t="shared" si="3"/>
        <v>-1.48010494587912</v>
      </c>
      <c r="M76">
        <v>52</v>
      </c>
      <c r="N76">
        <v>-0.69330395259968802</v>
      </c>
      <c r="O76">
        <v>-0.77118393365280002</v>
      </c>
      <c r="P76">
        <v>-1.29563957399165</v>
      </c>
      <c r="R76">
        <v>31.595092024539898</v>
      </c>
      <c r="S76">
        <v>-0.41186891880511101</v>
      </c>
    </row>
    <row r="77" spans="1:19">
      <c r="A77" s="19">
        <v>9151.4789999999994</v>
      </c>
      <c r="B77">
        <f t="shared" si="2"/>
        <v>9.1216707845516005</v>
      </c>
      <c r="C77" s="19">
        <v>1.4136287999999999</v>
      </c>
      <c r="D77">
        <f t="shared" si="3"/>
        <v>0.34616001533024399</v>
      </c>
      <c r="M77">
        <v>53</v>
      </c>
      <c r="N77">
        <v>-0.66107262713174297</v>
      </c>
      <c r="O77">
        <v>-0.23823125174594301</v>
      </c>
      <c r="P77">
        <v>-0.40024412342409399</v>
      </c>
      <c r="R77">
        <v>32.208588957055198</v>
      </c>
      <c r="S77">
        <v>-0.39263452323125803</v>
      </c>
    </row>
    <row r="78" spans="1:19">
      <c r="A78" s="19">
        <v>26491.857</v>
      </c>
      <c r="B78">
        <f t="shared" si="2"/>
        <v>10.1845926817343</v>
      </c>
      <c r="C78" s="19">
        <v>0.97366684999999997</v>
      </c>
      <c r="D78">
        <f t="shared" si="3"/>
        <v>-2.66860769708426E-2</v>
      </c>
      <c r="M78">
        <v>54</v>
      </c>
      <c r="N78">
        <v>5.4174023769344402E-2</v>
      </c>
      <c r="O78">
        <v>1.30217429714206</v>
      </c>
      <c r="P78">
        <v>2.1877382009511499</v>
      </c>
      <c r="R78">
        <v>32.822085889570602</v>
      </c>
      <c r="S78">
        <v>-0.25509678667409802</v>
      </c>
    </row>
    <row r="79" spans="1:19">
      <c r="A79" s="19">
        <v>3403.9238</v>
      </c>
      <c r="B79">
        <f t="shared" si="2"/>
        <v>8.1326841040137996</v>
      </c>
      <c r="C79" s="19">
        <v>4.1098400000000002</v>
      </c>
      <c r="D79">
        <f t="shared" si="3"/>
        <v>1.4133840983099799</v>
      </c>
      <c r="M79">
        <v>55</v>
      </c>
      <c r="N79">
        <v>1.67017382425403</v>
      </c>
      <c r="O79">
        <v>-0.15310123198294201</v>
      </c>
      <c r="P79">
        <v>-0.25722010836559001</v>
      </c>
      <c r="R79">
        <v>33.435582822085898</v>
      </c>
      <c r="S79">
        <v>-0.24319568323408</v>
      </c>
    </row>
    <row r="80" spans="1:19">
      <c r="A80" s="19">
        <v>71533.516000000003</v>
      </c>
      <c r="B80">
        <f t="shared" si="2"/>
        <v>11.1779213740954</v>
      </c>
      <c r="C80" s="19">
        <v>0.86093366000000005</v>
      </c>
      <c r="D80">
        <f t="shared" si="3"/>
        <v>-0.149737827464833</v>
      </c>
      <c r="M80">
        <v>56</v>
      </c>
      <c r="N80">
        <v>0.12530119941920301</v>
      </c>
      <c r="O80">
        <v>-0.19463348564367799</v>
      </c>
      <c r="P80">
        <v>-0.326997017727572</v>
      </c>
      <c r="R80">
        <v>34.049079754601202</v>
      </c>
      <c r="S80">
        <v>-0.22823423689441499</v>
      </c>
    </row>
    <row r="81" spans="1:19">
      <c r="A81" s="19">
        <v>5304.8410000000003</v>
      </c>
      <c r="B81">
        <f t="shared" si="2"/>
        <v>8.5763750788741309</v>
      </c>
      <c r="C81" s="19">
        <v>1.7253860000000001</v>
      </c>
      <c r="D81">
        <f t="shared" si="3"/>
        <v>0.54545079356691495</v>
      </c>
      <c r="M81">
        <v>57</v>
      </c>
      <c r="N81">
        <v>-0.80045220725427202</v>
      </c>
      <c r="O81">
        <v>-0.22907609407806101</v>
      </c>
      <c r="P81">
        <v>-0.38486285825113298</v>
      </c>
      <c r="R81">
        <v>34.662576687116598</v>
      </c>
      <c r="S81">
        <v>-0.20681090804331201</v>
      </c>
    </row>
    <row r="82" spans="1:19">
      <c r="A82" s="19">
        <v>7168.1904000000004</v>
      </c>
      <c r="B82">
        <f t="shared" si="2"/>
        <v>8.8774085168019905</v>
      </c>
      <c r="C82" s="19">
        <v>4.0380396999999997</v>
      </c>
      <c r="D82">
        <f t="shared" si="3"/>
        <v>1.39575935144212</v>
      </c>
      <c r="M82">
        <v>58</v>
      </c>
      <c r="N82">
        <v>1.0834170586241301</v>
      </c>
      <c r="O82">
        <v>0.35983379317281899</v>
      </c>
      <c r="P82">
        <v>0.60454436633028596</v>
      </c>
      <c r="R82">
        <v>35.276073619631902</v>
      </c>
      <c r="S82">
        <v>-0.160591670208554</v>
      </c>
    </row>
    <row r="83" spans="1:19">
      <c r="A83" s="19">
        <v>27220.303</v>
      </c>
      <c r="B83">
        <f t="shared" si="2"/>
        <v>10.211718407664399</v>
      </c>
      <c r="C83" s="19">
        <v>0.32076949999999999</v>
      </c>
      <c r="D83">
        <f t="shared" si="3"/>
        <v>-1.1370324823226401</v>
      </c>
      <c r="M83">
        <v>59</v>
      </c>
      <c r="N83">
        <v>-0.31920388368244201</v>
      </c>
      <c r="O83">
        <v>-0.62508825380520505</v>
      </c>
      <c r="P83">
        <v>-1.0501892525577201</v>
      </c>
      <c r="R83">
        <v>35.889570552147198</v>
      </c>
      <c r="S83">
        <v>-0.149737827464833</v>
      </c>
    </row>
    <row r="84" spans="1:19">
      <c r="A84" s="19">
        <v>10341.159</v>
      </c>
      <c r="B84">
        <f t="shared" si="2"/>
        <v>9.2438872307557691</v>
      </c>
      <c r="C84" s="19">
        <v>1.7351935000000001</v>
      </c>
      <c r="D84">
        <f t="shared" si="3"/>
        <v>0.55111893455762895</v>
      </c>
      <c r="M84">
        <v>60</v>
      </c>
      <c r="N84">
        <v>0.58800616512456105</v>
      </c>
      <c r="O84">
        <v>0.204305711583223</v>
      </c>
      <c r="P84">
        <v>0.34324699150037302</v>
      </c>
      <c r="R84">
        <v>36.503067484662601</v>
      </c>
      <c r="S84">
        <v>-6.9332286224474293E-2</v>
      </c>
    </row>
    <row r="85" spans="1:19">
      <c r="A85" s="19">
        <v>2312.9582999999998</v>
      </c>
      <c r="B85">
        <f t="shared" si="2"/>
        <v>7.74628263353455</v>
      </c>
      <c r="C85" s="19">
        <v>7.2188062999999998</v>
      </c>
      <c r="D85">
        <f t="shared" si="3"/>
        <v>1.9766896068258499</v>
      </c>
      <c r="M85">
        <v>61</v>
      </c>
      <c r="N85">
        <v>1.75305476740267</v>
      </c>
      <c r="O85">
        <v>0.508311689919415</v>
      </c>
      <c r="P85">
        <v>0.85399696835317196</v>
      </c>
      <c r="R85">
        <v>37.116564417177898</v>
      </c>
      <c r="S85">
        <v>-5.8133583280795403E-2</v>
      </c>
    </row>
    <row r="86" spans="1:19">
      <c r="A86" s="19">
        <v>811.21460000000002</v>
      </c>
      <c r="B86">
        <f t="shared" si="2"/>
        <v>6.6985326307025703</v>
      </c>
      <c r="C86" s="19">
        <v>7.3202239999999996</v>
      </c>
      <c r="D86">
        <f t="shared" si="3"/>
        <v>1.9906409285979101</v>
      </c>
      <c r="M86">
        <v>62</v>
      </c>
      <c r="N86">
        <v>1.83726944307956</v>
      </c>
      <c r="O86">
        <v>0.135516856256581</v>
      </c>
      <c r="P86">
        <v>0.22767720416231199</v>
      </c>
      <c r="R86">
        <v>37.730061349693301</v>
      </c>
      <c r="S86">
        <v>-5.7838626308474798E-2</v>
      </c>
    </row>
    <row r="87" spans="1:19">
      <c r="A87" s="19">
        <v>12755.204</v>
      </c>
      <c r="B87">
        <f t="shared" si="2"/>
        <v>9.4536946241759594</v>
      </c>
      <c r="C87" s="19">
        <v>1.0337149999999999</v>
      </c>
      <c r="D87">
        <f t="shared" si="3"/>
        <v>3.3159109466993603E-2</v>
      </c>
      <c r="M87">
        <v>63</v>
      </c>
      <c r="N87">
        <v>1.8764024019871499</v>
      </c>
      <c r="O87">
        <v>-0.14491117121262401</v>
      </c>
      <c r="P87">
        <v>-0.243460269260594</v>
      </c>
      <c r="R87">
        <v>38.343558282208598</v>
      </c>
      <c r="S87">
        <v>-3.7641744380831503E-2</v>
      </c>
    </row>
    <row r="88" spans="1:19">
      <c r="A88" s="19">
        <v>30863.32</v>
      </c>
      <c r="B88">
        <f t="shared" si="2"/>
        <v>10.3373237027618</v>
      </c>
      <c r="C88" s="19">
        <v>0.35338542000000001</v>
      </c>
      <c r="D88">
        <f t="shared" si="3"/>
        <v>-1.04019597631433</v>
      </c>
      <c r="M88">
        <v>64</v>
      </c>
      <c r="N88">
        <v>0.92553050754798005</v>
      </c>
      <c r="O88">
        <v>-0.455211615502783</v>
      </c>
      <c r="P88">
        <v>-0.764785361635411</v>
      </c>
      <c r="R88">
        <v>38.957055214723901</v>
      </c>
      <c r="S88">
        <v>-2.66860769708426E-2</v>
      </c>
    </row>
    <row r="89" spans="1:19">
      <c r="A89" s="19">
        <v>55484.777000000002</v>
      </c>
      <c r="B89">
        <f t="shared" si="2"/>
        <v>10.9238639738223</v>
      </c>
      <c r="C89" s="19">
        <v>0.26530543000000001</v>
      </c>
      <c r="D89">
        <f t="shared" si="3"/>
        <v>-1.3268735506525</v>
      </c>
      <c r="M89">
        <v>65</v>
      </c>
      <c r="N89">
        <v>-0.43910299896119498</v>
      </c>
      <c r="O89">
        <v>-0.47987316044797901</v>
      </c>
      <c r="P89">
        <v>-0.80621837416644604</v>
      </c>
      <c r="R89">
        <v>39.570552147239297</v>
      </c>
      <c r="S89">
        <v>2.78930467087776E-2</v>
      </c>
    </row>
    <row r="90" spans="1:19">
      <c r="A90" s="19">
        <v>1367.0938000000001</v>
      </c>
      <c r="B90">
        <f t="shared" si="2"/>
        <v>7.2204424517802703</v>
      </c>
      <c r="C90" s="19">
        <v>6.5761824000000004</v>
      </c>
      <c r="D90">
        <f t="shared" si="3"/>
        <v>1.88345439459549</v>
      </c>
      <c r="M90">
        <v>66</v>
      </c>
      <c r="N90">
        <v>-0.72070051788741696</v>
      </c>
      <c r="O90">
        <v>-0.61942249564794805</v>
      </c>
      <c r="P90">
        <v>-1.04067040735767</v>
      </c>
      <c r="R90">
        <v>40.184049079754601</v>
      </c>
      <c r="S90">
        <v>3.3159109466993603E-2</v>
      </c>
    </row>
    <row r="91" spans="1:19">
      <c r="A91" s="19">
        <v>1190.0509</v>
      </c>
      <c r="B91">
        <f t="shared" si="2"/>
        <v>7.08175135830008</v>
      </c>
      <c r="C91" s="19">
        <v>4.0093370000000004</v>
      </c>
      <c r="D91">
        <f t="shared" si="3"/>
        <v>1.38862589099051</v>
      </c>
      <c r="M91">
        <v>67</v>
      </c>
      <c r="N91">
        <v>0.60836557888146203</v>
      </c>
      <c r="O91">
        <v>0.45857504936478799</v>
      </c>
      <c r="P91">
        <v>0.77043615105924501</v>
      </c>
      <c r="R91">
        <v>40.797546012269898</v>
      </c>
      <c r="S91">
        <v>5.0972447921827597E-2</v>
      </c>
    </row>
    <row r="92" spans="1:19">
      <c r="A92" s="19">
        <v>26628.706999999999</v>
      </c>
      <c r="B92">
        <f t="shared" si="2"/>
        <v>10.1897451233671</v>
      </c>
      <c r="C92" s="19">
        <v>0.78411805999999995</v>
      </c>
      <c r="D92">
        <f t="shared" si="3"/>
        <v>-0.24319568323408</v>
      </c>
      <c r="M92">
        <v>68</v>
      </c>
      <c r="N92">
        <v>0.215582455930244</v>
      </c>
      <c r="O92">
        <v>0.53872887146457005</v>
      </c>
      <c r="P92">
        <v>0.90509982776120201</v>
      </c>
      <c r="R92">
        <v>41.411042944785301</v>
      </c>
      <c r="S92">
        <v>8.35456114898976E-2</v>
      </c>
    </row>
    <row r="93" spans="1:19">
      <c r="A93" s="19">
        <v>1651.9413</v>
      </c>
      <c r="B93">
        <f t="shared" si="2"/>
        <v>7.4097064207619701</v>
      </c>
      <c r="C93" s="19">
        <v>9.3750210000000003</v>
      </c>
      <c r="D93">
        <f t="shared" si="3"/>
        <v>2.2380488118539699</v>
      </c>
      <c r="M93">
        <v>69</v>
      </c>
      <c r="N93">
        <v>-7.2587853231655494E-2</v>
      </c>
      <c r="O93">
        <v>0.25700887128037497</v>
      </c>
      <c r="P93">
        <v>0.43179175546426302</v>
      </c>
      <c r="R93">
        <v>42.024539877300597</v>
      </c>
      <c r="S93">
        <v>0.136435633730662</v>
      </c>
    </row>
    <row r="94" spans="1:19">
      <c r="A94" s="19">
        <v>34496.339999999997</v>
      </c>
      <c r="B94">
        <f t="shared" si="2"/>
        <v>10.448608510435299</v>
      </c>
      <c r="C94" s="19">
        <v>0.56294900000000003</v>
      </c>
      <c r="D94">
        <f t="shared" si="3"/>
        <v>-0.57456624109126797</v>
      </c>
      <c r="M94">
        <v>70</v>
      </c>
      <c r="N94">
        <v>0.19916604480806699</v>
      </c>
      <c r="O94">
        <v>0.65605215245169102</v>
      </c>
      <c r="P94">
        <v>1.10221063254347</v>
      </c>
      <c r="R94">
        <v>42.638036809816001</v>
      </c>
      <c r="S94">
        <v>0.17171711122105801</v>
      </c>
    </row>
    <row r="95" spans="1:19">
      <c r="A95" s="19">
        <v>3680.3661999999999</v>
      </c>
      <c r="B95">
        <f t="shared" si="2"/>
        <v>8.2107675370816597</v>
      </c>
      <c r="C95" s="19">
        <v>3.9179827999999999</v>
      </c>
      <c r="D95">
        <f t="shared" si="3"/>
        <v>1.3655769295178199</v>
      </c>
      <c r="M95">
        <v>71</v>
      </c>
      <c r="N95">
        <v>-1.0016039776852099</v>
      </c>
      <c r="O95">
        <v>-0.161457012154406</v>
      </c>
      <c r="P95">
        <v>-0.27125836693050198</v>
      </c>
      <c r="R95">
        <v>43.251533742331297</v>
      </c>
      <c r="S95">
        <v>0.18442101804871899</v>
      </c>
    </row>
    <row r="96" spans="1:19">
      <c r="A96" s="19">
        <v>20643.094000000001</v>
      </c>
      <c r="B96">
        <f t="shared" si="2"/>
        <v>9.9351361114619294</v>
      </c>
      <c r="C96" s="19">
        <v>1.4961401000000001</v>
      </c>
      <c r="D96">
        <f t="shared" si="3"/>
        <v>0.40288852490004301</v>
      </c>
      <c r="M96">
        <v>72</v>
      </c>
      <c r="N96">
        <v>-0.61089267110411605</v>
      </c>
      <c r="O96">
        <v>-0.46794346120640201</v>
      </c>
      <c r="P96">
        <v>-0.78617569722685399</v>
      </c>
      <c r="R96">
        <v>43.865030674846601</v>
      </c>
      <c r="S96">
        <v>0.194862505993489</v>
      </c>
    </row>
    <row r="97" spans="1:19">
      <c r="A97" s="19">
        <v>16235.455</v>
      </c>
      <c r="B97">
        <f t="shared" si="2"/>
        <v>9.6949527100142596</v>
      </c>
      <c r="C97" s="19">
        <v>1.2834184</v>
      </c>
      <c r="D97">
        <f t="shared" si="3"/>
        <v>0.24952714314906799</v>
      </c>
      <c r="M97">
        <v>73</v>
      </c>
      <c r="N97">
        <v>-0.60173540569301498</v>
      </c>
      <c r="O97">
        <v>-0.73777209176272196</v>
      </c>
      <c r="P97">
        <v>-1.23950548884844</v>
      </c>
      <c r="R97">
        <v>44.478527607361997</v>
      </c>
      <c r="S97">
        <v>0.205943433749841</v>
      </c>
    </row>
    <row r="98" spans="1:19">
      <c r="A98" s="19">
        <v>6674.8710000000001</v>
      </c>
      <c r="B98">
        <f t="shared" si="2"/>
        <v>8.8061051572390099</v>
      </c>
      <c r="C98" s="19">
        <v>1.415732</v>
      </c>
      <c r="D98">
        <f t="shared" si="3"/>
        <v>0.347646711821823</v>
      </c>
      <c r="M98">
        <v>74</v>
      </c>
      <c r="N98">
        <v>0.63763300017716196</v>
      </c>
      <c r="O98">
        <v>-7.7972539338609899E-3</v>
      </c>
      <c r="P98">
        <v>-1.3099897863951901E-2</v>
      </c>
      <c r="R98">
        <v>45.092024539877301</v>
      </c>
      <c r="S98">
        <v>0.212863209213319</v>
      </c>
    </row>
    <row r="99" spans="1:19">
      <c r="A99" s="19">
        <v>13442.906000000001</v>
      </c>
      <c r="B99">
        <f t="shared" si="2"/>
        <v>9.5062068109430093</v>
      </c>
      <c r="C99" s="19">
        <v>1.3411088</v>
      </c>
      <c r="D99">
        <f t="shared" si="3"/>
        <v>0.29349673449087399</v>
      </c>
      <c r="M99">
        <v>75</v>
      </c>
      <c r="N99">
        <v>-0.64487766076360997</v>
      </c>
      <c r="O99">
        <v>-0.83522728511551003</v>
      </c>
      <c r="P99">
        <v>-1.4032366036822299</v>
      </c>
      <c r="R99">
        <v>45.705521472392597</v>
      </c>
      <c r="S99">
        <v>0.24952714314906799</v>
      </c>
    </row>
    <row r="100" spans="1:19">
      <c r="A100" s="19">
        <v>20941.805</v>
      </c>
      <c r="B100">
        <f t="shared" si="2"/>
        <v>9.9495026793724808</v>
      </c>
      <c r="C100" s="19">
        <v>0.27229792000000003</v>
      </c>
      <c r="D100">
        <f t="shared" si="3"/>
        <v>-1.3008585179654599</v>
      </c>
      <c r="M100">
        <v>76</v>
      </c>
      <c r="N100">
        <v>0.47933283411611499</v>
      </c>
      <c r="O100">
        <v>-0.133172818785872</v>
      </c>
      <c r="P100">
        <v>-0.223739067516253</v>
      </c>
      <c r="R100">
        <v>46.319018404908</v>
      </c>
      <c r="S100">
        <v>0.282285964613886</v>
      </c>
    </row>
    <row r="101" spans="1:19">
      <c r="A101" s="19">
        <v>8400.1270000000004</v>
      </c>
      <c r="B101">
        <f t="shared" si="2"/>
        <v>9.03600210376473</v>
      </c>
      <c r="C101" s="19">
        <v>1.7261926999999999</v>
      </c>
      <c r="D101">
        <f t="shared" si="3"/>
        <v>0.54591823185229305</v>
      </c>
      <c r="M101">
        <v>77</v>
      </c>
      <c r="N101">
        <v>-0.35587506144273801</v>
      </c>
      <c r="O101">
        <v>0.32918898447189598</v>
      </c>
      <c r="P101">
        <v>0.55305907837536905</v>
      </c>
      <c r="R101">
        <v>46.932515337423297</v>
      </c>
      <c r="S101">
        <v>0.28794811206010601</v>
      </c>
    </row>
    <row r="102" spans="1:19">
      <c r="A102" s="19">
        <v>1087.836</v>
      </c>
      <c r="B102">
        <f t="shared" si="2"/>
        <v>6.9919456807600602</v>
      </c>
      <c r="C102" s="19">
        <v>6.6214149999999998</v>
      </c>
      <c r="D102">
        <f t="shared" si="3"/>
        <v>1.8903090933320099</v>
      </c>
      <c r="M102">
        <v>78</v>
      </c>
      <c r="N102">
        <v>1.25644494966951</v>
      </c>
      <c r="O102">
        <v>0.15693914864047501</v>
      </c>
      <c r="P102">
        <v>0.26366805999708798</v>
      </c>
      <c r="R102">
        <v>47.5460122699387</v>
      </c>
      <c r="S102">
        <v>0.29349673449087399</v>
      </c>
    </row>
    <row r="103" spans="1:19">
      <c r="A103" s="19">
        <v>5177.4326000000001</v>
      </c>
      <c r="B103">
        <f t="shared" si="2"/>
        <v>8.5520645753192408</v>
      </c>
      <c r="C103" s="19">
        <v>4.0087130000000002</v>
      </c>
      <c r="D103">
        <f t="shared" si="3"/>
        <v>1.3884702421728401</v>
      </c>
      <c r="M103">
        <v>79</v>
      </c>
      <c r="N103">
        <v>-1.1363989822915499</v>
      </c>
      <c r="O103">
        <v>0.98666115482671402</v>
      </c>
      <c r="P103">
        <v>1.6576554341046801</v>
      </c>
      <c r="R103">
        <v>48.159509202453997</v>
      </c>
      <c r="S103">
        <v>0.33825093950520102</v>
      </c>
    </row>
    <row r="104" spans="1:19">
      <c r="A104" s="19">
        <v>7979.3280000000004</v>
      </c>
      <c r="B104">
        <f t="shared" si="2"/>
        <v>8.9846094763716309</v>
      </c>
      <c r="C104" s="19">
        <v>3.7876105</v>
      </c>
      <c r="D104">
        <f t="shared" si="3"/>
        <v>1.3317353453273999</v>
      </c>
      <c r="M104">
        <v>80</v>
      </c>
      <c r="N104">
        <v>0.90780766373744104</v>
      </c>
      <c r="O104">
        <v>-0.36235687017052698</v>
      </c>
      <c r="P104">
        <v>-0.60878330112107404</v>
      </c>
      <c r="R104">
        <v>48.7730061349693</v>
      </c>
      <c r="S104">
        <v>0.34616001533024399</v>
      </c>
    </row>
    <row r="105" spans="1:19">
      <c r="A105" s="19">
        <v>3013.5178000000001</v>
      </c>
      <c r="B105">
        <f t="shared" si="2"/>
        <v>8.0108633796586002</v>
      </c>
      <c r="C105" s="19">
        <v>2.7342954000000002</v>
      </c>
      <c r="D105">
        <f t="shared" si="3"/>
        <v>1.0058737792829699</v>
      </c>
      <c r="M105">
        <v>81</v>
      </c>
      <c r="N105">
        <v>0.67126582105740296</v>
      </c>
      <c r="O105">
        <v>0.72449353038471498</v>
      </c>
      <c r="P105">
        <v>1.2171966350766401</v>
      </c>
      <c r="R105">
        <v>49.386503067484703</v>
      </c>
      <c r="S105">
        <v>0.347646711821823</v>
      </c>
    </row>
    <row r="106" spans="1:19">
      <c r="A106" s="19">
        <v>49669.866999999998</v>
      </c>
      <c r="B106">
        <f t="shared" si="2"/>
        <v>10.813153730425199</v>
      </c>
      <c r="C106" s="19">
        <v>0.39123422000000002</v>
      </c>
      <c r="D106">
        <f t="shared" si="3"/>
        <v>-0.93844887020951195</v>
      </c>
      <c r="M106">
        <v>82</v>
      </c>
      <c r="N106">
        <v>-0.377189534810565</v>
      </c>
      <c r="O106">
        <v>-0.75984294751207704</v>
      </c>
      <c r="P106">
        <v>-1.27658597366259</v>
      </c>
      <c r="R106">
        <v>50</v>
      </c>
      <c r="S106">
        <v>0.36012472659001199</v>
      </c>
    </row>
    <row r="107" spans="1:19">
      <c r="A107" s="19">
        <v>38250.120000000003</v>
      </c>
      <c r="B107">
        <f t="shared" si="2"/>
        <v>10.5519019765047</v>
      </c>
      <c r="C107" s="19">
        <v>0.46273880000000001</v>
      </c>
      <c r="D107">
        <f t="shared" si="3"/>
        <v>-0.77059253095487201</v>
      </c>
      <c r="M107">
        <v>83</v>
      </c>
      <c r="N107">
        <v>0.38329930511702098</v>
      </c>
      <c r="O107">
        <v>0.16781962944060799</v>
      </c>
      <c r="P107">
        <v>0.28194798115926201</v>
      </c>
      <c r="R107">
        <v>50.613496932515297</v>
      </c>
      <c r="S107">
        <v>0.36850495263466199</v>
      </c>
    </row>
    <row r="108" spans="1:19">
      <c r="A108" s="19">
        <v>5092.8413</v>
      </c>
      <c r="B108">
        <f t="shared" si="2"/>
        <v>8.5355911659828507</v>
      </c>
      <c r="C108" s="19">
        <v>1.5204622999999999</v>
      </c>
      <c r="D108">
        <f t="shared" si="3"/>
        <v>0.41901443335239302</v>
      </c>
      <c r="M108">
        <v>84</v>
      </c>
      <c r="N108">
        <v>1.56006609046564</v>
      </c>
      <c r="O108">
        <v>0.416623516360209</v>
      </c>
      <c r="P108">
        <v>0.69995482490804495</v>
      </c>
      <c r="R108">
        <v>51.2269938650307</v>
      </c>
      <c r="S108">
        <v>0.37262230610402403</v>
      </c>
    </row>
    <row r="109" spans="1:19">
      <c r="A109" s="19">
        <v>1007.72095</v>
      </c>
      <c r="B109">
        <f t="shared" si="2"/>
        <v>6.9154465749878797</v>
      </c>
      <c r="C109" s="19">
        <v>11.734437</v>
      </c>
      <c r="D109">
        <f t="shared" si="3"/>
        <v>2.4625278520123399</v>
      </c>
      <c r="M109">
        <v>85</v>
      </c>
      <c r="N109">
        <v>2.3833524271725</v>
      </c>
      <c r="O109">
        <v>-0.39271149857458398</v>
      </c>
      <c r="P109">
        <v>-0.65978106715053897</v>
      </c>
      <c r="R109">
        <v>51.840490797546003</v>
      </c>
      <c r="S109">
        <v>0.40288852490004301</v>
      </c>
    </row>
    <row r="110" spans="1:19">
      <c r="A110" s="19">
        <v>5070.4926999999998</v>
      </c>
      <c r="B110">
        <f t="shared" si="2"/>
        <v>8.5311932713507908</v>
      </c>
      <c r="C110" s="19">
        <v>10.717279</v>
      </c>
      <c r="D110">
        <f t="shared" si="3"/>
        <v>2.3718572987968698</v>
      </c>
      <c r="M110">
        <v>86</v>
      </c>
      <c r="N110">
        <v>0.218439787220537</v>
      </c>
      <c r="O110">
        <v>-0.18528067775354301</v>
      </c>
      <c r="P110">
        <v>-0.31128368722157801</v>
      </c>
      <c r="R110">
        <v>52.4539877300613</v>
      </c>
      <c r="S110">
        <v>0.410396594980178</v>
      </c>
    </row>
    <row r="111" spans="1:19">
      <c r="A111" s="19">
        <v>1568.847</v>
      </c>
      <c r="B111">
        <f t="shared" si="2"/>
        <v>7.3580962336378599</v>
      </c>
      <c r="C111" s="19">
        <v>1.7019894</v>
      </c>
      <c r="D111">
        <f t="shared" si="3"/>
        <v>0.53179780216469097</v>
      </c>
      <c r="M111">
        <v>87</v>
      </c>
      <c r="N111">
        <v>-0.47588590607487002</v>
      </c>
      <c r="O111">
        <v>-0.564310070239461</v>
      </c>
      <c r="P111">
        <v>-0.94807791902654504</v>
      </c>
      <c r="R111">
        <v>53.067484662576703</v>
      </c>
      <c r="S111">
        <v>0.41901443335239302</v>
      </c>
    </row>
    <row r="112" spans="1:19">
      <c r="A112" s="19">
        <v>14050.995000000001</v>
      </c>
      <c r="B112">
        <f t="shared" si="2"/>
        <v>9.5504484907597202</v>
      </c>
      <c r="C112" s="19">
        <v>0.4644645</v>
      </c>
      <c r="D112">
        <f t="shared" si="3"/>
        <v>-0.76687014991368097</v>
      </c>
      <c r="M112">
        <v>88</v>
      </c>
      <c r="N112">
        <v>-0.93676931317318202</v>
      </c>
      <c r="O112">
        <v>-0.390104237479314</v>
      </c>
      <c r="P112">
        <v>-0.65540069755601205</v>
      </c>
      <c r="R112">
        <v>53.680981595092</v>
      </c>
      <c r="S112">
        <v>0.43410705003226602</v>
      </c>
    </row>
    <row r="113" spans="1:19">
      <c r="A113" s="19">
        <v>88366.22</v>
      </c>
      <c r="B113">
        <f t="shared" si="2"/>
        <v>11.3892450488999</v>
      </c>
      <c r="C113" s="19">
        <v>0.21674863</v>
      </c>
      <c r="D113">
        <f t="shared" si="3"/>
        <v>-1.52901698398737</v>
      </c>
      <c r="M113">
        <v>89</v>
      </c>
      <c r="N113">
        <v>1.9732534307277401</v>
      </c>
      <c r="O113">
        <v>-8.9799036132252E-2</v>
      </c>
      <c r="P113">
        <v>-0.15086826869973799</v>
      </c>
      <c r="R113">
        <v>54.294478527607403</v>
      </c>
      <c r="S113">
        <v>0.470318892045196</v>
      </c>
    </row>
    <row r="114" spans="1:19">
      <c r="A114" s="19">
        <v>47988.65</v>
      </c>
      <c r="B114">
        <f t="shared" si="2"/>
        <v>10.778719803595999</v>
      </c>
      <c r="C114" s="19">
        <v>1.0522939</v>
      </c>
      <c r="D114">
        <f t="shared" si="3"/>
        <v>5.0972447921827597E-2</v>
      </c>
      <c r="M114">
        <v>90</v>
      </c>
      <c r="N114">
        <v>2.08223217754382</v>
      </c>
      <c r="O114">
        <v>-0.69360628655331003</v>
      </c>
      <c r="P114">
        <v>-1.1653040402063799</v>
      </c>
      <c r="R114">
        <v>54.907975460122699</v>
      </c>
      <c r="S114">
        <v>0.53179780216469097</v>
      </c>
    </row>
    <row r="115" spans="1:19">
      <c r="A115" s="19">
        <v>5531.723</v>
      </c>
      <c r="B115">
        <f t="shared" si="2"/>
        <v>8.6182546192244107</v>
      </c>
      <c r="C115" s="19">
        <v>6.0959899999999996</v>
      </c>
      <c r="D115">
        <f t="shared" si="3"/>
        <v>1.8076311779630501</v>
      </c>
      <c r="M115">
        <v>91</v>
      </c>
      <c r="N115">
        <v>-0.35992367493396799</v>
      </c>
      <c r="O115">
        <v>0.116727991699889</v>
      </c>
      <c r="P115">
        <v>0.19611067974742599</v>
      </c>
      <c r="R115">
        <v>55.521472392638003</v>
      </c>
      <c r="S115">
        <v>0.54545079356691495</v>
      </c>
    </row>
    <row r="116" spans="1:19">
      <c r="A116" s="19">
        <v>4775.2020000000002</v>
      </c>
      <c r="B116">
        <f t="shared" si="2"/>
        <v>8.4711915556849799</v>
      </c>
      <c r="C116" s="19">
        <v>1.4335081999999999</v>
      </c>
      <c r="D116">
        <f t="shared" si="3"/>
        <v>0.36012472659001199</v>
      </c>
      <c r="M116">
        <v>92</v>
      </c>
      <c r="N116">
        <v>1.82453623743508</v>
      </c>
      <c r="O116">
        <v>0.41351257441888301</v>
      </c>
      <c r="P116">
        <v>0.69472823846649201</v>
      </c>
      <c r="R116">
        <v>56.134969325153399</v>
      </c>
      <c r="S116">
        <v>0.54591823185229305</v>
      </c>
    </row>
    <row r="117" spans="1:19">
      <c r="A117" s="19">
        <v>23557.02</v>
      </c>
      <c r="B117">
        <f t="shared" si="2"/>
        <v>10.0671791441968</v>
      </c>
      <c r="C117" s="19">
        <v>1.3261578999999999</v>
      </c>
      <c r="D117">
        <f t="shared" si="3"/>
        <v>0.282285964613886</v>
      </c>
      <c r="M117">
        <v>93</v>
      </c>
      <c r="N117">
        <v>-0.56332972510900703</v>
      </c>
      <c r="O117">
        <v>-1.12365159822606E-2</v>
      </c>
      <c r="P117">
        <v>-1.8878083612879001E-2</v>
      </c>
      <c r="R117">
        <v>56.748466257668703</v>
      </c>
      <c r="S117">
        <v>0.54818730229240198</v>
      </c>
    </row>
    <row r="118" spans="1:19">
      <c r="A118" s="19">
        <v>8762.7710000000006</v>
      </c>
      <c r="B118">
        <f t="shared" si="2"/>
        <v>9.0782674581113998</v>
      </c>
      <c r="C118" s="19">
        <v>1.7446113999999999</v>
      </c>
      <c r="D118">
        <f t="shared" si="3"/>
        <v>0.55653183744478896</v>
      </c>
      <c r="M118">
        <v>94</v>
      </c>
      <c r="N118">
        <v>1.1950896422066799</v>
      </c>
      <c r="O118">
        <v>0.17048728731113799</v>
      </c>
      <c r="P118">
        <v>0.28642982129635902</v>
      </c>
      <c r="R118">
        <v>57.361963190183999</v>
      </c>
      <c r="S118">
        <v>0.55111893455762895</v>
      </c>
    </row>
    <row r="119" spans="1:19">
      <c r="A119" s="19">
        <v>12762.967000000001</v>
      </c>
      <c r="B119">
        <f t="shared" si="2"/>
        <v>9.4543030533803503</v>
      </c>
      <c r="C119" s="19">
        <v>1.5074155</v>
      </c>
      <c r="D119">
        <f t="shared" si="3"/>
        <v>0.410396594980178</v>
      </c>
      <c r="M119">
        <v>95</v>
      </c>
      <c r="N119">
        <v>-0.15986056814574401</v>
      </c>
      <c r="O119">
        <v>0.56274909304578702</v>
      </c>
      <c r="P119">
        <v>0.94545537499007404</v>
      </c>
      <c r="R119">
        <v>57.975460122699403</v>
      </c>
      <c r="S119">
        <v>0.55653183744478896</v>
      </c>
    </row>
    <row r="120" spans="1:19">
      <c r="A120" s="19">
        <v>8370.6659999999993</v>
      </c>
      <c r="B120">
        <f t="shared" si="2"/>
        <v>9.0324887302104795</v>
      </c>
      <c r="C120" s="19">
        <v>2.7498808000000001</v>
      </c>
      <c r="D120">
        <f t="shared" si="3"/>
        <v>1.0115575652844899</v>
      </c>
      <c r="M120">
        <v>96</v>
      </c>
      <c r="N120">
        <v>2.8867384305856399E-2</v>
      </c>
      <c r="O120">
        <v>0.22065975884321201</v>
      </c>
      <c r="P120">
        <v>0.37072286320922299</v>
      </c>
      <c r="R120">
        <v>58.588957055214699</v>
      </c>
      <c r="S120">
        <v>0.59155112597458304</v>
      </c>
    </row>
    <row r="121" spans="1:19">
      <c r="A121" s="19">
        <v>32468.401999999998</v>
      </c>
      <c r="B121">
        <f t="shared" si="2"/>
        <v>10.3880226492261</v>
      </c>
      <c r="C121" s="19">
        <v>0.44402638</v>
      </c>
      <c r="D121">
        <f t="shared" si="3"/>
        <v>-0.81187130390046403</v>
      </c>
      <c r="M121">
        <v>97</v>
      </c>
      <c r="N121">
        <v>0.72729357723094501</v>
      </c>
      <c r="O121">
        <v>-0.37964686540912201</v>
      </c>
      <c r="P121">
        <v>-0.63783162680278804</v>
      </c>
      <c r="R121">
        <v>59.202453987730102</v>
      </c>
      <c r="S121">
        <v>0.59192315338074197</v>
      </c>
    </row>
    <row r="122" spans="1:19">
      <c r="A122" s="19">
        <v>28992.059000000001</v>
      </c>
      <c r="B122">
        <f t="shared" si="2"/>
        <v>10.274777243884801</v>
      </c>
      <c r="C122" s="19">
        <v>0.31604402999999998</v>
      </c>
      <c r="D122">
        <f t="shared" si="3"/>
        <v>-1.15187373965847</v>
      </c>
      <c r="M122">
        <v>98</v>
      </c>
      <c r="N122">
        <v>0.177177495873313</v>
      </c>
      <c r="O122">
        <v>0.11631923861756099</v>
      </c>
      <c r="P122">
        <v>0.19542394776774499</v>
      </c>
      <c r="R122">
        <v>59.815950920245399</v>
      </c>
      <c r="S122">
        <v>0.62983574624330096</v>
      </c>
    </row>
    <row r="123" spans="1:19">
      <c r="A123" s="19">
        <v>149171.10999999999</v>
      </c>
      <c r="B123">
        <f t="shared" si="2"/>
        <v>11.9128493152948</v>
      </c>
      <c r="C123" s="19">
        <v>0.52461659999999999</v>
      </c>
      <c r="D123">
        <f t="shared" si="3"/>
        <v>-0.64508756889330698</v>
      </c>
      <c r="M123">
        <v>99</v>
      </c>
      <c r="N123">
        <v>-0.17114932885599099</v>
      </c>
      <c r="O123">
        <v>-1.1297091891094699</v>
      </c>
      <c r="P123">
        <v>-1.8979855111598001</v>
      </c>
      <c r="R123">
        <v>60.429447852760703</v>
      </c>
      <c r="S123">
        <v>0.71035000973912099</v>
      </c>
    </row>
    <row r="124" spans="1:19">
      <c r="A124" s="19">
        <v>26197.903999999999</v>
      </c>
      <c r="B124">
        <f t="shared" si="2"/>
        <v>10.173434686548999</v>
      </c>
      <c r="C124" s="19">
        <v>0.67527550000000003</v>
      </c>
      <c r="D124">
        <f t="shared" si="3"/>
        <v>-0.39263452323125803</v>
      </c>
      <c r="M124">
        <v>100</v>
      </c>
      <c r="N124">
        <v>0.54664837139589695</v>
      </c>
      <c r="O124">
        <v>-7.3013954360445798E-4</v>
      </c>
      <c r="P124">
        <v>-1.22668230748702E-3</v>
      </c>
      <c r="R124">
        <v>61.042944785276099</v>
      </c>
      <c r="S124">
        <v>0.75431132739481399</v>
      </c>
    </row>
    <row r="125" spans="1:19">
      <c r="A125" s="19">
        <v>25437.107</v>
      </c>
      <c r="B125">
        <f t="shared" si="2"/>
        <v>10.1439642924342</v>
      </c>
      <c r="C125" s="19">
        <v>0.47520167000000002</v>
      </c>
      <c r="D125">
        <f t="shared" si="3"/>
        <v>-0.74401599663011297</v>
      </c>
      <c r="M125">
        <v>101</v>
      </c>
      <c r="N125">
        <v>2.1527984262458499</v>
      </c>
      <c r="O125">
        <v>-0.26248933291383802</v>
      </c>
      <c r="P125">
        <v>-0.44099929035470797</v>
      </c>
      <c r="R125">
        <v>61.656441717791402</v>
      </c>
      <c r="S125">
        <v>0.76263681530626204</v>
      </c>
    </row>
    <row r="126" spans="1:19">
      <c r="A126" s="19">
        <v>2198.0662000000002</v>
      </c>
      <c r="B126">
        <f t="shared" si="2"/>
        <v>7.6953332527993696</v>
      </c>
      <c r="C126" s="19">
        <v>3.8024368000000002</v>
      </c>
      <c r="D126">
        <f t="shared" si="3"/>
        <v>1.3356421243688701</v>
      </c>
      <c r="M126">
        <v>102</v>
      </c>
      <c r="N126">
        <v>0.92691003105894998</v>
      </c>
      <c r="O126">
        <v>0.461560211113892</v>
      </c>
      <c r="P126">
        <v>0.77545141853063304</v>
      </c>
      <c r="R126">
        <v>62.269938650306699</v>
      </c>
      <c r="S126">
        <v>0.77715509332980004</v>
      </c>
    </row>
    <row r="127" spans="1:19">
      <c r="A127" s="19">
        <v>10452.165000000001</v>
      </c>
      <c r="B127">
        <f t="shared" si="2"/>
        <v>9.2545644129682501</v>
      </c>
      <c r="C127" s="19">
        <v>1.7301139999999999</v>
      </c>
      <c r="D127">
        <f t="shared" si="3"/>
        <v>0.54818730229240198</v>
      </c>
      <c r="M127">
        <v>103</v>
      </c>
      <c r="N127">
        <v>0.58703095104356295</v>
      </c>
      <c r="O127">
        <v>0.74470439428383595</v>
      </c>
      <c r="P127">
        <v>1.25115221162532</v>
      </c>
      <c r="R127">
        <v>62.883435582822102</v>
      </c>
      <c r="S127">
        <v>0.79231187670778402</v>
      </c>
    </row>
    <row r="128" spans="1:19">
      <c r="A128" s="19">
        <v>3751.6428000000001</v>
      </c>
      <c r="B128">
        <f t="shared" si="2"/>
        <v>8.2299491030354304</v>
      </c>
      <c r="C128" s="19">
        <v>1.4455718</v>
      </c>
      <c r="D128">
        <f t="shared" si="3"/>
        <v>0.36850495263466199</v>
      </c>
      <c r="M128">
        <v>104</v>
      </c>
      <c r="N128">
        <v>1.35216753389121</v>
      </c>
      <c r="O128">
        <v>-0.34629375460823603</v>
      </c>
      <c r="P128">
        <v>-0.58179621374034296</v>
      </c>
      <c r="R128">
        <v>63.496932515337399</v>
      </c>
      <c r="S128">
        <v>0.85521819725975801</v>
      </c>
    </row>
    <row r="129" spans="1:19">
      <c r="A129" s="19">
        <v>53516.91</v>
      </c>
      <c r="B129">
        <f t="shared" si="2"/>
        <v>10.887752957709299</v>
      </c>
      <c r="C129" s="19">
        <v>0.64310217000000003</v>
      </c>
      <c r="D129">
        <f t="shared" si="3"/>
        <v>-0.44145167156618498</v>
      </c>
      <c r="M129">
        <v>105</v>
      </c>
      <c r="N129">
        <v>-0.84977696721660401</v>
      </c>
      <c r="O129">
        <v>-8.8671902992908405E-2</v>
      </c>
      <c r="P129">
        <v>-0.148974611121093</v>
      </c>
      <c r="R129">
        <v>64.110429447852795</v>
      </c>
      <c r="S129">
        <v>0.86274462813188502</v>
      </c>
    </row>
    <row r="130" spans="1:19">
      <c r="A130" s="19">
        <v>2660.6815999999999</v>
      </c>
      <c r="B130">
        <f t="shared" si="2"/>
        <v>7.8863376095532303</v>
      </c>
      <c r="C130" s="19">
        <v>3.6965675</v>
      </c>
      <c r="D130">
        <f t="shared" si="3"/>
        <v>1.307404686365</v>
      </c>
      <c r="M130">
        <v>106</v>
      </c>
      <c r="N130">
        <v>-0.64449421955533004</v>
      </c>
      <c r="O130">
        <v>-0.126098311399542</v>
      </c>
      <c r="P130">
        <v>-0.211853431241637</v>
      </c>
      <c r="R130">
        <v>64.723926380368098</v>
      </c>
      <c r="S130">
        <v>0.87175167094747597</v>
      </c>
    </row>
    <row r="131" spans="1:19">
      <c r="A131" s="19">
        <v>17097.686000000002</v>
      </c>
      <c r="B131">
        <f t="shared" ref="B131:B164" si="4">LN(A131)</f>
        <v>9.7466984116965296</v>
      </c>
      <c r="C131" s="19">
        <v>0.50787234000000003</v>
      </c>
      <c r="D131">
        <f t="shared" ref="D131:D164" si="5">LN(C131)</f>
        <v>-0.67752516219719205</v>
      </c>
      <c r="M131">
        <v>107</v>
      </c>
      <c r="N131">
        <v>0.93985427614505801</v>
      </c>
      <c r="O131">
        <v>-0.52083984279266604</v>
      </c>
      <c r="P131">
        <v>-0.87504508663374303</v>
      </c>
      <c r="R131">
        <v>65.337423312883402</v>
      </c>
      <c r="S131">
        <v>0.88431784326951901</v>
      </c>
    </row>
    <row r="132" spans="1:19">
      <c r="A132" s="19">
        <v>31055.39</v>
      </c>
      <c r="B132">
        <f t="shared" si="4"/>
        <v>10.343527663278699</v>
      </c>
      <c r="C132" s="19">
        <v>1.4515359999999999</v>
      </c>
      <c r="D132">
        <f t="shared" si="5"/>
        <v>0.37262230610402403</v>
      </c>
      <c r="M132">
        <v>108</v>
      </c>
      <c r="N132">
        <v>2.2129088231747902</v>
      </c>
      <c r="O132">
        <v>0.24961902883755199</v>
      </c>
      <c r="P132">
        <v>0.419376335618659</v>
      </c>
      <c r="R132">
        <v>65.950920245398805</v>
      </c>
      <c r="S132">
        <v>1.0058737792829699</v>
      </c>
    </row>
    <row r="133" spans="1:19">
      <c r="A133" s="19">
        <v>1690.4982</v>
      </c>
      <c r="B133">
        <f t="shared" si="4"/>
        <v>7.4327785573736396</v>
      </c>
      <c r="C133" s="19">
        <v>10.084661499999999</v>
      </c>
      <c r="D133">
        <f t="shared" si="5"/>
        <v>2.3110156061428202</v>
      </c>
      <c r="M133">
        <v>109</v>
      </c>
      <c r="N133">
        <v>0.94330999225201895</v>
      </c>
      <c r="O133">
        <v>1.42854730654485</v>
      </c>
      <c r="P133">
        <v>2.40005314284981</v>
      </c>
      <c r="R133">
        <v>66.564417177914095</v>
      </c>
      <c r="S133">
        <v>1.0115575652844899</v>
      </c>
    </row>
    <row r="134" spans="1:19">
      <c r="A134" s="19">
        <v>80320.085999999996</v>
      </c>
      <c r="B134">
        <f t="shared" si="4"/>
        <v>11.2937750056421</v>
      </c>
      <c r="C134" s="19">
        <v>0.21521546999999999</v>
      </c>
      <c r="D134">
        <f t="shared" si="5"/>
        <v>-1.5361155666611299</v>
      </c>
      <c r="M134">
        <v>110</v>
      </c>
      <c r="N134">
        <v>1.86508976812401</v>
      </c>
      <c r="O134">
        <v>-1.3332919659593201</v>
      </c>
      <c r="P134">
        <v>-2.2400179249062901</v>
      </c>
      <c r="R134">
        <v>67.177914110429498</v>
      </c>
      <c r="S134">
        <v>1.0569273524763201</v>
      </c>
    </row>
    <row r="135" spans="1:19">
      <c r="A135" s="19">
        <v>27519.287</v>
      </c>
      <c r="B135">
        <f t="shared" si="4"/>
        <v>10.2226423832814</v>
      </c>
      <c r="C135" s="19">
        <v>0.58764755999999996</v>
      </c>
      <c r="D135">
        <f t="shared" si="5"/>
        <v>-0.53162789854326498</v>
      </c>
      <c r="M135">
        <v>111</v>
      </c>
      <c r="N135">
        <v>0.142413887753431</v>
      </c>
      <c r="O135">
        <v>-0.90928403766711197</v>
      </c>
      <c r="P135">
        <v>-1.5276568037669001</v>
      </c>
      <c r="R135">
        <v>67.791411042944802</v>
      </c>
      <c r="S135">
        <v>1.0669406282462499</v>
      </c>
    </row>
    <row r="136" spans="1:19">
      <c r="A136" s="19">
        <v>32673.761999999999</v>
      </c>
      <c r="B136">
        <f t="shared" si="4"/>
        <v>10.3943276494808</v>
      </c>
      <c r="C136" s="19">
        <v>0.23191007999999999</v>
      </c>
      <c r="D136">
        <f t="shared" si="5"/>
        <v>-1.46140556865367</v>
      </c>
      <c r="M136">
        <v>112</v>
      </c>
      <c r="N136">
        <v>-1.30244994255777</v>
      </c>
      <c r="O136">
        <v>-0.226567041429593</v>
      </c>
      <c r="P136">
        <v>-0.38064748528662501</v>
      </c>
      <c r="R136">
        <v>68.404907975460105</v>
      </c>
      <c r="S136">
        <v>1.1095211039227</v>
      </c>
    </row>
    <row r="137" spans="1:19">
      <c r="A137" s="19">
        <v>11415.887000000001</v>
      </c>
      <c r="B137">
        <f t="shared" si="4"/>
        <v>9.3427612607194597</v>
      </c>
      <c r="C137" s="19">
        <v>3.4539553999999999</v>
      </c>
      <c r="D137">
        <f t="shared" si="5"/>
        <v>1.2395200670759801</v>
      </c>
      <c r="M137">
        <v>113</v>
      </c>
      <c r="N137">
        <v>-0.82271995800545195</v>
      </c>
      <c r="O137">
        <v>0.87369240592728004</v>
      </c>
      <c r="P137">
        <v>1.4678605287503299</v>
      </c>
      <c r="R137">
        <v>69.018404907975494</v>
      </c>
      <c r="S137">
        <v>1.16940285000863</v>
      </c>
    </row>
    <row r="138" spans="1:19">
      <c r="A138" s="19">
        <v>41320.9</v>
      </c>
      <c r="B138">
        <f t="shared" si="4"/>
        <v>10.6291237042161</v>
      </c>
      <c r="C138" s="19">
        <v>0.27733305000000003</v>
      </c>
      <c r="D138">
        <f t="shared" si="5"/>
        <v>-1.28253614846418</v>
      </c>
      <c r="M138">
        <v>114</v>
      </c>
      <c r="N138">
        <v>0.87490014451553699</v>
      </c>
      <c r="O138">
        <v>0.93273103344751496</v>
      </c>
      <c r="P138">
        <v>1.56704929406479</v>
      </c>
      <c r="R138">
        <v>69.631901840490798</v>
      </c>
      <c r="S138">
        <v>1.1752140986217801</v>
      </c>
    </row>
    <row r="139" spans="1:19">
      <c r="A139" s="19">
        <v>34123.387000000002</v>
      </c>
      <c r="B139">
        <f t="shared" si="4"/>
        <v>10.4377382639709</v>
      </c>
      <c r="C139" s="19">
        <v>0.30099192000000002</v>
      </c>
      <c r="D139">
        <f t="shared" si="5"/>
        <v>-1.2006718584473799</v>
      </c>
      <c r="M139">
        <v>115</v>
      </c>
      <c r="N139">
        <v>0.99045730082096195</v>
      </c>
      <c r="O139">
        <v>-0.63033257423095002</v>
      </c>
      <c r="P139">
        <v>-1.0590000547357501</v>
      </c>
      <c r="R139">
        <v>70.245398773006102</v>
      </c>
      <c r="S139">
        <v>1.2395200670759801</v>
      </c>
    </row>
    <row r="140" spans="1:19">
      <c r="A140" s="19">
        <v>10705.481</v>
      </c>
      <c r="B140">
        <f t="shared" si="4"/>
        <v>9.2785111322889993</v>
      </c>
      <c r="C140" s="19">
        <v>0.64928185999999999</v>
      </c>
      <c r="D140">
        <f t="shared" si="5"/>
        <v>-0.43188835763710998</v>
      </c>
      <c r="M140">
        <v>116</v>
      </c>
      <c r="N140">
        <v>-0.26361549481156699</v>
      </c>
      <c r="O140">
        <v>0.54590145942545198</v>
      </c>
      <c r="P140">
        <v>0.91715024583207305</v>
      </c>
      <c r="R140">
        <v>70.858895705521505</v>
      </c>
      <c r="S140">
        <v>1.307404686365</v>
      </c>
    </row>
    <row r="141" spans="1:19">
      <c r="A141" s="19">
        <v>47126.13</v>
      </c>
      <c r="B141">
        <f t="shared" si="4"/>
        <v>10.7605829032427</v>
      </c>
      <c r="C141" s="19">
        <v>0.24856310000000001</v>
      </c>
      <c r="D141">
        <f t="shared" si="5"/>
        <v>-1.3920585421373299</v>
      </c>
      <c r="M141">
        <v>117</v>
      </c>
      <c r="N141">
        <v>0.51343769265036399</v>
      </c>
      <c r="O141">
        <v>4.3094144794424701E-2</v>
      </c>
      <c r="P141">
        <v>7.2400988877603406E-2</v>
      </c>
      <c r="R141">
        <v>71.472392638036794</v>
      </c>
      <c r="S141">
        <v>1.3115236963570001</v>
      </c>
    </row>
    <row r="142" spans="1:19">
      <c r="A142" s="19">
        <v>63323.254000000001</v>
      </c>
      <c r="B142">
        <f t="shared" si="4"/>
        <v>11.0560079024408</v>
      </c>
      <c r="C142" s="19">
        <v>0.40237193999999998</v>
      </c>
      <c r="D142">
        <f t="shared" si="5"/>
        <v>-0.91037839423830702</v>
      </c>
      <c r="M142">
        <v>118</v>
      </c>
      <c r="N142">
        <v>0.21796170423368699</v>
      </c>
      <c r="O142">
        <v>0.19243489074649101</v>
      </c>
      <c r="P142">
        <v>0.32330323414149797</v>
      </c>
      <c r="R142">
        <v>72.085889570552197</v>
      </c>
      <c r="S142">
        <v>1.3317353453273999</v>
      </c>
    </row>
    <row r="143" spans="1:19">
      <c r="A143" s="19">
        <v>2494.7611999999999</v>
      </c>
      <c r="B143">
        <f t="shared" si="4"/>
        <v>7.8219482921821397</v>
      </c>
      <c r="C143" s="19">
        <v>2.1439219</v>
      </c>
      <c r="D143">
        <f t="shared" si="5"/>
        <v>0.76263681530626204</v>
      </c>
      <c r="M143">
        <v>119</v>
      </c>
      <c r="N143">
        <v>0.54940906090689401</v>
      </c>
      <c r="O143">
        <v>0.46214850437760002</v>
      </c>
      <c r="P143">
        <v>0.77643978978723005</v>
      </c>
      <c r="R143">
        <v>72.699386503067501</v>
      </c>
      <c r="S143">
        <v>1.3356421243688701</v>
      </c>
    </row>
    <row r="144" spans="1:19">
      <c r="A144" s="19">
        <v>5507.5454</v>
      </c>
      <c r="B144">
        <f t="shared" si="4"/>
        <v>8.6138743219471099</v>
      </c>
      <c r="C144" s="19">
        <v>3.0329055999999999</v>
      </c>
      <c r="D144">
        <f t="shared" si="5"/>
        <v>1.1095211039227</v>
      </c>
      <c r="M144">
        <v>120</v>
      </c>
      <c r="N144">
        <v>-0.51572341482857798</v>
      </c>
      <c r="O144">
        <v>-0.29614788907188599</v>
      </c>
      <c r="P144">
        <v>-0.49754787164481101</v>
      </c>
      <c r="R144">
        <v>73.312883435582805</v>
      </c>
      <c r="S144">
        <v>1.35415833619114</v>
      </c>
    </row>
    <row r="145" spans="1:19">
      <c r="A145" s="19">
        <v>3057.3285999999998</v>
      </c>
      <c r="B145">
        <f t="shared" si="4"/>
        <v>8.0252968071183393</v>
      </c>
      <c r="C145" s="19">
        <v>4.0511245999999996</v>
      </c>
      <c r="D145">
        <f t="shared" si="5"/>
        <v>1.3989945215851101</v>
      </c>
      <c r="M145">
        <v>121</v>
      </c>
      <c r="N145">
        <v>-0.42673902479245002</v>
      </c>
      <c r="O145">
        <v>-0.72513471486601799</v>
      </c>
      <c r="P145">
        <v>-1.2182738670468001</v>
      </c>
      <c r="R145">
        <v>73.926380368098194</v>
      </c>
      <c r="S145">
        <v>1.3563483209114</v>
      </c>
    </row>
    <row r="146" spans="1:19">
      <c r="A146" s="19">
        <v>16421.072</v>
      </c>
      <c r="B146">
        <f t="shared" si="4"/>
        <v>9.70632066711166</v>
      </c>
      <c r="C146" s="19">
        <v>0.81317340000000005</v>
      </c>
      <c r="D146">
        <f t="shared" si="5"/>
        <v>-0.20681090804331201</v>
      </c>
      <c r="M146">
        <v>122</v>
      </c>
      <c r="N146">
        <v>-1.7138803765345501</v>
      </c>
      <c r="O146">
        <v>1.0687928076412501</v>
      </c>
      <c r="P146">
        <v>1.7956419960910199</v>
      </c>
      <c r="R146">
        <v>74.539877300613497</v>
      </c>
      <c r="S146">
        <v>1.3655769295178199</v>
      </c>
    </row>
    <row r="147" spans="1:19">
      <c r="A147" s="19">
        <v>1586.5889</v>
      </c>
      <c r="B147">
        <f t="shared" si="4"/>
        <v>7.3693416447511604</v>
      </c>
      <c r="C147" s="19">
        <v>6.0379725000000004</v>
      </c>
      <c r="D147">
        <f t="shared" si="5"/>
        <v>1.7980682767860301</v>
      </c>
      <c r="M147">
        <v>123</v>
      </c>
      <c r="N147">
        <v>-0.34710748811294301</v>
      </c>
      <c r="O147">
        <v>-4.55270351183144E-2</v>
      </c>
      <c r="P147">
        <v>-7.6488404142963304E-2</v>
      </c>
      <c r="R147">
        <v>75.153374233128801</v>
      </c>
      <c r="S147">
        <v>1.3884702421728401</v>
      </c>
    </row>
    <row r="148" spans="1:19">
      <c r="A148" s="19">
        <v>25773.006000000001</v>
      </c>
      <c r="B148">
        <f t="shared" si="4"/>
        <v>10.1570829441079</v>
      </c>
      <c r="C148" s="19">
        <v>1.5435840999999999</v>
      </c>
      <c r="D148">
        <f t="shared" si="5"/>
        <v>0.43410705003226602</v>
      </c>
      <c r="M148">
        <v>124</v>
      </c>
      <c r="N148">
        <v>-0.32395065418638302</v>
      </c>
      <c r="O148">
        <v>-0.42006534244373001</v>
      </c>
      <c r="P148">
        <v>-0.70573731840409504</v>
      </c>
      <c r="R148">
        <v>75.766871165644204</v>
      </c>
      <c r="S148">
        <v>1.38862589099051</v>
      </c>
    </row>
    <row r="149" spans="1:19">
      <c r="A149" s="19">
        <v>10913.846</v>
      </c>
      <c r="B149">
        <f t="shared" si="4"/>
        <v>9.2977875373296008</v>
      </c>
      <c r="C149" s="19">
        <v>1.1461811</v>
      </c>
      <c r="D149">
        <f t="shared" si="5"/>
        <v>0.136435633730662</v>
      </c>
      <c r="M149">
        <v>125</v>
      </c>
      <c r="N149">
        <v>1.60010038195653</v>
      </c>
      <c r="O149">
        <v>-0.26445825758765201</v>
      </c>
      <c r="P149">
        <v>-0.44430721290635899</v>
      </c>
      <c r="R149">
        <v>76.380368098159494</v>
      </c>
      <c r="S149">
        <v>1.39575935144212</v>
      </c>
    </row>
    <row r="150" spans="1:19">
      <c r="A150" s="19">
        <v>27361.988000000001</v>
      </c>
      <c r="B150">
        <f t="shared" si="4"/>
        <v>10.2169100299155</v>
      </c>
      <c r="C150" s="19">
        <v>0.96305790000000002</v>
      </c>
      <c r="D150">
        <f t="shared" si="5"/>
        <v>-3.7641744380831503E-2</v>
      </c>
      <c r="M150">
        <v>126</v>
      </c>
      <c r="N150">
        <v>0.37490953827731499</v>
      </c>
      <c r="O150">
        <v>0.17327776401508699</v>
      </c>
      <c r="P150">
        <v>0.29111800512665797</v>
      </c>
      <c r="R150">
        <v>76.993865030674897</v>
      </c>
      <c r="S150">
        <v>1.39600268249311</v>
      </c>
    </row>
    <row r="151" spans="1:19">
      <c r="A151" s="19">
        <v>17234.555</v>
      </c>
      <c r="B151">
        <f t="shared" si="4"/>
        <v>9.7546716590643996</v>
      </c>
      <c r="C151" s="19">
        <v>4.0390224000000003</v>
      </c>
      <c r="D151">
        <f t="shared" si="5"/>
        <v>1.39600268249311</v>
      </c>
      <c r="M151">
        <v>127</v>
      </c>
      <c r="N151">
        <v>1.1800174197073301</v>
      </c>
      <c r="O151">
        <v>-0.811512467072668</v>
      </c>
      <c r="P151">
        <v>-1.3633941544227099</v>
      </c>
      <c r="R151">
        <v>77.607361963190201</v>
      </c>
      <c r="S151">
        <v>1.3989945215851101</v>
      </c>
    </row>
    <row r="152" spans="1:19">
      <c r="A152" s="19">
        <v>2122.0277999999998</v>
      </c>
      <c r="B152">
        <f t="shared" si="4"/>
        <v>7.6601274199363703</v>
      </c>
      <c r="C152" s="19">
        <v>4.052956</v>
      </c>
      <c r="D152">
        <f t="shared" si="5"/>
        <v>1.3994464914313101</v>
      </c>
      <c r="M152">
        <v>128</v>
      </c>
      <c r="N152">
        <v>-0.90839450421106305</v>
      </c>
      <c r="O152">
        <v>0.46694283264487801</v>
      </c>
      <c r="P152">
        <v>0.78449457563367597</v>
      </c>
      <c r="R152">
        <v>78.220858895705504</v>
      </c>
      <c r="S152">
        <v>1.3994464914313101</v>
      </c>
    </row>
    <row r="153" spans="1:19">
      <c r="A153" s="19">
        <v>7749.0995999999996</v>
      </c>
      <c r="B153">
        <f t="shared" si="4"/>
        <v>8.9553319349527403</v>
      </c>
      <c r="C153" s="19">
        <v>0.85163975000000003</v>
      </c>
      <c r="D153">
        <f t="shared" si="5"/>
        <v>-0.160591670208554</v>
      </c>
      <c r="M153">
        <v>129</v>
      </c>
      <c r="N153">
        <v>1.45001565111243</v>
      </c>
      <c r="O153">
        <v>-0.14261096474743301</v>
      </c>
      <c r="P153">
        <v>-0.23959577157774301</v>
      </c>
      <c r="R153">
        <v>78.834355828220893</v>
      </c>
      <c r="S153">
        <v>1.4133840983099799</v>
      </c>
    </row>
    <row r="154" spans="1:19">
      <c r="A154" s="19">
        <v>77203.67</v>
      </c>
      <c r="B154">
        <f t="shared" si="4"/>
        <v>11.254202273742999</v>
      </c>
      <c r="C154" s="19">
        <v>0.53053989999999995</v>
      </c>
      <c r="D154">
        <f t="shared" si="5"/>
        <v>-0.63386011169229395</v>
      </c>
      <c r="M154">
        <v>130</v>
      </c>
      <c r="N154">
        <v>-1.1792629116397901E-2</v>
      </c>
      <c r="O154">
        <v>-0.66573253308079405</v>
      </c>
      <c r="P154">
        <v>-1.1184743067294101</v>
      </c>
      <c r="R154">
        <v>79.447852760736197</v>
      </c>
      <c r="S154">
        <v>1.4185898036925899</v>
      </c>
    </row>
    <row r="155" spans="1:19">
      <c r="A155" s="19">
        <v>38406.53</v>
      </c>
      <c r="B155">
        <f t="shared" si="4"/>
        <v>10.555982776201899</v>
      </c>
      <c r="C155" s="19">
        <v>0.40942373999999998</v>
      </c>
      <c r="D155">
        <f t="shared" si="5"/>
        <v>-0.89300462013766102</v>
      </c>
      <c r="M155">
        <v>131</v>
      </c>
      <c r="N155">
        <v>-0.48076076736168899</v>
      </c>
      <c r="O155">
        <v>0.85338307346571296</v>
      </c>
      <c r="P155">
        <v>1.4337395185602899</v>
      </c>
      <c r="R155">
        <v>80.061349693251501</v>
      </c>
      <c r="S155">
        <v>1.42660520102288</v>
      </c>
    </row>
    <row r="156" spans="1:19">
      <c r="A156" s="19">
        <v>58487.464999999997</v>
      </c>
      <c r="B156">
        <f t="shared" si="4"/>
        <v>10.976567736755801</v>
      </c>
      <c r="C156" s="19">
        <v>0.62515425999999996</v>
      </c>
      <c r="D156">
        <f t="shared" si="5"/>
        <v>-0.46975684369979398</v>
      </c>
      <c r="M156">
        <v>132</v>
      </c>
      <c r="N156">
        <v>1.80640693676252</v>
      </c>
      <c r="O156">
        <v>0.50460866938029802</v>
      </c>
      <c r="P156">
        <v>0.84777565104556196</v>
      </c>
      <c r="R156">
        <v>80.674846625766904</v>
      </c>
      <c r="S156">
        <v>1.44325085179695</v>
      </c>
    </row>
    <row r="157" spans="1:19">
      <c r="A157" s="19">
        <v>20181.939999999999</v>
      </c>
      <c r="B157">
        <f t="shared" si="4"/>
        <v>9.9125434240738706</v>
      </c>
      <c r="C157" s="19">
        <v>0.66241110000000003</v>
      </c>
      <c r="D157">
        <f t="shared" si="5"/>
        <v>-0.41186891880511101</v>
      </c>
      <c r="M157">
        <v>133</v>
      </c>
      <c r="N157">
        <v>-1.22743282782001</v>
      </c>
      <c r="O157">
        <v>-0.30868273884111802</v>
      </c>
      <c r="P157">
        <v>-0.518607241149737</v>
      </c>
      <c r="R157">
        <v>81.288343558282193</v>
      </c>
      <c r="S157">
        <v>1.5170725922710899</v>
      </c>
    </row>
    <row r="158" spans="1:19">
      <c r="A158" s="19">
        <v>12559.401</v>
      </c>
      <c r="B158">
        <f t="shared" si="4"/>
        <v>9.4382247478021295</v>
      </c>
      <c r="C158" s="19">
        <v>1.3336881</v>
      </c>
      <c r="D158">
        <f t="shared" si="5"/>
        <v>0.28794811206010601</v>
      </c>
      <c r="M158">
        <v>134</v>
      </c>
      <c r="N158">
        <v>-0.38577322351843102</v>
      </c>
      <c r="O158">
        <v>-0.14585467502483401</v>
      </c>
      <c r="P158">
        <v>-0.24504541752933601</v>
      </c>
      <c r="R158">
        <v>81.901840490797596</v>
      </c>
      <c r="S158">
        <v>1.53087619089236</v>
      </c>
    </row>
    <row r="159" spans="1:19">
      <c r="A159" s="19">
        <v>5267.1752999999999</v>
      </c>
      <c r="B159">
        <f t="shared" si="4"/>
        <v>8.5692495016331591</v>
      </c>
      <c r="C159" s="19">
        <v>2.4213320999999999</v>
      </c>
      <c r="D159">
        <f t="shared" si="5"/>
        <v>0.88431784326951901</v>
      </c>
      <c r="M159">
        <v>135</v>
      </c>
      <c r="N159">
        <v>-0.520677669706755</v>
      </c>
      <c r="O159">
        <v>-0.940727898946916</v>
      </c>
      <c r="P159">
        <v>-1.5804845524471001</v>
      </c>
      <c r="R159">
        <v>82.5153374233129</v>
      </c>
      <c r="S159">
        <v>1.5629554065719</v>
      </c>
    </row>
    <row r="160" spans="1:19">
      <c r="A160" s="19">
        <v>8050.3590000000004</v>
      </c>
      <c r="B160">
        <f t="shared" si="4"/>
        <v>8.9934719656915192</v>
      </c>
      <c r="C160" s="19">
        <v>2.0347032999999999</v>
      </c>
      <c r="D160">
        <f t="shared" si="5"/>
        <v>0.71035000973912099</v>
      </c>
      <c r="M160">
        <v>136</v>
      </c>
      <c r="N160">
        <v>0.30560745333537398</v>
      </c>
      <c r="O160">
        <v>0.93391261374060297</v>
      </c>
      <c r="P160">
        <v>1.56903442643175</v>
      </c>
      <c r="R160">
        <v>83.128834355828204</v>
      </c>
      <c r="S160">
        <v>1.5721066930626</v>
      </c>
    </row>
    <row r="161" spans="1:19">
      <c r="A161" s="19">
        <v>16676.75</v>
      </c>
      <c r="B161">
        <f t="shared" si="4"/>
        <v>9.7217708128034506</v>
      </c>
      <c r="C161" s="19">
        <v>3.7118251</v>
      </c>
      <c r="D161">
        <f t="shared" si="5"/>
        <v>1.3115236963570001</v>
      </c>
      <c r="M161">
        <v>137</v>
      </c>
      <c r="N161">
        <v>-0.70517242824050896</v>
      </c>
      <c r="O161">
        <v>-0.577363720223666</v>
      </c>
      <c r="P161">
        <v>-0.97000890690963204</v>
      </c>
      <c r="R161">
        <v>83.742331288343607</v>
      </c>
      <c r="S161">
        <v>1.61015645422111</v>
      </c>
    </row>
    <row r="162" spans="1:19">
      <c r="A162" s="19">
        <v>1959.3195000000001</v>
      </c>
      <c r="B162">
        <f t="shared" si="4"/>
        <v>7.5803524980612602</v>
      </c>
      <c r="C162" s="19">
        <v>4.1312904000000001</v>
      </c>
      <c r="D162">
        <f t="shared" si="5"/>
        <v>1.4185898036925899</v>
      </c>
      <c r="M162">
        <v>138</v>
      </c>
      <c r="N162">
        <v>-0.55478825494281003</v>
      </c>
      <c r="O162">
        <v>-0.64588360350457397</v>
      </c>
      <c r="P162">
        <v>-1.0851268035747399</v>
      </c>
      <c r="R162">
        <v>84.355828220858896</v>
      </c>
      <c r="S162">
        <v>1.6192519171636</v>
      </c>
    </row>
    <row r="163" spans="1:19">
      <c r="A163" s="19">
        <v>3342.4214000000002</v>
      </c>
      <c r="B163">
        <f t="shared" si="4"/>
        <v>8.1144507933667693</v>
      </c>
      <c r="C163" s="19">
        <v>5.5555066999999996</v>
      </c>
      <c r="D163">
        <f t="shared" si="5"/>
        <v>1.71478963405326</v>
      </c>
      <c r="M163">
        <v>139</v>
      </c>
      <c r="N163">
        <v>0.356093020241108</v>
      </c>
      <c r="O163">
        <v>-0.78798137787821798</v>
      </c>
      <c r="P163">
        <v>-1.32386038167534</v>
      </c>
      <c r="R163">
        <v>84.9693251533742</v>
      </c>
      <c r="S163">
        <v>1.64647907902353</v>
      </c>
    </row>
    <row r="164" spans="1:19">
      <c r="A164" s="19">
        <v>1703.5293999999999</v>
      </c>
      <c r="B164">
        <f t="shared" si="4"/>
        <v>7.4404574955373599</v>
      </c>
      <c r="C164" s="19">
        <v>4.7729062999999998</v>
      </c>
      <c r="D164">
        <f t="shared" si="5"/>
        <v>1.5629554065719</v>
      </c>
      <c r="M164">
        <v>140</v>
      </c>
      <c r="N164">
        <v>-0.808468598224238</v>
      </c>
      <c r="O164">
        <v>-0.58358994391309404</v>
      </c>
      <c r="P164">
        <v>-0.98046937095267495</v>
      </c>
      <c r="R164">
        <v>85.582822085889603</v>
      </c>
      <c r="S164">
        <v>1.71478963405326</v>
      </c>
    </row>
    <row r="165" spans="1:19">
      <c r="M165">
        <v>141</v>
      </c>
      <c r="N165">
        <v>-1.04060352039466</v>
      </c>
      <c r="O165">
        <v>0.13022512615635201</v>
      </c>
      <c r="P165">
        <v>0.218786750622566</v>
      </c>
      <c r="R165">
        <v>86.196319018404907</v>
      </c>
      <c r="S165">
        <v>1.7314912307745201</v>
      </c>
    </row>
    <row r="166" spans="1:19">
      <c r="M166">
        <v>142</v>
      </c>
      <c r="N166">
        <v>1.5006105879563501</v>
      </c>
      <c r="O166">
        <v>-0.73797377265009201</v>
      </c>
      <c r="P166">
        <v>-1.23984432596316</v>
      </c>
      <c r="R166">
        <v>86.809815950920296</v>
      </c>
      <c r="S166">
        <v>1.75231985211705</v>
      </c>
    </row>
    <row r="167" spans="1:19">
      <c r="M167">
        <v>143</v>
      </c>
      <c r="N167">
        <v>0.87834203321930204</v>
      </c>
      <c r="O167">
        <v>0.23117907070339699</v>
      </c>
      <c r="P167">
        <v>0.38839599687094301</v>
      </c>
      <c r="R167">
        <v>87.423312883435599</v>
      </c>
      <c r="S167">
        <v>1.7980682767860301</v>
      </c>
    </row>
    <row r="168" spans="1:19">
      <c r="M168">
        <v>144</v>
      </c>
      <c r="N168">
        <v>1.34082623721992</v>
      </c>
      <c r="O168">
        <v>5.8168284365190101E-2</v>
      </c>
      <c r="P168">
        <v>9.7726531746796505E-2</v>
      </c>
      <c r="R168">
        <v>88.036809815950903</v>
      </c>
      <c r="S168">
        <v>1.8076311779630501</v>
      </c>
    </row>
    <row r="169" spans="1:19">
      <c r="M169">
        <v>145</v>
      </c>
      <c r="N169">
        <v>1.9934830042661399E-2</v>
      </c>
      <c r="O169">
        <v>-0.22674573808597401</v>
      </c>
      <c r="P169">
        <v>-0.38094770738623401</v>
      </c>
      <c r="R169">
        <v>88.650306748466306</v>
      </c>
      <c r="S169">
        <v>1.88345439459549</v>
      </c>
    </row>
    <row r="170" spans="1:19">
      <c r="M170">
        <v>146</v>
      </c>
      <c r="N170">
        <v>1.85625350632949</v>
      </c>
      <c r="O170">
        <v>-5.8185229543454002E-2</v>
      </c>
      <c r="P170">
        <v>-9.7755000757351496E-2</v>
      </c>
      <c r="R170">
        <v>89.263803680981596</v>
      </c>
      <c r="S170">
        <v>1.8903090933320099</v>
      </c>
    </row>
    <row r="171" spans="1:19">
      <c r="M171">
        <v>147</v>
      </c>
      <c r="N171">
        <v>-0.33425884473739897</v>
      </c>
      <c r="O171">
        <v>0.76836589476966499</v>
      </c>
      <c r="P171">
        <v>1.2909050838931</v>
      </c>
      <c r="R171">
        <v>89.877300613496899</v>
      </c>
      <c r="S171">
        <v>1.9002220186004899</v>
      </c>
    </row>
    <row r="172" spans="1:19">
      <c r="M172">
        <v>148</v>
      </c>
      <c r="N172">
        <v>0.34094627641112801</v>
      </c>
      <c r="O172">
        <v>-0.20451064268046601</v>
      </c>
      <c r="P172">
        <v>-0.34359128918078702</v>
      </c>
      <c r="R172">
        <v>90.490797546012303</v>
      </c>
      <c r="S172">
        <v>1.9369216878857201</v>
      </c>
    </row>
    <row r="173" spans="1:19">
      <c r="M173">
        <v>149</v>
      </c>
      <c r="N173">
        <v>-0.38126893509986298</v>
      </c>
      <c r="O173">
        <v>0.34362719071903097</v>
      </c>
      <c r="P173">
        <v>0.57731621156360302</v>
      </c>
      <c r="R173">
        <v>91.104294478527606</v>
      </c>
      <c r="S173">
        <v>1.9435380521423999</v>
      </c>
    </row>
    <row r="174" spans="1:19">
      <c r="M174">
        <v>150</v>
      </c>
      <c r="N174">
        <v>-1.80577358684024E-2</v>
      </c>
      <c r="O174">
        <v>1.41406041836151</v>
      </c>
      <c r="P174">
        <v>2.3757142208167501</v>
      </c>
      <c r="R174">
        <v>91.717791411042995</v>
      </c>
      <c r="S174">
        <v>1.97278629933614</v>
      </c>
    </row>
    <row r="175" spans="1:19">
      <c r="M175">
        <v>151</v>
      </c>
      <c r="N175">
        <v>1.62776392869015</v>
      </c>
      <c r="O175">
        <v>-0.22831743725883899</v>
      </c>
      <c r="P175">
        <v>-0.38358826505077198</v>
      </c>
      <c r="R175">
        <v>92.331288343558299</v>
      </c>
      <c r="S175">
        <v>1.9766896068258499</v>
      </c>
    </row>
    <row r="176" spans="1:19">
      <c r="M176">
        <v>152</v>
      </c>
      <c r="N176">
        <v>0.61003624787715505</v>
      </c>
      <c r="O176">
        <v>-0.77062791808570896</v>
      </c>
      <c r="P176">
        <v>-1.2947054313817701</v>
      </c>
      <c r="R176">
        <v>92.944785276073603</v>
      </c>
      <c r="S176">
        <v>1.9906409285979101</v>
      </c>
    </row>
    <row r="177" spans="13:19">
      <c r="M177">
        <v>153</v>
      </c>
      <c r="N177">
        <v>-1.1963379202651401</v>
      </c>
      <c r="O177">
        <v>0.56247780857284402</v>
      </c>
      <c r="P177">
        <v>0.94499959928778599</v>
      </c>
      <c r="R177">
        <v>93.558282208589006</v>
      </c>
      <c r="S177">
        <v>1.9936340306617799</v>
      </c>
    </row>
    <row r="178" spans="13:19">
      <c r="M178">
        <v>154</v>
      </c>
      <c r="N178">
        <v>-0.64770077324134301</v>
      </c>
      <c r="O178">
        <v>-0.24530384689631701</v>
      </c>
      <c r="P178">
        <v>-0.41212654701692297</v>
      </c>
      <c r="R178">
        <v>94.171779141104295</v>
      </c>
      <c r="S178">
        <v>2.0222096354335002</v>
      </c>
    </row>
    <row r="179" spans="13:19">
      <c r="M179">
        <v>155</v>
      </c>
      <c r="N179">
        <v>-0.97818213855987501</v>
      </c>
      <c r="O179">
        <v>0.50842529486008103</v>
      </c>
      <c r="P179">
        <v>0.85418783210240801</v>
      </c>
      <c r="R179">
        <v>94.785276073619599</v>
      </c>
      <c r="S179">
        <v>2.0640918861720898</v>
      </c>
    </row>
    <row r="180" spans="13:19">
      <c r="M180">
        <v>156</v>
      </c>
      <c r="N180">
        <v>-0.142108002375469</v>
      </c>
      <c r="O180">
        <v>-0.26976091642964201</v>
      </c>
      <c r="P180">
        <v>-0.45321602744884798</v>
      </c>
      <c r="R180">
        <v>95.398773006135002</v>
      </c>
      <c r="S180">
        <v>2.0890903419287099</v>
      </c>
    </row>
    <row r="181" spans="13:19">
      <c r="M181">
        <v>157</v>
      </c>
      <c r="N181">
        <v>0.23059549021714401</v>
      </c>
      <c r="O181">
        <v>5.7352621842961603E-2</v>
      </c>
      <c r="P181">
        <v>9.6356165227598697E-2</v>
      </c>
      <c r="R181">
        <v>96.012269938650306</v>
      </c>
      <c r="S181">
        <v>2.2380488118539699</v>
      </c>
    </row>
    <row r="182" spans="13:19">
      <c r="M182">
        <v>158</v>
      </c>
      <c r="N182">
        <v>0.91340670011805503</v>
      </c>
      <c r="O182">
        <v>-2.9088856848536002E-2</v>
      </c>
      <c r="P182">
        <v>-4.8871186821313202E-2</v>
      </c>
      <c r="R182">
        <v>96.625766871165695</v>
      </c>
      <c r="S182">
        <v>2.2613664573220902</v>
      </c>
    </row>
    <row r="183" spans="13:19">
      <c r="M183">
        <v>159</v>
      </c>
      <c r="N183">
        <v>0.58006710819312202</v>
      </c>
      <c r="O183">
        <v>0.130282901546</v>
      </c>
      <c r="P183">
        <v>0.21888381706542501</v>
      </c>
      <c r="R183">
        <v>97.239263803680998</v>
      </c>
      <c r="S183">
        <v>2.2698745903584601</v>
      </c>
    </row>
    <row r="184" spans="13:19">
      <c r="M184">
        <v>160</v>
      </c>
      <c r="N184">
        <v>7.7946307453098402E-3</v>
      </c>
      <c r="O184">
        <v>1.30372906561169</v>
      </c>
      <c r="P184">
        <v>2.1903503139241201</v>
      </c>
      <c r="R184">
        <v>97.852760736196302</v>
      </c>
      <c r="S184">
        <v>2.3110156061428202</v>
      </c>
    </row>
    <row r="185" spans="13:19">
      <c r="M185">
        <v>161</v>
      </c>
      <c r="N185">
        <v>1.6904483505599801</v>
      </c>
      <c r="O185">
        <v>-0.27185854686739003</v>
      </c>
      <c r="P185">
        <v>-0.45674018412296602</v>
      </c>
      <c r="R185">
        <v>98.466257668711705</v>
      </c>
      <c r="S185">
        <v>2.3307476782597001</v>
      </c>
    </row>
    <row r="186" spans="13:19">
      <c r="M186">
        <v>162</v>
      </c>
      <c r="N186">
        <v>1.27077206538228</v>
      </c>
      <c r="O186">
        <v>0.44401756867098302</v>
      </c>
      <c r="P186">
        <v>0.74597862897994704</v>
      </c>
      <c r="R186">
        <v>99.079754601226995</v>
      </c>
      <c r="S186">
        <v>2.3718572987968698</v>
      </c>
    </row>
    <row r="187" spans="13:19">
      <c r="M187" s="8">
        <v>163</v>
      </c>
      <c r="N187" s="8">
        <v>1.80037308817887</v>
      </c>
      <c r="O187" s="8">
        <v>-0.23741768160697199</v>
      </c>
      <c r="P187" s="8">
        <v>-0.39887727224596298</v>
      </c>
      <c r="R187" s="8">
        <v>99.693251533742298</v>
      </c>
      <c r="S187" s="8">
        <v>2.4625278520123399</v>
      </c>
    </row>
  </sheetData>
  <sortState xmlns:xlrd2="http://schemas.microsoft.com/office/spreadsheetml/2017/richdata2" ref="S25:S187">
    <sortCondition ref="S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zoomScale="71" zoomScaleNormal="100" workbookViewId="0">
      <selection activeCell="I47" sqref="I47"/>
    </sheetView>
  </sheetViews>
  <sheetFormatPr defaultColWidth="9" defaultRowHeight="14.4"/>
  <cols>
    <col min="1" max="1" width="11.6640625" customWidth="1"/>
    <col min="2" max="4" width="9" customWidth="1"/>
    <col min="5" max="5" width="8.5546875" customWidth="1"/>
    <col min="6" max="6" width="5.77734375" customWidth="1"/>
    <col min="7" max="7" width="11.109375" customWidth="1"/>
    <col min="8" max="8" width="13.33203125" customWidth="1"/>
    <col min="9" max="9" width="12.21875" customWidth="1"/>
    <col min="12" max="12" width="17.44140625" bestFit="1" customWidth="1"/>
    <col min="13" max="13" width="9.109375" bestFit="1" customWidth="1"/>
    <col min="14" max="15" width="12" bestFit="1" customWidth="1"/>
    <col min="17" max="17" width="19.77734375" customWidth="1"/>
    <col min="18" max="18" width="13.88671875" customWidth="1"/>
  </cols>
  <sheetData>
    <row r="1" spans="1:18" ht="22.8">
      <c r="A1" s="4" t="s">
        <v>70</v>
      </c>
      <c r="B1" s="3" t="s">
        <v>71</v>
      </c>
      <c r="C1" s="4" t="s">
        <v>72</v>
      </c>
      <c r="D1" s="3" t="s">
        <v>73</v>
      </c>
      <c r="E1" s="4" t="s">
        <v>74</v>
      </c>
      <c r="F1" s="3" t="s">
        <v>75</v>
      </c>
      <c r="G1" s="3" t="s">
        <v>76</v>
      </c>
      <c r="H1" s="3" t="s">
        <v>77</v>
      </c>
      <c r="I1" s="4" t="s">
        <v>78</v>
      </c>
      <c r="L1" t="s">
        <v>35</v>
      </c>
    </row>
    <row r="2" spans="1:18">
      <c r="A2" s="7">
        <v>1</v>
      </c>
      <c r="B2" s="6">
        <v>90300</v>
      </c>
      <c r="C2" s="7">
        <v>4</v>
      </c>
      <c r="D2" s="6">
        <v>82</v>
      </c>
      <c r="E2" s="7">
        <v>43</v>
      </c>
      <c r="F2" s="6">
        <v>0</v>
      </c>
      <c r="G2" s="6">
        <f t="shared" ref="G2:G26" si="0">IF(I2="E",EXP(1),1)</f>
        <v>1</v>
      </c>
      <c r="H2" s="6">
        <f t="shared" ref="H2:H26" si="1">IF(I2="G",EXP(1),1)</f>
        <v>1</v>
      </c>
      <c r="I2" s="17" t="s">
        <v>46</v>
      </c>
    </row>
    <row r="3" spans="1:18">
      <c r="A3" s="7">
        <v>2</v>
      </c>
      <c r="B3" s="6">
        <v>384000</v>
      </c>
      <c r="C3" s="7">
        <v>20</v>
      </c>
      <c r="D3" s="6">
        <v>13</v>
      </c>
      <c r="E3" s="7">
        <v>144</v>
      </c>
      <c r="F3" s="6">
        <v>0</v>
      </c>
      <c r="G3" s="6">
        <f t="shared" si="0"/>
        <v>1</v>
      </c>
      <c r="H3" s="6">
        <f t="shared" si="1"/>
        <v>2.7182818284590402</v>
      </c>
      <c r="I3" s="17" t="s">
        <v>79</v>
      </c>
      <c r="L3" s="5" t="s">
        <v>36</v>
      </c>
      <c r="M3" s="5"/>
    </row>
    <row r="4" spans="1:18">
      <c r="A4" s="7">
        <v>3</v>
      </c>
      <c r="B4" s="6">
        <v>157500</v>
      </c>
      <c r="C4" s="7">
        <v>5</v>
      </c>
      <c r="D4" s="6">
        <v>66</v>
      </c>
      <c r="E4" s="7">
        <v>66</v>
      </c>
      <c r="F4" s="6">
        <v>0</v>
      </c>
      <c r="G4" s="6">
        <f t="shared" si="0"/>
        <v>1</v>
      </c>
      <c r="H4" s="6">
        <f t="shared" si="1"/>
        <v>2.7182818284590402</v>
      </c>
      <c r="I4" s="17" t="s">
        <v>79</v>
      </c>
      <c r="L4" t="s">
        <v>37</v>
      </c>
      <c r="M4">
        <v>0.99371381253414204</v>
      </c>
    </row>
    <row r="5" spans="1:18">
      <c r="A5" s="7">
        <v>4</v>
      </c>
      <c r="B5" s="6">
        <v>676200</v>
      </c>
      <c r="C5" s="7">
        <v>26</v>
      </c>
      <c r="D5" s="6">
        <v>64</v>
      </c>
      <c r="E5" s="7">
        <v>341</v>
      </c>
      <c r="F5" s="6">
        <v>6</v>
      </c>
      <c r="G5" s="6">
        <f t="shared" si="0"/>
        <v>2.7182818284590402</v>
      </c>
      <c r="H5" s="6">
        <f t="shared" si="1"/>
        <v>1</v>
      </c>
      <c r="I5" s="17" t="s">
        <v>80</v>
      </c>
      <c r="L5" t="s">
        <v>38</v>
      </c>
      <c r="M5">
        <v>0.98746714122113999</v>
      </c>
    </row>
    <row r="6" spans="1:18">
      <c r="A6" s="7">
        <v>5</v>
      </c>
      <c r="B6" s="6">
        <v>165000</v>
      </c>
      <c r="C6" s="7">
        <v>5</v>
      </c>
      <c r="D6" s="6">
        <v>55</v>
      </c>
      <c r="E6" s="7">
        <v>61</v>
      </c>
      <c r="F6" s="6">
        <v>0</v>
      </c>
      <c r="G6" s="6">
        <f t="shared" si="0"/>
        <v>1</v>
      </c>
      <c r="H6" s="6">
        <f t="shared" si="1"/>
        <v>2.7182818284590402</v>
      </c>
      <c r="I6" s="17" t="s">
        <v>79</v>
      </c>
      <c r="L6" t="s">
        <v>39</v>
      </c>
      <c r="M6">
        <v>0.98328952162818695</v>
      </c>
    </row>
    <row r="7" spans="1:18">
      <c r="A7" s="7">
        <v>6</v>
      </c>
      <c r="B7" s="6">
        <v>300000</v>
      </c>
      <c r="C7" s="7">
        <v>10</v>
      </c>
      <c r="D7" s="6">
        <v>65</v>
      </c>
      <c r="E7" s="7">
        <v>146</v>
      </c>
      <c r="F7" s="6">
        <v>0</v>
      </c>
      <c r="G7" s="6">
        <f t="shared" si="0"/>
        <v>1</v>
      </c>
      <c r="H7" s="6">
        <f t="shared" si="1"/>
        <v>2.7182818284590402</v>
      </c>
      <c r="I7" s="17" t="s">
        <v>79</v>
      </c>
      <c r="L7" t="s">
        <v>40</v>
      </c>
      <c r="M7">
        <v>27344.164923507102</v>
      </c>
    </row>
    <row r="8" spans="1:18">
      <c r="A8" s="7">
        <v>7</v>
      </c>
      <c r="B8" s="6">
        <v>108750</v>
      </c>
      <c r="C8" s="7">
        <v>4</v>
      </c>
      <c r="D8" s="6">
        <v>82</v>
      </c>
      <c r="E8" s="7">
        <v>30</v>
      </c>
      <c r="F8" s="6">
        <v>0</v>
      </c>
      <c r="G8" s="6">
        <f t="shared" si="0"/>
        <v>1</v>
      </c>
      <c r="H8" s="6">
        <f t="shared" si="1"/>
        <v>2.7182818284590402</v>
      </c>
      <c r="I8" s="17" t="s">
        <v>79</v>
      </c>
      <c r="L8" s="8" t="s">
        <v>41</v>
      </c>
      <c r="M8" s="8">
        <v>25</v>
      </c>
    </row>
    <row r="9" spans="1:18">
      <c r="A9" s="7">
        <v>8</v>
      </c>
      <c r="B9" s="6">
        <v>276538</v>
      </c>
      <c r="C9" s="7">
        <v>11</v>
      </c>
      <c r="D9" s="6">
        <v>23</v>
      </c>
      <c r="E9" s="7">
        <v>79</v>
      </c>
      <c r="F9" s="6">
        <v>0</v>
      </c>
      <c r="G9" s="6">
        <f t="shared" si="0"/>
        <v>1</v>
      </c>
      <c r="H9" s="6">
        <f t="shared" si="1"/>
        <v>2.7182818284590402</v>
      </c>
      <c r="I9" s="17" t="s">
        <v>79</v>
      </c>
    </row>
    <row r="10" spans="1:18">
      <c r="A10" s="7">
        <v>9</v>
      </c>
      <c r="B10" s="6">
        <v>420000</v>
      </c>
      <c r="C10" s="7">
        <v>20</v>
      </c>
      <c r="D10" s="6">
        <v>18</v>
      </c>
      <c r="E10" s="7">
        <v>126</v>
      </c>
      <c r="F10" s="6">
        <v>20</v>
      </c>
      <c r="G10" s="6">
        <f t="shared" si="0"/>
        <v>1</v>
      </c>
      <c r="H10" s="6">
        <f t="shared" si="1"/>
        <v>2.7182818284590402</v>
      </c>
      <c r="I10" s="17" t="s">
        <v>79</v>
      </c>
      <c r="L10" t="s">
        <v>42</v>
      </c>
    </row>
    <row r="11" spans="1:18">
      <c r="A11" s="7">
        <v>10</v>
      </c>
      <c r="B11" s="6">
        <v>950000</v>
      </c>
      <c r="C11" s="7">
        <v>62</v>
      </c>
      <c r="D11" s="6">
        <v>71</v>
      </c>
      <c r="E11" s="7">
        <v>394</v>
      </c>
      <c r="F11" s="6">
        <v>23</v>
      </c>
      <c r="G11" s="6">
        <f t="shared" si="0"/>
        <v>1</v>
      </c>
      <c r="H11" s="6">
        <f t="shared" si="1"/>
        <v>2.7182818284590402</v>
      </c>
      <c r="I11" s="17" t="s">
        <v>79</v>
      </c>
      <c r="L11" s="9"/>
      <c r="M11" s="9" t="s">
        <v>43</v>
      </c>
      <c r="N11" s="9" t="s">
        <v>44</v>
      </c>
      <c r="O11" s="9" t="s">
        <v>45</v>
      </c>
      <c r="P11" s="9" t="s">
        <v>46</v>
      </c>
      <c r="Q11" s="9" t="s">
        <v>47</v>
      </c>
    </row>
    <row r="12" spans="1:18">
      <c r="A12" s="7">
        <v>11</v>
      </c>
      <c r="B12" s="6">
        <v>560000</v>
      </c>
      <c r="C12" s="7">
        <v>26</v>
      </c>
      <c r="D12" s="6">
        <v>74</v>
      </c>
      <c r="E12" s="7">
        <v>300</v>
      </c>
      <c r="F12" s="6">
        <v>12</v>
      </c>
      <c r="G12" s="6">
        <f t="shared" si="0"/>
        <v>1</v>
      </c>
      <c r="H12" s="6">
        <f t="shared" si="1"/>
        <v>2.7182818284590402</v>
      </c>
      <c r="I12" s="17" t="s">
        <v>79</v>
      </c>
      <c r="L12" t="s">
        <v>48</v>
      </c>
      <c r="M12">
        <v>6</v>
      </c>
      <c r="N12">
        <v>1060411286917.6899</v>
      </c>
      <c r="O12">
        <v>176735214486.28201</v>
      </c>
      <c r="P12">
        <v>236.370765516029</v>
      </c>
      <c r="Q12">
        <v>4.1016782370390702E-16</v>
      </c>
    </row>
    <row r="13" spans="1:18">
      <c r="A13" s="7">
        <v>12</v>
      </c>
      <c r="B13" s="6">
        <v>268000</v>
      </c>
      <c r="C13" s="7">
        <v>13</v>
      </c>
      <c r="D13" s="6">
        <v>56</v>
      </c>
      <c r="E13" s="7">
        <v>81</v>
      </c>
      <c r="F13" s="6">
        <v>13</v>
      </c>
      <c r="G13" s="6">
        <f t="shared" si="0"/>
        <v>1</v>
      </c>
      <c r="H13" s="6">
        <f t="shared" si="1"/>
        <v>1</v>
      </c>
      <c r="I13" s="17" t="s">
        <v>46</v>
      </c>
      <c r="L13" t="s">
        <v>49</v>
      </c>
      <c r="M13">
        <v>18</v>
      </c>
      <c r="N13">
        <v>13458660396.551201</v>
      </c>
      <c r="O13">
        <v>747703355.36395597</v>
      </c>
    </row>
    <row r="14" spans="1:18">
      <c r="A14" s="7">
        <v>13</v>
      </c>
      <c r="B14" s="6">
        <v>290000</v>
      </c>
      <c r="C14" s="7">
        <v>9</v>
      </c>
      <c r="D14" s="6">
        <v>76</v>
      </c>
      <c r="E14" s="7">
        <v>113</v>
      </c>
      <c r="F14" s="6">
        <v>0</v>
      </c>
      <c r="G14" s="6">
        <f t="shared" si="0"/>
        <v>2.7182818284590402</v>
      </c>
      <c r="H14" s="6">
        <f t="shared" si="1"/>
        <v>1</v>
      </c>
      <c r="I14" s="17" t="s">
        <v>80</v>
      </c>
      <c r="L14" s="8" t="s">
        <v>50</v>
      </c>
      <c r="M14" s="8">
        <v>24</v>
      </c>
      <c r="N14" s="8">
        <v>1073869947314.24</v>
      </c>
      <c r="O14" s="8"/>
      <c r="P14" s="8"/>
      <c r="Q14" s="8"/>
    </row>
    <row r="15" spans="1:18">
      <c r="A15" s="7">
        <v>14</v>
      </c>
      <c r="B15" s="6">
        <v>173200</v>
      </c>
      <c r="C15" s="7">
        <v>6</v>
      </c>
      <c r="D15" s="6">
        <v>21</v>
      </c>
      <c r="E15" s="7">
        <v>45</v>
      </c>
      <c r="F15" s="6">
        <v>6</v>
      </c>
      <c r="G15" s="6">
        <f t="shared" si="0"/>
        <v>1</v>
      </c>
      <c r="H15" s="6">
        <f t="shared" si="1"/>
        <v>2.7182818284590402</v>
      </c>
      <c r="I15" s="17" t="s">
        <v>79</v>
      </c>
    </row>
    <row r="16" spans="1:18">
      <c r="A16" s="7">
        <v>15</v>
      </c>
      <c r="B16" s="6">
        <v>323650</v>
      </c>
      <c r="C16" s="7">
        <v>11</v>
      </c>
      <c r="D16" s="6">
        <v>24</v>
      </c>
      <c r="E16" s="7">
        <v>90</v>
      </c>
      <c r="F16" s="6">
        <v>8</v>
      </c>
      <c r="G16" s="6">
        <f t="shared" si="0"/>
        <v>1</v>
      </c>
      <c r="H16" s="6">
        <f t="shared" si="1"/>
        <v>2.7182818284590402</v>
      </c>
      <c r="I16" s="17" t="s">
        <v>79</v>
      </c>
      <c r="L16" s="9"/>
      <c r="M16" s="9" t="s">
        <v>51</v>
      </c>
      <c r="N16" s="9" t="s">
        <v>40</v>
      </c>
      <c r="O16" s="9" t="s">
        <v>52</v>
      </c>
      <c r="P16" s="9" t="s">
        <v>53</v>
      </c>
      <c r="Q16" s="9" t="s">
        <v>54</v>
      </c>
      <c r="R16" s="9" t="s">
        <v>55</v>
      </c>
    </row>
    <row r="17" spans="1:18">
      <c r="A17" s="7">
        <v>16</v>
      </c>
      <c r="B17" s="6">
        <v>162500</v>
      </c>
      <c r="C17" s="7">
        <v>5</v>
      </c>
      <c r="D17" s="6">
        <v>19</v>
      </c>
      <c r="E17" s="7">
        <v>38</v>
      </c>
      <c r="F17" s="6">
        <v>5</v>
      </c>
      <c r="G17" s="6">
        <f t="shared" si="0"/>
        <v>1</v>
      </c>
      <c r="H17" s="6">
        <f t="shared" si="1"/>
        <v>2.7182818284590402</v>
      </c>
      <c r="I17" s="17" t="s">
        <v>79</v>
      </c>
      <c r="L17" t="s">
        <v>56</v>
      </c>
      <c r="M17">
        <v>64622.7294197589</v>
      </c>
      <c r="N17">
        <v>38680.5405801995</v>
      </c>
      <c r="O17">
        <v>1.6706780321689501</v>
      </c>
      <c r="P17">
        <v>0.112081166759535</v>
      </c>
      <c r="Q17">
        <v>-16642.070813620099</v>
      </c>
      <c r="R17">
        <v>145887.52965313799</v>
      </c>
    </row>
    <row r="18" spans="1:18">
      <c r="A18" s="7">
        <v>17</v>
      </c>
      <c r="B18" s="6">
        <v>353500</v>
      </c>
      <c r="C18" s="7">
        <v>20</v>
      </c>
      <c r="D18" s="6">
        <v>62</v>
      </c>
      <c r="E18" s="7">
        <v>137</v>
      </c>
      <c r="F18" s="6">
        <v>2</v>
      </c>
      <c r="G18" s="6">
        <f t="shared" si="0"/>
        <v>1</v>
      </c>
      <c r="H18" s="6">
        <f t="shared" si="1"/>
        <v>1</v>
      </c>
      <c r="I18" s="17" t="s">
        <v>46</v>
      </c>
      <c r="L18" t="s">
        <v>72</v>
      </c>
      <c r="M18">
        <v>5776.9994915687403</v>
      </c>
      <c r="N18">
        <v>1215.25122236625</v>
      </c>
      <c r="O18">
        <v>4.7537491715665103</v>
      </c>
      <c r="P18">
        <v>1.58644187045149E-4</v>
      </c>
      <c r="Q18">
        <v>3223.8514140696302</v>
      </c>
      <c r="R18">
        <v>8330.1475690678508</v>
      </c>
    </row>
    <row r="19" spans="1:18">
      <c r="A19" s="7">
        <v>18</v>
      </c>
      <c r="B19" s="6">
        <v>134400</v>
      </c>
      <c r="C19" s="7">
        <v>4</v>
      </c>
      <c r="D19" s="6">
        <v>70</v>
      </c>
      <c r="E19" s="7">
        <v>47</v>
      </c>
      <c r="F19" s="6">
        <v>0</v>
      </c>
      <c r="G19" s="6">
        <f t="shared" si="0"/>
        <v>2.7182818284590402</v>
      </c>
      <c r="H19" s="6">
        <f t="shared" si="1"/>
        <v>1</v>
      </c>
      <c r="I19" s="17" t="s">
        <v>80</v>
      </c>
      <c r="L19" t="s">
        <v>73</v>
      </c>
      <c r="M19">
        <v>-905.59442357456203</v>
      </c>
      <c r="N19">
        <v>269.262389992095</v>
      </c>
      <c r="O19">
        <v>-3.3632414226181</v>
      </c>
      <c r="P19">
        <v>3.4620378136665199E-3</v>
      </c>
      <c r="Q19">
        <v>-1471.2937133169301</v>
      </c>
      <c r="R19">
        <v>-339.89513383219202</v>
      </c>
    </row>
    <row r="20" spans="1:18">
      <c r="A20" s="7">
        <v>19</v>
      </c>
      <c r="B20" s="6">
        <v>187000</v>
      </c>
      <c r="C20" s="7">
        <v>8</v>
      </c>
      <c r="D20" s="6">
        <v>19</v>
      </c>
      <c r="E20" s="7">
        <v>74</v>
      </c>
      <c r="F20" s="6">
        <v>0</v>
      </c>
      <c r="G20" s="6">
        <f t="shared" si="0"/>
        <v>1</v>
      </c>
      <c r="H20" s="6">
        <f t="shared" si="1"/>
        <v>2.7182818284590402</v>
      </c>
      <c r="I20" s="17" t="s">
        <v>79</v>
      </c>
      <c r="L20" t="s">
        <v>74</v>
      </c>
      <c r="M20">
        <v>1237.6432483338899</v>
      </c>
      <c r="N20">
        <v>142.94548566437601</v>
      </c>
      <c r="O20">
        <v>8.6581485423035804</v>
      </c>
      <c r="P20">
        <v>7.8084380511220702E-8</v>
      </c>
      <c r="Q20">
        <v>937.32592694864604</v>
      </c>
      <c r="R20">
        <v>1537.96056971914</v>
      </c>
    </row>
    <row r="21" spans="1:18">
      <c r="A21" s="7">
        <v>20</v>
      </c>
      <c r="B21" s="6">
        <v>155700</v>
      </c>
      <c r="C21" s="7">
        <v>4</v>
      </c>
      <c r="D21" s="6">
        <v>57</v>
      </c>
      <c r="E21" s="7">
        <v>60</v>
      </c>
      <c r="F21" s="6">
        <v>0</v>
      </c>
      <c r="G21" s="6">
        <f t="shared" si="0"/>
        <v>2.7182818284590402</v>
      </c>
      <c r="H21" s="6">
        <f t="shared" si="1"/>
        <v>1</v>
      </c>
      <c r="I21" s="17" t="s">
        <v>80</v>
      </c>
      <c r="L21" t="s">
        <v>75</v>
      </c>
      <c r="M21">
        <v>2966.99638100828</v>
      </c>
      <c r="N21">
        <v>1313.4647672092401</v>
      </c>
      <c r="O21">
        <v>2.2589082365051598</v>
      </c>
      <c r="P21">
        <v>3.6535104550898097E-2</v>
      </c>
      <c r="Q21">
        <v>207.509302498333</v>
      </c>
      <c r="R21">
        <v>5726.4834595182401</v>
      </c>
    </row>
    <row r="22" spans="1:18">
      <c r="A22" s="7">
        <v>21</v>
      </c>
      <c r="B22" s="6">
        <v>93600</v>
      </c>
      <c r="C22" s="7">
        <v>4</v>
      </c>
      <c r="D22" s="6">
        <v>82</v>
      </c>
      <c r="E22" s="7">
        <v>38</v>
      </c>
      <c r="F22" s="6">
        <v>0</v>
      </c>
      <c r="G22" s="6">
        <f t="shared" si="0"/>
        <v>1</v>
      </c>
      <c r="H22" s="6">
        <f t="shared" si="1"/>
        <v>1</v>
      </c>
      <c r="I22" s="17" t="s">
        <v>46</v>
      </c>
      <c r="L22" t="s">
        <v>77</v>
      </c>
      <c r="M22">
        <v>3226.4333220776598</v>
      </c>
      <c r="N22">
        <v>9727.4550267240593</v>
      </c>
      <c r="O22">
        <v>0.331683190846294</v>
      </c>
      <c r="P22">
        <v>0.74395921057191206</v>
      </c>
      <c r="Q22">
        <v>-17210.191339020399</v>
      </c>
      <c r="R22">
        <v>23663.057983175699</v>
      </c>
    </row>
    <row r="23" spans="1:18">
      <c r="A23" s="7">
        <v>22</v>
      </c>
      <c r="B23" s="6">
        <v>110000</v>
      </c>
      <c r="C23" s="7">
        <v>4</v>
      </c>
      <c r="D23" s="6">
        <v>50</v>
      </c>
      <c r="E23" s="7">
        <v>31</v>
      </c>
      <c r="F23" s="6">
        <v>0</v>
      </c>
      <c r="G23" s="6">
        <f t="shared" si="0"/>
        <v>1</v>
      </c>
      <c r="H23" s="6">
        <f t="shared" si="1"/>
        <v>2.7182818284590402</v>
      </c>
      <c r="I23" s="17" t="s">
        <v>79</v>
      </c>
      <c r="L23" s="8" t="s">
        <v>76</v>
      </c>
      <c r="M23" s="8">
        <v>30459.443139876999</v>
      </c>
      <c r="N23" s="8">
        <v>11614.5893707914</v>
      </c>
      <c r="O23" s="8">
        <v>2.6225157142857798</v>
      </c>
      <c r="P23" s="8">
        <v>1.7261603869387201E-2</v>
      </c>
      <c r="Q23" s="8">
        <v>6058.0963424321099</v>
      </c>
      <c r="R23" s="8">
        <v>54860.789937321897</v>
      </c>
    </row>
    <row r="24" spans="1:18">
      <c r="A24" s="7">
        <v>23</v>
      </c>
      <c r="B24" s="6">
        <v>573200</v>
      </c>
      <c r="C24" s="7">
        <v>14</v>
      </c>
      <c r="D24" s="6">
        <v>10</v>
      </c>
      <c r="E24" s="7">
        <v>237</v>
      </c>
      <c r="F24" s="6">
        <v>14</v>
      </c>
      <c r="G24" s="6">
        <f t="shared" si="0"/>
        <v>2.7182818284590402</v>
      </c>
      <c r="H24" s="6">
        <f t="shared" si="1"/>
        <v>1</v>
      </c>
      <c r="I24" s="17" t="s">
        <v>80</v>
      </c>
    </row>
    <row r="25" spans="1:18">
      <c r="A25" s="7">
        <v>24</v>
      </c>
      <c r="B25" s="6">
        <v>79300</v>
      </c>
      <c r="C25" s="7">
        <v>4</v>
      </c>
      <c r="D25" s="6">
        <v>82</v>
      </c>
      <c r="E25" s="7">
        <v>39</v>
      </c>
      <c r="F25" s="6">
        <v>0</v>
      </c>
      <c r="G25" s="6">
        <f t="shared" si="0"/>
        <v>1</v>
      </c>
      <c r="H25" s="6">
        <f t="shared" si="1"/>
        <v>1</v>
      </c>
      <c r="I25" s="17" t="s">
        <v>46</v>
      </c>
    </row>
    <row r="26" spans="1:18">
      <c r="A26" s="10">
        <v>25</v>
      </c>
      <c r="B26" s="11">
        <v>272000</v>
      </c>
      <c r="C26" s="10">
        <v>5</v>
      </c>
      <c r="D26" s="11">
        <v>82</v>
      </c>
      <c r="E26" s="10">
        <v>95</v>
      </c>
      <c r="F26" s="11">
        <v>0</v>
      </c>
      <c r="G26" s="6">
        <f t="shared" si="0"/>
        <v>2.7182818284590402</v>
      </c>
      <c r="H26" s="6">
        <f t="shared" si="1"/>
        <v>1</v>
      </c>
      <c r="I26" s="18" t="s">
        <v>80</v>
      </c>
    </row>
    <row r="27" spans="1:18">
      <c r="L27" t="s">
        <v>57</v>
      </c>
      <c r="Q27" t="s">
        <v>58</v>
      </c>
    </row>
    <row r="29" spans="1:18">
      <c r="L29" s="9" t="s">
        <v>59</v>
      </c>
      <c r="M29" s="9" t="s">
        <v>81</v>
      </c>
      <c r="N29" s="9" t="s">
        <v>61</v>
      </c>
      <c r="O29" s="9" t="s">
        <v>62</v>
      </c>
      <c r="Q29" s="9" t="s">
        <v>63</v>
      </c>
      <c r="R29" s="9" t="s">
        <v>71</v>
      </c>
    </row>
    <row r="30" spans="1:18">
      <c r="G30" s="12"/>
      <c r="L30">
        <v>1</v>
      </c>
      <c r="M30">
        <v>100376.520793232</v>
      </c>
      <c r="N30">
        <v>-10076.520793231801</v>
      </c>
      <c r="O30">
        <v>-0.42551542595955699</v>
      </c>
      <c r="Q30">
        <v>2</v>
      </c>
      <c r="R30">
        <v>79300</v>
      </c>
    </row>
    <row r="31" spans="1:18">
      <c r="G31" s="13"/>
      <c r="L31">
        <v>2</v>
      </c>
      <c r="M31">
        <v>385840.41771476</v>
      </c>
      <c r="N31">
        <v>-1840.41771476041</v>
      </c>
      <c r="O31">
        <v>-7.7717909178116107E-2</v>
      </c>
      <c r="Q31">
        <v>6</v>
      </c>
      <c r="R31">
        <v>90300</v>
      </c>
    </row>
    <row r="32" spans="1:18">
      <c r="G32" s="13"/>
      <c r="L32">
        <v>3</v>
      </c>
      <c r="M32">
        <v>154652.74752173401</v>
      </c>
      <c r="N32">
        <v>2847.2524782661299</v>
      </c>
      <c r="O32">
        <v>0.120234937828699</v>
      </c>
      <c r="Q32">
        <v>10</v>
      </c>
      <c r="R32">
        <v>93600</v>
      </c>
    </row>
    <row r="33" spans="1:18">
      <c r="G33" s="13"/>
      <c r="L33">
        <v>4</v>
      </c>
      <c r="M33">
        <v>682728.78317386797</v>
      </c>
      <c r="N33">
        <v>-6528.7831738680798</v>
      </c>
      <c r="O33">
        <v>-0.27570011616430701</v>
      </c>
      <c r="Q33">
        <v>14</v>
      </c>
      <c r="R33">
        <v>108750</v>
      </c>
    </row>
    <row r="34" spans="1:18">
      <c r="G34" s="13"/>
      <c r="L34">
        <v>5</v>
      </c>
      <c r="M34">
        <v>158426.06993938499</v>
      </c>
      <c r="N34">
        <v>6573.9300606154102</v>
      </c>
      <c r="O34">
        <v>0.27760659729397902</v>
      </c>
      <c r="Q34">
        <v>18</v>
      </c>
      <c r="R34">
        <v>110000</v>
      </c>
    </row>
    <row r="35" spans="1:18">
      <c r="G35" s="13"/>
      <c r="L35">
        <v>6</v>
      </c>
      <c r="M35">
        <v>283454.79926986399</v>
      </c>
      <c r="N35">
        <v>16545.200730136399</v>
      </c>
      <c r="O35">
        <v>0.69867747814296699</v>
      </c>
      <c r="Q35">
        <v>22</v>
      </c>
      <c r="R35">
        <v>134400</v>
      </c>
    </row>
    <row r="36" spans="1:18">
      <c r="G36" s="13"/>
      <c r="L36">
        <v>7</v>
      </c>
      <c r="M36">
        <v>89831.080312952006</v>
      </c>
      <c r="N36">
        <v>18918.919687048001</v>
      </c>
      <c r="O36">
        <v>0.79891584948011896</v>
      </c>
      <c r="Q36">
        <v>26</v>
      </c>
      <c r="R36">
        <v>155700</v>
      </c>
    </row>
    <row r="37" spans="1:18">
      <c r="G37" s="13"/>
      <c r="L37">
        <v>8</v>
      </c>
      <c r="M37">
        <v>244344.66691319301</v>
      </c>
      <c r="N37">
        <v>32193.333086806899</v>
      </c>
      <c r="O37">
        <v>1.35947318748071</v>
      </c>
      <c r="Q37">
        <v>30</v>
      </c>
      <c r="R37">
        <v>157500</v>
      </c>
    </row>
    <row r="38" spans="1:18">
      <c r="G38" s="13"/>
      <c r="L38">
        <v>9</v>
      </c>
      <c r="M38">
        <v>418374.79474704299</v>
      </c>
      <c r="N38">
        <v>1625.20525295677</v>
      </c>
      <c r="O38">
        <v>6.8629829647958607E-2</v>
      </c>
      <c r="Q38">
        <v>34</v>
      </c>
      <c r="R38">
        <v>162500</v>
      </c>
    </row>
    <row r="39" spans="1:18">
      <c r="G39" s="13"/>
      <c r="L39">
        <v>10</v>
      </c>
      <c r="M39">
        <v>953601.64863998699</v>
      </c>
      <c r="N39">
        <v>-3601.6486399865198</v>
      </c>
      <c r="O39">
        <v>-0.15209188634135601</v>
      </c>
      <c r="Q39">
        <v>38</v>
      </c>
      <c r="R39">
        <v>165000</v>
      </c>
    </row>
    <row r="40" spans="1:18">
      <c r="G40" s="13"/>
      <c r="L40">
        <v>11</v>
      </c>
      <c r="M40">
        <v>593937.45813831105</v>
      </c>
      <c r="N40">
        <v>-33937.458138311202</v>
      </c>
      <c r="O40">
        <v>-1.4331248108382599</v>
      </c>
      <c r="Q40">
        <v>42</v>
      </c>
      <c r="R40">
        <v>173200</v>
      </c>
    </row>
    <row r="41" spans="1:18">
      <c r="G41" s="13"/>
      <c r="L41">
        <v>12</v>
      </c>
      <c r="M41">
        <v>261516.36762008499</v>
      </c>
      <c r="N41">
        <v>6483.6323799152697</v>
      </c>
      <c r="O41">
        <v>0.273793470039571</v>
      </c>
      <c r="Q41">
        <v>46</v>
      </c>
      <c r="R41">
        <v>187000</v>
      </c>
    </row>
    <row r="42" spans="1:18">
      <c r="G42" s="13"/>
      <c r="L42">
        <v>13</v>
      </c>
      <c r="M42">
        <v>273668.01982812799</v>
      </c>
      <c r="N42">
        <v>16331.980171872399</v>
      </c>
      <c r="O42">
        <v>0.68967351352712702</v>
      </c>
      <c r="Q42">
        <v>50</v>
      </c>
      <c r="R42">
        <v>268000</v>
      </c>
    </row>
    <row r="43" spans="1:18">
      <c r="G43" s="13"/>
      <c r="L43">
        <v>14</v>
      </c>
      <c r="M43">
        <v>192992.966145196</v>
      </c>
      <c r="N43">
        <v>-19792.9661451959</v>
      </c>
      <c r="O43">
        <v>-0.83582543946449595</v>
      </c>
      <c r="Q43">
        <v>54</v>
      </c>
      <c r="R43">
        <v>272000</v>
      </c>
    </row>
    <row r="44" spans="1:18" ht="22.8">
      <c r="A44" s="4" t="s">
        <v>72</v>
      </c>
      <c r="B44" s="3" t="s">
        <v>73</v>
      </c>
      <c r="C44" s="4" t="s">
        <v>74</v>
      </c>
      <c r="D44" s="3" t="s">
        <v>75</v>
      </c>
      <c r="E44" s="3" t="s">
        <v>76</v>
      </c>
      <c r="F44" s="3" t="s">
        <v>77</v>
      </c>
      <c r="G44" s="14" t="s">
        <v>71</v>
      </c>
      <c r="H44" s="15" t="s">
        <v>82</v>
      </c>
      <c r="I44" s="15" t="s">
        <v>83</v>
      </c>
      <c r="L44">
        <v>15</v>
      </c>
      <c r="M44">
        <v>280789.11926935799</v>
      </c>
      <c r="N44">
        <v>42860.880730642399</v>
      </c>
      <c r="O44">
        <v>1.80994673611462</v>
      </c>
      <c r="Q44">
        <v>58</v>
      </c>
      <c r="R44">
        <v>276538</v>
      </c>
    </row>
    <row r="45" spans="1:18">
      <c r="A45">
        <v>25</v>
      </c>
      <c r="B45">
        <v>20</v>
      </c>
      <c r="C45">
        <v>100</v>
      </c>
      <c r="D45">
        <v>0</v>
      </c>
      <c r="E45">
        <v>1</v>
      </c>
      <c r="F45">
        <v>1</v>
      </c>
      <c r="G45" s="16">
        <f>SUMPRODUCT(A45:F45,A46:F46)+M17</f>
        <v>348386.02953283</v>
      </c>
      <c r="H45" s="15">
        <f>G45-_xlfn.T.INV.2T(0.05,18)*M7</f>
        <v>290938.07077304804</v>
      </c>
      <c r="I45" s="15">
        <f>G45+_xlfn.T.INV.2T(0.05,18)*M7</f>
        <v>405833.98829261196</v>
      </c>
      <c r="L45">
        <v>16</v>
      </c>
      <c r="M45">
        <v>177396.65638143101</v>
      </c>
      <c r="N45">
        <v>-14896.656381430699</v>
      </c>
      <c r="O45">
        <v>-0.62906207564968797</v>
      </c>
      <c r="Q45">
        <v>62</v>
      </c>
      <c r="R45">
        <v>290000</v>
      </c>
    </row>
    <row r="46" spans="1:18">
      <c r="A46">
        <v>5776.9994915687403</v>
      </c>
      <c r="B46">
        <v>-905.59442357456203</v>
      </c>
      <c r="C46">
        <v>1237.6432483338899</v>
      </c>
      <c r="D46">
        <v>2966.99638100828</v>
      </c>
      <c r="E46">
        <v>30459.443139876999</v>
      </c>
      <c r="F46">
        <v>3226.4333220776598</v>
      </c>
      <c r="G46" s="13"/>
      <c r="L46">
        <v>17</v>
      </c>
      <c r="M46">
        <v>333192.85923522501</v>
      </c>
      <c r="N46">
        <v>20307.140764774598</v>
      </c>
      <c r="O46">
        <v>0.85753821481197401</v>
      </c>
      <c r="Q46">
        <v>66</v>
      </c>
      <c r="R46">
        <v>300000</v>
      </c>
    </row>
    <row r="47" spans="1:18">
      <c r="G47" s="13"/>
      <c r="L47">
        <v>18</v>
      </c>
      <c r="M47">
        <v>168532.13452169401</v>
      </c>
      <c r="N47">
        <v>-34132.134521694301</v>
      </c>
      <c r="O47">
        <v>-1.44134568448099</v>
      </c>
      <c r="Q47">
        <v>70</v>
      </c>
      <c r="R47">
        <v>323650</v>
      </c>
    </row>
    <row r="48" spans="1:18">
      <c r="G48" s="13"/>
      <c r="L48">
        <v>19</v>
      </c>
      <c r="M48">
        <v>224447.82989111601</v>
      </c>
      <c r="N48">
        <v>-37447.829891115704</v>
      </c>
      <c r="O48">
        <v>-1.58136221959489</v>
      </c>
      <c r="Q48">
        <v>74</v>
      </c>
      <c r="R48">
        <v>353500</v>
      </c>
    </row>
    <row r="49" spans="7:18">
      <c r="G49" s="13"/>
      <c r="L49">
        <v>20</v>
      </c>
      <c r="M49">
        <v>196394.22425650401</v>
      </c>
      <c r="N49">
        <v>-40694.224256504203</v>
      </c>
      <c r="O49">
        <v>-1.71845228367225</v>
      </c>
      <c r="Q49">
        <v>78</v>
      </c>
      <c r="R49">
        <v>384000</v>
      </c>
    </row>
    <row r="50" spans="7:18">
      <c r="G50" s="13"/>
      <c r="L50">
        <v>21</v>
      </c>
      <c r="M50">
        <v>94188.304551562396</v>
      </c>
      <c r="N50">
        <v>-588.30455156235303</v>
      </c>
      <c r="O50">
        <v>-2.4843164321175601E-2</v>
      </c>
      <c r="Q50">
        <v>82</v>
      </c>
      <c r="R50">
        <v>420000</v>
      </c>
    </row>
    <row r="51" spans="7:18">
      <c r="G51" s="13"/>
      <c r="L51">
        <v>22</v>
      </c>
      <c r="M51">
        <v>120047.74511567201</v>
      </c>
      <c r="N51">
        <v>-10047.7451156719</v>
      </c>
      <c r="O51">
        <v>-0.42430027492226402</v>
      </c>
      <c r="Q51">
        <v>86</v>
      </c>
      <c r="R51">
        <v>560000</v>
      </c>
    </row>
    <row r="52" spans="7:18">
      <c r="G52" s="13"/>
      <c r="L52">
        <v>23</v>
      </c>
      <c r="M52">
        <v>557327.96136941097</v>
      </c>
      <c r="N52">
        <v>15872.038630589001</v>
      </c>
      <c r="O52">
        <v>0.67025091470838005</v>
      </c>
      <c r="Q52">
        <v>90</v>
      </c>
      <c r="R52">
        <v>573200</v>
      </c>
    </row>
    <row r="53" spans="7:18">
      <c r="G53" s="13"/>
      <c r="L53">
        <v>24</v>
      </c>
      <c r="M53">
        <v>95425.947799896298</v>
      </c>
      <c r="N53">
        <v>-16125.947799896299</v>
      </c>
      <c r="O53">
        <v>-0.68097309457083599</v>
      </c>
      <c r="Q53">
        <v>94</v>
      </c>
      <c r="R53">
        <v>676200</v>
      </c>
    </row>
    <row r="54" spans="7:18">
      <c r="G54" s="13"/>
      <c r="L54" s="8">
        <v>25</v>
      </c>
      <c r="M54" s="8">
        <v>222848.876850395</v>
      </c>
      <c r="N54" s="8">
        <v>49151.123149604799</v>
      </c>
      <c r="O54" s="8">
        <v>2.0755736560820299</v>
      </c>
      <c r="Q54" s="8">
        <v>98</v>
      </c>
      <c r="R54" s="8">
        <v>950000</v>
      </c>
    </row>
    <row r="55" spans="7:18">
      <c r="G55" s="13"/>
    </row>
  </sheetData>
  <sortState xmlns:xlrd2="http://schemas.microsoft.com/office/spreadsheetml/2017/richdata2" ref="R30:R54">
    <sortCondition ref="R3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3"/>
  <sheetViews>
    <sheetView topLeftCell="A14" zoomScale="97" zoomScaleNormal="85" workbookViewId="0">
      <selection activeCell="A3" sqref="A3:F28"/>
    </sheetView>
  </sheetViews>
  <sheetFormatPr defaultColWidth="9" defaultRowHeight="14.4"/>
  <cols>
    <col min="1" max="1" width="12" customWidth="1"/>
    <col min="8" max="8" width="17.88671875" customWidth="1"/>
    <col min="9" max="9" width="18.6640625" customWidth="1"/>
    <col min="10" max="10" width="13.6640625" customWidth="1"/>
    <col min="11" max="11" width="17.77734375" customWidth="1"/>
    <col min="12" max="12" width="12.44140625" customWidth="1"/>
    <col min="13" max="13" width="20.109375" customWidth="1"/>
  </cols>
  <sheetData>
    <row r="1" spans="1:16">
      <c r="A1" s="1" t="s">
        <v>84</v>
      </c>
      <c r="B1" s="2"/>
      <c r="H1" t="s">
        <v>35</v>
      </c>
    </row>
    <row r="3" spans="1:16" ht="22.8">
      <c r="A3" s="3" t="s">
        <v>71</v>
      </c>
      <c r="B3" s="4" t="s">
        <v>72</v>
      </c>
      <c r="C3" s="3" t="s">
        <v>73</v>
      </c>
      <c r="D3" s="4" t="s">
        <v>74</v>
      </c>
      <c r="E3" s="3" t="s">
        <v>77</v>
      </c>
      <c r="F3" s="3" t="s">
        <v>76</v>
      </c>
      <c r="H3" s="5" t="s">
        <v>36</v>
      </c>
      <c r="I3" s="5"/>
    </row>
    <row r="4" spans="1:16">
      <c r="A4" s="6">
        <f>LN(Apartments!B2)</f>
        <v>11.410892739405099</v>
      </c>
      <c r="B4" s="7">
        <f>LN(Apartments!C2)</f>
        <v>1.3862943611198899</v>
      </c>
      <c r="C4" s="6">
        <f>LN(Apartments!D2)</f>
        <v>4.4067192472642498</v>
      </c>
      <c r="D4" s="7">
        <f>LN(Apartments!E2)</f>
        <v>3.7612001156935602</v>
      </c>
      <c r="E4" s="6">
        <f>LN(Apartments!H2)</f>
        <v>0</v>
      </c>
      <c r="F4" s="6">
        <f>LN(Apartments!G2)</f>
        <v>0</v>
      </c>
      <c r="H4" t="s">
        <v>37</v>
      </c>
      <c r="I4">
        <v>0.98646051035421101</v>
      </c>
    </row>
    <row r="5" spans="1:16">
      <c r="A5" s="6">
        <f>LN(Apartments!B3)</f>
        <v>12.858397831569899</v>
      </c>
      <c r="B5" s="7">
        <f>LN(Apartments!C3)</f>
        <v>2.99573227355399</v>
      </c>
      <c r="C5" s="6">
        <f>LN(Apartments!D3)</f>
        <v>2.5649493574615398</v>
      </c>
      <c r="D5" s="7">
        <f>LN(Apartments!E3)</f>
        <v>4.9698132995759998</v>
      </c>
      <c r="E5" s="6">
        <f>LN(Apartments!H3)</f>
        <v>1</v>
      </c>
      <c r="F5" s="6">
        <f>LN(Apartments!G3)</f>
        <v>0</v>
      </c>
      <c r="H5" t="s">
        <v>38</v>
      </c>
      <c r="I5">
        <v>0.97310433848829003</v>
      </c>
    </row>
    <row r="6" spans="1:16">
      <c r="A6" s="6">
        <f>LN(Apartments!B4)</f>
        <v>11.9671807372478</v>
      </c>
      <c r="B6" s="7">
        <f>LN(Apartments!C4)</f>
        <v>1.6094379124341001</v>
      </c>
      <c r="C6" s="6">
        <f>LN(Apartments!D4)</f>
        <v>4.1896547420264296</v>
      </c>
      <c r="D6" s="7">
        <f>LN(Apartments!E4)</f>
        <v>4.1896547420264296</v>
      </c>
      <c r="E6" s="6">
        <f>LN(Apartments!H4)</f>
        <v>1</v>
      </c>
      <c r="F6" s="6">
        <f>LN(Apartments!G4)</f>
        <v>0</v>
      </c>
      <c r="H6" t="s">
        <v>39</v>
      </c>
      <c r="I6">
        <v>0.96602653282731399</v>
      </c>
    </row>
    <row r="7" spans="1:16">
      <c r="A7" s="6">
        <f>LN(Apartments!B5)</f>
        <v>13.4242441692559</v>
      </c>
      <c r="B7" s="7">
        <f>LN(Apartments!C5)</f>
        <v>3.2580965380214799</v>
      </c>
      <c r="C7" s="6">
        <f>LN(Apartments!D5)</f>
        <v>4.1588830833596697</v>
      </c>
      <c r="D7" s="7">
        <f>LN(Apartments!E5)</f>
        <v>5.8318824772835196</v>
      </c>
      <c r="E7" s="6">
        <f>LN(Apartments!H5)</f>
        <v>0</v>
      </c>
      <c r="F7" s="6">
        <f>LN(Apartments!G5)</f>
        <v>1</v>
      </c>
      <c r="H7" t="s">
        <v>40</v>
      </c>
      <c r="I7">
        <v>0.12360289373496799</v>
      </c>
    </row>
    <row r="8" spans="1:16">
      <c r="A8" s="6">
        <f>LN(Apartments!B6)</f>
        <v>12.0137007528827</v>
      </c>
      <c r="B8" s="7">
        <f>LN(Apartments!C6)</f>
        <v>1.6094379124341001</v>
      </c>
      <c r="C8" s="6">
        <f>LN(Apartments!D6)</f>
        <v>4.0073331852324703</v>
      </c>
      <c r="D8" s="7">
        <f>LN(Apartments!E6)</f>
        <v>4.1108738641733096</v>
      </c>
      <c r="E8" s="6">
        <f>LN(Apartments!H6)</f>
        <v>1</v>
      </c>
      <c r="F8" s="6">
        <f>LN(Apartments!G6)</f>
        <v>0</v>
      </c>
      <c r="H8" s="8" t="s">
        <v>41</v>
      </c>
      <c r="I8" s="8">
        <v>25</v>
      </c>
    </row>
    <row r="9" spans="1:16">
      <c r="A9" s="6">
        <f>LN(Apartments!B7)</f>
        <v>12.6115377536383</v>
      </c>
      <c r="B9" s="7">
        <f>LN(Apartments!C7)</f>
        <v>2.3025850929940499</v>
      </c>
      <c r="C9" s="6">
        <f>LN(Apartments!D7)</f>
        <v>4.1743872698956404</v>
      </c>
      <c r="D9" s="7">
        <f>LN(Apartments!E7)</f>
        <v>4.9836066217083399</v>
      </c>
      <c r="E9" s="6">
        <f>LN(Apartments!H7)</f>
        <v>1</v>
      </c>
      <c r="F9" s="6">
        <f>LN(Apartments!G7)</f>
        <v>0</v>
      </c>
    </row>
    <row r="10" spans="1:16">
      <c r="A10" s="6">
        <f>LN(Apartments!B8)</f>
        <v>11.596806948950899</v>
      </c>
      <c r="B10" s="7">
        <f>LN(Apartments!C8)</f>
        <v>1.3862943611198899</v>
      </c>
      <c r="C10" s="6">
        <f>LN(Apartments!D8)</f>
        <v>4.4067192472642498</v>
      </c>
      <c r="D10" s="7">
        <f>LN(Apartments!E8)</f>
        <v>3.4011973816621599</v>
      </c>
      <c r="E10" s="6">
        <f>LN(Apartments!H8)</f>
        <v>1</v>
      </c>
      <c r="F10" s="6">
        <f>LN(Apartments!G8)</f>
        <v>0</v>
      </c>
      <c r="H10" t="s">
        <v>42</v>
      </c>
    </row>
    <row r="11" spans="1:16">
      <c r="A11" s="6">
        <f>LN(Apartments!B9)</f>
        <v>12.5301035226897</v>
      </c>
      <c r="B11" s="7">
        <f>LN(Apartments!C9)</f>
        <v>2.3978952727983698</v>
      </c>
      <c r="C11" s="6">
        <f>LN(Apartments!D9)</f>
        <v>3.1354942159291501</v>
      </c>
      <c r="D11" s="7">
        <f>LN(Apartments!E9)</f>
        <v>4.3694478524670197</v>
      </c>
      <c r="E11" s="6">
        <f>LN(Apartments!H9)</f>
        <v>1</v>
      </c>
      <c r="F11" s="6">
        <f>LN(Apartments!G9)</f>
        <v>0</v>
      </c>
      <c r="H11" s="9"/>
      <c r="I11" s="9" t="s">
        <v>43</v>
      </c>
      <c r="J11" s="9" t="s">
        <v>44</v>
      </c>
      <c r="K11" s="9" t="s">
        <v>45</v>
      </c>
      <c r="L11" s="9" t="s">
        <v>46</v>
      </c>
      <c r="M11" s="9" t="s">
        <v>47</v>
      </c>
    </row>
    <row r="12" spans="1:16">
      <c r="A12" s="6">
        <f>LN(Apartments!B10)</f>
        <v>12.9480099902596</v>
      </c>
      <c r="B12" s="7">
        <f>LN(Apartments!C10)</f>
        <v>2.99573227355399</v>
      </c>
      <c r="C12" s="6">
        <f>LN(Apartments!D10)</f>
        <v>2.8903717578961601</v>
      </c>
      <c r="D12" s="7">
        <f>LN(Apartments!E10)</f>
        <v>4.8362819069514797</v>
      </c>
      <c r="E12" s="6">
        <f>LN(Apartments!H10)</f>
        <v>1</v>
      </c>
      <c r="F12" s="6">
        <f>LN(Apartments!G10)</f>
        <v>0</v>
      </c>
      <c r="H12" t="s">
        <v>48</v>
      </c>
      <c r="I12">
        <v>5</v>
      </c>
      <c r="J12">
        <v>10.502387934303499</v>
      </c>
      <c r="K12">
        <v>2.1004775868607002</v>
      </c>
      <c r="L12">
        <v>137.48672753951499</v>
      </c>
      <c r="M12">
        <v>3.0840163375475797E-14</v>
      </c>
    </row>
    <row r="13" spans="1:16">
      <c r="A13" s="6">
        <f>LN(Apartments!B11)</f>
        <v>13.7642172635767</v>
      </c>
      <c r="B13" s="7">
        <f>LN(Apartments!C11)</f>
        <v>4.1271343850450899</v>
      </c>
      <c r="C13" s="6">
        <f>LN(Apartments!D11)</f>
        <v>4.2626798770413199</v>
      </c>
      <c r="D13" s="7">
        <f>LN(Apartments!E11)</f>
        <v>5.9763509092979303</v>
      </c>
      <c r="E13" s="6">
        <f>LN(Apartments!H11)</f>
        <v>1</v>
      </c>
      <c r="F13" s="6">
        <f>LN(Apartments!G11)</f>
        <v>0</v>
      </c>
      <c r="H13" t="s">
        <v>49</v>
      </c>
      <c r="I13">
        <v>19</v>
      </c>
      <c r="J13">
        <v>0.290275831453498</v>
      </c>
      <c r="K13">
        <v>1.5277675339657799E-2</v>
      </c>
    </row>
    <row r="14" spans="1:16">
      <c r="A14" s="6">
        <f>LN(Apartments!B12)</f>
        <v>13.235692062711299</v>
      </c>
      <c r="B14" s="7">
        <f>LN(Apartments!C12)</f>
        <v>3.2580965380214799</v>
      </c>
      <c r="C14" s="6">
        <f>LN(Apartments!D12)</f>
        <v>4.3040650932041702</v>
      </c>
      <c r="D14" s="7">
        <f>LN(Apartments!E12)</f>
        <v>5.7037824746562</v>
      </c>
      <c r="E14" s="6">
        <f>LN(Apartments!H12)</f>
        <v>1</v>
      </c>
      <c r="F14" s="6">
        <f>LN(Apartments!G12)</f>
        <v>0</v>
      </c>
      <c r="H14" s="8" t="s">
        <v>50</v>
      </c>
      <c r="I14" s="8">
        <v>24</v>
      </c>
      <c r="J14" s="8">
        <v>10.792663765757</v>
      </c>
      <c r="K14" s="8"/>
      <c r="L14" s="8"/>
      <c r="M14" s="8"/>
    </row>
    <row r="15" spans="1:16">
      <c r="A15" s="6">
        <f>LN(Apartments!B13)</f>
        <v>12.498742259493</v>
      </c>
      <c r="B15" s="7">
        <f>LN(Apartments!C13)</f>
        <v>2.5649493574615398</v>
      </c>
      <c r="C15" s="6">
        <f>LN(Apartments!D13)</f>
        <v>4.0253516907351496</v>
      </c>
      <c r="D15" s="7">
        <f>LN(Apartments!E13)</f>
        <v>4.39444915467244</v>
      </c>
      <c r="E15" s="6">
        <f>LN(Apartments!H13)</f>
        <v>0</v>
      </c>
      <c r="F15" s="6">
        <f>LN(Apartments!G13)</f>
        <v>0</v>
      </c>
    </row>
    <row r="16" spans="1:16">
      <c r="A16" s="6">
        <f>LN(Apartments!B14)</f>
        <v>12.577636201962701</v>
      </c>
      <c r="B16" s="7">
        <f>LN(Apartments!C14)</f>
        <v>2.19722457733622</v>
      </c>
      <c r="C16" s="6">
        <f>LN(Apartments!D14)</f>
        <v>4.3307333402863302</v>
      </c>
      <c r="D16" s="7">
        <f>LN(Apartments!E14)</f>
        <v>4.7273878187123399</v>
      </c>
      <c r="E16" s="6">
        <f>LN(Apartments!H14)</f>
        <v>0</v>
      </c>
      <c r="F16" s="6">
        <f>LN(Apartments!G14)</f>
        <v>1</v>
      </c>
      <c r="H16" s="9"/>
      <c r="I16" s="9" t="s">
        <v>51</v>
      </c>
      <c r="J16" s="9" t="s">
        <v>40</v>
      </c>
      <c r="K16" s="9" t="s">
        <v>52</v>
      </c>
      <c r="L16" s="9" t="s">
        <v>53</v>
      </c>
      <c r="M16" s="9" t="s">
        <v>54</v>
      </c>
      <c r="N16" s="9" t="s">
        <v>55</v>
      </c>
      <c r="O16" s="9" t="s">
        <v>67</v>
      </c>
      <c r="P16" s="9" t="s">
        <v>68</v>
      </c>
    </row>
    <row r="17" spans="1:16">
      <c r="A17" s="6">
        <f>LN(Apartments!B15)</f>
        <v>12.062202275110501</v>
      </c>
      <c r="B17" s="7">
        <f>LN(Apartments!C15)</f>
        <v>1.7917594692280501</v>
      </c>
      <c r="C17" s="6">
        <f>LN(Apartments!D15)</f>
        <v>3.0445224377234199</v>
      </c>
      <c r="D17" s="7">
        <f>LN(Apartments!E15)</f>
        <v>3.8066624897703201</v>
      </c>
      <c r="E17" s="6">
        <f>LN(Apartments!H15)</f>
        <v>1</v>
      </c>
      <c r="F17" s="6">
        <f>LN(Apartments!G15)</f>
        <v>0</v>
      </c>
      <c r="H17" t="s">
        <v>56</v>
      </c>
      <c r="I17">
        <v>9.8722718398980494</v>
      </c>
      <c r="J17">
        <v>0.30208043558597403</v>
      </c>
      <c r="K17">
        <v>32.680937515029299</v>
      </c>
      <c r="L17">
        <v>3.66543936796314E-18</v>
      </c>
      <c r="M17">
        <v>9.2400102218504703</v>
      </c>
      <c r="N17">
        <v>10.5045334579456</v>
      </c>
      <c r="O17">
        <v>9.2400102218504703</v>
      </c>
      <c r="P17">
        <v>10.5045334579456</v>
      </c>
    </row>
    <row r="18" spans="1:16">
      <c r="A18" s="6">
        <f>LN(Apartments!B16)</f>
        <v>12.687417963973701</v>
      </c>
      <c r="B18" s="7">
        <f>LN(Apartments!C16)</f>
        <v>2.3978952727983698</v>
      </c>
      <c r="C18" s="6">
        <f>LN(Apartments!D16)</f>
        <v>3.1780538303479502</v>
      </c>
      <c r="D18" s="7">
        <f>LN(Apartments!E16)</f>
        <v>4.4998096703302704</v>
      </c>
      <c r="E18" s="6">
        <f>LN(Apartments!H16)</f>
        <v>1</v>
      </c>
      <c r="F18" s="6">
        <f>LN(Apartments!G16)</f>
        <v>0</v>
      </c>
      <c r="H18" t="s">
        <v>72</v>
      </c>
      <c r="I18">
        <v>0.48445834707796998</v>
      </c>
      <c r="J18">
        <v>0.10995288747950301</v>
      </c>
      <c r="K18">
        <v>4.4060538852904703</v>
      </c>
      <c r="L18">
        <v>3.0351189018699401E-4</v>
      </c>
      <c r="M18">
        <v>0.25432430873172002</v>
      </c>
      <c r="N18">
        <v>0.71459238542421899</v>
      </c>
      <c r="O18">
        <v>0.25432430873172002</v>
      </c>
      <c r="P18">
        <v>0.71459238542421899</v>
      </c>
    </row>
    <row r="19" spans="1:16">
      <c r="A19" s="6">
        <f>LN(Apartments!B17)</f>
        <v>11.9984332807519</v>
      </c>
      <c r="B19" s="7">
        <f>LN(Apartments!C17)</f>
        <v>1.6094379124341001</v>
      </c>
      <c r="C19" s="6">
        <f>LN(Apartments!D17)</f>
        <v>2.9444389791664398</v>
      </c>
      <c r="D19" s="7">
        <f>LN(Apartments!E17)</f>
        <v>3.6375861597263901</v>
      </c>
      <c r="E19" s="6">
        <f>LN(Apartments!H17)</f>
        <v>1</v>
      </c>
      <c r="F19" s="6">
        <f>LN(Apartments!G17)</f>
        <v>0</v>
      </c>
      <c r="H19" t="s">
        <v>73</v>
      </c>
      <c r="I19">
        <v>-7.2707055332977305E-2</v>
      </c>
      <c r="J19">
        <v>4.3444857215724997E-2</v>
      </c>
      <c r="K19">
        <v>-1.67354803289953</v>
      </c>
      <c r="L19">
        <v>0.11060365433628599</v>
      </c>
      <c r="M19">
        <v>-0.16363818652582399</v>
      </c>
      <c r="N19">
        <v>1.8224075859869501E-2</v>
      </c>
      <c r="O19">
        <v>-0.16363818652582399</v>
      </c>
      <c r="P19">
        <v>1.8224075859869501E-2</v>
      </c>
    </row>
    <row r="20" spans="1:16">
      <c r="A20" s="6">
        <f>LN(Apartments!B18)</f>
        <v>12.775638764318799</v>
      </c>
      <c r="B20" s="7">
        <f>LN(Apartments!C18)</f>
        <v>2.99573227355399</v>
      </c>
      <c r="C20" s="6">
        <f>LN(Apartments!D18)</f>
        <v>4.1271343850450899</v>
      </c>
      <c r="D20" s="7">
        <f>LN(Apartments!E18)</f>
        <v>4.9199809258281304</v>
      </c>
      <c r="E20" s="6">
        <f>LN(Apartments!H18)</f>
        <v>0</v>
      </c>
      <c r="F20" s="6">
        <f>LN(Apartments!G18)</f>
        <v>0</v>
      </c>
      <c r="H20" t="s">
        <v>74</v>
      </c>
      <c r="I20">
        <v>0.33846918163087403</v>
      </c>
      <c r="J20">
        <v>0.115990406210651</v>
      </c>
      <c r="K20">
        <v>2.91807911264813</v>
      </c>
      <c r="L20">
        <v>8.8209518154872303E-3</v>
      </c>
      <c r="M20">
        <v>9.5698471351389106E-2</v>
      </c>
      <c r="N20">
        <v>0.58123989191035796</v>
      </c>
      <c r="O20">
        <v>9.5698471351389106E-2</v>
      </c>
      <c r="P20">
        <v>0.58123989191035796</v>
      </c>
    </row>
    <row r="21" spans="1:16">
      <c r="A21" s="6">
        <f>LN(Apartments!B19)</f>
        <v>11.808575707071199</v>
      </c>
      <c r="B21" s="7">
        <f>LN(Apartments!C19)</f>
        <v>1.3862943611198899</v>
      </c>
      <c r="C21" s="6">
        <f>LN(Apartments!D19)</f>
        <v>4.2484952420493602</v>
      </c>
      <c r="D21" s="7">
        <f>LN(Apartments!E19)</f>
        <v>3.8501476017100602</v>
      </c>
      <c r="E21" s="6">
        <f>LN(Apartments!H19)</f>
        <v>0</v>
      </c>
      <c r="F21" s="6">
        <f>LN(Apartments!G19)</f>
        <v>1</v>
      </c>
      <c r="H21" t="s">
        <v>77</v>
      </c>
      <c r="I21">
        <v>0.207406553914501</v>
      </c>
      <c r="J21">
        <v>7.2667222232053505E-2</v>
      </c>
      <c r="K21">
        <v>2.8541968103882498</v>
      </c>
      <c r="L21">
        <v>1.0148620756227199E-2</v>
      </c>
      <c r="M21">
        <v>5.5312309815778601E-2</v>
      </c>
      <c r="N21">
        <v>0.35950079801322299</v>
      </c>
      <c r="O21">
        <v>5.5312309815778601E-2</v>
      </c>
      <c r="P21">
        <v>0.35950079801322299</v>
      </c>
    </row>
    <row r="22" spans="1:16">
      <c r="A22" s="6">
        <f>LN(Apartments!B20)</f>
        <v>12.1388638958367</v>
      </c>
      <c r="B22" s="7">
        <f>LN(Apartments!C20)</f>
        <v>2.0794415416798402</v>
      </c>
      <c r="C22" s="6">
        <f>LN(Apartments!D20)</f>
        <v>2.9444389791664398</v>
      </c>
      <c r="D22" s="7">
        <f>LN(Apartments!E20)</f>
        <v>4.3040650932041702</v>
      </c>
      <c r="E22" s="6">
        <f>LN(Apartments!H20)</f>
        <v>1</v>
      </c>
      <c r="F22" s="6">
        <f>LN(Apartments!G20)</f>
        <v>0</v>
      </c>
      <c r="H22" s="8" t="s">
        <v>76</v>
      </c>
      <c r="I22" s="8">
        <v>0.38560211261993699</v>
      </c>
      <c r="J22" s="8">
        <v>0.102737926163035</v>
      </c>
      <c r="K22" s="8">
        <v>3.7532596483213299</v>
      </c>
      <c r="L22" s="8">
        <v>1.3459330662283901E-3</v>
      </c>
      <c r="M22" s="8">
        <v>0.170569161860679</v>
      </c>
      <c r="N22" s="8">
        <v>0.60063506337919503</v>
      </c>
      <c r="O22" s="8">
        <v>0.170569161860679</v>
      </c>
      <c r="P22" s="8">
        <v>0.60063506337919503</v>
      </c>
    </row>
    <row r="23" spans="1:16">
      <c r="A23" s="6">
        <f>LN(Apartments!B21)</f>
        <v>11.955686357822101</v>
      </c>
      <c r="B23" s="7">
        <f>LN(Apartments!C21)</f>
        <v>1.3862943611198899</v>
      </c>
      <c r="C23" s="6">
        <f>LN(Apartments!D21)</f>
        <v>4.0430512678345503</v>
      </c>
      <c r="D23" s="7">
        <f>LN(Apartments!E21)</f>
        <v>4.0943445622221004</v>
      </c>
      <c r="E23" s="6">
        <f>LN(Apartments!H21)</f>
        <v>0</v>
      </c>
      <c r="F23" s="6">
        <f>LN(Apartments!G21)</f>
        <v>1</v>
      </c>
    </row>
    <row r="24" spans="1:16">
      <c r="A24" s="6">
        <f>LN(Apartments!B22)</f>
        <v>11.4467856624657</v>
      </c>
      <c r="B24" s="7">
        <f>LN(Apartments!C22)</f>
        <v>1.3862943611198899</v>
      </c>
      <c r="C24" s="6">
        <f>LN(Apartments!D22)</f>
        <v>4.4067192472642498</v>
      </c>
      <c r="D24" s="7">
        <f>LN(Apartments!E22)</f>
        <v>3.6375861597263901</v>
      </c>
      <c r="E24" s="6">
        <f>LN(Apartments!H22)</f>
        <v>0</v>
      </c>
      <c r="F24" s="6">
        <f>LN(Apartments!G22)</f>
        <v>0</v>
      </c>
    </row>
    <row r="25" spans="1:16">
      <c r="A25" s="6">
        <f>LN(Apartments!B23)</f>
        <v>11.6082356447746</v>
      </c>
      <c r="B25" s="7">
        <f>LN(Apartments!C23)</f>
        <v>1.3862943611198899</v>
      </c>
      <c r="C25" s="6">
        <f>LN(Apartments!D23)</f>
        <v>3.91202300542815</v>
      </c>
      <c r="D25" s="7">
        <f>LN(Apartments!E23)</f>
        <v>3.4339872044851498</v>
      </c>
      <c r="E25" s="6">
        <f>LN(Apartments!H23)</f>
        <v>1</v>
      </c>
      <c r="F25" s="6">
        <f>LN(Apartments!G23)</f>
        <v>0</v>
      </c>
    </row>
    <row r="26" spans="1:16">
      <c r="A26" s="6">
        <f>LN(Apartments!B24)</f>
        <v>13.258989974936201</v>
      </c>
      <c r="B26" s="7">
        <f>LN(Apartments!C24)</f>
        <v>2.6390573296152602</v>
      </c>
      <c r="C26" s="6">
        <f>LN(Apartments!D24)</f>
        <v>2.3025850929940499</v>
      </c>
      <c r="D26" s="7">
        <f>LN(Apartments!E24)</f>
        <v>5.4680601411351297</v>
      </c>
      <c r="E26" s="6">
        <f>LN(Apartments!H24)</f>
        <v>0</v>
      </c>
      <c r="F26" s="6">
        <f>LN(Apartments!G24)</f>
        <v>1</v>
      </c>
      <c r="H26" t="s">
        <v>57</v>
      </c>
      <c r="M26" t="s">
        <v>58</v>
      </c>
    </row>
    <row r="27" spans="1:16">
      <c r="A27" s="6">
        <f>LN(Apartments!B25)</f>
        <v>11.280993407622899</v>
      </c>
      <c r="B27" s="7">
        <f>LN(Apartments!C25)</f>
        <v>1.3862943611198899</v>
      </c>
      <c r="C27" s="6">
        <f>LN(Apartments!D25)</f>
        <v>4.4067192472642498</v>
      </c>
      <c r="D27" s="7">
        <f>LN(Apartments!E25)</f>
        <v>3.6635616461296499</v>
      </c>
      <c r="E27" s="6">
        <f>LN(Apartments!H25)</f>
        <v>0</v>
      </c>
      <c r="F27" s="6">
        <f>LN(Apartments!G25)</f>
        <v>0</v>
      </c>
    </row>
    <row r="28" spans="1:16">
      <c r="A28" s="6">
        <f>LN(Apartments!B26)</f>
        <v>12.5135573452781</v>
      </c>
      <c r="B28" s="7">
        <f>LN(Apartments!C26)</f>
        <v>1.6094379124341001</v>
      </c>
      <c r="C28" s="6">
        <f>LN(Apartments!D26)</f>
        <v>4.4067192472642498</v>
      </c>
      <c r="D28" s="7">
        <f>LN(Apartments!E26)</f>
        <v>4.5538768916005399</v>
      </c>
      <c r="E28" s="6">
        <f>LN(Apartments!H26)</f>
        <v>0</v>
      </c>
      <c r="F28" s="6">
        <f>LN(Apartments!G26)</f>
        <v>1</v>
      </c>
      <c r="H28" s="9" t="s">
        <v>59</v>
      </c>
      <c r="I28" s="9" t="s">
        <v>81</v>
      </c>
      <c r="J28" s="9" t="s">
        <v>61</v>
      </c>
      <c r="K28" s="9" t="s">
        <v>62</v>
      </c>
      <c r="M28" s="9" t="s">
        <v>63</v>
      </c>
      <c r="N28" s="9" t="s">
        <v>71</v>
      </c>
    </row>
    <row r="29" spans="1:16">
      <c r="H29">
        <v>1</v>
      </c>
      <c r="I29">
        <v>11.496524459610701</v>
      </c>
      <c r="J29">
        <v>-8.5631720205638501E-2</v>
      </c>
      <c r="K29">
        <v>-0.77863666529915398</v>
      </c>
      <c r="M29">
        <v>2</v>
      </c>
      <c r="N29">
        <v>11.280993407622899</v>
      </c>
    </row>
    <row r="30" spans="1:16">
      <c r="H30">
        <v>2</v>
      </c>
      <c r="I30">
        <v>13.026624624853101</v>
      </c>
      <c r="J30">
        <v>-0.16822679328326601</v>
      </c>
      <c r="K30">
        <v>-1.52966154389395</v>
      </c>
      <c r="M30">
        <v>6</v>
      </c>
      <c r="N30">
        <v>11.410892739405099</v>
      </c>
    </row>
    <row r="31" spans="1:16">
      <c r="H31">
        <v>3</v>
      </c>
      <c r="I31">
        <v>11.972835577290001</v>
      </c>
      <c r="J31">
        <v>-5.6548400421778701E-3</v>
      </c>
      <c r="K31">
        <v>-5.1418630650743098E-2</v>
      </c>
      <c r="M31">
        <v>10</v>
      </c>
      <c r="N31">
        <v>11.4467856624657</v>
      </c>
    </row>
    <row r="32" spans="1:16">
      <c r="H32">
        <v>4</v>
      </c>
      <c r="I32">
        <v>13.5078183629367</v>
      </c>
      <c r="J32">
        <v>-8.3574193680780298E-2</v>
      </c>
      <c r="K32">
        <v>-0.75992787855245703</v>
      </c>
      <c r="M32">
        <v>14</v>
      </c>
      <c r="N32">
        <v>11.596806948950899</v>
      </c>
    </row>
    <row r="33" spans="8:14">
      <c r="H33">
        <v>5</v>
      </c>
      <c r="I33">
        <v>11.9594267415531</v>
      </c>
      <c r="J33">
        <v>5.4274011329606998E-2</v>
      </c>
      <c r="K33">
        <v>0.49350562026092598</v>
      </c>
      <c r="M33">
        <v>18</v>
      </c>
      <c r="N33">
        <v>11.6082356447746</v>
      </c>
    </row>
    <row r="34" spans="8:14">
      <c r="H34">
        <v>6</v>
      </c>
      <c r="I34">
        <v>12.5784748105771</v>
      </c>
      <c r="J34">
        <v>3.3062943061267398E-2</v>
      </c>
      <c r="K34">
        <v>0.30063648923995301</v>
      </c>
      <c r="M34">
        <v>22</v>
      </c>
      <c r="N34">
        <v>11.808575707071199</v>
      </c>
    </row>
    <row r="35" spans="8:14">
      <c r="H35">
        <v>7</v>
      </c>
      <c r="I35">
        <v>11.582081182752701</v>
      </c>
      <c r="J35">
        <v>1.47257661982021E-2</v>
      </c>
      <c r="K35">
        <v>0.13389923102103099</v>
      </c>
      <c r="M35">
        <v>26</v>
      </c>
      <c r="N35">
        <v>11.955686357822101</v>
      </c>
    </row>
    <row r="36" spans="8:14">
      <c r="H36">
        <v>8</v>
      </c>
      <c r="I36">
        <v>12.492309661487999</v>
      </c>
      <c r="J36">
        <v>3.7793861201622599E-2</v>
      </c>
      <c r="K36">
        <v>0.343654033623779</v>
      </c>
      <c r="M36">
        <v>30</v>
      </c>
      <c r="N36">
        <v>11.9671807372478</v>
      </c>
    </row>
    <row r="37" spans="8:14">
      <c r="H37">
        <v>9</v>
      </c>
      <c r="I37">
        <v>12.957767859194499</v>
      </c>
      <c r="J37">
        <v>-9.7578689349333593E-3</v>
      </c>
      <c r="K37">
        <v>-8.8726870249447906E-2</v>
      </c>
      <c r="M37">
        <v>34</v>
      </c>
      <c r="N37">
        <v>11.9984332807519</v>
      </c>
    </row>
    <row r="38" spans="8:14">
      <c r="H38">
        <v>10</v>
      </c>
      <c r="I38">
        <v>13.7919867958823</v>
      </c>
      <c r="J38">
        <v>-2.77695323056175E-2</v>
      </c>
      <c r="K38">
        <v>-0.25250428205154102</v>
      </c>
      <c r="M38">
        <v>38</v>
      </c>
      <c r="N38">
        <v>12.0137007528827</v>
      </c>
    </row>
    <row r="39" spans="8:14">
      <c r="H39">
        <v>11</v>
      </c>
      <c r="I39">
        <v>13.275709144752</v>
      </c>
      <c r="J39">
        <v>-4.0017082040638002E-2</v>
      </c>
      <c r="K39">
        <v>-0.36386945445331997</v>
      </c>
      <c r="M39">
        <v>42</v>
      </c>
      <c r="N39">
        <v>12.062202275110501</v>
      </c>
    </row>
    <row r="40" spans="8:14">
      <c r="H40">
        <v>12</v>
      </c>
      <c r="I40">
        <v>12.3095971069401</v>
      </c>
      <c r="J40">
        <v>0.18914515255293399</v>
      </c>
      <c r="K40">
        <v>1.71986911494531</v>
      </c>
      <c r="M40">
        <v>46</v>
      </c>
      <c r="N40">
        <v>12.1388638958367</v>
      </c>
    </row>
    <row r="41" spans="8:14">
      <c r="H41">
        <v>13</v>
      </c>
      <c r="I41">
        <v>12.607537957060099</v>
      </c>
      <c r="J41">
        <v>-2.9901755097489199E-2</v>
      </c>
      <c r="K41">
        <v>-0.271892270992448</v>
      </c>
      <c r="M41">
        <v>50</v>
      </c>
      <c r="N41">
        <v>12.498742259493</v>
      </c>
    </row>
    <row r="42" spans="8:14">
      <c r="H42">
        <v>14</v>
      </c>
      <c r="I42">
        <v>12.0147909009515</v>
      </c>
      <c r="J42">
        <v>4.7411374158937002E-2</v>
      </c>
      <c r="K42">
        <v>0.431104667566102</v>
      </c>
      <c r="M42">
        <v>54</v>
      </c>
      <c r="N42">
        <v>12.5135573452781</v>
      </c>
    </row>
    <row r="43" spans="8:14">
      <c r="H43">
        <v>15</v>
      </c>
      <c r="I43">
        <v>12.533338735055599</v>
      </c>
      <c r="J43">
        <v>0.15407922891803799</v>
      </c>
      <c r="K43">
        <v>1.40101981728853</v>
      </c>
      <c r="M43">
        <v>58</v>
      </c>
      <c r="N43">
        <v>12.5301035226897</v>
      </c>
    </row>
    <row r="44" spans="8:14">
      <c r="H44">
        <v>16</v>
      </c>
      <c r="I44">
        <v>11.876513347406499</v>
      </c>
      <c r="J44">
        <v>0.12191993334538</v>
      </c>
      <c r="K44">
        <v>1.10860006205143</v>
      </c>
      <c r="M44">
        <v>62</v>
      </c>
      <c r="N44">
        <v>12.577636201962701</v>
      </c>
    </row>
    <row r="45" spans="8:14">
      <c r="H45">
        <v>17</v>
      </c>
      <c r="I45">
        <v>12.688769474936599</v>
      </c>
      <c r="J45">
        <v>8.6869289382168105E-2</v>
      </c>
      <c r="K45">
        <v>0.78988970020696603</v>
      </c>
      <c r="M45">
        <v>66</v>
      </c>
      <c r="N45">
        <v>12.6115377536383</v>
      </c>
    </row>
    <row r="46" spans="8:14">
      <c r="H46">
        <v>18</v>
      </c>
      <c r="I46">
        <v>11.9237365565329</v>
      </c>
      <c r="J46">
        <v>-0.115160849461757</v>
      </c>
      <c r="K46">
        <v>-1.04714070419919</v>
      </c>
      <c r="M46">
        <v>70</v>
      </c>
      <c r="N46">
        <v>12.687417963973701</v>
      </c>
    </row>
    <row r="47" spans="8:14">
      <c r="H47">
        <v>19</v>
      </c>
      <c r="I47">
        <v>12.32979310794</v>
      </c>
      <c r="J47">
        <v>-0.19092921210330399</v>
      </c>
      <c r="K47">
        <v>-1.7360913066245101</v>
      </c>
      <c r="M47">
        <v>74</v>
      </c>
      <c r="N47">
        <v>12.775638764318799</v>
      </c>
    </row>
    <row r="48" spans="8:14">
      <c r="H48">
        <v>20</v>
      </c>
      <c r="I48">
        <v>12.0213269283153</v>
      </c>
      <c r="J48">
        <v>-6.5640570493174594E-2</v>
      </c>
      <c r="K48">
        <v>-0.59686007468263103</v>
      </c>
      <c r="M48">
        <v>78</v>
      </c>
      <c r="N48">
        <v>12.858397831569899</v>
      </c>
    </row>
    <row r="49" spans="8:14">
      <c r="H49">
        <v>21</v>
      </c>
      <c r="I49">
        <v>11.4546849450963</v>
      </c>
      <c r="J49">
        <v>-7.89928263066564E-3</v>
      </c>
      <c r="K49">
        <v>-7.1827017733926399E-2</v>
      </c>
      <c r="M49">
        <v>82</v>
      </c>
      <c r="N49">
        <v>12.9480099902596</v>
      </c>
    </row>
    <row r="50" spans="8:14">
      <c r="H50">
        <v>22</v>
      </c>
      <c r="I50">
        <v>11.6291474342776</v>
      </c>
      <c r="J50">
        <v>-2.0911789503090399E-2</v>
      </c>
      <c r="K50">
        <v>-0.190147833127986</v>
      </c>
      <c r="M50">
        <v>86</v>
      </c>
      <c r="N50">
        <v>13.235692062711299</v>
      </c>
    </row>
    <row r="51" spans="8:14">
      <c r="H51">
        <v>23</v>
      </c>
      <c r="I51">
        <v>13.2197429635806</v>
      </c>
      <c r="J51">
        <v>3.9247011355552502E-2</v>
      </c>
      <c r="K51">
        <v>0.35686731472239203</v>
      </c>
      <c r="M51">
        <v>90</v>
      </c>
      <c r="N51">
        <v>13.258989974936201</v>
      </c>
    </row>
    <row r="52" spans="8:14">
      <c r="H52">
        <v>24</v>
      </c>
      <c r="I52">
        <v>11.463476846721701</v>
      </c>
      <c r="J52">
        <v>-0.182483439098787</v>
      </c>
      <c r="K52">
        <v>-1.6592951321191001</v>
      </c>
      <c r="M52">
        <v>94</v>
      </c>
      <c r="N52">
        <v>13.4242441692559</v>
      </c>
    </row>
    <row r="53" spans="8:14">
      <c r="H53" s="8">
        <v>25</v>
      </c>
      <c r="I53" s="8">
        <v>12.258526987900501</v>
      </c>
      <c r="J53" s="8">
        <v>0.255030357377658</v>
      </c>
      <c r="K53" s="8">
        <v>2.3189536137044202</v>
      </c>
      <c r="M53" s="8">
        <v>98</v>
      </c>
      <c r="N53" s="8">
        <v>13.7642172635767</v>
      </c>
    </row>
  </sheetData>
  <sortState xmlns:xlrd2="http://schemas.microsoft.com/office/spreadsheetml/2017/richdata2" ref="N29:N53">
    <sortCondition ref="N29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E921-B056-42D6-9A74-A3DDCAC87035}">
  <dimension ref="A1:M52"/>
  <sheetViews>
    <sheetView tabSelected="1" topLeftCell="A17" zoomScale="104" workbookViewId="0">
      <selection activeCell="D33" sqref="D33"/>
    </sheetView>
  </sheetViews>
  <sheetFormatPr defaultRowHeight="14.4"/>
  <sheetData>
    <row r="1" spans="1:13">
      <c r="A1" t="s">
        <v>71</v>
      </c>
      <c r="B1" t="s">
        <v>72</v>
      </c>
      <c r="C1" t="s">
        <v>74</v>
      </c>
      <c r="D1" t="s">
        <v>77</v>
      </c>
      <c r="E1" t="s">
        <v>76</v>
      </c>
      <c r="G1" t="s">
        <v>35</v>
      </c>
    </row>
    <row r="2" spans="1:13" ht="15" thickBot="1">
      <c r="A2">
        <v>11.410892739405099</v>
      </c>
      <c r="B2">
        <v>1.3862943611198899</v>
      </c>
      <c r="C2">
        <v>3.7612001156935602</v>
      </c>
      <c r="D2">
        <v>0</v>
      </c>
      <c r="E2">
        <v>0</v>
      </c>
    </row>
    <row r="3" spans="1:13">
      <c r="A3">
        <v>12.858397831569899</v>
      </c>
      <c r="B3">
        <v>2.99573227355399</v>
      </c>
      <c r="C3">
        <v>4.9698132995759998</v>
      </c>
      <c r="D3">
        <v>1</v>
      </c>
      <c r="E3">
        <v>0</v>
      </c>
      <c r="G3" s="52" t="s">
        <v>36</v>
      </c>
      <c r="H3" s="52"/>
    </row>
    <row r="4" spans="1:13">
      <c r="A4">
        <v>11.9671807372478</v>
      </c>
      <c r="B4">
        <v>1.6094379124341001</v>
      </c>
      <c r="C4">
        <v>4.1896547420264296</v>
      </c>
      <c r="D4">
        <v>1</v>
      </c>
      <c r="E4">
        <v>0</v>
      </c>
      <c r="G4" s="49" t="s">
        <v>37</v>
      </c>
      <c r="H4" s="49">
        <v>0.98444892565278319</v>
      </c>
    </row>
    <row r="5" spans="1:13">
      <c r="A5">
        <v>13.4242441692559</v>
      </c>
      <c r="B5">
        <v>3.2580965380214799</v>
      </c>
      <c r="C5">
        <v>5.8318824772835196</v>
      </c>
      <c r="D5">
        <v>0</v>
      </c>
      <c r="E5">
        <v>1</v>
      </c>
      <c r="G5" s="49" t="s">
        <v>38</v>
      </c>
      <c r="H5" s="49">
        <v>0.96913968721891908</v>
      </c>
    </row>
    <row r="6" spans="1:13">
      <c r="A6">
        <v>12.0137007528827</v>
      </c>
      <c r="B6">
        <v>1.6094379124341001</v>
      </c>
      <c r="C6">
        <v>4.1108738641733096</v>
      </c>
      <c r="D6">
        <v>1</v>
      </c>
      <c r="E6">
        <v>0</v>
      </c>
      <c r="G6" s="49" t="s">
        <v>39</v>
      </c>
      <c r="H6" s="49">
        <v>0.9629676246627028</v>
      </c>
    </row>
    <row r="7" spans="1:13">
      <c r="A7">
        <v>12.6115377536383</v>
      </c>
      <c r="B7">
        <v>2.3025850929940499</v>
      </c>
      <c r="C7">
        <v>4.9836066217083399</v>
      </c>
      <c r="D7">
        <v>1</v>
      </c>
      <c r="E7">
        <v>0</v>
      </c>
      <c r="G7" s="49" t="s">
        <v>40</v>
      </c>
      <c r="H7" s="49">
        <v>0.12904746792407498</v>
      </c>
    </row>
    <row r="8" spans="1:13" ht="15" thickBot="1">
      <c r="A8">
        <v>11.596806948950899</v>
      </c>
      <c r="B8">
        <v>1.3862943611198899</v>
      </c>
      <c r="C8">
        <v>3.4011973816621599</v>
      </c>
      <c r="D8">
        <v>1</v>
      </c>
      <c r="E8">
        <v>0</v>
      </c>
      <c r="G8" s="50" t="s">
        <v>41</v>
      </c>
      <c r="H8" s="50">
        <v>25</v>
      </c>
    </row>
    <row r="9" spans="1:13">
      <c r="A9">
        <v>12.5301035226897</v>
      </c>
      <c r="B9">
        <v>2.3978952727983698</v>
      </c>
      <c r="C9">
        <v>4.3694478524670197</v>
      </c>
      <c r="D9">
        <v>1</v>
      </c>
      <c r="E9">
        <v>0</v>
      </c>
    </row>
    <row r="10" spans="1:13" ht="15" thickBot="1">
      <c r="A10">
        <v>12.9480099902596</v>
      </c>
      <c r="B10">
        <v>2.99573227355399</v>
      </c>
      <c r="C10">
        <v>4.8362819069514797</v>
      </c>
      <c r="D10">
        <v>1</v>
      </c>
      <c r="E10">
        <v>0</v>
      </c>
      <c r="G10" t="s">
        <v>42</v>
      </c>
    </row>
    <row r="11" spans="1:13">
      <c r="A11">
        <v>13.7642172635767</v>
      </c>
      <c r="B11">
        <v>4.1271343850450899</v>
      </c>
      <c r="C11">
        <v>5.9763509092979303</v>
      </c>
      <c r="D11">
        <v>1</v>
      </c>
      <c r="E11">
        <v>0</v>
      </c>
      <c r="G11" s="51"/>
      <c r="H11" s="51" t="s">
        <v>43</v>
      </c>
      <c r="I11" s="51" t="s">
        <v>44</v>
      </c>
      <c r="J11" s="51" t="s">
        <v>45</v>
      </c>
      <c r="K11" s="51" t="s">
        <v>46</v>
      </c>
      <c r="L11" s="51" t="s">
        <v>47</v>
      </c>
    </row>
    <row r="12" spans="1:13">
      <c r="A12">
        <v>13.235692062711299</v>
      </c>
      <c r="B12">
        <v>3.2580965380214799</v>
      </c>
      <c r="C12">
        <v>5.7037824746562</v>
      </c>
      <c r="D12">
        <v>1</v>
      </c>
      <c r="E12">
        <v>0</v>
      </c>
      <c r="G12" s="49" t="s">
        <v>48</v>
      </c>
      <c r="H12" s="49">
        <v>4</v>
      </c>
      <c r="I12" s="49">
        <v>10.459598786204802</v>
      </c>
      <c r="J12" s="49">
        <v>2.6148996965512006</v>
      </c>
      <c r="K12" s="49">
        <v>157.02039284142552</v>
      </c>
      <c r="L12" s="49">
        <v>8.3760196219539785E-15</v>
      </c>
    </row>
    <row r="13" spans="1:13">
      <c r="A13">
        <v>12.498742259493</v>
      </c>
      <c r="B13">
        <v>2.5649493574615398</v>
      </c>
      <c r="C13">
        <v>4.39444915467244</v>
      </c>
      <c r="D13">
        <v>0</v>
      </c>
      <c r="E13">
        <v>0</v>
      </c>
      <c r="G13" s="49" t="s">
        <v>49</v>
      </c>
      <c r="H13" s="49">
        <v>20</v>
      </c>
      <c r="I13" s="49">
        <v>0.33306497955230324</v>
      </c>
      <c r="J13" s="49">
        <v>1.6653248977615161E-2</v>
      </c>
      <c r="K13" s="49"/>
      <c r="L13" s="49"/>
    </row>
    <row r="14" spans="1:13" ht="15" thickBot="1">
      <c r="A14">
        <v>12.577636201962701</v>
      </c>
      <c r="B14">
        <v>2.19722457733622</v>
      </c>
      <c r="C14">
        <v>4.7273878187123399</v>
      </c>
      <c r="D14">
        <v>0</v>
      </c>
      <c r="E14">
        <v>1</v>
      </c>
      <c r="G14" s="50" t="s">
        <v>50</v>
      </c>
      <c r="H14" s="50">
        <v>24</v>
      </c>
      <c r="I14" s="50">
        <v>10.792663765757105</v>
      </c>
      <c r="J14" s="50"/>
      <c r="K14" s="50"/>
      <c r="L14" s="50"/>
    </row>
    <row r="15" spans="1:13" ht="15" thickBot="1">
      <c r="A15">
        <v>12.062202275110501</v>
      </c>
      <c r="B15">
        <v>1.7917594692280501</v>
      </c>
      <c r="C15">
        <v>3.8066624897703201</v>
      </c>
      <c r="D15">
        <v>1</v>
      </c>
      <c r="E15">
        <v>0</v>
      </c>
    </row>
    <row r="16" spans="1:13">
      <c r="A16">
        <v>12.687417963973701</v>
      </c>
      <c r="B16">
        <v>2.3978952727983698</v>
      </c>
      <c r="C16">
        <v>4.4998096703302704</v>
      </c>
      <c r="D16">
        <v>1</v>
      </c>
      <c r="E16">
        <v>0</v>
      </c>
      <c r="G16" s="51"/>
      <c r="H16" s="51" t="s">
        <v>51</v>
      </c>
      <c r="I16" s="51" t="s">
        <v>40</v>
      </c>
      <c r="J16" s="51" t="s">
        <v>52</v>
      </c>
      <c r="K16" s="51" t="s">
        <v>53</v>
      </c>
      <c r="L16" s="51" t="s">
        <v>54</v>
      </c>
      <c r="M16" s="51" t="s">
        <v>55</v>
      </c>
    </row>
    <row r="17" spans="1:13">
      <c r="A17">
        <v>11.9984332807519</v>
      </c>
      <c r="B17">
        <v>1.6094379124341001</v>
      </c>
      <c r="C17">
        <v>3.6375861597263901</v>
      </c>
      <c r="D17">
        <v>1</v>
      </c>
      <c r="E17">
        <v>0</v>
      </c>
      <c r="G17" s="49" t="s">
        <v>56</v>
      </c>
      <c r="H17" s="49">
        <v>9.6650850230356209</v>
      </c>
      <c r="I17" s="49">
        <v>0.28768410873573935</v>
      </c>
      <c r="J17" s="49">
        <v>33.5961727796156</v>
      </c>
      <c r="K17" s="49">
        <v>4.5465982265533841E-19</v>
      </c>
      <c r="L17" s="49">
        <v>9.0649864878536093</v>
      </c>
      <c r="M17" s="49">
        <v>10.265183558217633</v>
      </c>
    </row>
    <row r="18" spans="1:13">
      <c r="A18">
        <v>12.775638764318799</v>
      </c>
      <c r="B18">
        <v>2.99573227355399</v>
      </c>
      <c r="C18">
        <v>4.9199809258281304</v>
      </c>
      <c r="D18">
        <v>0</v>
      </c>
      <c r="E18">
        <v>0</v>
      </c>
      <c r="G18" s="49" t="s">
        <v>72</v>
      </c>
      <c r="H18" s="49">
        <v>0.54087137262380003</v>
      </c>
      <c r="I18" s="49">
        <v>0.10926841220249282</v>
      </c>
      <c r="J18" s="49">
        <v>4.9499334869209415</v>
      </c>
      <c r="K18" s="49">
        <v>7.7120412282541311E-5</v>
      </c>
      <c r="L18" s="49">
        <v>0.31294145882862062</v>
      </c>
      <c r="M18" s="49">
        <v>0.76880128641897949</v>
      </c>
    </row>
    <row r="19" spans="1:13">
      <c r="A19">
        <v>11.808575707071199</v>
      </c>
      <c r="B19">
        <v>1.3862943611198899</v>
      </c>
      <c r="C19">
        <v>3.8501476017100602</v>
      </c>
      <c r="D19">
        <v>0</v>
      </c>
      <c r="E19">
        <v>1</v>
      </c>
      <c r="G19" s="49" t="s">
        <v>74</v>
      </c>
      <c r="H19" s="49">
        <v>0.28613912411328146</v>
      </c>
      <c r="I19" s="49">
        <v>0.11661623739041929</v>
      </c>
      <c r="J19" s="49">
        <v>2.4536816700346522</v>
      </c>
      <c r="K19" s="49">
        <v>2.3433570685886765E-2</v>
      </c>
      <c r="L19" s="49">
        <v>4.2881915559187994E-2</v>
      </c>
      <c r="M19" s="49">
        <v>0.52939633266737496</v>
      </c>
    </row>
    <row r="20" spans="1:13">
      <c r="A20">
        <v>12.1388638958367</v>
      </c>
      <c r="B20">
        <v>2.0794415416798402</v>
      </c>
      <c r="C20">
        <v>4.3040650932041702</v>
      </c>
      <c r="D20">
        <v>1</v>
      </c>
      <c r="E20">
        <v>0</v>
      </c>
      <c r="G20" s="49" t="s">
        <v>77</v>
      </c>
      <c r="H20" s="49">
        <v>0.25898774809881919</v>
      </c>
      <c r="I20" s="49">
        <v>6.8705739492507578E-2</v>
      </c>
      <c r="J20" s="49">
        <v>3.769521294899417</v>
      </c>
      <c r="K20" s="49">
        <v>1.2052383458770702E-3</v>
      </c>
      <c r="L20" s="49">
        <v>0.11567008690007763</v>
      </c>
      <c r="M20" s="49">
        <v>0.40230540929756076</v>
      </c>
    </row>
    <row r="21" spans="1:13" ht="15" thickBot="1">
      <c r="A21">
        <v>11.955686357822101</v>
      </c>
      <c r="B21">
        <v>1.3862943611198899</v>
      </c>
      <c r="C21">
        <v>4.0943445622221004</v>
      </c>
      <c r="D21">
        <v>0</v>
      </c>
      <c r="E21">
        <v>1</v>
      </c>
      <c r="G21" s="50" t="s">
        <v>76</v>
      </c>
      <c r="H21" s="50">
        <v>0.43962176828731048</v>
      </c>
      <c r="I21" s="50">
        <v>0.10183185919117844</v>
      </c>
      <c r="J21" s="50">
        <v>4.3171338692929835</v>
      </c>
      <c r="K21" s="50">
        <v>3.351768420349541E-4</v>
      </c>
      <c r="L21" s="50">
        <v>0.22720423224738776</v>
      </c>
      <c r="M21" s="50">
        <v>0.65203930432723323</v>
      </c>
    </row>
    <row r="22" spans="1:13">
      <c r="A22">
        <v>11.4467856624657</v>
      </c>
      <c r="B22">
        <v>1.3862943611198899</v>
      </c>
      <c r="C22">
        <v>3.6375861597263901</v>
      </c>
      <c r="D22">
        <v>0</v>
      </c>
      <c r="E22">
        <v>0</v>
      </c>
    </row>
    <row r="23" spans="1:13">
      <c r="A23">
        <v>11.6082356447746</v>
      </c>
      <c r="B23">
        <v>1.3862943611198899</v>
      </c>
      <c r="C23">
        <v>3.4339872044851498</v>
      </c>
      <c r="D23">
        <v>1</v>
      </c>
      <c r="E23">
        <v>0</v>
      </c>
    </row>
    <row r="24" spans="1:13">
      <c r="A24">
        <v>13.258989974936201</v>
      </c>
      <c r="B24">
        <v>2.6390573296152602</v>
      </c>
      <c r="C24">
        <v>5.4680601411351297</v>
      </c>
      <c r="D24">
        <v>0</v>
      </c>
      <c r="E24">
        <v>1</v>
      </c>
    </row>
    <row r="25" spans="1:13">
      <c r="A25">
        <v>11.280993407622899</v>
      </c>
      <c r="B25">
        <v>1.3862943611198899</v>
      </c>
      <c r="C25">
        <v>3.6635616461296499</v>
      </c>
      <c r="D25">
        <v>0</v>
      </c>
      <c r="E25">
        <v>0</v>
      </c>
      <c r="G25" t="s">
        <v>57</v>
      </c>
      <c r="L25" t="s">
        <v>58</v>
      </c>
    </row>
    <row r="26" spans="1:13" ht="15" thickBot="1">
      <c r="A26">
        <v>12.5135573452781</v>
      </c>
      <c r="B26">
        <v>1.6094379124341001</v>
      </c>
      <c r="C26">
        <v>4.5538768916005399</v>
      </c>
      <c r="D26">
        <v>0</v>
      </c>
      <c r="E26">
        <v>1</v>
      </c>
    </row>
    <row r="27" spans="1:13">
      <c r="G27" s="51" t="s">
        <v>59</v>
      </c>
      <c r="H27" s="51" t="s">
        <v>81</v>
      </c>
      <c r="I27" s="51" t="s">
        <v>61</v>
      </c>
      <c r="J27" s="51" t="s">
        <v>62</v>
      </c>
      <c r="L27" s="51" t="s">
        <v>63</v>
      </c>
      <c r="M27" s="51" t="s">
        <v>71</v>
      </c>
    </row>
    <row r="28" spans="1:13">
      <c r="G28" s="49">
        <v>1</v>
      </c>
      <c r="H28" s="49">
        <v>11.491118463714498</v>
      </c>
      <c r="I28" s="49">
        <v>-8.0225724309398672E-2</v>
      </c>
      <c r="J28" s="49">
        <v>-0.68101202764088598</v>
      </c>
      <c r="L28" s="49">
        <v>2</v>
      </c>
      <c r="M28" s="49">
        <v>11.280993407622899</v>
      </c>
    </row>
    <row r="29" spans="1:13">
      <c r="G29" s="49">
        <v>2</v>
      </c>
      <c r="H29" s="49">
        <v>12.966436622492218</v>
      </c>
      <c r="I29" s="49">
        <v>-0.10803879092231838</v>
      </c>
      <c r="J29" s="49">
        <v>-0.91710877905103794</v>
      </c>
      <c r="L29" s="49">
        <v>6</v>
      </c>
      <c r="M29" s="49">
        <v>11.410892739405099</v>
      </c>
    </row>
    <row r="30" spans="1:13">
      <c r="G30" s="49">
        <v>3</v>
      </c>
      <c r="H30" s="49">
        <v>11.993395802205955</v>
      </c>
      <c r="I30" s="49">
        <v>-2.6215064958154954E-2</v>
      </c>
      <c r="J30" s="49">
        <v>-0.22253179632307965</v>
      </c>
      <c r="L30" s="49">
        <v>10</v>
      </c>
      <c r="M30" s="49">
        <v>11.4467856624657</v>
      </c>
    </row>
    <row r="31" spans="1:13">
      <c r="G31" s="49">
        <v>4</v>
      </c>
      <c r="H31" s="49">
        <v>13.53564768196496</v>
      </c>
      <c r="I31" s="49">
        <v>-0.11140351270906024</v>
      </c>
      <c r="J31" s="49">
        <v>-0.94567088959801737</v>
      </c>
      <c r="L31" s="49">
        <v>14</v>
      </c>
      <c r="M31" s="49">
        <v>11.596806948950899</v>
      </c>
    </row>
    <row r="32" spans="1:13">
      <c r="G32" s="49">
        <v>5</v>
      </c>
      <c r="H32" s="49">
        <v>11.970853510820188</v>
      </c>
      <c r="I32" s="49">
        <v>4.2847242062512336E-2</v>
      </c>
      <c r="J32" s="49">
        <v>0.3637173418750041</v>
      </c>
      <c r="L32" s="49">
        <v>18</v>
      </c>
      <c r="M32" s="49">
        <v>11.6082356447746</v>
      </c>
    </row>
    <row r="33" spans="7:13">
      <c r="G33" s="49">
        <v>6</v>
      </c>
      <c r="H33" s="49">
        <v>12.595479964626007</v>
      </c>
      <c r="I33" s="49">
        <v>1.6057789012293711E-2</v>
      </c>
      <c r="J33" s="49">
        <v>0.136309737915455</v>
      </c>
      <c r="L33" s="49">
        <v>22</v>
      </c>
      <c r="M33" s="49">
        <v>11.808575707071199</v>
      </c>
    </row>
    <row r="34" spans="7:13">
      <c r="G34" s="49">
        <v>7</v>
      </c>
      <c r="H34" s="49">
        <v>11.647095344819187</v>
      </c>
      <c r="I34" s="49">
        <v>-5.0288395868287594E-2</v>
      </c>
      <c r="J34" s="49">
        <v>-0.42688305692315148</v>
      </c>
      <c r="L34" s="49">
        <v>26</v>
      </c>
      <c r="M34" s="49">
        <v>11.955686357822101</v>
      </c>
    </row>
    <row r="35" spans="7:13">
      <c r="G35" s="49">
        <v>8</v>
      </c>
      <c r="H35" s="49">
        <v>12.471295660104587</v>
      </c>
      <c r="I35" s="49">
        <v>5.8807862585112503E-2</v>
      </c>
      <c r="J35" s="49">
        <v>0.4992022457268388</v>
      </c>
      <c r="L35" s="49">
        <v>30</v>
      </c>
      <c r="M35" s="49">
        <v>11.9671807372478</v>
      </c>
    </row>
    <row r="36" spans="7:13">
      <c r="G36" s="49">
        <v>9</v>
      </c>
      <c r="H36" s="49">
        <v>12.92822806676501</v>
      </c>
      <c r="I36" s="49">
        <v>1.9781923494589293E-2</v>
      </c>
      <c r="J36" s="49">
        <v>0.1679227946603766</v>
      </c>
      <c r="L36" s="49">
        <v>34</v>
      </c>
      <c r="M36" s="49">
        <v>11.9984332807519</v>
      </c>
    </row>
    <row r="37" spans="7:13">
      <c r="G37" s="49">
        <v>10</v>
      </c>
      <c r="H37" s="49">
        <v>13.866389425556784</v>
      </c>
      <c r="I37" s="49">
        <v>-0.10217216198008394</v>
      </c>
      <c r="J37" s="49">
        <v>-0.86730873167521483</v>
      </c>
      <c r="L37" s="49">
        <v>38</v>
      </c>
      <c r="M37" s="49">
        <v>12.0137007528827</v>
      </c>
    </row>
    <row r="38" spans="7:13">
      <c r="G38" s="49">
        <v>11</v>
      </c>
      <c r="H38" s="49">
        <v>13.318359239225778</v>
      </c>
      <c r="I38" s="49">
        <v>-8.2667176514478413E-2</v>
      </c>
      <c r="J38" s="49">
        <v>-0.7017367805911674</v>
      </c>
      <c r="L38" s="49">
        <v>42</v>
      </c>
      <c r="M38" s="49">
        <v>12.062202275110501</v>
      </c>
    </row>
    <row r="39" spans="7:13">
      <c r="G39" s="49">
        <v>12</v>
      </c>
      <c r="H39" s="49">
        <v>12.309816534794701</v>
      </c>
      <c r="I39" s="49">
        <v>0.18892572469829894</v>
      </c>
      <c r="J39" s="49">
        <v>1.6037336148455241</v>
      </c>
      <c r="L39" s="49">
        <v>46</v>
      </c>
      <c r="M39" s="49">
        <v>12.1388638958367</v>
      </c>
    </row>
    <row r="40" spans="7:13">
      <c r="G40" s="49">
        <v>13</v>
      </c>
      <c r="H40" s="49">
        <v>12.645813274219666</v>
      </c>
      <c r="I40" s="49">
        <v>-6.8177072256965232E-2</v>
      </c>
      <c r="J40" s="49">
        <v>-0.57873464672347941</v>
      </c>
      <c r="L40" s="49">
        <v>50</v>
      </c>
      <c r="M40" s="49">
        <v>12.498742259493</v>
      </c>
    </row>
    <row r="41" spans="7:13">
      <c r="G41" s="49">
        <v>14</v>
      </c>
      <c r="H41" s="49">
        <v>11.98241924528527</v>
      </c>
      <c r="I41" s="49">
        <v>7.9783029825231111E-2</v>
      </c>
      <c r="J41" s="49">
        <v>0.67725412740522473</v>
      </c>
      <c r="L41" s="49">
        <v>54</v>
      </c>
      <c r="M41" s="49">
        <v>12.5135573452781</v>
      </c>
    </row>
    <row r="42" spans="7:13">
      <c r="G42" s="49">
        <v>15</v>
      </c>
      <c r="H42" s="49">
        <v>12.508597276485794</v>
      </c>
      <c r="I42" s="49">
        <v>0.17882068748790658</v>
      </c>
      <c r="J42" s="49">
        <v>1.5179549953406868</v>
      </c>
      <c r="L42" s="49">
        <v>58</v>
      </c>
      <c r="M42" s="49">
        <v>12.5301035226897</v>
      </c>
    </row>
    <row r="43" spans="7:13">
      <c r="G43" s="49">
        <v>16</v>
      </c>
      <c r="H43" s="49">
        <v>11.83542738161616</v>
      </c>
      <c r="I43" s="49">
        <v>0.16300589913574015</v>
      </c>
      <c r="J43" s="49">
        <v>1.3837080168916733</v>
      </c>
      <c r="L43" s="49">
        <v>62</v>
      </c>
      <c r="M43" s="49">
        <v>12.577636201962701</v>
      </c>
    </row>
    <row r="44" spans="7:13">
      <c r="G44" s="49">
        <v>17</v>
      </c>
      <c r="H44" s="49">
        <v>12.693189882616696</v>
      </c>
      <c r="I44" s="49">
        <v>8.2448881702102739E-2</v>
      </c>
      <c r="J44" s="49">
        <v>0.69988374163042055</v>
      </c>
      <c r="L44" s="49">
        <v>66</v>
      </c>
      <c r="M44" s="49">
        <v>12.6115377536383</v>
      </c>
    </row>
    <row r="45" spans="7:13">
      <c r="G45" s="49">
        <v>18</v>
      </c>
      <c r="H45" s="49">
        <v>11.956191587742648</v>
      </c>
      <c r="I45" s="49">
        <v>-0.14761588067144871</v>
      </c>
      <c r="J45" s="49">
        <v>-1.2530667821752679</v>
      </c>
      <c r="L45" s="49">
        <v>70</v>
      </c>
      <c r="M45" s="49">
        <v>12.687417963973701</v>
      </c>
    </row>
    <row r="46" spans="7:13">
      <c r="G46" s="49">
        <v>19</v>
      </c>
      <c r="H46" s="49">
        <v>12.280344587969758</v>
      </c>
      <c r="I46" s="49">
        <v>-0.14148069213305803</v>
      </c>
      <c r="J46" s="49">
        <v>-1.2009870132176808</v>
      </c>
      <c r="L46" s="49">
        <v>74</v>
      </c>
      <c r="M46" s="49">
        <v>12.775638764318799</v>
      </c>
    </row>
    <row r="47" spans="7:13">
      <c r="G47" s="49">
        <v>20</v>
      </c>
      <c r="H47" s="49">
        <v>12.026065892134689</v>
      </c>
      <c r="I47" s="49">
        <v>-7.0379534312587921E-2</v>
      </c>
      <c r="J47" s="49">
        <v>-0.59743068422533085</v>
      </c>
      <c r="L47" s="49">
        <v>78</v>
      </c>
      <c r="M47" s="49">
        <v>12.858397831569899</v>
      </c>
    </row>
    <row r="48" spans="7:13">
      <c r="G48" s="49">
        <v>21</v>
      </c>
      <c r="H48" s="49">
        <v>11.455747674625874</v>
      </c>
      <c r="I48" s="49">
        <v>-8.9620121601736713E-3</v>
      </c>
      <c r="J48" s="49">
        <v>-7.6075823876695578E-2</v>
      </c>
      <c r="L48" s="49">
        <v>82</v>
      </c>
      <c r="M48" s="49">
        <v>12.9480099902596</v>
      </c>
    </row>
    <row r="49" spans="7:13">
      <c r="G49" s="49">
        <v>22</v>
      </c>
      <c r="H49" s="49">
        <v>11.656477796001587</v>
      </c>
      <c r="I49" s="49">
        <v>-4.8242151226986607E-2</v>
      </c>
      <c r="J49" s="49">
        <v>-0.40951310203377655</v>
      </c>
      <c r="L49" s="49">
        <v>86</v>
      </c>
      <c r="M49" s="49">
        <v>13.235692062711299</v>
      </c>
    </row>
    <row r="50" spans="7:13">
      <c r="G50" s="49">
        <v>23</v>
      </c>
      <c r="H50" s="49">
        <v>13.09672329100799</v>
      </c>
      <c r="I50" s="49">
        <v>0.16226668392821075</v>
      </c>
      <c r="J50" s="49">
        <v>1.3774330414810294</v>
      </c>
      <c r="L50" s="49">
        <v>90</v>
      </c>
      <c r="M50" s="49">
        <v>13.258989974936201</v>
      </c>
    </row>
    <row r="51" spans="7:13">
      <c r="G51" s="49">
        <v>24</v>
      </c>
      <c r="H51" s="49">
        <v>11.46318027755372</v>
      </c>
      <c r="I51" s="49">
        <v>-0.18218686993082045</v>
      </c>
      <c r="J51" s="49">
        <v>-1.5465295049582879</v>
      </c>
      <c r="L51" s="49">
        <v>94</v>
      </c>
      <c r="M51" s="49">
        <v>13.4242441692559</v>
      </c>
    </row>
    <row r="52" spans="7:13" ht="15" thickBot="1">
      <c r="G52" s="50">
        <v>25</v>
      </c>
      <c r="H52" s="50">
        <v>12.278248029256238</v>
      </c>
      <c r="I52" s="50">
        <v>0.235309316021862</v>
      </c>
      <c r="J52" s="50">
        <v>1.9974699612411564</v>
      </c>
      <c r="L52" s="50">
        <v>98</v>
      </c>
      <c r="M52" s="50">
        <v>13.7642172635767</v>
      </c>
    </row>
  </sheetData>
  <sortState xmlns:xlrd2="http://schemas.microsoft.com/office/spreadsheetml/2017/richdata2" ref="M28:M52">
    <sortCondition ref="M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Dow Jones</vt:lpstr>
      <vt:lpstr>Child Mortality</vt:lpstr>
      <vt:lpstr>Child Mortality 2022 </vt:lpstr>
      <vt:lpstr>Apartments</vt:lpstr>
      <vt:lpstr>Logarithmic Apartments</vt:lpstr>
      <vt:lpstr>Without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koutsompinas</dc:creator>
  <cp:lastModifiedBy>Konstantinos Koutsompinas</cp:lastModifiedBy>
  <dcterms:created xsi:type="dcterms:W3CDTF">2024-12-26T13:20:00Z</dcterms:created>
  <dcterms:modified xsi:type="dcterms:W3CDTF">2025-01-04T19:24:07Z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3A17F1D52F3D4B6BA1D1DFADAE3E5A40_12</vt:lpwstr>
  </property>
  <property fmtid="{D5CDD505-2E9C-101B-9397-08002B2CF9AE}" pid="3" name="KSOProductBuildVer">
    <vt:lpwstr>1033-12.2.0.19307</vt:lpwstr>
  </property>
</Properties>
</file>