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A8C32B5A-2603-234A-97EE-9E5299FE4A57}" xr6:coauthVersionLast="45" xr6:coauthVersionMax="45" xr10:uidLastSave="{00000000-0000-0000-0000-000000000000}"/>
  <bookViews>
    <workbookView xWindow="0" yWindow="460" windowWidth="25600" windowHeight="15540" firstSheet="2" activeTab="8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23Svs23s-D2vs23W" sheetId="9" r:id="rId9"/>
    <sheet name="Sheet1" sheetId="10" r:id="rId10"/>
  </sheets>
  <calcPr calcId="191029"/>
</workbook>
</file>

<file path=xl/calcChain.xml><?xml version="1.0" encoding="utf-8"?>
<calcChain xmlns="http://schemas.openxmlformats.org/spreadsheetml/2006/main">
  <c r="U16" i="9" l="1"/>
  <c r="T16" i="9"/>
  <c r="S16" i="9"/>
  <c r="R16" i="9"/>
  <c r="Q16" i="9"/>
  <c r="P16" i="9"/>
  <c r="O16" i="9"/>
  <c r="G4" i="9" l="1"/>
  <c r="I5" i="9"/>
  <c r="V16" i="9" l="1"/>
  <c r="V15" i="9"/>
  <c r="V14" i="9"/>
  <c r="U15" i="9"/>
  <c r="T15" i="9"/>
  <c r="S15" i="9"/>
  <c r="R15" i="9"/>
  <c r="Q15" i="9"/>
  <c r="P15" i="9"/>
  <c r="O15" i="9"/>
  <c r="U14" i="9"/>
  <c r="T14" i="9"/>
  <c r="S14" i="9"/>
  <c r="R14" i="9"/>
  <c r="Q14" i="9"/>
  <c r="P14" i="9"/>
  <c r="O14" i="9"/>
  <c r="G39" i="3" l="1"/>
  <c r="H39" i="3"/>
  <c r="I39" i="3"/>
  <c r="G40" i="3"/>
  <c r="H40" i="3"/>
  <c r="I40" i="3"/>
  <c r="G41" i="3"/>
  <c r="H41" i="3"/>
  <c r="I41" i="3"/>
  <c r="F40" i="3"/>
  <c r="F41" i="3"/>
  <c r="F39" i="3"/>
  <c r="G36" i="3"/>
  <c r="H36" i="3"/>
  <c r="I36" i="3"/>
  <c r="G37" i="3"/>
  <c r="H37" i="3"/>
  <c r="I37" i="3"/>
  <c r="G38" i="3"/>
  <c r="H38" i="3"/>
  <c r="I38" i="3"/>
  <c r="F37" i="3"/>
  <c r="F38" i="3"/>
  <c r="F36" i="3"/>
  <c r="N35" i="3"/>
  <c r="P10" i="9"/>
  <c r="G10" i="9"/>
  <c r="U10" i="9" s="1"/>
  <c r="P9" i="9"/>
  <c r="P8" i="9"/>
  <c r="P7" i="9"/>
  <c r="B7" i="9"/>
  <c r="P6" i="9"/>
  <c r="P5" i="9"/>
  <c r="P4" i="9"/>
  <c r="P3" i="9"/>
  <c r="I33" i="8"/>
  <c r="H33" i="8"/>
  <c r="G33" i="8"/>
  <c r="F33" i="8"/>
  <c r="E33" i="8"/>
  <c r="D33" i="8"/>
  <c r="C33" i="8"/>
  <c r="J33" i="8" s="1"/>
  <c r="I10" i="9" s="1"/>
  <c r="I32" i="8"/>
  <c r="H32" i="8"/>
  <c r="G32" i="8"/>
  <c r="F32" i="8"/>
  <c r="E32" i="8"/>
  <c r="D32" i="8"/>
  <c r="C32" i="8"/>
  <c r="J32" i="8" s="1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J30" i="8" s="1"/>
  <c r="C10" i="9" s="1"/>
  <c r="I29" i="8"/>
  <c r="H29" i="8"/>
  <c r="G29" i="8"/>
  <c r="F29" i="8"/>
  <c r="E29" i="8"/>
  <c r="D29" i="8"/>
  <c r="C29" i="8"/>
  <c r="J29" i="8" s="1"/>
  <c r="H10" i="9" s="1"/>
  <c r="W10" i="9" s="1"/>
  <c r="I28" i="8"/>
  <c r="H28" i="8"/>
  <c r="G28" i="8"/>
  <c r="F28" i="8"/>
  <c r="E28" i="8"/>
  <c r="D28" i="8"/>
  <c r="C28" i="8"/>
  <c r="I27" i="8"/>
  <c r="H27" i="8"/>
  <c r="G27" i="8"/>
  <c r="F27" i="8"/>
  <c r="E27" i="8"/>
  <c r="J27" i="8" s="1"/>
  <c r="D10" i="9" s="1"/>
  <c r="Q10" i="9" s="1"/>
  <c r="D27" i="8"/>
  <c r="C27" i="8"/>
  <c r="I26" i="8"/>
  <c r="H26" i="8"/>
  <c r="G26" i="8"/>
  <c r="F26" i="8"/>
  <c r="J26" i="8" s="1"/>
  <c r="B10" i="9" s="1"/>
  <c r="E26" i="8"/>
  <c r="D26" i="8"/>
  <c r="C26" i="8"/>
  <c r="P22" i="8"/>
  <c r="P21" i="8"/>
  <c r="P20" i="8"/>
  <c r="P16" i="8"/>
  <c r="P15" i="8"/>
  <c r="P14" i="8"/>
  <c r="P10" i="8"/>
  <c r="P9" i="8"/>
  <c r="P8" i="8"/>
  <c r="P4" i="8"/>
  <c r="P3" i="8"/>
  <c r="P2" i="8"/>
  <c r="I33" i="7"/>
  <c r="H33" i="7"/>
  <c r="G33" i="7"/>
  <c r="F33" i="7"/>
  <c r="J33" i="7" s="1"/>
  <c r="I9" i="9" s="1"/>
  <c r="E33" i="7"/>
  <c r="D33" i="7"/>
  <c r="C33" i="7"/>
  <c r="I32" i="7"/>
  <c r="H32" i="7"/>
  <c r="G32" i="7"/>
  <c r="F32" i="7"/>
  <c r="J32" i="7" s="1"/>
  <c r="G9" i="9" s="1"/>
  <c r="E32" i="7"/>
  <c r="D32" i="7"/>
  <c r="C32" i="7"/>
  <c r="I31" i="7"/>
  <c r="H31" i="7"/>
  <c r="G31" i="7"/>
  <c r="F31" i="7"/>
  <c r="J31" i="7" s="1"/>
  <c r="E9" i="9" s="1"/>
  <c r="E31" i="7"/>
  <c r="D31" i="7"/>
  <c r="C31" i="7"/>
  <c r="I30" i="7"/>
  <c r="H30" i="7"/>
  <c r="G30" i="7"/>
  <c r="F30" i="7"/>
  <c r="J30" i="7" s="1"/>
  <c r="C9" i="9" s="1"/>
  <c r="E30" i="7"/>
  <c r="D30" i="7"/>
  <c r="C30" i="7"/>
  <c r="I29" i="7"/>
  <c r="H29" i="7"/>
  <c r="G29" i="7"/>
  <c r="F29" i="7"/>
  <c r="J29" i="7" s="1"/>
  <c r="H9" i="9" s="1"/>
  <c r="W9" i="9" s="1"/>
  <c r="E29" i="7"/>
  <c r="D29" i="7"/>
  <c r="C29" i="7"/>
  <c r="L28" i="7"/>
  <c r="I28" i="7"/>
  <c r="H28" i="7"/>
  <c r="G28" i="7"/>
  <c r="F28" i="7"/>
  <c r="E28" i="7"/>
  <c r="D28" i="7"/>
  <c r="C28" i="7"/>
  <c r="J28" i="7" s="1"/>
  <c r="F9" i="9" s="1"/>
  <c r="T9" i="9" s="1"/>
  <c r="I27" i="7"/>
  <c r="H27" i="7"/>
  <c r="G27" i="7"/>
  <c r="F27" i="7"/>
  <c r="E27" i="7"/>
  <c r="D27" i="7"/>
  <c r="C27" i="7"/>
  <c r="I26" i="7"/>
  <c r="H26" i="7"/>
  <c r="G26" i="7"/>
  <c r="F26" i="7"/>
  <c r="E26" i="7"/>
  <c r="J26" i="7" s="1"/>
  <c r="B9" i="9" s="1"/>
  <c r="D26" i="7"/>
  <c r="C26" i="7"/>
  <c r="P22" i="7"/>
  <c r="P21" i="7"/>
  <c r="P20" i="7"/>
  <c r="P16" i="7"/>
  <c r="P15" i="7"/>
  <c r="P14" i="7"/>
  <c r="P10" i="7"/>
  <c r="P9" i="7"/>
  <c r="P8" i="7"/>
  <c r="P4" i="7"/>
  <c r="P3" i="7"/>
  <c r="P2" i="7"/>
  <c r="I33" i="6"/>
  <c r="H33" i="6"/>
  <c r="G33" i="6"/>
  <c r="F33" i="6"/>
  <c r="E33" i="6"/>
  <c r="J33" i="6" s="1"/>
  <c r="I8" i="9" s="1"/>
  <c r="D33" i="6"/>
  <c r="C33" i="6"/>
  <c r="I32" i="6"/>
  <c r="H32" i="6"/>
  <c r="G32" i="6"/>
  <c r="F32" i="6"/>
  <c r="E32" i="6"/>
  <c r="J32" i="6" s="1"/>
  <c r="G8" i="9" s="1"/>
  <c r="D32" i="6"/>
  <c r="C32" i="6"/>
  <c r="I31" i="6"/>
  <c r="H31" i="6"/>
  <c r="G31" i="6"/>
  <c r="F31" i="6"/>
  <c r="E31" i="6"/>
  <c r="J31" i="6" s="1"/>
  <c r="E8" i="9" s="1"/>
  <c r="D31" i="6"/>
  <c r="C31" i="6"/>
  <c r="I30" i="6"/>
  <c r="H30" i="6"/>
  <c r="G30" i="6"/>
  <c r="F30" i="6"/>
  <c r="E30" i="6"/>
  <c r="J30" i="6" s="1"/>
  <c r="C8" i="9" s="1"/>
  <c r="D30" i="6"/>
  <c r="C30" i="6"/>
  <c r="I29" i="6"/>
  <c r="H29" i="6"/>
  <c r="G29" i="6"/>
  <c r="F29" i="6"/>
  <c r="E29" i="6"/>
  <c r="J29" i="6" s="1"/>
  <c r="H8" i="9" s="1"/>
  <c r="W8" i="9" s="1"/>
  <c r="D29" i="6"/>
  <c r="C29" i="6"/>
  <c r="I28" i="6"/>
  <c r="H28" i="6"/>
  <c r="G28" i="6"/>
  <c r="F28" i="6"/>
  <c r="E28" i="6"/>
  <c r="D28" i="6"/>
  <c r="C28" i="6"/>
  <c r="L27" i="6"/>
  <c r="I27" i="6"/>
  <c r="H27" i="6"/>
  <c r="G27" i="6"/>
  <c r="F27" i="6"/>
  <c r="E27" i="6"/>
  <c r="D27" i="6"/>
  <c r="C27" i="6"/>
  <c r="J27" i="6" s="1"/>
  <c r="D8" i="9" s="1"/>
  <c r="Q8" i="9" s="1"/>
  <c r="I26" i="6"/>
  <c r="H26" i="6"/>
  <c r="G26" i="6"/>
  <c r="F26" i="6"/>
  <c r="E26" i="6"/>
  <c r="D26" i="6"/>
  <c r="C26" i="6"/>
  <c r="P22" i="6"/>
  <c r="P21" i="6"/>
  <c r="P20" i="6"/>
  <c r="P16" i="6"/>
  <c r="P15" i="6"/>
  <c r="P14" i="6"/>
  <c r="P10" i="6"/>
  <c r="P9" i="6"/>
  <c r="P8" i="6"/>
  <c r="P4" i="6"/>
  <c r="P3" i="6"/>
  <c r="P2" i="6"/>
  <c r="I33" i="5"/>
  <c r="H33" i="5"/>
  <c r="G33" i="5"/>
  <c r="F33" i="5"/>
  <c r="E33" i="5"/>
  <c r="D33" i="5"/>
  <c r="C33" i="5"/>
  <c r="I32" i="5"/>
  <c r="H32" i="5"/>
  <c r="G32" i="5"/>
  <c r="F32" i="5"/>
  <c r="E32" i="5"/>
  <c r="D32" i="5"/>
  <c r="J32" i="5" s="1"/>
  <c r="G7" i="9" s="1"/>
  <c r="C32" i="5"/>
  <c r="I31" i="5"/>
  <c r="H31" i="5"/>
  <c r="G31" i="5"/>
  <c r="F31" i="5"/>
  <c r="E31" i="5"/>
  <c r="D31" i="5"/>
  <c r="J31" i="5" s="1"/>
  <c r="E7" i="9" s="1"/>
  <c r="R7" i="9" s="1"/>
  <c r="C31" i="5"/>
  <c r="I30" i="5"/>
  <c r="H30" i="5"/>
  <c r="G30" i="5"/>
  <c r="F30" i="5"/>
  <c r="E30" i="5"/>
  <c r="D30" i="5"/>
  <c r="C30" i="5"/>
  <c r="I29" i="5"/>
  <c r="H29" i="5"/>
  <c r="G29" i="5"/>
  <c r="F29" i="5"/>
  <c r="E29" i="5"/>
  <c r="D29" i="5"/>
  <c r="J29" i="5" s="1"/>
  <c r="H7" i="9" s="1"/>
  <c r="W7" i="9" s="1"/>
  <c r="C29" i="5"/>
  <c r="I28" i="5"/>
  <c r="H28" i="5"/>
  <c r="G28" i="5"/>
  <c r="F28" i="5"/>
  <c r="E28" i="5"/>
  <c r="J28" i="5" s="1"/>
  <c r="F7" i="9" s="1"/>
  <c r="T7" i="9" s="1"/>
  <c r="D28" i="5"/>
  <c r="C28" i="5"/>
  <c r="I27" i="5"/>
  <c r="H27" i="5"/>
  <c r="G27" i="5"/>
  <c r="F27" i="5"/>
  <c r="E27" i="5"/>
  <c r="D27" i="5"/>
  <c r="C27" i="5"/>
  <c r="L26" i="5"/>
  <c r="I26" i="5"/>
  <c r="H26" i="5"/>
  <c r="G26" i="5"/>
  <c r="F26" i="5"/>
  <c r="E26" i="5"/>
  <c r="D26" i="5"/>
  <c r="C26" i="5"/>
  <c r="J26" i="5" s="1"/>
  <c r="P22" i="5"/>
  <c r="P21" i="5"/>
  <c r="P20" i="5"/>
  <c r="P16" i="5"/>
  <c r="P15" i="5"/>
  <c r="P14" i="5"/>
  <c r="P10" i="5"/>
  <c r="P9" i="5"/>
  <c r="P8" i="5"/>
  <c r="P4" i="5"/>
  <c r="P3" i="5"/>
  <c r="P2" i="5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J31" i="4" s="1"/>
  <c r="E6" i="9" s="1"/>
  <c r="R6" i="9" s="1"/>
  <c r="I30" i="4"/>
  <c r="H30" i="4"/>
  <c r="G30" i="4"/>
  <c r="F30" i="4"/>
  <c r="E30" i="4"/>
  <c r="D30" i="4"/>
  <c r="C30" i="4"/>
  <c r="J30" i="4" s="1"/>
  <c r="C6" i="9" s="1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J28" i="4" s="1"/>
  <c r="F6" i="9" s="1"/>
  <c r="T6" i="9" s="1"/>
  <c r="C28" i="4"/>
  <c r="I27" i="4"/>
  <c r="H27" i="4"/>
  <c r="G27" i="4"/>
  <c r="F27" i="4"/>
  <c r="E27" i="4"/>
  <c r="J27" i="4" s="1"/>
  <c r="D6" i="9" s="1"/>
  <c r="Q6" i="9" s="1"/>
  <c r="D27" i="4"/>
  <c r="C27" i="4"/>
  <c r="I26" i="4"/>
  <c r="H26" i="4"/>
  <c r="G26" i="4"/>
  <c r="F26" i="4"/>
  <c r="E26" i="4"/>
  <c r="D26" i="4"/>
  <c r="C26" i="4"/>
  <c r="P22" i="4"/>
  <c r="P21" i="4"/>
  <c r="P20" i="4"/>
  <c r="P16" i="4"/>
  <c r="P15" i="4"/>
  <c r="P14" i="4"/>
  <c r="P10" i="4"/>
  <c r="P9" i="4"/>
  <c r="P8" i="4"/>
  <c r="P4" i="4"/>
  <c r="P3" i="4"/>
  <c r="P2" i="4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C41" i="3" s="1"/>
  <c r="I31" i="3"/>
  <c r="H31" i="3"/>
  <c r="G31" i="3"/>
  <c r="F31" i="3"/>
  <c r="E40" i="3" s="1"/>
  <c r="E31" i="3"/>
  <c r="D31" i="3"/>
  <c r="D40" i="3" s="1"/>
  <c r="C31" i="3"/>
  <c r="C40" i="3" s="1"/>
  <c r="I30" i="3"/>
  <c r="H30" i="3"/>
  <c r="G30" i="3"/>
  <c r="F30" i="3"/>
  <c r="E30" i="3"/>
  <c r="D30" i="3"/>
  <c r="C30" i="3"/>
  <c r="C39" i="3" s="1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D38" i="3" s="1"/>
  <c r="C28" i="3"/>
  <c r="I27" i="3"/>
  <c r="H27" i="3"/>
  <c r="G27" i="3"/>
  <c r="F27" i="3"/>
  <c r="E27" i="3"/>
  <c r="D27" i="3"/>
  <c r="C27" i="3"/>
  <c r="C37" i="3" s="1"/>
  <c r="I26" i="3"/>
  <c r="H26" i="3"/>
  <c r="G26" i="3"/>
  <c r="F26" i="3"/>
  <c r="E26" i="3"/>
  <c r="D26" i="3"/>
  <c r="C26" i="3"/>
  <c r="C36" i="3" s="1"/>
  <c r="P22" i="3"/>
  <c r="P21" i="3"/>
  <c r="P20" i="3"/>
  <c r="P16" i="3"/>
  <c r="P15" i="3"/>
  <c r="P14" i="3"/>
  <c r="P10" i="3"/>
  <c r="P9" i="3"/>
  <c r="P8" i="3"/>
  <c r="P4" i="3"/>
  <c r="P3" i="3"/>
  <c r="P2" i="3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J32" i="2" s="1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J29" i="2" s="1"/>
  <c r="H4" i="9" s="1"/>
  <c r="W4" i="9" s="1"/>
  <c r="I28" i="2"/>
  <c r="H28" i="2"/>
  <c r="G28" i="2"/>
  <c r="F28" i="2"/>
  <c r="E28" i="2"/>
  <c r="D28" i="2"/>
  <c r="J28" i="2" s="1"/>
  <c r="F4" i="9" s="1"/>
  <c r="T4" i="9" s="1"/>
  <c r="C28" i="2"/>
  <c r="I27" i="2"/>
  <c r="H27" i="2"/>
  <c r="G27" i="2"/>
  <c r="F27" i="2"/>
  <c r="E27" i="2"/>
  <c r="J27" i="2" s="1"/>
  <c r="D4" i="9" s="1"/>
  <c r="Q4" i="9" s="1"/>
  <c r="D27" i="2"/>
  <c r="C27" i="2"/>
  <c r="I26" i="2"/>
  <c r="H26" i="2"/>
  <c r="G26" i="2"/>
  <c r="F26" i="2"/>
  <c r="E26" i="2"/>
  <c r="D26" i="2"/>
  <c r="C26" i="2"/>
  <c r="P22" i="2"/>
  <c r="P21" i="2"/>
  <c r="P20" i="2"/>
  <c r="P16" i="2"/>
  <c r="P15" i="2"/>
  <c r="P14" i="2"/>
  <c r="P10" i="2"/>
  <c r="P9" i="2"/>
  <c r="P8" i="2"/>
  <c r="P4" i="2"/>
  <c r="P3" i="2"/>
  <c r="P2" i="2"/>
  <c r="I33" i="1"/>
  <c r="H33" i="1"/>
  <c r="G33" i="1"/>
  <c r="F33" i="1"/>
  <c r="J33" i="1" s="1"/>
  <c r="I3" i="9" s="1"/>
  <c r="E33" i="1"/>
  <c r="D33" i="1"/>
  <c r="C33" i="1"/>
  <c r="I32" i="1"/>
  <c r="H32" i="1"/>
  <c r="G32" i="1"/>
  <c r="F32" i="1"/>
  <c r="J32" i="1" s="1"/>
  <c r="G3" i="9" s="1"/>
  <c r="E32" i="1"/>
  <c r="D32" i="1"/>
  <c r="C32" i="1"/>
  <c r="I31" i="1"/>
  <c r="H31" i="1"/>
  <c r="G31" i="1"/>
  <c r="F31" i="1"/>
  <c r="J31" i="1" s="1"/>
  <c r="E3" i="9" s="1"/>
  <c r="E31" i="1"/>
  <c r="D31" i="1"/>
  <c r="C31" i="1"/>
  <c r="I30" i="1"/>
  <c r="H30" i="1"/>
  <c r="G30" i="1"/>
  <c r="F30" i="1"/>
  <c r="J30" i="1" s="1"/>
  <c r="C3" i="9" s="1"/>
  <c r="E30" i="1"/>
  <c r="D30" i="1"/>
  <c r="C30" i="1"/>
  <c r="I29" i="1"/>
  <c r="H29" i="1"/>
  <c r="G29" i="1"/>
  <c r="F29" i="1"/>
  <c r="J29" i="1" s="1"/>
  <c r="H3" i="9" s="1"/>
  <c r="W3" i="9" s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J27" i="1" s="1"/>
  <c r="D3" i="9" s="1"/>
  <c r="Q3" i="9" s="1"/>
  <c r="D27" i="1"/>
  <c r="C27" i="1"/>
  <c r="I26" i="1"/>
  <c r="H26" i="1"/>
  <c r="G26" i="1"/>
  <c r="F26" i="1"/>
  <c r="E26" i="1"/>
  <c r="D26" i="1"/>
  <c r="C26" i="1"/>
  <c r="P22" i="1"/>
  <c r="P21" i="1"/>
  <c r="P20" i="1"/>
  <c r="P16" i="1"/>
  <c r="P15" i="1"/>
  <c r="P14" i="1"/>
  <c r="P10" i="1"/>
  <c r="P9" i="1"/>
  <c r="P8" i="1"/>
  <c r="P4" i="1"/>
  <c r="P3" i="1"/>
  <c r="P2" i="1"/>
  <c r="N10" i="9" l="1"/>
  <c r="D36" i="3"/>
  <c r="E38" i="3"/>
  <c r="E36" i="3"/>
  <c r="E39" i="3"/>
  <c r="J32" i="3"/>
  <c r="G5" i="9" s="1"/>
  <c r="U5" i="9" s="1"/>
  <c r="E41" i="3"/>
  <c r="E37" i="3"/>
  <c r="D39" i="3"/>
  <c r="J27" i="3"/>
  <c r="D5" i="9" s="1"/>
  <c r="Q5" i="9" s="1"/>
  <c r="J29" i="3"/>
  <c r="H5" i="9" s="1"/>
  <c r="W5" i="9" s="1"/>
  <c r="D37" i="3"/>
  <c r="D41" i="3"/>
  <c r="J28" i="3"/>
  <c r="L28" i="3" s="1"/>
  <c r="J33" i="3"/>
  <c r="M5" i="9" s="1"/>
  <c r="C38" i="3"/>
  <c r="N9" i="9"/>
  <c r="N7" i="9"/>
  <c r="M3" i="9"/>
  <c r="X3" i="9"/>
  <c r="X8" i="9"/>
  <c r="M8" i="9"/>
  <c r="R9" i="9"/>
  <c r="U3" i="9"/>
  <c r="U8" i="9"/>
  <c r="O9" i="9"/>
  <c r="J9" i="9"/>
  <c r="R3" i="9"/>
  <c r="K3" i="9"/>
  <c r="L27" i="2"/>
  <c r="F5" i="9"/>
  <c r="L26" i="4"/>
  <c r="K8" i="9"/>
  <c r="R8" i="9"/>
  <c r="X9" i="9"/>
  <c r="M9" i="9"/>
  <c r="J10" i="9"/>
  <c r="O10" i="9"/>
  <c r="O3" i="9"/>
  <c r="O6" i="9"/>
  <c r="U7" i="9"/>
  <c r="L7" i="9"/>
  <c r="O8" i="9"/>
  <c r="U9" i="9"/>
  <c r="L9" i="9"/>
  <c r="J30" i="3"/>
  <c r="C5" i="9" s="1"/>
  <c r="J28" i="6"/>
  <c r="F8" i="9" s="1"/>
  <c r="T8" i="9" s="1"/>
  <c r="L27" i="1"/>
  <c r="J26" i="2"/>
  <c r="B4" i="9" s="1"/>
  <c r="N4" i="9" s="1"/>
  <c r="J27" i="5"/>
  <c r="D7" i="9" s="1"/>
  <c r="L26" i="7"/>
  <c r="L26" i="8"/>
  <c r="X10" i="9"/>
  <c r="M10" i="9"/>
  <c r="J28" i="1"/>
  <c r="J31" i="2"/>
  <c r="E4" i="9" s="1"/>
  <c r="J31" i="3"/>
  <c r="E5" i="9" s="1"/>
  <c r="J26" i="4"/>
  <c r="B6" i="9" s="1"/>
  <c r="N6" i="9" s="1"/>
  <c r="L28" i="5"/>
  <c r="J26" i="6"/>
  <c r="J27" i="7"/>
  <c r="J28" i="8"/>
  <c r="K6" i="9"/>
  <c r="J26" i="1"/>
  <c r="B3" i="9" s="1"/>
  <c r="N3" i="9" s="1"/>
  <c r="J33" i="2"/>
  <c r="I4" i="9" s="1"/>
  <c r="J32" i="4"/>
  <c r="G6" i="9" s="1"/>
  <c r="U4" i="9"/>
  <c r="L4" i="9"/>
  <c r="L27" i="8"/>
  <c r="L28" i="2"/>
  <c r="J30" i="2"/>
  <c r="C4" i="9" s="1"/>
  <c r="J26" i="3"/>
  <c r="L27" i="3"/>
  <c r="L27" i="4"/>
  <c r="L28" i="4"/>
  <c r="J29" i="4"/>
  <c r="H6" i="9" s="1"/>
  <c r="W6" i="9" s="1"/>
  <c r="J33" i="4"/>
  <c r="I6" i="9" s="1"/>
  <c r="J30" i="5"/>
  <c r="C7" i="9" s="1"/>
  <c r="J33" i="5"/>
  <c r="I7" i="9" s="1"/>
  <c r="J31" i="8"/>
  <c r="E10" i="9" s="1"/>
  <c r="X5" i="9" l="1"/>
  <c r="J3" i="9"/>
  <c r="X6" i="9"/>
  <c r="M6" i="9"/>
  <c r="R10" i="9"/>
  <c r="K10" i="9"/>
  <c r="U6" i="9"/>
  <c r="L6" i="9"/>
  <c r="L26" i="2"/>
  <c r="T5" i="9"/>
  <c r="L5" i="9"/>
  <c r="M7" i="9"/>
  <c r="X7" i="9"/>
  <c r="B5" i="9"/>
  <c r="N5" i="9" s="1"/>
  <c r="L26" i="3"/>
  <c r="X4" i="9"/>
  <c r="M4" i="9"/>
  <c r="F10" i="9"/>
  <c r="L28" i="8"/>
  <c r="K4" i="9"/>
  <c r="R4" i="9"/>
  <c r="O7" i="9"/>
  <c r="J7" i="9"/>
  <c r="O4" i="9"/>
  <c r="J4" i="9"/>
  <c r="L27" i="7"/>
  <c r="D9" i="9"/>
  <c r="K5" i="9"/>
  <c r="R5" i="9"/>
  <c r="F3" i="9"/>
  <c r="L28" i="1"/>
  <c r="L28" i="6"/>
  <c r="L8" i="9"/>
  <c r="L26" i="6"/>
  <c r="B8" i="9"/>
  <c r="Q7" i="9"/>
  <c r="K7" i="9"/>
  <c r="O5" i="9"/>
  <c r="J6" i="9"/>
  <c r="L26" i="1"/>
  <c r="L27" i="5"/>
  <c r="J5" i="9" l="1"/>
  <c r="T10" i="9"/>
  <c r="L10" i="9"/>
  <c r="T3" i="9"/>
  <c r="L3" i="9"/>
  <c r="N8" i="9"/>
  <c r="J8" i="9"/>
  <c r="Q9" i="9"/>
  <c r="K9" i="9"/>
</calcChain>
</file>

<file path=xl/sharedStrings.xml><?xml version="1.0" encoding="utf-8"?>
<sst xmlns="http://schemas.openxmlformats.org/spreadsheetml/2006/main" count="851" uniqueCount="44">
  <si>
    <t>23S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</si>
  <si>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</si>
  <si>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</si>
  <si>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</si>
  <si>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</si>
  <si>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</si>
  <si>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</si>
  <si>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</si>
  <si>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</si>
  <si>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</si>
  <si>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</si>
  <si>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</si>
  <si>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</si>
  <si>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</si>
  <si>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</si>
  <si>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</si>
  <si>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</si>
  <si>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</si>
  <si>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</si>
  <si>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</si>
  <si>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23S-D2</t>
  </si>
  <si>
    <t>23W</t>
  </si>
  <si>
    <t>-</t>
  </si>
  <si>
    <t>左右バッテリーカバー</t>
  </si>
  <si>
    <t>脚3本</t>
  </si>
  <si>
    <t>左右垂直尾翼</t>
  </si>
  <si>
    <t>フレーム</t>
  </si>
  <si>
    <t>tank %</t>
  </si>
  <si>
    <t>左右両翼</t>
  </si>
  <si>
    <t>その他</t>
  </si>
  <si>
    <t>反復回数</t>
  </si>
  <si>
    <t>950-1000荒れてる可能性</t>
  </si>
  <si>
    <t>700-950安定</t>
  </si>
  <si>
    <t>alpha</t>
  </si>
  <si>
    <t>Drag</t>
  </si>
  <si>
    <t>Lift</t>
  </si>
  <si>
    <t>L/D=CL/CD</t>
  </si>
  <si>
    <t>CD</t>
  </si>
  <si>
    <t>CL</t>
  </si>
  <si>
    <t>S</t>
  </si>
  <si>
    <t>23W</t>
    <phoneticPr fontId="1"/>
  </si>
  <si>
    <t>23S</t>
    <phoneticPr fontId="1"/>
  </si>
  <si>
    <t>23S-D2</t>
    <phoneticPr fontId="1"/>
  </si>
  <si>
    <t>z-方向</t>
    <rPh sb="2" eb="4">
      <t xml:space="preserve">ホウコウ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</si>
</sst>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0000_ "/>
    <numFmt numFmtId="178" formatCode="0.000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1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/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Drag[N]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'alpha=4'!$C$35</c:f>
              <c:strCache>
                <c:ptCount val="1"/>
                <c:pt idx="0">
                  <c:v>機首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'alpha=4'!$C$36:$C$38</c:f>
              <c:numCache>
                <c:formatCode>0.000</c:formatCode>
                <c:ptCount val="3"/>
                <c:pt idx="0">
                  <c:v>7.6247619071428776</c:v>
                </c:pt>
                <c:pt idx="1">
                  <c:v>3.0396625524591552</c:v>
                </c:pt>
                <c:pt idx="2">
                  <c:v>2.8827062740329197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D-1243-B449-6C6238BABEDC}"/>
            </c:ext>
          </c:extLst>
        </c:ser>
        <c:ser>
          <c:idx val="1"/>
          <c:order val="1"/>
          <c:tx>
            <c:strRef>
              <c:f>'alpha=4'!$D$35</c:f>
              <c:strCache>
                <c:ptCount val="1"/>
                <c:pt idx="0">
                  <c:v>左右両翼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'alpha=4'!$D$36:$D$38</c:f>
              <c:numCache>
                <c:formatCode>0.000</c:formatCode>
                <c:ptCount val="3"/>
                <c:pt idx="0">
                  <c:v>4.1581783823859482</c:v>
                </c:pt>
                <c:pt idx="1">
                  <c:v>4.4045085822413306</c:v>
                </c:pt>
                <c:pt idx="2">
                  <c:v>4.7611338187691477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D-1243-B449-6C6238BABEDC}"/>
            </c:ext>
          </c:extLst>
        </c:ser>
        <c:ser>
          <c:idx val="2"/>
          <c:order val="2"/>
          <c:tx>
            <c:strRef>
              <c:f>'alpha=4'!$E$35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'alpha=4'!$E$36:$E$38</c:f>
              <c:numCache>
                <c:formatCode>0.000</c:formatCode>
                <c:ptCount val="3"/>
                <c:pt idx="0">
                  <c:v>6.2875684975506037</c:v>
                </c:pt>
                <c:pt idx="1">
                  <c:v>6.3081323038094723</c:v>
                </c:pt>
                <c:pt idx="2">
                  <c:v>6.1492107125764974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D-1243-B449-6C6238BABEDC}"/>
            </c:ext>
          </c:extLst>
        </c:ser>
        <c:ser>
          <c:idx val="3"/>
          <c:order val="3"/>
          <c:tx>
            <c:strRef>
              <c:f>'alpha=4'!$F$35</c:f>
              <c:strCache>
                <c:ptCount val="1"/>
                <c:pt idx="0">
                  <c:v>左右バッテリーカバー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'alpha=4'!$F$36:$F$38</c:f>
              <c:numCache>
                <c:formatCode>0.000</c:formatCode>
                <c:ptCount val="3"/>
                <c:pt idx="0">
                  <c:v>1.8137614650874474</c:v>
                </c:pt>
                <c:pt idx="1">
                  <c:v>2.0436833258779332</c:v>
                </c:pt>
                <c:pt idx="2">
                  <c:v>1.9061576534042357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DD-1243-B449-6C6238BABEDC}"/>
            </c:ext>
          </c:extLst>
        </c:ser>
        <c:ser>
          <c:idx val="4"/>
          <c:order val="4"/>
          <c:tx>
            <c:strRef>
              <c:f>'alpha=4'!$G$35</c:f>
              <c:strCache>
                <c:ptCount val="1"/>
                <c:pt idx="0">
                  <c:v>脚3本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'alpha=4'!$G$36:$G$38</c:f>
              <c:numCache>
                <c:formatCode>0.000</c:formatCode>
                <c:ptCount val="3"/>
                <c:pt idx="0">
                  <c:v>1.1254677428595297</c:v>
                </c:pt>
                <c:pt idx="1">
                  <c:v>0.67996836683924633</c:v>
                </c:pt>
                <c:pt idx="2">
                  <c:v>0.72152458547121201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DD-1243-B449-6C6238BABEDC}"/>
            </c:ext>
          </c:extLst>
        </c:ser>
        <c:ser>
          <c:idx val="5"/>
          <c:order val="5"/>
          <c:tx>
            <c:strRef>
              <c:f>'alpha=4'!$H$35</c:f>
              <c:strCache>
                <c:ptCount val="1"/>
                <c:pt idx="0">
                  <c:v>左右垂直尾翼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'alpha=4'!$H$36:$H$38</c:f>
              <c:numCache>
                <c:formatCode>0.000</c:formatCode>
                <c:ptCount val="3"/>
                <c:pt idx="0">
                  <c:v>0.54340125910689674</c:v>
                </c:pt>
                <c:pt idx="1">
                  <c:v>0.32878613447569188</c:v>
                </c:pt>
                <c:pt idx="2">
                  <c:v>0.35320351366537345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DD-1243-B449-6C6238BABEDC}"/>
            </c:ext>
          </c:extLst>
        </c:ser>
        <c:ser>
          <c:idx val="6"/>
          <c:order val="6"/>
          <c:tx>
            <c:strRef>
              <c:f>'alpha=4'!$I$35</c:f>
              <c:strCache>
                <c:ptCount val="1"/>
                <c:pt idx="0">
                  <c:v>フレーム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'alpha=4'!$B$36:$B$38</c:f>
              <c:strCache>
                <c:ptCount val="3"/>
                <c:pt idx="0">
                  <c:v>23S</c:v>
                </c:pt>
                <c:pt idx="1">
                  <c:v>23S-D2</c:v>
                </c:pt>
                <c:pt idx="2">
                  <c:v>23W</c:v>
                </c:pt>
              </c:strCache>
            </c:strRef>
          </c:cat>
          <c:val>
            <c:numRef>
              <c:f>'alpha=4'!$I$36:$I$38</c:f>
              <c:numCache>
                <c:formatCode>0.000</c:formatCode>
                <c:ptCount val="3"/>
                <c:pt idx="0">
                  <c:v>2.80493803049673</c:v>
                </c:pt>
                <c:pt idx="1">
                  <c:v>3.2556944766166005</c:v>
                </c:pt>
                <c:pt idx="2">
                  <c:v>3.1683249600356764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DD-1243-B449-6C6238BABE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olid"/>
              <a:round/>
            </a:ln>
          </c:spPr>
        </c:serLines>
        <c:axId val="2010590655"/>
        <c:axId val="2011027647"/>
      </c:barChart>
      <c:catAx>
        <c:axId val="201059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1027647"/>
        <c:crosses val="autoZero"/>
        <c:auto val="1"/>
        <c:lblAlgn val="ctr"/>
        <c:lblOffset val="100"/>
        <c:noMultiLvlLbl val="0"/>
      </c:catAx>
      <c:valAx>
        <c:axId val="20110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059065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'plot_23Svs23s-D2vs23W'!$B$1:$C$1</c:f>
              <c:strCache>
                <c:ptCount val="1"/>
                <c:pt idx="0">
                  <c:v>23S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'plot_23Svs23s-D2vs23W'!$N$3:$N$10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'plot_23Svs23s-D2vs23W'!$O$3:$O$10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F-1F41-ADE7-CF3F65471631}"/>
            </c:ext>
          </c:extLst>
        </c:ser>
        <c:ser>
          <c:idx val="1"/>
          <c:order val="1"/>
          <c:tx>
            <c:strRef>
              <c:f>'plot_23Svs23s-D2vs23W'!$D$1:$E$1</c:f>
              <c:strCache>
                <c:ptCount val="1"/>
                <c:pt idx="0">
                  <c:v>23S-D2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'plot_23Svs23s-D2vs23W'!$Q$3:$Q$10</c:f>
              <c:numCache>
                <c:formatCode>General</c:formatCode>
                <c:ptCount val="8"/>
                <c:pt idx="0">
                  <c:v>3.6469800322322755E-2</c:v>
                </c:pt>
                <c:pt idx="1">
                  <c:v>4.0893320244734854E-2</c:v>
                </c:pt>
                <c:pt idx="2">
                  <c:v>4.4181887337484328E-2</c:v>
                </c:pt>
                <c:pt idx="3">
                  <c:v>5.089845590459019E-2</c:v>
                </c:pt>
                <c:pt idx="4">
                  <c:v>5.9745791417341432E-2</c:v>
                </c:pt>
                <c:pt idx="5">
                  <c:v>7.106095131661555E-2</c:v>
                </c:pt>
                <c:pt idx="6">
                  <c:v>8.5400592597269342E-2</c:v>
                </c:pt>
                <c:pt idx="7">
                  <c:v>0.10659485489803196</c:v>
                </c:pt>
              </c:numCache>
            </c:numRef>
          </c:xVal>
          <c:yVal>
            <c:numRef>
              <c:f>'plot_23Svs23s-D2vs23W'!$R$3:$R$10</c:f>
              <c:numCache>
                <c:formatCode>General</c:formatCode>
                <c:ptCount val="8"/>
                <c:pt idx="0">
                  <c:v>3.0930490154326043E-2</c:v>
                </c:pt>
                <c:pt idx="1">
                  <c:v>0.14954940737230965</c:v>
                </c:pt>
                <c:pt idx="2">
                  <c:v>0.25873345843698731</c:v>
                </c:pt>
                <c:pt idx="3">
                  <c:v>0.36243308643052574</c:v>
                </c:pt>
                <c:pt idx="4">
                  <c:v>0.47410853777770651</c:v>
                </c:pt>
                <c:pt idx="5">
                  <c:v>0.57806177364268019</c:v>
                </c:pt>
                <c:pt idx="6">
                  <c:v>0.67852744431050482</c:v>
                </c:pt>
                <c:pt idx="7">
                  <c:v>0.77800943544508661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F-1F41-ADE7-CF3F65471631}"/>
            </c:ext>
          </c:extLst>
        </c:ser>
        <c:ser>
          <c:idx val="2"/>
          <c:order val="2"/>
          <c:tx>
            <c:strRef>
              <c:f>'plot_23Svs23s-D2vs23W'!$F$1:$G$1</c:f>
              <c:strCache>
                <c:ptCount val="1"/>
                <c:pt idx="0">
                  <c:v>23W</c:v>
                </c:pt>
              </c:strCache>
            </c:strRef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'plot_23Svs23s-D2vs23W'!$T$3:$T$10</c:f>
              <c:numCache>
                <c:formatCode>General</c:formatCode>
                <c:ptCount val="8"/>
                <c:pt idx="0">
                  <c:v>3.5540893472416797E-2</c:v>
                </c:pt>
                <c:pt idx="1">
                  <c:v>4.0061023096257274E-2</c:v>
                </c:pt>
                <c:pt idx="2">
                  <c:v>4.3520536914475542E-2</c:v>
                </c:pt>
                <c:pt idx="3">
                  <c:v>5.0349048250869055E-2</c:v>
                </c:pt>
                <c:pt idx="4">
                  <c:v>5.9355182757337872E-2</c:v>
                </c:pt>
                <c:pt idx="5">
                  <c:v>7.1849193488386739E-2</c:v>
                </c:pt>
                <c:pt idx="6">
                  <c:v>8.8996831493143816E-2</c:v>
                </c:pt>
                <c:pt idx="7">
                  <c:v>0.10817622391057267</c:v>
                </c:pt>
              </c:numCache>
            </c:numRef>
          </c:xVal>
          <c:yVal>
            <c:numRef>
              <c:f>'plot_23Svs23s-D2vs23W'!$U$3:$U$10</c:f>
              <c:numCache>
                <c:formatCode>General</c:formatCode>
                <c:ptCount val="8"/>
                <c:pt idx="0">
                  <c:v>3.4489856277056273E-2</c:v>
                </c:pt>
                <c:pt idx="1">
                  <c:v>0.14872011525219594</c:v>
                </c:pt>
                <c:pt idx="2">
                  <c:v>0.26037919307997487</c:v>
                </c:pt>
                <c:pt idx="3">
                  <c:v>0.36881537304002721</c:v>
                </c:pt>
                <c:pt idx="4">
                  <c:v>0.48344465927150304</c:v>
                </c:pt>
                <c:pt idx="5">
                  <c:v>0.58708165854291205</c:v>
                </c:pt>
                <c:pt idx="6">
                  <c:v>0.68145192058533244</c:v>
                </c:pt>
                <c:pt idx="7">
                  <c:v>0.78276968949585957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F-1F41-ADE7-CF3F6547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41495007467798"/>
          <c:y val="4.2420969846812283E-2"/>
          <c:w val="0.34017811824192218"/>
          <c:h val="0.258532502452733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'plot_23Svs23s-D2vs23W'!$J$1</c:f>
              <c:strCache>
                <c:ptCount val="1"/>
                <c:pt idx="0">
                  <c:v>23S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'plot_23Svs23s-D2vs23W'!$A$3:$A$10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'plot_23Svs23s-D2vs23W'!$J$3:$J$10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8-104C-B540-DEE43E5D8409}"/>
            </c:ext>
          </c:extLst>
        </c:ser>
        <c:ser>
          <c:idx val="1"/>
          <c:order val="1"/>
          <c:tx>
            <c:strRef>
              <c:f>'plot_23Svs23s-D2vs23W'!$K$1</c:f>
              <c:strCache>
                <c:ptCount val="1"/>
                <c:pt idx="0">
                  <c:v>23S-D2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6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F188-104C-B540-DEE43E5D8409}"/>
              </c:ext>
            </c:extLst>
          </c:dPt>
          <c:xVal>
            <c:numRef>
              <c:f>'plot_23Svs23s-D2vs23W'!$A$3:$A$10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'plot_23Svs23s-D2vs23W'!$K$3:$K$10</c:f>
              <c:numCache>
                <c:formatCode>0.000000</c:formatCode>
                <c:ptCount val="8"/>
                <c:pt idx="0" formatCode="General">
                  <c:v>0.84811240755255346</c:v>
                </c:pt>
                <c:pt idx="1">
                  <c:v>3.6570619963676005</c:v>
                </c:pt>
                <c:pt idx="2" formatCode="General">
                  <c:v>5.8560979176974959</c:v>
                </c:pt>
                <c:pt idx="3" formatCode="General">
                  <c:v>7.1207088700276335</c:v>
                </c:pt>
                <c:pt idx="4" formatCode="General">
                  <c:v>7.9354298692927658</c:v>
                </c:pt>
                <c:pt idx="5" formatCode="General">
                  <c:v>8.1347317047177938</c:v>
                </c:pt>
                <c:pt idx="6" formatCode="General">
                  <c:v>7.9452311005649925</c:v>
                </c:pt>
                <c:pt idx="7" formatCode="General">
                  <c:v>7.29875223517426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88-104C-B540-DEE43E5D8409}"/>
            </c:ext>
          </c:extLst>
        </c:ser>
        <c:ser>
          <c:idx val="2"/>
          <c:order val="2"/>
          <c:tx>
            <c:strRef>
              <c:f>'plot_23Svs23s-D2vs23W'!$L$1</c:f>
              <c:strCache>
                <c:ptCount val="1"/>
                <c:pt idx="0">
                  <c:v>23W</c:v>
                </c:pt>
              </c:strCache>
            </c:strRef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'plot_23Svs23s-D2vs23W'!$A$3:$A$10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'plot_23Svs23s-D2vs23W'!$L$3:$L$10</c:f>
              <c:numCache>
                <c:formatCode>General</c:formatCode>
                <c:ptCount val="8"/>
                <c:pt idx="0">
                  <c:v>0.97042738398863748</c:v>
                </c:pt>
                <c:pt idx="1">
                  <c:v>3.7123394201604953</c:v>
                </c:pt>
                <c:pt idx="2">
                  <c:v>5.9829039699500841</c:v>
                </c:pt>
                <c:pt idx="3">
                  <c:v>7.3251707003947439</c:v>
                </c:pt>
                <c:pt idx="4">
                  <c:v>8.144944330269734</c:v>
                </c:pt>
                <c:pt idx="5">
                  <c:v>8.171026424086504</c:v>
                </c:pt>
                <c:pt idx="6">
                  <c:v>7.6570357523102439</c:v>
                </c:pt>
                <c:pt idx="7">
                  <c:v>7.2360603947773319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88-104C-B540-DEE43E5D8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0035300185294872"/>
          <c:h val="0.2624940206666335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'plot_23Svs23s-D2vs23W'!$N$14</c:f>
              <c:strCache>
                <c:ptCount val="1"/>
                <c:pt idx="0">
                  <c:v>23S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'plot_23Svs23s-D2vs23W'!$O$13:$V$13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'plot_23Svs23s-D2vs23W'!$O$14:$V$14</c:f>
              <c:numCache>
                <c:formatCode>General</c:formatCode>
                <c:ptCount val="8"/>
                <c:pt idx="0">
                  <c:v>15.290605402799999</c:v>
                </c:pt>
                <c:pt idx="1">
                  <c:v>14.762198326</c:v>
                </c:pt>
                <c:pt idx="2">
                  <c:v>13.821329875350006</c:v>
                </c:pt>
                <c:pt idx="3">
                  <c:v>12.034435776850003</c:v>
                </c:pt>
                <c:pt idx="4">
                  <c:v>8.6063210130000005</c:v>
                </c:pt>
                <c:pt idx="5">
                  <c:v>4.4950573557999993</c:v>
                </c:pt>
                <c:pt idx="6">
                  <c:v>-0.34297445440000163</c:v>
                </c:pt>
                <c:pt idx="7">
                  <c:v>-5.6411373791999955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6-1043-8A6F-17C93716A2BB}"/>
            </c:ext>
          </c:extLst>
        </c:ser>
        <c:ser>
          <c:idx val="1"/>
          <c:order val="1"/>
          <c:tx>
            <c:strRef>
              <c:f>'plot_23Svs23s-D2vs23W'!$N$15</c:f>
              <c:strCache>
                <c:ptCount val="1"/>
                <c:pt idx="0">
                  <c:v>23S-D2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6921744450904279E-2"/>
                  <c:y val="-3.59156085645482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'plot_23Svs23s-D2vs23W'!$O$13:$V$13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'plot_23Svs23s-D2vs23W'!$O$15:$V$15</c:f>
              <c:numCache>
                <c:formatCode>General</c:formatCode>
                <c:ptCount val="8"/>
                <c:pt idx="0">
                  <c:v>11.351795738</c:v>
                </c:pt>
                <c:pt idx="1">
                  <c:v>11.096374193999999</c:v>
                </c:pt>
                <c:pt idx="2">
                  <c:v>8.1009773783999979</c:v>
                </c:pt>
                <c:pt idx="3">
                  <c:v>3.9639851308000003</c:v>
                </c:pt>
                <c:pt idx="4">
                  <c:v>-2.1224599861966</c:v>
                </c:pt>
                <c:pt idx="5">
                  <c:v>-9.4618522333800037</c:v>
                </c:pt>
                <c:pt idx="6">
                  <c:v>-17.910039244</c:v>
                </c:pt>
                <c:pt idx="7">
                  <c:v>-26.391897763999996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6-1043-8A6F-17C93716A2BB}"/>
            </c:ext>
          </c:extLst>
        </c:ser>
        <c:ser>
          <c:idx val="2"/>
          <c:order val="2"/>
          <c:tx>
            <c:strRef>
              <c:f>'plot_23Svs23s-D2vs23W'!$N$16</c:f>
              <c:strCache>
                <c:ptCount val="1"/>
                <c:pt idx="0">
                  <c:v>23W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'plot_23Svs23s-D2vs23W'!$O$13:$V$13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'plot_23Svs23s-D2vs23W'!$O$16:$V$16</c:f>
              <c:numCache>
                <c:formatCode>General</c:formatCode>
                <c:ptCount val="8"/>
                <c:pt idx="0">
                  <c:v>11.264046449999999</c:v>
                </c:pt>
                <c:pt idx="1">
                  <c:v>11.043927148000002</c:v>
                </c:pt>
                <c:pt idx="2">
                  <c:v>8.0029731324333326</c:v>
                </c:pt>
                <c:pt idx="3">
                  <c:v>3.6515405073999982</c:v>
                </c:pt>
                <c:pt idx="4">
                  <c:v>-2.6954908687000003</c:v>
                </c:pt>
                <c:pt idx="5">
                  <c:v>-9.8844807156000005</c:v>
                </c:pt>
                <c:pt idx="6">
                  <c:v>-17.313926646266655</c:v>
                </c:pt>
                <c:pt idx="7">
                  <c:v>-26.751025574200003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6-1043-8A6F-17C93716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06799"/>
        <c:axId val="1873765583"/>
      </c:scatterChart>
      <c:valAx>
        <c:axId val="18724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765583"/>
        <c:crosses val="autoZero"/>
        <c:crossBetween val="midCat"/>
      </c:valAx>
      <c:valAx>
        <c:axId val="18737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24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'plot_23Svs23s-D2vs23W'!$B$1:$C$1</c:f>
              <c:strCache>
                <c:ptCount val="1"/>
                <c:pt idx="0">
                  <c:v>23S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'plot_23Svs23s-D2vs23W'!$B$3:$B$10</c:f>
              <c:numCache>
                <c:formatCode>General</c:formatCode>
                <c:ptCount val="8"/>
                <c:pt idx="0">
                  <c:v>15.290605402799999</c:v>
                </c:pt>
                <c:pt idx="1">
                  <c:v>16.055294288890284</c:v>
                </c:pt>
                <c:pt idx="2">
                  <c:v>18.070508787079429</c:v>
                </c:pt>
                <c:pt idx="3">
                  <c:v>20.803621994228205</c:v>
                </c:pt>
                <c:pt idx="4">
                  <c:v>23.489026294253037</c:v>
                </c:pt>
                <c:pt idx="5">
                  <c:v>26.53653097574816</c:v>
                </c:pt>
                <c:pt idx="6">
                  <c:v>31.029939833651113</c:v>
                </c:pt>
                <c:pt idx="7">
                  <c:v>36.552244526523658</c:v>
                </c:pt>
              </c:numCache>
            </c:numRef>
          </c:xVal>
          <c:yVal>
            <c:numRef>
              <c:f>'plot_23Svs23s-D2vs23W'!$C$3:$C$10</c:f>
              <c:numCache>
                <c:formatCode>General</c:formatCode>
                <c:ptCount val="8"/>
                <c:pt idx="0">
                  <c:v>14.834909841148473</c:v>
                </c:pt>
                <c:pt idx="1">
                  <c:v>36.771748382178224</c:v>
                </c:pt>
                <c:pt idx="2">
                  <c:v>60.283438007054372</c:v>
                </c:pt>
                <c:pt idx="3">
                  <c:v>82.802535585092684</c:v>
                </c:pt>
                <c:pt idx="4">
                  <c:v>105.2941379543939</c:v>
                </c:pt>
                <c:pt idx="5">
                  <c:v>124.61014205786402</c:v>
                </c:pt>
                <c:pt idx="6">
                  <c:v>147.63400524939749</c:v>
                </c:pt>
                <c:pt idx="7">
                  <c:v>169.92105624497077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F-3742-9DBB-24EDF5DE0A0D}"/>
            </c:ext>
          </c:extLst>
        </c:ser>
        <c:ser>
          <c:idx val="1"/>
          <c:order val="1"/>
          <c:tx>
            <c:strRef>
              <c:f>'plot_23Svs23s-D2vs23W'!$D$1:$E$1</c:f>
              <c:strCache>
                <c:ptCount val="1"/>
                <c:pt idx="0">
                  <c:v>23S-D2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'plot_23Svs23s-D2vs23W'!$D$3:$D$10</c:f>
              <c:numCache>
                <c:formatCode>General</c:formatCode>
                <c:ptCount val="8"/>
                <c:pt idx="0">
                  <c:v>11.351795738</c:v>
                </c:pt>
                <c:pt idx="1">
                  <c:v>12.728685497702351</c:v>
                </c:pt>
                <c:pt idx="2">
                  <c:v>13.752303438509957</c:v>
                </c:pt>
                <c:pt idx="3">
                  <c:v>15.842940452154044</c:v>
                </c:pt>
                <c:pt idx="4">
                  <c:v>18.596812002825288</c:v>
                </c:pt>
                <c:pt idx="5">
                  <c:v>22.118832490575183</c:v>
                </c:pt>
                <c:pt idx="6">
                  <c:v>26.582270111168306</c:v>
                </c:pt>
                <c:pt idx="7">
                  <c:v>33.179315730543053</c:v>
                </c:pt>
              </c:numCache>
            </c:numRef>
          </c:xVal>
          <c:yVal>
            <c:numRef>
              <c:f>'plot_23Svs23s-D2vs23W'!$E$3:$E$10</c:f>
              <c:numCache>
                <c:formatCode>General</c:formatCode>
                <c:ptCount val="8"/>
                <c:pt idx="0">
                  <c:v>9.6275988133999952</c:v>
                </c:pt>
                <c:pt idx="1">
                  <c:v>46.549591997362683</c:v>
                </c:pt>
                <c:pt idx="2">
                  <c:v>80.534835529802265</c:v>
                </c:pt>
                <c:pt idx="3">
                  <c:v>112.81296660497291</c:v>
                </c:pt>
                <c:pt idx="4">
                  <c:v>147.57369744084201</c:v>
                </c:pt>
                <c:pt idx="5">
                  <c:v>179.930767932424</c:v>
                </c:pt>
                <c:pt idx="6">
                  <c:v>211.20227921087366</c:v>
                </c:pt>
                <c:pt idx="7">
                  <c:v>242.16760484985357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F-3742-9DBB-24EDF5DE0A0D}"/>
            </c:ext>
          </c:extLst>
        </c:ser>
        <c:ser>
          <c:idx val="2"/>
          <c:order val="2"/>
          <c:tx>
            <c:strRef>
              <c:f>'plot_23Svs23s-D2vs23W'!$F$1:$G$1</c:f>
              <c:strCache>
                <c:ptCount val="1"/>
                <c:pt idx="0">
                  <c:v>23W</c:v>
                </c:pt>
              </c:strCache>
            </c:strRef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'plot_23Svs23s-D2vs23W'!$F$3:$F$10</c:f>
              <c:numCache>
                <c:formatCode>General</c:formatCode>
                <c:ptCount val="8"/>
                <c:pt idx="0">
                  <c:v>11.264046450000002</c:v>
                </c:pt>
                <c:pt idx="1">
                  <c:v>12.696620171943014</c:v>
                </c:pt>
                <c:pt idx="2">
                  <c:v>13.793050805378565</c:v>
                </c:pt>
                <c:pt idx="3">
                  <c:v>15.957224560244434</c:v>
                </c:pt>
                <c:pt idx="4">
                  <c:v>18.811556781648612</c:v>
                </c:pt>
                <c:pt idx="5">
                  <c:v>22.771308590661391</c:v>
                </c:pt>
                <c:pt idx="6">
                  <c:v>28.205943798785064</c:v>
                </c:pt>
                <c:pt idx="7">
                  <c:v>34.284506996425627</c:v>
                </c:pt>
              </c:numCache>
            </c:numRef>
          </c:xVal>
          <c:yVal>
            <c:numRef>
              <c:f>'plot_23Svs23s-D2vs23W'!$G$3:$G$10</c:f>
              <c:numCache>
                <c:formatCode>General</c:formatCode>
                <c:ptCount val="8"/>
                <c:pt idx="0">
                  <c:v>10.9309391296</c:v>
                </c:pt>
                <c:pt idx="1">
                  <c:v>47.134163567108978</c:v>
                </c:pt>
                <c:pt idx="2">
                  <c:v>82.522498421222622</c:v>
                </c:pt>
                <c:pt idx="3">
                  <c:v>116.88939380832193</c:v>
                </c:pt>
                <c:pt idx="4">
                  <c:v>153.21908275223603</c:v>
                </c:pt>
                <c:pt idx="5">
                  <c:v>186.06496420532224</c:v>
                </c:pt>
                <c:pt idx="6">
                  <c:v>215.97392009495064</c:v>
                </c:pt>
                <c:pt idx="7">
                  <c:v>248.08476323130182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F-3742-9DBB-24EDF5DE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41495007467798"/>
          <c:y val="4.2420969846812283E-2"/>
          <c:w val="0.34017811824192218"/>
          <c:h val="0.258532502452733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066456681300592E-2"/>
          <c:y val="2.5357512741592269E-2"/>
          <c:w val="0.94864414157521304"/>
          <c:h val="0.914868287746578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</c:spPr>
            <c:trendlineType val="poly"/>
            <c:order val="3"/>
            <c:forward val="2"/>
            <c:dispRSqr val="0"/>
            <c:dispEq val="1"/>
            <c:trendlineLbl>
              <c:layout>
                <c:manualLayout>
                  <c:x val="-5.4659286698239551E-2"/>
                  <c:y val="-4.1166681780887296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'plot_23Svs23s-D2vs23W'!$A$3:$A$10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'plot_23Svs23s-D2vs23W'!$D$3:$D$10</c:f>
              <c:numCache>
                <c:formatCode>General</c:formatCode>
                <c:ptCount val="8"/>
                <c:pt idx="0">
                  <c:v>11.351795738</c:v>
                </c:pt>
                <c:pt idx="1">
                  <c:v>12.728685497702351</c:v>
                </c:pt>
                <c:pt idx="2">
                  <c:v>13.752303438509957</c:v>
                </c:pt>
                <c:pt idx="3">
                  <c:v>15.842940452154044</c:v>
                </c:pt>
                <c:pt idx="4">
                  <c:v>18.596812002825288</c:v>
                </c:pt>
                <c:pt idx="5">
                  <c:v>22.118832490575183</c:v>
                </c:pt>
                <c:pt idx="6">
                  <c:v>26.582270111168306</c:v>
                </c:pt>
                <c:pt idx="7">
                  <c:v>33.179315730543053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1-0644-8C33-4A347FBF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976644314201735E-2"/>
          <c:y val="3.0969926752321918E-2"/>
          <c:w val="0.94432198766005515"/>
          <c:h val="0.896025965966933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'plot_23Svs23s-D2vs23W'!$A$3:$A$10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'plot_23Svs23s-D2vs23W'!$G$3:$G$10</c:f>
              <c:numCache>
                <c:formatCode>General</c:formatCode>
                <c:ptCount val="8"/>
                <c:pt idx="0">
                  <c:v>10.9309391296</c:v>
                </c:pt>
                <c:pt idx="1">
                  <c:v>47.134163567108978</c:v>
                </c:pt>
                <c:pt idx="2">
                  <c:v>82.522498421222622</c:v>
                </c:pt>
                <c:pt idx="3">
                  <c:v>116.88939380832193</c:v>
                </c:pt>
                <c:pt idx="4">
                  <c:v>153.21908275223603</c:v>
                </c:pt>
                <c:pt idx="5">
                  <c:v>186.06496420532224</c:v>
                </c:pt>
                <c:pt idx="6">
                  <c:v>215.97392009495064</c:v>
                </c:pt>
                <c:pt idx="7">
                  <c:v>248.08476323130182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0-CC48-9AEC-F5B93DD0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48799"/>
        <c:axId val="250251919"/>
      </c:scatterChart>
      <c:valAx>
        <c:axId val="25024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51919"/>
        <c:crosses val="autoZero"/>
        <c:crossBetween val="midCat"/>
      </c:valAx>
      <c:valAx>
        <c:axId val="2502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248799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42</xdr:row>
      <xdr:rowOff>0</xdr:rowOff>
    </xdr:from>
    <xdr:to>
      <xdr:col>5</xdr:col>
      <xdr:colOff>25400</xdr:colOff>
      <xdr:row>67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205801</xdr:colOff>
      <xdr:row>10</xdr:row>
      <xdr:rowOff>206022</xdr:rowOff>
    </xdr:from>
    <xdr:to>
      <xdr:col>6</xdr:col>
      <xdr:colOff>370901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610009</xdr:colOff>
      <xdr:row>10</xdr:row>
      <xdr:rowOff>221546</xdr:rowOff>
    </xdr:from>
    <xdr:to>
      <xdr:col>12</xdr:col>
      <xdr:colOff>279400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470853</xdr:colOff>
      <xdr:row>19</xdr:row>
      <xdr:rowOff>171709</xdr:rowOff>
    </xdr:from>
    <xdr:to>
      <xdr:col>22</xdr:col>
      <xdr:colOff>713616</xdr:colOff>
      <xdr:row>40</xdr:row>
      <xdr:rowOff>258007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490718-B0A6-DA48-974B-EECCCA9DF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28</xdr:row>
      <xdr:rowOff>153276</xdr:rowOff>
    </xdr:from>
    <xdr:to>
      <xdr:col>7</xdr:col>
      <xdr:colOff>459828</xdr:colOff>
      <xdr:row>50</xdr:row>
      <xdr:rowOff>178497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06E0AEC-0CF4-6E41-B428-FBB8FEEB2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285571</xdr:colOff>
      <xdr:row>0</xdr:row>
      <xdr:rowOff>187740</xdr:rowOff>
    </xdr:from>
    <xdr:to>
      <xdr:col>9</xdr:col>
      <xdr:colOff>491067</xdr:colOff>
      <xdr:row>28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152399</xdr:colOff>
      <xdr:row>0</xdr:row>
      <xdr:rowOff>191521</xdr:rowOff>
    </xdr:from>
    <xdr:to>
      <xdr:col>20</xdr:col>
      <xdr:colOff>658608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workbookViewId="0">
      <selection activeCell="P2" sqref="P2"/>
    </sheetView>
  </sheetViews>
  <sheetFormatPr baseColWidth="10" defaultRowHeight="20"/>
  <cols>
    <col min="1" max="1" width="11.5703125" style="2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2.314336920000001</v>
      </c>
      <c r="C8" s="1">
        <v>1.6341455600000001</v>
      </c>
      <c r="D8" s="1">
        <v>1.6337944</v>
      </c>
      <c r="E8" s="1">
        <v>0.75647709000000007</v>
      </c>
      <c r="F8" s="1">
        <v>0.73481753599999999</v>
      </c>
      <c r="G8" s="1">
        <v>0.1854798259999999</v>
      </c>
      <c r="H8" s="1">
        <v>0.18193759000000001</v>
      </c>
      <c r="I8" s="1">
        <v>0.35200410799999993</v>
      </c>
      <c r="J8" s="1">
        <v>0.22319923799999999</v>
      </c>
      <c r="K8" s="1">
        <v>0.22372136999999989</v>
      </c>
      <c r="L8" s="1">
        <v>1.6353469599999999</v>
      </c>
      <c r="M8" s="1">
        <v>1.47653514</v>
      </c>
      <c r="N8" s="1"/>
      <c r="O8" s="1"/>
      <c r="P8" s="1">
        <f>SUM(B8:O8)</f>
        <v>11.351795738</v>
      </c>
    </row>
    <row r="9" spans="1:18">
      <c r="A9" s="1" t="s">
        <v>17</v>
      </c>
      <c r="B9" s="1">
        <v>2.0735497399999989</v>
      </c>
      <c r="C9" s="1">
        <v>2.731207299999999</v>
      </c>
      <c r="D9" s="1">
        <v>2.6606088199999989</v>
      </c>
      <c r="E9" s="1">
        <v>1.03950382</v>
      </c>
      <c r="F9" s="1">
        <v>1.04960118</v>
      </c>
      <c r="G9" s="1">
        <v>-6.0888757799999998E-2</v>
      </c>
      <c r="H9" s="1">
        <v>-6.0512561799999982E-2</v>
      </c>
      <c r="I9" s="1">
        <v>-8.8235101400000002E-2</v>
      </c>
      <c r="J9" s="1">
        <v>0.125189466</v>
      </c>
      <c r="K9" s="1">
        <v>0.125215152</v>
      </c>
      <c r="L9" s="1">
        <v>-4.9058827999999999E-2</v>
      </c>
      <c r="M9" s="1">
        <v>8.1418584400000021E-2</v>
      </c>
      <c r="N9" s="1"/>
      <c r="O9" s="1"/>
      <c r="P9" s="1">
        <f>SUM(B9:O9)</f>
        <v>9.627598813399997</v>
      </c>
    </row>
    <row r="10" spans="1:18">
      <c r="A10" s="1" t="s">
        <v>18</v>
      </c>
      <c r="B10" s="1">
        <v>0.70698769799999994</v>
      </c>
      <c r="C10" s="1">
        <v>-0.198709996</v>
      </c>
      <c r="D10" s="1">
        <v>-0.19998723400000001</v>
      </c>
      <c r="E10" s="1">
        <v>-0.14002451799999999</v>
      </c>
      <c r="F10" s="1">
        <v>-0.137134916</v>
      </c>
      <c r="G10" s="1">
        <v>-1.01189052E-2</v>
      </c>
      <c r="H10" s="1">
        <v>-9.743261260000002E-3</v>
      </c>
      <c r="I10" s="1">
        <v>-7.25601414E-2</v>
      </c>
      <c r="J10" s="1">
        <v>-6.0190432000000009E-3</v>
      </c>
      <c r="K10" s="1">
        <v>-5.6573614000000006E-3</v>
      </c>
      <c r="L10" s="1">
        <v>-1.713158162E-6</v>
      </c>
      <c r="M10" s="1">
        <v>-4.9081604400000013E-2</v>
      </c>
      <c r="N10" s="1"/>
      <c r="O10" s="1"/>
      <c r="P10" s="1">
        <f>SUM(B10:O10)</f>
        <v>-0.12205099601816202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2.1847892</v>
      </c>
      <c r="C14" s="4">
        <v>1.74428754</v>
      </c>
      <c r="D14" s="4">
        <v>1.7167717000000009</v>
      </c>
      <c r="E14" s="4">
        <v>0.70538350200000022</v>
      </c>
      <c r="F14" s="4">
        <v>0.73752197800000008</v>
      </c>
      <c r="G14" s="4">
        <v>0.19626303799999989</v>
      </c>
      <c r="H14" s="4">
        <v>0.19777361600000001</v>
      </c>
      <c r="I14" s="4">
        <v>0.37582174000000002</v>
      </c>
      <c r="J14" s="4">
        <v>0.22007500599999999</v>
      </c>
      <c r="K14" s="4">
        <v>0.22634027000000001</v>
      </c>
      <c r="L14" s="4">
        <v>1.56666634</v>
      </c>
      <c r="M14" s="4">
        <v>1.39235252</v>
      </c>
      <c r="P14" s="4">
        <f>SUM(B14:O14)</f>
        <v>11.264046449999999</v>
      </c>
    </row>
    <row r="15" spans="1:18" s="4" customFormat="1">
      <c r="A15" s="4" t="s">
        <v>17</v>
      </c>
      <c r="B15" s="4">
        <v>1.8998444800000001</v>
      </c>
      <c r="C15" s="4">
        <v>3.2654270600000008</v>
      </c>
      <c r="D15" s="4">
        <v>3.26044972</v>
      </c>
      <c r="E15" s="4">
        <v>1.2967457</v>
      </c>
      <c r="F15" s="4">
        <v>1.1503657</v>
      </c>
      <c r="G15" s="4">
        <v>-5.3882180199999997E-2</v>
      </c>
      <c r="H15" s="4">
        <v>-5.4400948400000003E-2</v>
      </c>
      <c r="I15" s="4">
        <v>-7.6271112599999982E-2</v>
      </c>
      <c r="J15" s="4">
        <v>0.12741663</v>
      </c>
      <c r="K15" s="4">
        <v>0.124246866</v>
      </c>
      <c r="L15" s="4">
        <v>-9.2565030399999998E-2</v>
      </c>
      <c r="M15" s="4">
        <v>8.3562245199999954E-2</v>
      </c>
      <c r="P15" s="4">
        <f>SUM(B15:O15)</f>
        <v>10.930939129600002</v>
      </c>
    </row>
    <row r="16" spans="1:18" s="4" customFormat="1">
      <c r="A16" s="4" t="s">
        <v>18</v>
      </c>
      <c r="B16" s="4">
        <v>0.58186762399999992</v>
      </c>
      <c r="C16" s="4">
        <v>-0.39929158000000009</v>
      </c>
      <c r="D16" s="4">
        <v>-0.32282992799999988</v>
      </c>
      <c r="E16" s="4">
        <v>-0.16612400399999999</v>
      </c>
      <c r="F16" s="4">
        <v>-0.17087945199999999</v>
      </c>
      <c r="G16" s="4">
        <v>-1.32515182E-2</v>
      </c>
      <c r="H16" s="4">
        <v>-1.33509558E-2</v>
      </c>
      <c r="I16" s="4">
        <v>-7.2301042200000012E-2</v>
      </c>
      <c r="J16" s="4">
        <v>3.19510666E-3</v>
      </c>
      <c r="K16" s="4">
        <v>4.2544098000000001E-3</v>
      </c>
      <c r="L16" s="4">
        <v>-3.23410662E-6</v>
      </c>
      <c r="M16" s="4">
        <v>-4.6971831199999987E-2</v>
      </c>
      <c r="P16" s="4">
        <f>SUM(B16:O16)</f>
        <v>-0.61568640504661998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6.4461706399999992</v>
      </c>
      <c r="D26" s="4">
        <f>COS(RADIANS($R$1))*(C2)+SIN(RADIANS($R$1))*(C3)</f>
        <v>1.43954742</v>
      </c>
      <c r="E26" s="4">
        <f>COS(RADIANS($R$1))*(D2)+SIN(RADIANS($R$1))*(D3)</f>
        <v>1.4434693199999999</v>
      </c>
      <c r="F26" s="4">
        <f>COS(RADIANS($R$1))*(E2+F2+N2+O2)+SIN(RADIANS($R$1))*(E3+F3+N3+O3)</f>
        <v>1.5136995937999997</v>
      </c>
      <c r="G26" s="4">
        <f>COS(RADIANS($R$1))*(I2+G2+H2)+SIN(RADIANS($R$1))*(I3+G3+H3)</f>
        <v>1.1618745620000002</v>
      </c>
      <c r="H26" s="4">
        <f>COS(RADIANS($R$1))*(J2+K2)+SIN(RADIANS($R$1))*(J3+K3)</f>
        <v>0.68901853699999993</v>
      </c>
      <c r="I26" s="4">
        <f>COS(RADIANS($R$1))*(L2+M2)+SIN(RADIANS($R$1))*(L3+M3)</f>
        <v>2.5968253299999997</v>
      </c>
      <c r="J26" s="4">
        <f t="shared" ref="J26:J33" si="0">+SUM(C26:I26)</f>
        <v>15.290605402799999</v>
      </c>
      <c r="L26" s="4">
        <f>(F26)/J26</f>
        <v>9.8995399719282062E-2</v>
      </c>
    </row>
    <row r="27" spans="1:16" s="4" customFormat="1">
      <c r="B27" s="4" t="s">
        <v>20</v>
      </c>
      <c r="C27" s="4">
        <f>COS(RADIANS($R$1))*(B8)+SIN(RADIANS($R$1))*(B9)</f>
        <v>2.314336920000001</v>
      </c>
      <c r="D27" s="4">
        <f>COS(RADIANS($R$1))*(C8)+SIN(RADIANS($R$1))*(C9)</f>
        <v>1.6341455600000001</v>
      </c>
      <c r="E27" s="4">
        <f>COS(RADIANS($R$1))*(D8)+SIN(RADIANS($R$1))*(D9)</f>
        <v>1.6337944</v>
      </c>
      <c r="F27" s="4">
        <f>COS(RADIANS($R$1))*(E8+F8+N8+O8)+SIN(RADIANS($R$1))*(E9+F9+N9+O9)</f>
        <v>1.4912946260000002</v>
      </c>
      <c r="G27" s="4">
        <f>COS(RADIANS($R$1))*(I8+G8+H8)+SIN(RADIANS($R$1))*(I9+G9+H9)</f>
        <v>0.71942152399999981</v>
      </c>
      <c r="H27" s="4">
        <f>COS(RADIANS($R$1))*(J8+K8)+SIN(RADIANS($R$1))*(J9+K9)</f>
        <v>0.44692060799999989</v>
      </c>
      <c r="I27" s="4">
        <f>COS(RADIANS($R$1))*(L8+M8)+SIN(RADIANS($R$1))*(L9+M9)</f>
        <v>3.1118820999999999</v>
      </c>
      <c r="J27" s="4">
        <f t="shared" si="0"/>
        <v>11.351795738</v>
      </c>
      <c r="L27" s="4">
        <f>(F27)/J27</f>
        <v>0.13137081219739616</v>
      </c>
    </row>
    <row r="28" spans="1:16" s="4" customFormat="1">
      <c r="B28" s="4" t="s">
        <v>21</v>
      </c>
      <c r="C28" s="4">
        <f>COS(RADIANS($R$1))*(B14)+SIN(RADIANS($R$1))*(B15)</f>
        <v>2.1847892</v>
      </c>
      <c r="D28" s="4">
        <f>COS(RADIANS($R$1))*(C14)+SIN(RADIANS($R$1))*(C15)</f>
        <v>1.74428754</v>
      </c>
      <c r="E28" s="4">
        <f>COS(RADIANS($R$1))*(D14)+SIN(RADIANS($R$1))*(D15)</f>
        <v>1.7167717000000009</v>
      </c>
      <c r="F28" s="4">
        <f>COS(RADIANS($R$1))*(E14+F14+N14+O14)+SIN(RADIANS($R$1))*(E15+F15+N15+O15)</f>
        <v>1.4429054800000003</v>
      </c>
      <c r="G28" s="4">
        <f>COS(RADIANS($R$1))*(I14+G14+H14)+SIN(RADIANS($R$1))*(I15+G15+H15)</f>
        <v>0.76985839399999989</v>
      </c>
      <c r="H28" s="4">
        <f>COS(RADIANS($R$1))*(J14+K14)+SIN(RADIANS($R$1))*(J15+K15)</f>
        <v>0.44641527599999997</v>
      </c>
      <c r="I28" s="4">
        <f>COS(RADIANS($R$1))*(L14+M14)+SIN(RADIANS($R$1))*(L15+M15)</f>
        <v>2.95901886</v>
      </c>
      <c r="J28" s="4">
        <f t="shared" si="0"/>
        <v>11.264046450000002</v>
      </c>
      <c r="L28" s="4">
        <f>(F28)/J28</f>
        <v>0.12809832473657812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5.7757043499999989</v>
      </c>
      <c r="D30" s="4">
        <f>-SIN(RADIANS($R$1))*(C2)+COS(RADIANS($R$1))*(C3)</f>
        <v>4.2303164899999999</v>
      </c>
      <c r="E30" s="4">
        <f>-SIN(RADIANS($R$1))*(D2)+COS(RADIANS($R$1))*(D3)</f>
        <v>4.2461857800000011</v>
      </c>
      <c r="F30" s="4">
        <f>-SIN(RADIANS($R$1))*(E2+F2+N2+O2)+COS(RADIANS($R$1))*(E3+F3+N3+O3)</f>
        <v>0.77598239054447582</v>
      </c>
      <c r="G30" s="4">
        <f>-SIN(RADIANS($R$1))*(I2+G2+H2)+COS(RADIANS($R$1))*(I3+G3+H3)</f>
        <v>-0.2809830841</v>
      </c>
      <c r="H30" s="4">
        <f>-SIN(RADIANS($R$1))*(J2+K2)+COS(RADIANS($R$1))*(J3+K3)</f>
        <v>-0.16338612379999995</v>
      </c>
      <c r="I30" s="4">
        <f>-SIN(RADIANS($R$1))*(L2+M2)+COS(RADIANS($R$1))*(L3+M3)</f>
        <v>0.25109003850399991</v>
      </c>
      <c r="J30" s="4">
        <f t="shared" si="0"/>
        <v>14.834909841148473</v>
      </c>
    </row>
    <row r="31" spans="1:16" s="4" customFormat="1">
      <c r="B31" s="4" t="s">
        <v>20</v>
      </c>
      <c r="C31" s="4">
        <f>-SIN(RADIANS($R$1))*(B8)+COS(RADIANS($R$1))*(B9)</f>
        <v>2.0735497399999989</v>
      </c>
      <c r="D31" s="4">
        <f>-SIN(RADIANS($R$1))*(C8)+COS(RADIANS($R$1))*(C9)</f>
        <v>2.731207299999999</v>
      </c>
      <c r="E31" s="4">
        <f>-SIN(RADIANS($R$1))*(D8)+COS(RADIANS($R$1))*(D9)</f>
        <v>2.6606088199999989</v>
      </c>
      <c r="F31" s="4">
        <f>-SIN(RADIANS($R$1))*(E8+F8+N8+O8)+COS(RADIANS($R$1))*(E9+F9+N9+O9)</f>
        <v>2.089105</v>
      </c>
      <c r="G31" s="4">
        <f>-SIN(RADIANS($R$1))*(I8+G8+H8)+COS(RADIANS($R$1))*(I9+G9+H9)</f>
        <v>-0.20963642099999996</v>
      </c>
      <c r="H31" s="4">
        <f>-SIN(RADIANS($R$1))*(J8+K8)+COS(RADIANS($R$1))*(J9+K9)</f>
        <v>0.25040461800000002</v>
      </c>
      <c r="I31" s="4">
        <f>-SIN(RADIANS($R$1))*(L8+M8)+COS(RADIANS($R$1))*(L9+M9)</f>
        <v>3.2359756400000023E-2</v>
      </c>
      <c r="J31" s="4">
        <f t="shared" si="0"/>
        <v>9.6275988133999952</v>
      </c>
    </row>
    <row r="32" spans="1:16" s="4" customFormat="1">
      <c r="B32" s="4" t="s">
        <v>21</v>
      </c>
      <c r="C32" s="4">
        <f>-SIN(RADIANS($R$1))*(B14)+COS(RADIANS($R$1))*(B15)</f>
        <v>1.8998444800000001</v>
      </c>
      <c r="D32" s="4">
        <f>-SIN(RADIANS($R$1))*(C14)+COS(RADIANS($R$1))*(C15)</f>
        <v>3.2654270600000008</v>
      </c>
      <c r="E32" s="4">
        <f>-SIN(RADIANS($R$1))*(D14)+COS(RADIANS($R$1))*(D15)</f>
        <v>3.26044972</v>
      </c>
      <c r="F32" s="4">
        <f>-SIN(RADIANS($R$1))*(E14+F14+N14+O14)+COS(RADIANS($R$1))*(E15+F15+N15+O15)</f>
        <v>2.4471113999999998</v>
      </c>
      <c r="G32" s="4">
        <f>-SIN(RADIANS($R$1))*(I14+G14+H14)+COS(RADIANS($R$1))*(I15+G15+H15)</f>
        <v>-0.1845542412</v>
      </c>
      <c r="H32" s="4">
        <f>-SIN(RADIANS($R$1))*(J14+K14)+COS(RADIANS($R$1))*(J15+K15)</f>
        <v>0.25166349599999999</v>
      </c>
      <c r="I32" s="4">
        <f>-SIN(RADIANS($R$1))*(L14+M14)+COS(RADIANS($R$1))*(L15+M15)</f>
        <v>-9.0027852000000436E-3</v>
      </c>
      <c r="J32" s="4">
        <f t="shared" si="0"/>
        <v>10.9309391296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1" zoomScaleNormal="124" workbookViewId="0">
      <selection activeCell="W37" sqref="W37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6"/>
  <sheetViews>
    <sheetView topLeftCell="A10" workbookViewId="0">
      <selection activeCell="B14" sqref="B14:O1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2.8051412599999992</v>
      </c>
      <c r="C8" s="1">
        <v>1.0736980599999999</v>
      </c>
      <c r="D8" s="1">
        <v>1.08245386</v>
      </c>
      <c r="E8" s="1">
        <v>0.89090059999999938</v>
      </c>
      <c r="F8" s="1">
        <v>0.87897255400000018</v>
      </c>
      <c r="G8" s="1">
        <v>0.18165571799999999</v>
      </c>
      <c r="H8" s="1">
        <v>0.176646686</v>
      </c>
      <c r="I8" s="1">
        <v>0.34743036599999999</v>
      </c>
      <c r="J8" s="1">
        <v>0.19644826600000001</v>
      </c>
      <c r="K8" s="1">
        <v>0.19462464400000001</v>
      </c>
      <c r="L8" s="1">
        <v>1.70608304</v>
      </c>
      <c r="M8" s="1">
        <v>1.5623191400000001</v>
      </c>
      <c r="N8" s="1"/>
      <c r="O8" s="1"/>
      <c r="P8" s="1">
        <f>SUM(B8:O8)</f>
        <v>11.096374193999999</v>
      </c>
    </row>
    <row r="9" spans="1:18">
      <c r="A9" s="1" t="s">
        <v>17</v>
      </c>
      <c r="B9" s="1">
        <v>8.9208447200000016</v>
      </c>
      <c r="C9" s="1">
        <v>18.153526799999991</v>
      </c>
      <c r="D9" s="1">
        <v>18.099670199999998</v>
      </c>
      <c r="E9" s="1">
        <v>0.84209953199999998</v>
      </c>
      <c r="F9" s="1">
        <v>0.75648067800000007</v>
      </c>
      <c r="G9" s="1">
        <v>-5.6167580800000012E-2</v>
      </c>
      <c r="H9" s="1">
        <v>-5.5158231399999987E-2</v>
      </c>
      <c r="I9" s="1">
        <v>-8.0710467000000008E-2</v>
      </c>
      <c r="J9" s="1">
        <v>0.16692337199999999</v>
      </c>
      <c r="K9" s="1">
        <v>0.17079027199999999</v>
      </c>
      <c r="L9" s="1">
        <v>-3.6127776799999997E-2</v>
      </c>
      <c r="M9" s="1">
        <v>8.328844320000002E-2</v>
      </c>
      <c r="N9" s="1"/>
      <c r="O9" s="1"/>
      <c r="P9" s="1">
        <f>SUM(B9:O9)</f>
        <v>46.965459961199983</v>
      </c>
    </row>
    <row r="10" spans="1:18">
      <c r="A10" s="1" t="s">
        <v>18</v>
      </c>
      <c r="B10" s="1">
        <v>2.9680405599999999</v>
      </c>
      <c r="C10" s="1">
        <v>-1.53908274</v>
      </c>
      <c r="D10" s="1">
        <v>-1.509739479999999</v>
      </c>
      <c r="E10" s="1">
        <v>-0.137429098</v>
      </c>
      <c r="F10" s="1">
        <v>-0.13178769200000001</v>
      </c>
      <c r="G10" s="1">
        <v>-1.05572102E-2</v>
      </c>
      <c r="H10" s="1">
        <v>-1.01361078E-2</v>
      </c>
      <c r="I10" s="1">
        <v>-6.8998226600000018E-2</v>
      </c>
      <c r="J10" s="1">
        <v>-1.53553458E-2</v>
      </c>
      <c r="K10" s="1">
        <v>-1.5993811600000001E-2</v>
      </c>
      <c r="L10" s="1">
        <v>-2.3520923600000001E-6</v>
      </c>
      <c r="M10" s="1">
        <v>-5.1352103399999988E-2</v>
      </c>
      <c r="N10" s="1"/>
      <c r="O10" s="1"/>
      <c r="P10" s="1">
        <f>SUM(B10:O10)</f>
        <v>-0.52239360749235908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2.8044401200000002</v>
      </c>
      <c r="C14" s="4">
        <v>1.1898966799999999</v>
      </c>
      <c r="D14" s="4">
        <v>1.17005034</v>
      </c>
      <c r="E14" s="4">
        <v>0.80458550000000006</v>
      </c>
      <c r="F14" s="4">
        <v>0.84296567199999983</v>
      </c>
      <c r="G14" s="4">
        <v>0.19296685599999999</v>
      </c>
      <c r="H14" s="4">
        <v>0.194816612</v>
      </c>
      <c r="I14" s="4">
        <v>0.37808301000000011</v>
      </c>
      <c r="J14" s="4">
        <v>0.195943122</v>
      </c>
      <c r="K14" s="4">
        <v>0.20101297600000001</v>
      </c>
      <c r="L14" s="4">
        <v>1.5737307</v>
      </c>
      <c r="M14" s="4">
        <v>1.49543556</v>
      </c>
      <c r="P14" s="4">
        <f>SUM(B14:O14)</f>
        <v>11.043927148000002</v>
      </c>
    </row>
    <row r="15" spans="1:18" s="4" customFormat="1">
      <c r="A15" s="4" t="s">
        <v>17</v>
      </c>
      <c r="B15" s="4">
        <v>6.9759038000000011</v>
      </c>
      <c r="C15" s="4">
        <v>19.264747199999999</v>
      </c>
      <c r="D15" s="4">
        <v>19.0257994</v>
      </c>
      <c r="E15" s="4">
        <v>1.0382767399999999</v>
      </c>
      <c r="F15" s="4">
        <v>0.97357336999999988</v>
      </c>
      <c r="G15" s="4">
        <v>-4.994919959999998E-2</v>
      </c>
      <c r="H15" s="4">
        <v>-5.0658249399999987E-2</v>
      </c>
      <c r="I15" s="4">
        <v>-7.2207234599999975E-2</v>
      </c>
      <c r="J15" s="4">
        <v>0.180493506</v>
      </c>
      <c r="K15" s="4">
        <v>0.17602148000000001</v>
      </c>
      <c r="L15" s="4">
        <v>-1.372068739000001E-2</v>
      </c>
      <c r="M15" s="4">
        <v>0.100276237</v>
      </c>
      <c r="P15" s="4">
        <f>SUM(B15:O15)</f>
        <v>47.548556362009997</v>
      </c>
    </row>
    <row r="16" spans="1:18" s="4" customFormat="1">
      <c r="A16" s="4" t="s">
        <v>18</v>
      </c>
      <c r="B16" s="4">
        <v>2.5148264600000001</v>
      </c>
      <c r="C16" s="4">
        <v>-1.8633666799999999</v>
      </c>
      <c r="D16" s="4">
        <v>-1.764920360000001</v>
      </c>
      <c r="E16" s="4">
        <v>-0.142021904</v>
      </c>
      <c r="F16" s="4">
        <v>-0.14925824200000001</v>
      </c>
      <c r="G16" s="4">
        <v>-1.3622748400000001E-2</v>
      </c>
      <c r="H16" s="4">
        <v>-1.37299858E-2</v>
      </c>
      <c r="I16" s="4">
        <v>-7.0843430600000007E-2</v>
      </c>
      <c r="J16" s="4">
        <v>-6.8837991799999996E-3</v>
      </c>
      <c r="K16" s="4">
        <v>-5.6611626600000008E-3</v>
      </c>
      <c r="L16" s="4">
        <v>-5.059311159999999E-6</v>
      </c>
      <c r="M16" s="4">
        <v>-5.2600150400000011E-2</v>
      </c>
      <c r="P16" s="4">
        <f>SUM(B16:O16)</f>
        <v>-1.5680870623511607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6.6899279174971751</v>
      </c>
      <c r="D26" s="4">
        <f>COS(RADIANS($R$1))*(C2)+SIN(RADIANS($R$1))*(C3)</f>
        <v>1.6345394198107814</v>
      </c>
      <c r="E26" s="4">
        <f>COS(RADIANS($R$1))*(D2)+SIN(RADIANS($R$1))*(D3)</f>
        <v>1.6216740401290783</v>
      </c>
      <c r="F26" s="4">
        <f>COS(RADIANS($R$1))*(E2+F2+N2+O2)+SIN(RADIANS($R$1))*(E3+F3+N3+O3)</f>
        <v>1.6905373189401496</v>
      </c>
      <c r="G26" s="4">
        <f>COS(RADIANS($R$1))*(I2+G2+H2)+SIN(RADIANS($R$1))*(I3+G3+H3)</f>
        <v>1.1267108442023457</v>
      </c>
      <c r="H26" s="4">
        <f>COS(RADIANS($R$1))*(J2+K2)+SIN(RADIANS($R$1))*(J3+K3)</f>
        <v>0.61577555028552799</v>
      </c>
      <c r="I26" s="4">
        <f>COS(RADIANS($R$1))*(L2+M2)+SIN(RADIANS($R$1))*(L3+M3)</f>
        <v>2.6761291980252251</v>
      </c>
      <c r="J26" s="4">
        <f t="shared" ref="J26:J33" si="0">SUM(C26:I26)</f>
        <v>16.055294288890284</v>
      </c>
      <c r="L26" s="4">
        <f>(F26)/J26</f>
        <v>0.10529469522772583</v>
      </c>
    </row>
    <row r="27" spans="1:16" s="4" customFormat="1">
      <c r="B27" s="4" t="s">
        <v>20</v>
      </c>
      <c r="C27" s="4">
        <f>COS(RADIANS($R$1))*(B8)+SIN(RADIANS($R$1))*(B9)</f>
        <v>3.114765434625951</v>
      </c>
      <c r="D27" s="4">
        <f>COS(RADIANS($R$1))*(C8)+SIN(RADIANS($R$1))*(C9)</f>
        <v>1.7065929408475613</v>
      </c>
      <c r="E27" s="4">
        <f>COS(RADIANS($R$1))*(D8)+SIN(RADIANS($R$1))*(D9)</f>
        <v>1.7134638388166674</v>
      </c>
      <c r="F27" s="4">
        <f>COS(RADIANS($R$1))*(E8+F8+N8+O8)+SIN(RADIANS($R$1))*(E9+F9+N9+O9)</f>
        <v>1.8245846398625332</v>
      </c>
      <c r="G27" s="4">
        <f>COS(RADIANS($R$1))*(I8+G8+H8)+SIN(RADIANS($R$1))*(I9+G9+H9)</f>
        <v>0.69860088717207636</v>
      </c>
      <c r="H27" s="4">
        <f>COS(RADIANS($R$1))*(J8+K8)+SIN(RADIANS($R$1))*(J9+K9)</f>
        <v>0.402620715154832</v>
      </c>
      <c r="I27" s="4">
        <f>COS(RADIANS($R$1))*(L8+M8)+SIN(RADIANS($R$1))*(L9+M9)</f>
        <v>3.2680570412227299</v>
      </c>
      <c r="J27" s="4">
        <f t="shared" si="0"/>
        <v>12.728685497702351</v>
      </c>
      <c r="L27" s="4">
        <f>(F27)/J27</f>
        <v>0.14334430999900877</v>
      </c>
    </row>
    <row r="28" spans="1:16" s="4" customFormat="1">
      <c r="B28" s="4" t="s">
        <v>21</v>
      </c>
      <c r="C28" s="4">
        <f>COS(RADIANS($R$1))*(B14)+SIN(RADIANS($R$1))*(B15)</f>
        <v>3.0461872625173965</v>
      </c>
      <c r="D28" s="4">
        <f>COS(RADIANS($R$1))*(C14)+SIN(RADIANS($R$1))*(C15)</f>
        <v>1.861501808473391</v>
      </c>
      <c r="E28" s="4">
        <f>COS(RADIANS($R$1))*(D14)+SIN(RADIANS($R$1))*(D15)</f>
        <v>1.8333284003693191</v>
      </c>
      <c r="F28" s="4">
        <f>COS(RADIANS($R$1))*(E14+F14+N14+O14)+SIN(RADIANS($R$1))*(E15+F15+N15+O15)</f>
        <v>1.7167600846212316</v>
      </c>
      <c r="G28" s="4">
        <f>COS(RADIANS($R$1))*(I14+G14+H14)+SIN(RADIANS($R$1))*(I15+G15+H15)</f>
        <v>0.75936878735418023</v>
      </c>
      <c r="H28" s="4">
        <f>COS(RADIANS($R$1))*(J14+K14)+SIN(RADIANS($R$1))*(J15+K15)</f>
        <v>0.4091564766487924</v>
      </c>
      <c r="I28" s="4">
        <f>COS(RADIANS($R$1))*(L14+M14)+SIN(RADIANS($R$1))*(L15+M15)</f>
        <v>3.0703173519587024</v>
      </c>
      <c r="J28" s="4">
        <f t="shared" si="0"/>
        <v>12.696620171943014</v>
      </c>
      <c r="L28" s="4">
        <f>(F28)/J28</f>
        <v>0.13521394366155234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9.339337955045087</v>
      </c>
      <c r="D30" s="4">
        <f>-SIN(RADIANS($R$1))*(C2)+COS(RADIANS($R$1))*(C3)</f>
        <v>13.406179078980285</v>
      </c>
      <c r="E30" s="4">
        <f>-SIN(RADIANS($R$1))*(D2)+COS(RADIANS($R$1))*(D3)</f>
        <v>13.29248281356314</v>
      </c>
      <c r="F30" s="4">
        <f>-SIN(RADIANS($R$1))*(E2+F2+N2+O2)+COS(RADIANS($R$1))*(E3+F3+N3+O3)</f>
        <v>0.59748063016470332</v>
      </c>
      <c r="G30" s="4">
        <f>-SIN(RADIANS($R$1))*(I2+G2+H2)+COS(RADIANS($R$1))*(I3+G3+H3)</f>
        <v>-0.30228623900121049</v>
      </c>
      <c r="H30" s="4">
        <f>-SIN(RADIANS($R$1))*(J2+K2)+COS(RADIANS($R$1))*(J3+K3)</f>
        <v>0.15999217712478997</v>
      </c>
      <c r="I30" s="4">
        <f>-SIN(RADIANS($R$1))*(L2+M2)+COS(RADIANS($R$1))*(L3+M3)</f>
        <v>0.27856196630143049</v>
      </c>
      <c r="J30" s="4">
        <f t="shared" si="0"/>
        <v>36.771748382178224</v>
      </c>
    </row>
    <row r="31" spans="1:16" s="4" customFormat="1">
      <c r="B31" s="4" t="s">
        <v>20</v>
      </c>
      <c r="C31" s="4">
        <f>-SIN(RADIANS($R$1))*(B8)+COS(RADIANS($R$1))*(B9)</f>
        <v>8.8175123642763165</v>
      </c>
      <c r="D31" s="4">
        <f>-SIN(RADIANS($R$1))*(C8)+COS(RADIANS($R$1))*(C9)</f>
        <v>18.104996640060861</v>
      </c>
      <c r="E31" s="4">
        <f>-SIN(RADIANS($R$1))*(D8)+COS(RADIANS($R$1))*(D9)</f>
        <v>18.050867275033202</v>
      </c>
      <c r="F31" s="4">
        <f>-SIN(RADIANS($R$1))*(E8+F8+N8+O8)+COS(RADIANS($R$1))*(E9+F9+N9+O9)</f>
        <v>1.535838715826392</v>
      </c>
      <c r="G31" s="4">
        <f>-SIN(RADIANS($R$1))*(I8+G8+H8)+COS(RADIANS($R$1))*(I9+G9+H9)</f>
        <v>-0.21654901436681986</v>
      </c>
      <c r="H31" s="4">
        <f>-SIN(RADIANS($R$1))*(J8+K8)+COS(RADIANS($R$1))*(J9+K9)</f>
        <v>0.32385967023980999</v>
      </c>
      <c r="I31" s="4">
        <f>-SIN(RADIANS($R$1))*(L8+M8)+COS(RADIANS($R$1))*(L9+M9)</f>
        <v>-6.6933653707089258E-2</v>
      </c>
      <c r="J31" s="4">
        <f t="shared" si="0"/>
        <v>46.549591997362683</v>
      </c>
    </row>
    <row r="32" spans="1:16" s="4" customFormat="1">
      <c r="B32" s="4" t="s">
        <v>21</v>
      </c>
      <c r="C32" s="4">
        <f>-SIN(RADIANS($R$1))*(B14)+COS(RADIANS($R$1))*(B15)</f>
        <v>6.8737807191673532</v>
      </c>
      <c r="D32" s="4">
        <f>-SIN(RADIANS($R$1))*(C14)+COS(RADIANS($R$1))*(C15)</f>
        <v>19.211484841261832</v>
      </c>
      <c r="E32" s="4">
        <f>-SIN(RADIANS($R$1))*(D14)+COS(RADIANS($R$1))*(D15)</f>
        <v>18.973375229082826</v>
      </c>
      <c r="F32" s="4">
        <f>-SIN(RADIANS($R$1))*(E14+F14+N14+O14)+COS(RADIANS($R$1))*(E15+F15+N15+O15)</f>
        <v>1.9531258385769426</v>
      </c>
      <c r="G32" s="4">
        <f>-SIN(RADIANS($R$1))*(I14+G14+H14)+COS(RADIANS($R$1))*(I15+G15+H15)</f>
        <v>-0.19943776418756431</v>
      </c>
      <c r="H32" s="4">
        <f>-SIN(RADIANS($R$1))*(J14+K14)+COS(RADIANS($R$1))*(J15+K15)</f>
        <v>0.34244423867005269</v>
      </c>
      <c r="I32" s="4">
        <f>-SIN(RADIANS($R$1))*(L14+M14)+COS(RADIANS($R$1))*(L15+M15)</f>
        <v>-2.060953546246698E-2</v>
      </c>
      <c r="J32" s="4">
        <f t="shared" si="0"/>
        <v>47.134163567108978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O10" zoomScaleNormal="100" workbookViewId="0">
      <selection activeCell="L34" sqref="L34"/>
    </sheetView>
  </sheetViews>
  <sheetFormatPr baseColWidth="10" defaultRowHeight="20"/>
  <cols>
    <col min="2" max="2" width="12.140625" style="2" customWidth="1"/>
    <col min="3" max="4" width="11.42578125" style="2" bestFit="1" customWidth="1"/>
    <col min="5" max="5" width="11.140625" style="2" bestFit="1" customWidth="1"/>
    <col min="6" max="9" width="11" style="2" bestFit="1" customWidth="1"/>
    <col min="10" max="10" width="11.140625" style="2" bestFit="1" customWidth="1"/>
    <col min="11" max="11" width="10.85546875" style="2" bestFit="1" customWidth="1"/>
    <col min="12" max="12" width="13.85546875" style="2" bestFit="1" customWidth="1"/>
    <col min="13" max="13" width="11.28515625" style="2" bestFit="1" customWidth="1"/>
    <col min="14" max="14" width="18.28515625" style="2" bestFit="1" customWidth="1"/>
    <col min="15" max="15" width="18.140625" style="2" bestFit="1" customWidth="1"/>
    <col min="16" max="16" width="10.85546875" style="2" bestFit="1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R1" s="4">
        <v>4</v>
      </c>
    </row>
    <row r="2" spans="1:18">
      <c r="A2" s="4" t="s">
        <v>16</v>
      </c>
      <c r="B2" s="4">
        <v>6.5961484525000058</v>
      </c>
      <c r="C2" s="4">
        <v>0.50180440049999997</v>
      </c>
      <c r="D2" s="4">
        <v>0.50933055024999974</v>
      </c>
      <c r="E2" s="4">
        <v>0.84365433550000024</v>
      </c>
      <c r="F2" s="4">
        <v>0.83648492350000025</v>
      </c>
      <c r="G2" s="4">
        <v>0.3013480702500001</v>
      </c>
      <c r="H2" s="4">
        <v>0.30325609499999989</v>
      </c>
      <c r="I2" s="4">
        <v>0.54063371250000036</v>
      </c>
      <c r="J2" s="4">
        <v>0.25176270399999989</v>
      </c>
      <c r="K2" s="4">
        <v>0.25697783774999999</v>
      </c>
      <c r="L2" s="4">
        <v>1.3007371249999999</v>
      </c>
      <c r="M2" s="4">
        <v>1.4729734225</v>
      </c>
      <c r="N2" s="4">
        <v>5.3217572000000053E-2</v>
      </c>
      <c r="O2" s="4">
        <v>5.3000674099999978E-2</v>
      </c>
      <c r="P2" s="4">
        <f>SUM(B2:O2)</f>
        <v>13.821329875350006</v>
      </c>
    </row>
    <row r="3" spans="1:18">
      <c r="A3" s="4" t="s">
        <v>17</v>
      </c>
      <c r="B3" s="4">
        <v>14.976120275</v>
      </c>
      <c r="C3" s="4">
        <v>22.61169497500001</v>
      </c>
      <c r="D3" s="4">
        <v>22.538329624999982</v>
      </c>
      <c r="E3" s="4">
        <v>0.2110758675000001</v>
      </c>
      <c r="F3" s="4">
        <v>0.24409976400000019</v>
      </c>
      <c r="G3" s="4">
        <v>-8.416998124999997E-2</v>
      </c>
      <c r="H3" s="4">
        <v>-8.4078916524999978E-2</v>
      </c>
      <c r="I3" s="4">
        <v>-7.5175003525000048E-2</v>
      </c>
      <c r="J3" s="4">
        <v>0.26396995849999988</v>
      </c>
      <c r="K3" s="4">
        <v>0.25067738275000001</v>
      </c>
      <c r="L3" s="4">
        <v>0.44545501699999968</v>
      </c>
      <c r="M3" s="4">
        <v>9.906938977500003E-2</v>
      </c>
      <c r="N3" s="4">
        <v>4.882596770999997E-5</v>
      </c>
      <c r="O3" s="4">
        <v>8.3744603880000008E-6</v>
      </c>
      <c r="P3" s="4">
        <f>SUM(B3:O3)</f>
        <v>61.397125553653083</v>
      </c>
    </row>
    <row r="4" spans="1:18">
      <c r="A4" s="4" t="s">
        <v>18</v>
      </c>
      <c r="B4" s="4">
        <v>4.6123092149999998</v>
      </c>
      <c r="C4" s="4">
        <v>-1.3657179325</v>
      </c>
      <c r="D4" s="4">
        <v>-1.3655065074999999</v>
      </c>
      <c r="E4" s="4">
        <v>-7.2446200750000092E-2</v>
      </c>
      <c r="F4" s="4">
        <v>-7.1194490775000008E-2</v>
      </c>
      <c r="G4" s="4">
        <v>-2.8995197125E-2</v>
      </c>
      <c r="H4" s="4">
        <v>-2.9333532024999991E-2</v>
      </c>
      <c r="I4" s="4">
        <v>-7.6520417625000045E-2</v>
      </c>
      <c r="J4" s="4">
        <v>7.9209426999999999E-2</v>
      </c>
      <c r="K4" s="4">
        <v>7.9535272549999952E-2</v>
      </c>
      <c r="L4" s="4">
        <v>1.0338788285000001E-5</v>
      </c>
      <c r="M4" s="4">
        <v>1.8404354849999999E-2</v>
      </c>
      <c r="N4" s="4">
        <v>-1.8180618149999999E-4</v>
      </c>
      <c r="O4" s="4">
        <v>-1.8044491824999981E-4</v>
      </c>
      <c r="P4" s="4">
        <f>SUM(B4:O4)</f>
        <v>1.7793920787885349</v>
      </c>
    </row>
    <row r="5" spans="1:18">
      <c r="A5" s="4" t="s">
        <v>19</v>
      </c>
      <c r="P5" s="4">
        <v>17117186</v>
      </c>
    </row>
    <row r="7" spans="1:18">
      <c r="A7" s="4" t="s">
        <v>20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4" t="s">
        <v>9</v>
      </c>
      <c r="K7" s="4" t="s">
        <v>10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</row>
    <row r="8" spans="1:18">
      <c r="A8" s="4" t="s">
        <v>16</v>
      </c>
      <c r="B8" s="4">
        <v>2.1283553999999998</v>
      </c>
      <c r="C8" s="4">
        <v>-0.13451040199999989</v>
      </c>
      <c r="D8" s="4">
        <v>-0.1067193456</v>
      </c>
      <c r="E8" s="4">
        <v>0.98614091600000009</v>
      </c>
      <c r="F8" s="4">
        <v>0.9820036459999999</v>
      </c>
      <c r="G8" s="4">
        <v>0.17778911999999999</v>
      </c>
      <c r="H8" s="4">
        <v>0.17452916199999999</v>
      </c>
      <c r="I8" s="4">
        <v>0.34158855799999999</v>
      </c>
      <c r="J8" s="4">
        <v>0.14863758799999999</v>
      </c>
      <c r="K8" s="4">
        <v>0.148347916</v>
      </c>
      <c r="L8" s="4">
        <v>1.6641936799999999</v>
      </c>
      <c r="M8" s="4">
        <v>1.5906211400000001</v>
      </c>
      <c r="N8" s="4"/>
      <c r="O8" s="4"/>
      <c r="P8" s="4">
        <f>SUM(B8:O8)</f>
        <v>8.1009773783999979</v>
      </c>
    </row>
    <row r="9" spans="1:18">
      <c r="A9" s="4" t="s">
        <v>17</v>
      </c>
      <c r="B9" s="4">
        <v>13.138446800000001</v>
      </c>
      <c r="C9" s="4">
        <v>33.391569800000013</v>
      </c>
      <c r="D9" s="4">
        <v>33.199392400000008</v>
      </c>
      <c r="E9" s="4">
        <v>0.5848182460000001</v>
      </c>
      <c r="F9" s="4">
        <v>0.56680339999999996</v>
      </c>
      <c r="G9" s="4">
        <v>-5.1201542399999987E-2</v>
      </c>
      <c r="H9" s="4">
        <v>-5.093534260000001E-2</v>
      </c>
      <c r="I9" s="4">
        <v>-7.3447549200000004E-2</v>
      </c>
      <c r="J9" s="4">
        <v>0.23194443200000001</v>
      </c>
      <c r="K9" s="4">
        <v>0.23430723600000011</v>
      </c>
      <c r="L9" s="4">
        <v>-2.0959799520000001E-3</v>
      </c>
      <c r="M9" s="4">
        <v>0.128367012</v>
      </c>
      <c r="N9" s="4"/>
      <c r="O9" s="4"/>
      <c r="P9" s="4">
        <f>SUM(B9:O9)</f>
        <v>81.297968911848031</v>
      </c>
    </row>
    <row r="10" spans="1:18">
      <c r="A10" s="4" t="s">
        <v>18</v>
      </c>
      <c r="B10" s="4">
        <v>4.286082819999999</v>
      </c>
      <c r="C10" s="4">
        <v>-2.9127641</v>
      </c>
      <c r="D10" s="4">
        <v>-2.888276359999999</v>
      </c>
      <c r="E10" s="4">
        <v>-0.131746164</v>
      </c>
      <c r="F10" s="4">
        <v>-0.129252594</v>
      </c>
      <c r="G10" s="4">
        <v>-1.10765742E-2</v>
      </c>
      <c r="H10" s="4">
        <v>-1.07332108E-2</v>
      </c>
      <c r="I10" s="4">
        <v>-6.5568351399999988E-2</v>
      </c>
      <c r="J10" s="4">
        <v>-2.9932298600000001E-2</v>
      </c>
      <c r="K10" s="4">
        <v>-3.0083810799999999E-2</v>
      </c>
      <c r="L10" s="4">
        <v>-5.5018130799999996E-6</v>
      </c>
      <c r="M10" s="4">
        <v>-6.1174113000000002E-2</v>
      </c>
      <c r="N10" s="4"/>
      <c r="O10" s="4"/>
      <c r="P10" s="4">
        <f>SUM(B10:O10)</f>
        <v>-1.9845302586130802</v>
      </c>
    </row>
    <row r="11" spans="1:18">
      <c r="A11" s="4" t="s">
        <v>19</v>
      </c>
      <c r="P11" s="4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2.0948327533333329</v>
      </c>
      <c r="C14" s="4">
        <v>-4.1751080833333343E-2</v>
      </c>
      <c r="D14" s="4">
        <v>-7.5658763400000009E-2</v>
      </c>
      <c r="E14" s="4">
        <v>0.89815697733333344</v>
      </c>
      <c r="F14" s="4">
        <v>0.90662830399999961</v>
      </c>
      <c r="G14" s="4">
        <v>0.19091510133333339</v>
      </c>
      <c r="H14" s="4">
        <v>0.1930188606666666</v>
      </c>
      <c r="I14" s="4">
        <v>0.35028128266666669</v>
      </c>
      <c r="J14" s="4">
        <v>0.15557849600000001</v>
      </c>
      <c r="K14" s="4">
        <v>0.1625775146666667</v>
      </c>
      <c r="L14" s="4">
        <v>1.6093664666666669</v>
      </c>
      <c r="M14" s="4">
        <v>1.559027220000001</v>
      </c>
      <c r="P14" s="4">
        <f>SUM(B14:O14)</f>
        <v>8.0029731324333326</v>
      </c>
    </row>
    <row r="15" spans="1:18" s="4" customFormat="1">
      <c r="A15" s="4" t="s">
        <v>17</v>
      </c>
      <c r="B15" s="4">
        <v>11.367782593333329</v>
      </c>
      <c r="C15" s="4">
        <v>35.037426999999987</v>
      </c>
      <c r="D15" s="4">
        <v>34.895260200000003</v>
      </c>
      <c r="E15" s="4">
        <v>0.80374590600000029</v>
      </c>
      <c r="F15" s="4">
        <v>0.71251104666666731</v>
      </c>
      <c r="G15" s="4">
        <v>-4.6536500533333351E-2</v>
      </c>
      <c r="H15" s="4">
        <v>-4.721972373333333E-2</v>
      </c>
      <c r="I15" s="4">
        <v>-6.2532463733333307E-2</v>
      </c>
      <c r="J15" s="4">
        <v>0.26011422533333339</v>
      </c>
      <c r="K15" s="4">
        <v>0.25342255666666669</v>
      </c>
      <c r="L15" s="4">
        <v>-2.6265700475066669E-2</v>
      </c>
      <c r="M15" s="4">
        <v>0.13592320946666681</v>
      </c>
      <c r="P15" s="4">
        <f>SUM(B15:O15)</f>
        <v>83.283632348991588</v>
      </c>
    </row>
    <row r="16" spans="1:18" s="4" customFormat="1">
      <c r="A16" s="4" t="s">
        <v>18</v>
      </c>
      <c r="B16" s="4">
        <v>3.6288484333333328</v>
      </c>
      <c r="C16" s="4">
        <v>-3.3174671</v>
      </c>
      <c r="D16" s="4">
        <v>-3.2409291133333329</v>
      </c>
      <c r="E16" s="4">
        <v>-0.1273269493333333</v>
      </c>
      <c r="F16" s="4">
        <v>-0.12131479933333331</v>
      </c>
      <c r="G16" s="4">
        <v>-1.4075365066666659E-2</v>
      </c>
      <c r="H16" s="4">
        <v>-1.420933266666667E-2</v>
      </c>
      <c r="I16" s="4">
        <v>-6.4078661799999992E-2</v>
      </c>
      <c r="J16" s="4">
        <v>-2.1118440666666662E-2</v>
      </c>
      <c r="K16" s="4">
        <v>-2.0119751333333331E-2</v>
      </c>
      <c r="L16" s="4">
        <v>-7.9984230800000011E-6</v>
      </c>
      <c r="M16" s="4">
        <v>-6.1242170266666673E-2</v>
      </c>
      <c r="P16" s="4">
        <f>SUM(B16:O16)</f>
        <v>-3.3730412488897468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5">
        <f>COS(RADIANS($R$1))*(B2)+SIN(RADIANS($R$1))*(B3)</f>
        <v>7.6247619071428776</v>
      </c>
      <c r="D26" s="5">
        <f>COS(RADIANS($R$1))*(C2)+SIN(RADIANS($R$1))*(C3)</f>
        <v>2.077894137034741</v>
      </c>
      <c r="E26" s="5">
        <f>COS(RADIANS($R$1))*(D2)+SIN(RADIANS($R$1))*(D3)</f>
        <v>2.0802842453512076</v>
      </c>
      <c r="F26" s="5">
        <f>COS(RADIANS($R$1))*(E2+F2+N2+O2)+SIN(RADIANS($R$1))*(E3+F3+N3+O3)</f>
        <v>1.8137614650874474</v>
      </c>
      <c r="G26" s="5">
        <f>COS(RADIANS($R$1))*(I2+G2+H2)+SIN(RADIANS($R$1))*(I3+G3+H3)</f>
        <v>1.1254677428595297</v>
      </c>
      <c r="H26" s="5">
        <f>COS(RADIANS($R$1))*(J2+K2)+SIN(RADIANS($R$1))*(J3+K3)</f>
        <v>0.54340125910689674</v>
      </c>
      <c r="I26" s="5">
        <f>COS(RADIANS($R$1))*(L2+M2)+SIN(RADIANS($R$1))*(L3+M3)</f>
        <v>2.80493803049673</v>
      </c>
      <c r="J26" s="5">
        <f t="shared" ref="J26:J33" si="0">+SUM(C26:I26)</f>
        <v>18.070508787079429</v>
      </c>
      <c r="L26" s="4">
        <f>(F26)/J26</f>
        <v>0.10037135569665324</v>
      </c>
    </row>
    <row r="27" spans="1:16">
      <c r="B27" s="4" t="s">
        <v>20</v>
      </c>
      <c r="C27" s="5">
        <f>COS(RADIANS($R$1))*(B8)+SIN(RADIANS($R$1))*(B9)</f>
        <v>3.0396625524591552</v>
      </c>
      <c r="D27" s="5">
        <f>COS(RADIANS($R$1))*(C8)+SIN(RADIANS($R$1))*(C9)</f>
        <v>2.1950954206076312</v>
      </c>
      <c r="E27" s="5">
        <f>COS(RADIANS($R$1))*(D8)+SIN(RADIANS($R$1))*(D9)</f>
        <v>2.2094131616336998</v>
      </c>
      <c r="F27" s="5">
        <f>COS(RADIANS($R$1))*(E8+F8+N8+O8)+SIN(RADIANS($R$1))*(E9+F9+N9+O9)</f>
        <v>2.0436833258779332</v>
      </c>
      <c r="G27" s="5">
        <f>COS(RADIANS($R$1))*(I8+G8+H8)+SIN(RADIANS($R$1))*(I9+G9+H9)</f>
        <v>0.67996836683924633</v>
      </c>
      <c r="H27" s="5">
        <f>COS(RADIANS($R$1))*(J8+K8)+SIN(RADIANS($R$1))*(J9+K9)</f>
        <v>0.32878613447569188</v>
      </c>
      <c r="I27" s="5">
        <f>COS(RADIANS($R$1))*(L8+M8)+SIN(RADIANS($R$1))*(L9+M9)</f>
        <v>3.2556944766166005</v>
      </c>
      <c r="J27" s="5">
        <f t="shared" si="0"/>
        <v>13.752303438509957</v>
      </c>
      <c r="L27" s="4">
        <f>(F27)/J27</f>
        <v>0.14860661961218066</v>
      </c>
    </row>
    <row r="28" spans="1:16" s="4" customFormat="1">
      <c r="B28" s="4" t="s">
        <v>21</v>
      </c>
      <c r="C28" s="5">
        <f>COS(RADIANS($R$1))*(B14)+SIN(RADIANS($R$1))*(B15)</f>
        <v>2.8827062740329197</v>
      </c>
      <c r="D28" s="5">
        <f>COS(RADIANS($R$1))*(C14)+SIN(RADIANS($R$1))*(C15)</f>
        <v>2.402437979288381</v>
      </c>
      <c r="E28" s="5">
        <f>COS(RADIANS($R$1))*(D14)+SIN(RADIANS($R$1))*(D15)</f>
        <v>2.3586958394807671</v>
      </c>
      <c r="F28" s="5">
        <f>COS(RADIANS($R$1))*(E14+F14+N14+O14)+SIN(RADIANS($R$1))*(E15+F15+N15+O15)</f>
        <v>1.9061576534042357</v>
      </c>
      <c r="G28" s="5">
        <f>COS(RADIANS($R$1))*(I14+G14+H14)+SIN(RADIANS($R$1))*(I15+G15+H15)</f>
        <v>0.72152458547121201</v>
      </c>
      <c r="H28" s="5">
        <f>COS(RADIANS($R$1))*(J14+K14)+SIN(RADIANS($R$1))*(J15+K15)</f>
        <v>0.35320351366537345</v>
      </c>
      <c r="I28" s="5">
        <f>COS(RADIANS($R$1))*(L14+M14)+SIN(RADIANS($R$1))*(L15+M15)</f>
        <v>3.1683249600356764</v>
      </c>
      <c r="J28" s="5">
        <f t="shared" si="0"/>
        <v>13.793050805378565</v>
      </c>
      <c r="L28" s="4">
        <f>(F28)/J28</f>
        <v>0.13819695731570383</v>
      </c>
    </row>
    <row r="29" spans="1:16" s="4" customFormat="1">
      <c r="B29" s="1" t="s">
        <v>22</v>
      </c>
      <c r="C29" s="5">
        <f>COS(RADIANS($R$1))*(B20)+SIN(RADIANS($R$1))*(B21)</f>
        <v>0</v>
      </c>
      <c r="D29" s="5">
        <f>COS(RADIANS($R$1))*(C20)+SIN(RADIANS($R$1))*(C21)</f>
        <v>0</v>
      </c>
      <c r="E29" s="5">
        <f>COS(RADIANS($R$1))*(D20)+SIN(RADIANS($R$1))*(D21)</f>
        <v>0</v>
      </c>
      <c r="F29" s="5">
        <f>COS(RADIANS($R$1))*(E20+F20+N20+O20)+SIN(RADIANS($R$1))*(E21+F21+N21+O21)</f>
        <v>0</v>
      </c>
      <c r="G29" s="5">
        <f>COS(RADIANS($R$1))*(I20+G20+H20)+SIN(RADIANS($R$1))*(I21+G21+H21)</f>
        <v>0</v>
      </c>
      <c r="H29" s="5">
        <f>COS(RADIANS($R$1))*(J20+K20)+SIN(RADIANS($R$1))*(J21+K21)</f>
        <v>0</v>
      </c>
      <c r="I29" s="5">
        <f>COS(RADIANS($R$1))*(L20+M20)+SIN(RADIANS($R$1))*(L21+M21)</f>
        <v>0</v>
      </c>
      <c r="J29" s="5">
        <f t="shared" si="0"/>
        <v>0</v>
      </c>
    </row>
    <row r="30" spans="1:16">
      <c r="A30" s="4" t="s">
        <v>17</v>
      </c>
      <c r="B30" s="4" t="s">
        <v>0</v>
      </c>
      <c r="C30" s="5">
        <f>-SIN(RADIANS($R$1))*(B2)+COS(RADIANS($R$1))*(B3)</f>
        <v>14.479515142368102</v>
      </c>
      <c r="D30" s="5">
        <f>-SIN(RADIANS($R$1))*(C2)+COS(RADIANS($R$1))*(C3)</f>
        <v>22.521609917012558</v>
      </c>
      <c r="E30" s="5">
        <f>-SIN(RADIANS($R$1))*(D2)+COS(RADIANS($R$1))*(D3)</f>
        <v>22.447898283650371</v>
      </c>
      <c r="F30" s="5">
        <f>-SIN(RADIANS($R$1))*(E2+F2+N2+O2)+COS(RADIANS($R$1))*(E3+F3+N3+O3)</f>
        <v>0.32951390722731416</v>
      </c>
      <c r="G30" s="5">
        <f>-SIN(RADIANS($R$1))*(I2+G2+H2)+COS(RADIANS($R$1))*(I3+G3+H3)</f>
        <v>-0.32271868886092137</v>
      </c>
      <c r="H30" s="5">
        <f>-SIN(RADIANS($R$1))*(J2+K2)+COS(RADIANS($R$1))*(J3+K3)</f>
        <v>0.47790573994964386</v>
      </c>
      <c r="I30" s="5">
        <f>-SIN(RADIANS($R$1))*(L2+M2)+COS(RADIANS($R$1))*(L3+M3)</f>
        <v>0.34971370570730964</v>
      </c>
      <c r="J30" s="5">
        <f t="shared" si="0"/>
        <v>60.283438007054372</v>
      </c>
    </row>
    <row r="31" spans="1:16">
      <c r="B31" s="4" t="s">
        <v>20</v>
      </c>
      <c r="C31" s="5">
        <f>-SIN(RADIANS($R$1))*(B8)+COS(RADIANS($R$1))*(B9)</f>
        <v>12.957975636352959</v>
      </c>
      <c r="D31" s="5">
        <f>-SIN(RADIANS($R$1))*(C8)+COS(RADIANS($R$1))*(C9)</f>
        <v>33.319612585547063</v>
      </c>
      <c r="E31" s="5">
        <f>-SIN(RADIANS($R$1))*(D8)+COS(RADIANS($R$1))*(D9)</f>
        <v>33.125964713938572</v>
      </c>
      <c r="F31" s="5">
        <f>-SIN(RADIANS($R$1))*(E8+F8+N8+O8)+COS(RADIANS($R$1))*(E9+F9+N9+O9)</f>
        <v>1.0115255290868497</v>
      </c>
      <c r="G31" s="5">
        <f>-SIN(RADIANS($R$1))*(I8+G8+H8)+COS(RADIANS($R$1))*(I9+G9+H9)</f>
        <v>-0.22356121360846054</v>
      </c>
      <c r="H31" s="5">
        <f>-SIN(RADIANS($R$1))*(J8+K8)+COS(RADIANS($R$1))*(J9+K9)</f>
        <v>0.44439924085831717</v>
      </c>
      <c r="I31" s="5">
        <f>-SIN(RADIANS($R$1))*(L8+M8)+COS(RADIANS($R$1))*(L9+M9)</f>
        <v>-0.10108096237302897</v>
      </c>
      <c r="J31" s="5">
        <f t="shared" si="0"/>
        <v>80.534835529802265</v>
      </c>
      <c r="O31" s="5"/>
    </row>
    <row r="32" spans="1:16">
      <c r="B32" s="4" t="s">
        <v>21</v>
      </c>
      <c r="C32" s="5">
        <f>-SIN(RADIANS($R$1))*(B14)+COS(RADIANS($R$1))*(B15)</f>
        <v>11.193963100322494</v>
      </c>
      <c r="D32" s="5">
        <f>-SIN(RADIANS($R$1))*(C14)+COS(RADIANS($R$1))*(C15)</f>
        <v>34.954989996976849</v>
      </c>
      <c r="E32" s="5">
        <f>-SIN(RADIANS($R$1))*(D14)+COS(RADIANS($R$1))*(D15)</f>
        <v>34.815534788525071</v>
      </c>
      <c r="F32" s="5">
        <f>-SIN(RADIANS($R$1))*(E14+F14+N14+O14)+COS(RADIANS($R$1))*(E15+F15+N15+O15)</f>
        <v>1.3866679698456672</v>
      </c>
      <c r="G32" s="5">
        <f>-SIN(RADIANS($R$1))*(I14+G14+H14)+COS(RADIANS($R$1))*(I15+G15+H15)</f>
        <v>-0.20712424304820085</v>
      </c>
      <c r="H32" s="5">
        <f>-SIN(RADIANS($R$1))*(J14+K14)+COS(RADIANS($R$1))*(J15+K15)</f>
        <v>0.49009239080471145</v>
      </c>
      <c r="I32" s="5">
        <f>-SIN(RADIANS($R$1))*(L14+M14)+COS(RADIANS($R$1))*(L15+M15)</f>
        <v>-0.11162558220395208</v>
      </c>
      <c r="J32" s="5">
        <f t="shared" si="0"/>
        <v>82.522498421222622</v>
      </c>
      <c r="O32" s="5"/>
    </row>
    <row r="33" spans="1:15" s="4" customFormat="1">
      <c r="B33" s="1" t="s">
        <v>22</v>
      </c>
      <c r="C33" s="5">
        <f>-SIN(RADIANS($R$1))*(B20)+COS(RADIANS($R$1))*(B21)</f>
        <v>0</v>
      </c>
      <c r="D33" s="5">
        <f>-SIN(RADIANS($R$1))*(C20)+COS(RADIANS($R$1))*(C21)</f>
        <v>0</v>
      </c>
      <c r="E33" s="5">
        <f>-SIN(RADIANS($R$1))*(D20)+COS(RADIANS($R$1))*(D21)</f>
        <v>0</v>
      </c>
      <c r="F33" s="5">
        <f>-SIN(RADIANS($R$1))*(E20+F20+N20+O20)+COS(RADIANS($R$1))*(E21+F21+N21+O21)</f>
        <v>0</v>
      </c>
      <c r="G33" s="5">
        <f>-SIN(RADIANS($R$1))*(I20+G20+H20)+COS(RADIANS($R$1))*(I21+G21+H21)</f>
        <v>0</v>
      </c>
      <c r="H33" s="5">
        <f>-SIN(RADIANS($R$1))*(J20+K20)+COS(RADIANS($R$1))*(J21+K21)</f>
        <v>0</v>
      </c>
      <c r="I33" s="5">
        <f>-SIN(RADIANS($R$1))*(L20+M20)+COS(RADIANS($R$1))*(L21+M21)</f>
        <v>0</v>
      </c>
      <c r="J33" s="5">
        <f t="shared" si="0"/>
        <v>0</v>
      </c>
    </row>
    <row r="34" spans="1:15">
      <c r="M34" s="5">
        <v>16.26060902354963</v>
      </c>
      <c r="O34" s="5"/>
    </row>
    <row r="35" spans="1:15">
      <c r="C35" s="4" t="s">
        <v>1</v>
      </c>
      <c r="D35" s="4" t="s">
        <v>28</v>
      </c>
      <c r="E35" s="4" t="s">
        <v>29</v>
      </c>
      <c r="F35" s="2" t="s">
        <v>23</v>
      </c>
      <c r="G35" s="2" t="s">
        <v>24</v>
      </c>
      <c r="H35" s="2" t="s">
        <v>25</v>
      </c>
      <c r="I35" s="5" t="s">
        <v>26</v>
      </c>
      <c r="M35" s="5">
        <v>69.697588377721672</v>
      </c>
      <c r="N35" s="6" t="e">
        <f>M35+#REF!</f>
        <v>#REF!</v>
      </c>
    </row>
    <row r="36" spans="1:15">
      <c r="A36" s="4" t="s">
        <v>16</v>
      </c>
      <c r="B36" s="4" t="s">
        <v>41</v>
      </c>
      <c r="C36" s="5">
        <f>C26</f>
        <v>7.6247619071428776</v>
      </c>
      <c r="D36" s="5">
        <f>D26+E26</f>
        <v>4.1581783823859482</v>
      </c>
      <c r="E36" s="5">
        <f>SUM(F26:I26)</f>
        <v>6.2875684975506037</v>
      </c>
      <c r="F36" s="9">
        <f>F26</f>
        <v>1.8137614650874474</v>
      </c>
      <c r="G36" s="9">
        <f t="shared" ref="G36:I36" si="1">G26</f>
        <v>1.1254677428595297</v>
      </c>
      <c r="H36" s="9">
        <f t="shared" si="1"/>
        <v>0.54340125910689674</v>
      </c>
      <c r="I36" s="9">
        <f t="shared" si="1"/>
        <v>2.80493803049673</v>
      </c>
      <c r="M36" s="5">
        <v>0.62459892174316312</v>
      </c>
    </row>
    <row r="37" spans="1:15">
      <c r="B37" s="4" t="s">
        <v>42</v>
      </c>
      <c r="C37" s="5">
        <f t="shared" ref="C37:C38" si="2">C27</f>
        <v>3.0396625524591552</v>
      </c>
      <c r="D37" s="5">
        <f t="shared" ref="D37:D38" si="3">D27+E27</f>
        <v>4.4045085822413306</v>
      </c>
      <c r="E37" s="5">
        <f t="shared" ref="E37:E38" si="4">SUM(F27:I27)</f>
        <v>6.3081323038094723</v>
      </c>
      <c r="F37" s="9">
        <f t="shared" ref="F37:I38" si="5">F27</f>
        <v>2.0436833258779332</v>
      </c>
      <c r="G37" s="9">
        <f t="shared" si="5"/>
        <v>0.67996836683924633</v>
      </c>
      <c r="H37" s="9">
        <f t="shared" si="5"/>
        <v>0.32878613447569188</v>
      </c>
      <c r="I37" s="9">
        <f t="shared" si="5"/>
        <v>3.2556944766166005</v>
      </c>
      <c r="M37" s="5">
        <v>-0.2063761635480785</v>
      </c>
    </row>
    <row r="38" spans="1:15">
      <c r="B38" s="4" t="s">
        <v>40</v>
      </c>
      <c r="C38" s="5">
        <f t="shared" si="2"/>
        <v>2.8827062740329197</v>
      </c>
      <c r="D38" s="5">
        <f t="shared" si="3"/>
        <v>4.7611338187691477</v>
      </c>
      <c r="E38" s="5">
        <f t="shared" si="4"/>
        <v>6.1492107125764974</v>
      </c>
      <c r="F38" s="9">
        <f t="shared" si="5"/>
        <v>1.9061576534042357</v>
      </c>
      <c r="G38" s="9">
        <f t="shared" si="5"/>
        <v>0.72152458547121201</v>
      </c>
      <c r="H38" s="9">
        <f t="shared" si="5"/>
        <v>0.35320351366537345</v>
      </c>
      <c r="I38" s="9">
        <f t="shared" si="5"/>
        <v>3.1683249600356764</v>
      </c>
      <c r="M38" s="5">
        <v>0.323501440912563</v>
      </c>
    </row>
    <row r="39" spans="1:15">
      <c r="A39" s="4" t="s">
        <v>17</v>
      </c>
      <c r="B39" s="4" t="s">
        <v>41</v>
      </c>
      <c r="C39" s="5">
        <f>C30</f>
        <v>14.479515142368102</v>
      </c>
      <c r="D39" s="5">
        <f>D30+E30</f>
        <v>44.969508200662929</v>
      </c>
      <c r="E39" s="5">
        <f>SUM(F30:I30)</f>
        <v>0.8344146640233463</v>
      </c>
      <c r="F39" s="9">
        <f>F30</f>
        <v>0.32951390722731416</v>
      </c>
      <c r="G39" s="9">
        <f t="shared" ref="G39:I39" si="6">G30</f>
        <v>-0.32271868886092137</v>
      </c>
      <c r="H39" s="9">
        <f t="shared" si="6"/>
        <v>0.47790573994964386</v>
      </c>
      <c r="I39" s="9">
        <f t="shared" si="6"/>
        <v>0.34971370570730964</v>
      </c>
      <c r="M39" s="5">
        <v>-0.27376428907362549</v>
      </c>
    </row>
    <row r="40" spans="1:15">
      <c r="B40" s="4" t="s">
        <v>42</v>
      </c>
      <c r="C40" s="5">
        <f t="shared" ref="C40:C41" si="7">C31</f>
        <v>12.957975636352959</v>
      </c>
      <c r="D40" s="5">
        <f t="shared" ref="D40:D41" si="8">D31+E31</f>
        <v>66.445577299485635</v>
      </c>
      <c r="E40" s="5">
        <f t="shared" ref="E40:E41" si="9">SUM(F31:I31)</f>
        <v>1.1312825939636775</v>
      </c>
      <c r="F40" s="9">
        <f t="shared" ref="F40:I41" si="10">F31</f>
        <v>1.0115255290868497</v>
      </c>
      <c r="G40" s="9">
        <f t="shared" si="10"/>
        <v>-0.22356121360846054</v>
      </c>
      <c r="H40" s="9">
        <f t="shared" si="10"/>
        <v>0.44439924085831717</v>
      </c>
      <c r="I40" s="9">
        <f t="shared" si="10"/>
        <v>-0.10108096237302897</v>
      </c>
      <c r="M40" s="5">
        <v>86.426157311305332</v>
      </c>
    </row>
    <row r="41" spans="1:15">
      <c r="B41" s="4" t="s">
        <v>40</v>
      </c>
      <c r="C41" s="5">
        <f t="shared" si="7"/>
        <v>11.193963100322494</v>
      </c>
      <c r="D41" s="5">
        <f t="shared" si="8"/>
        <v>69.770524785501919</v>
      </c>
      <c r="E41" s="5">
        <f t="shared" si="9"/>
        <v>1.5580105353982259</v>
      </c>
      <c r="F41" s="9">
        <f t="shared" si="10"/>
        <v>1.3866679698456672</v>
      </c>
      <c r="G41" s="9">
        <f t="shared" si="10"/>
        <v>-0.20712424304820085</v>
      </c>
      <c r="H41" s="9">
        <f t="shared" si="10"/>
        <v>0.49009239080471145</v>
      </c>
      <c r="I41" s="9">
        <f t="shared" si="10"/>
        <v>-0.11162558220395208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"/>
  <sheetViews>
    <sheetView workbookViewId="0">
      <selection activeCell="I26" sqref="I26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1.68411388</v>
      </c>
      <c r="C8" s="1">
        <v>-1.96683728</v>
      </c>
      <c r="D8" s="1">
        <v>-1.9576037399999999</v>
      </c>
      <c r="E8" s="1">
        <v>1.07243892</v>
      </c>
      <c r="F8" s="1">
        <v>1.0700382399999999</v>
      </c>
      <c r="G8" s="1">
        <v>0.17600589799999999</v>
      </c>
      <c r="H8" s="1">
        <v>0.173029656</v>
      </c>
      <c r="I8" s="1">
        <v>0.32295894400000003</v>
      </c>
      <c r="J8" s="1">
        <v>9.0860389200000016E-2</v>
      </c>
      <c r="K8" s="1">
        <v>8.4907083600000016E-2</v>
      </c>
      <c r="L8" s="1">
        <v>1.60913828</v>
      </c>
      <c r="M8" s="1">
        <v>1.60493486</v>
      </c>
      <c r="N8" s="1"/>
      <c r="O8" s="1"/>
      <c r="P8" s="1">
        <f>SUM(B8:O8)</f>
        <v>3.9639851308000003</v>
      </c>
    </row>
    <row r="9" spans="1:18">
      <c r="A9" s="1" t="s">
        <v>17</v>
      </c>
      <c r="B9" s="1">
        <v>15.9325378</v>
      </c>
      <c r="C9" s="1">
        <v>48.340969399999992</v>
      </c>
      <c r="D9" s="1">
        <v>48.052579400000013</v>
      </c>
      <c r="E9" s="1">
        <v>0.39677083800000013</v>
      </c>
      <c r="F9" s="1">
        <v>0.40011934199999999</v>
      </c>
      <c r="G9" s="1">
        <v>-4.7081287599999987E-2</v>
      </c>
      <c r="H9" s="1">
        <v>-4.6680654399999993E-2</v>
      </c>
      <c r="I9" s="1">
        <v>-6.5953075600000022E-2</v>
      </c>
      <c r="J9" s="1">
        <v>0.32171415199999998</v>
      </c>
      <c r="K9" s="1">
        <v>0.32394371799999999</v>
      </c>
      <c r="L9" s="1">
        <v>5.6913646800000002E-2</v>
      </c>
      <c r="M9" s="1">
        <v>0.18517031</v>
      </c>
      <c r="N9" s="1"/>
      <c r="O9" s="1"/>
      <c r="P9" s="1">
        <f>SUM(B9:O9)</f>
        <v>113.85100358919999</v>
      </c>
    </row>
    <row r="10" spans="1:18">
      <c r="A10" s="1" t="s">
        <v>18</v>
      </c>
      <c r="B10" s="1">
        <v>5.0603981400000011</v>
      </c>
      <c r="C10" s="1">
        <v>-4.3166819200000006</v>
      </c>
      <c r="D10" s="1">
        <v>-4.2686630799999996</v>
      </c>
      <c r="E10" s="1">
        <v>-0.125634052</v>
      </c>
      <c r="F10" s="1">
        <v>-0.124976194</v>
      </c>
      <c r="G10" s="1">
        <v>-1.16979266E-2</v>
      </c>
      <c r="H10" s="1">
        <v>-1.1411266999999999E-2</v>
      </c>
      <c r="I10" s="1">
        <v>-6.1185446999999983E-2</v>
      </c>
      <c r="J10" s="1">
        <v>-4.8719151199999998E-2</v>
      </c>
      <c r="K10" s="1">
        <v>-4.9280533000000008E-2</v>
      </c>
      <c r="L10" s="1">
        <v>-5.3938926000000004E-6</v>
      </c>
      <c r="M10" s="1">
        <v>-7.3079062799999997E-2</v>
      </c>
      <c r="N10" s="1"/>
      <c r="O10" s="1"/>
      <c r="P10" s="1">
        <f>SUM(B10:O10)</f>
        <v>-4.0309358874925998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  <c r="R13" s="4" t="s">
        <v>30</v>
      </c>
    </row>
    <row r="14" spans="1:18" s="4" customFormat="1">
      <c r="A14" s="4" t="s">
        <v>16</v>
      </c>
      <c r="B14" s="4">
        <v>1.71682958</v>
      </c>
      <c r="C14" s="4">
        <v>-1.985546</v>
      </c>
      <c r="D14" s="4">
        <v>-2.031403800000001</v>
      </c>
      <c r="E14" s="4">
        <v>0.95837583800000004</v>
      </c>
      <c r="F14" s="4">
        <v>0.96389264600000002</v>
      </c>
      <c r="G14" s="4">
        <v>0.18767860399999989</v>
      </c>
      <c r="H14" s="4">
        <v>0.19177239600000001</v>
      </c>
      <c r="I14" s="4">
        <v>0.35097159799999988</v>
      </c>
      <c r="J14" s="4">
        <v>9.6663837400000008E-2</v>
      </c>
      <c r="K14" s="4">
        <v>0.117148988</v>
      </c>
      <c r="L14" s="4">
        <v>1.5261197799999999</v>
      </c>
      <c r="M14" s="4">
        <v>1.55903704</v>
      </c>
      <c r="P14" s="4">
        <f>SUM(B14:O14)</f>
        <v>3.6515405073999982</v>
      </c>
      <c r="R14" s="4" t="s">
        <v>31</v>
      </c>
    </row>
    <row r="15" spans="1:18" s="4" customFormat="1">
      <c r="A15" s="4" t="s">
        <v>17</v>
      </c>
      <c r="B15" s="4">
        <v>14.603232800000001</v>
      </c>
      <c r="C15" s="4">
        <v>50.80440160000002</v>
      </c>
      <c r="D15" s="4">
        <v>50.742289000000007</v>
      </c>
      <c r="E15" s="4">
        <v>0.51191479200000001</v>
      </c>
      <c r="F15" s="4">
        <v>0.44943378399999989</v>
      </c>
      <c r="G15" s="4">
        <v>-4.2429453799999989E-2</v>
      </c>
      <c r="H15" s="4">
        <v>-4.3820755199999999E-2</v>
      </c>
      <c r="I15" s="4">
        <v>-5.7971044200000002E-2</v>
      </c>
      <c r="J15" s="4">
        <v>0.36274735600000002</v>
      </c>
      <c r="K15" s="4">
        <v>0.34336618200000002</v>
      </c>
      <c r="L15" s="4">
        <v>4.0462203199999998E-2</v>
      </c>
      <c r="M15" s="4">
        <v>0.20341917600000001</v>
      </c>
      <c r="P15" s="4">
        <f>SUM(B15:O15)</f>
        <v>117.91704564000001</v>
      </c>
      <c r="R15" s="4" t="s">
        <v>32</v>
      </c>
    </row>
    <row r="16" spans="1:18" s="4" customFormat="1">
      <c r="A16" s="4" t="s">
        <v>18</v>
      </c>
      <c r="B16" s="4">
        <v>4.7722104600000002</v>
      </c>
      <c r="C16" s="4">
        <v>-4.8123889799999979</v>
      </c>
      <c r="D16" s="4">
        <v>-4.7431565600000001</v>
      </c>
      <c r="E16" s="4">
        <v>-9.7069984400000017E-2</v>
      </c>
      <c r="F16" s="4">
        <v>-9.9116390200000029E-2</v>
      </c>
      <c r="G16" s="4">
        <v>-1.4505843799999999E-2</v>
      </c>
      <c r="H16" s="4">
        <v>-1.4756834200000001E-2</v>
      </c>
      <c r="I16" s="4">
        <v>-6.2652436399999997E-2</v>
      </c>
      <c r="J16" s="4">
        <v>-3.7739331000000001E-2</v>
      </c>
      <c r="K16" s="4">
        <v>-3.4891416600000003E-2</v>
      </c>
      <c r="L16" s="4">
        <v>-8.4998831000000015E-6</v>
      </c>
      <c r="M16" s="4">
        <v>-7.5013049400000004E-2</v>
      </c>
      <c r="P16" s="4">
        <f>SUM(B16:O16)</f>
        <v>-5.219088865883097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8.4854684914872767</v>
      </c>
      <c r="D26" s="4">
        <f>COS(RADIANS($R$1))*(C2)+SIN(RADIANS($R$1))*(C3)</f>
        <v>2.9155935560870931</v>
      </c>
      <c r="E26" s="4">
        <f>COS(RADIANS($R$1))*(D2)+SIN(RADIANS($R$1))*(D3)</f>
        <v>2.9187035239065655</v>
      </c>
      <c r="F26" s="4">
        <f>COS(RADIANS($R$1))*(E2+F2+N2+O2)+SIN(RADIANS($R$1))*(E3+F3+N3+O3)</f>
        <v>1.9561494059250943</v>
      </c>
      <c r="G26" s="4">
        <f>COS(RADIANS($R$1))*(I2+G2+H2)+SIN(RADIANS($R$1))*(I3+G3+H3)</f>
        <v>1.0892279150562176</v>
      </c>
      <c r="H26" s="4">
        <f>COS(RADIANS($R$1))*(J2+K2)+SIN(RADIANS($R$1))*(J3+K3)</f>
        <v>0.45645351753727026</v>
      </c>
      <c r="I26" s="4">
        <f>COS(RADIANS($R$1))*(L2+M2)+SIN(RADIANS($R$1))*(L3+M3)</f>
        <v>2.9820255842286874</v>
      </c>
      <c r="J26" s="4">
        <f t="shared" ref="J26:J33" si="0">+SUM(C26:I26)</f>
        <v>20.803621994228205</v>
      </c>
      <c r="L26" s="4">
        <f>(F26)/J26</f>
        <v>9.4029270790817673E-2</v>
      </c>
    </row>
    <row r="27" spans="1:16" s="4" customFormat="1">
      <c r="B27" s="4" t="s">
        <v>20</v>
      </c>
      <c r="C27" s="4">
        <f>COS(RADIANS($R$1))*(B8)+SIN(RADIANS($R$1))*(B9)</f>
        <v>3.3402918201414171</v>
      </c>
      <c r="D27" s="4">
        <f>COS(RADIANS($R$1))*(C8)+SIN(RADIANS($R$1))*(C9)</f>
        <v>3.0969445046640804</v>
      </c>
      <c r="E27" s="4">
        <f>COS(RADIANS($R$1))*(D8)+SIN(RADIANS($R$1))*(D9)</f>
        <v>3.0759824988440827</v>
      </c>
      <c r="F27" s="4">
        <f>COS(RADIANS($R$1))*(E8+F8+N8+O8)+SIN(RADIANS($R$1))*(E9+F9+N9+O9)</f>
        <v>2.2140381518549188</v>
      </c>
      <c r="G27" s="4">
        <f>COS(RADIANS($R$1))*(I8+G8+H8)+SIN(RADIANS($R$1))*(I9+G9+H9)</f>
        <v>0.65161847647751714</v>
      </c>
      <c r="H27" s="4">
        <f>COS(RADIANS($R$1))*(J8+K8)+SIN(RADIANS($R$1))*(J9+K9)</f>
        <v>0.24229422514091387</v>
      </c>
      <c r="I27" s="4">
        <f>COS(RADIANS($R$1))*(L8+M8)+SIN(RADIANS($R$1))*(L9+M9)</f>
        <v>3.2217707750311146</v>
      </c>
      <c r="J27" s="4">
        <f t="shared" si="0"/>
        <v>15.842940452154044</v>
      </c>
      <c r="L27" s="4">
        <f>(F27)/J27</f>
        <v>0.13974919356298487</v>
      </c>
    </row>
    <row r="28" spans="1:16" s="4" customFormat="1">
      <c r="B28" s="4" t="s">
        <v>21</v>
      </c>
      <c r="C28" s="4">
        <f>COS(RADIANS($R$1))*(B14)+SIN(RADIANS($R$1))*(B15)</f>
        <v>3.2338780912497089</v>
      </c>
      <c r="D28" s="4">
        <f>COS(RADIANS($R$1))*(C14)+SIN(RADIANS($R$1))*(C15)</f>
        <v>3.335837055219824</v>
      </c>
      <c r="E28" s="4">
        <f>COS(RADIANS($R$1))*(D14)+SIN(RADIANS($R$1))*(D15)</f>
        <v>3.283737934418844</v>
      </c>
      <c r="F28" s="4">
        <f>COS(RADIANS($R$1))*(E14+F14+N14+O14)+SIN(RADIANS($R$1))*(E15+F15+N15+O15)</f>
        <v>2.0122263854282041</v>
      </c>
      <c r="G28" s="4">
        <f>COS(RADIANS($R$1))*(I14+G14+H14)+SIN(RADIANS($R$1))*(I15+G15+H15)</f>
        <v>0.71134604061524698</v>
      </c>
      <c r="H28" s="4">
        <f>COS(RADIANS($R$1))*(J14+K14)+SIN(RADIANS($R$1))*(J15+K15)</f>
        <v>0.28645049939047956</v>
      </c>
      <c r="I28" s="4">
        <f>COS(RADIANS($R$1))*(L14+M14)+SIN(RADIANS($R$1))*(L15+M15)</f>
        <v>3.0937485539221266</v>
      </c>
      <c r="J28" s="4">
        <f t="shared" si="0"/>
        <v>15.957224560244434</v>
      </c>
      <c r="L28" s="4">
        <f>(F28)/J28</f>
        <v>0.1261012764363442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18.483787590892248</v>
      </c>
      <c r="D30" s="4">
        <f>-SIN(RADIANS($R$1))*(C2)+COS(RADIANS($R$1))*(C3)</f>
        <v>31.736858266334401</v>
      </c>
      <c r="E30" s="4">
        <f>-SIN(RADIANS($R$1))*(D2)+COS(RADIANS($R$1))*(D3)</f>
        <v>31.720056494312292</v>
      </c>
      <c r="F30" s="4">
        <f>-SIN(RADIANS($R$1))*(E2+F2+N2+O2)+COS(RADIANS($R$1))*(E3+F3+N3+O3)</f>
        <v>0.30903263038922058</v>
      </c>
      <c r="G30" s="4">
        <f>-SIN(RADIANS($R$1))*(I2+G2+H2)+COS(RADIANS($R$1))*(I3+G3+H3)</f>
        <v>-0.33781241325476241</v>
      </c>
      <c r="H30" s="4">
        <f>-SIN(RADIANS($R$1))*(J2+K2)+COS(RADIANS($R$1))*(J3+K3)</f>
        <v>0.69935304340500348</v>
      </c>
      <c r="I30" s="4">
        <f>-SIN(RADIANS($R$1))*(L2+M2)+COS(RADIANS($R$1))*(L3+M3)</f>
        <v>0.19125997301428216</v>
      </c>
      <c r="J30" s="4">
        <f t="shared" si="0"/>
        <v>82.802535585092684</v>
      </c>
    </row>
    <row r="31" spans="1:16" s="4" customFormat="1">
      <c r="B31" s="4" t="s">
        <v>20</v>
      </c>
      <c r="C31" s="4">
        <f>-SIN(RADIANS($R$1))*(B8)+COS(RADIANS($R$1))*(B9)</f>
        <v>15.669219855038534</v>
      </c>
      <c r="D31" s="4">
        <f>-SIN(RADIANS($R$1))*(C8)+COS(RADIANS($R$1))*(C9)</f>
        <v>48.281742990003622</v>
      </c>
      <c r="E31" s="4">
        <f>-SIN(RADIANS($R$1))*(D8)+COS(RADIANS($R$1))*(D9)</f>
        <v>47.993967652851666</v>
      </c>
      <c r="F31" s="4">
        <f>-SIN(RADIANS($R$1))*(E8+F8+N8+O8)+COS(RADIANS($R$1))*(E9+F9+N9+O9)</f>
        <v>0.5685748870931181</v>
      </c>
      <c r="G31" s="4">
        <f>-SIN(RADIANS($R$1))*(I8+G8+H8)+COS(RADIANS($R$1))*(I9+G9+H9)</f>
        <v>-0.22908263422258734</v>
      </c>
      <c r="H31" s="4">
        <f>-SIN(RADIANS($R$1))*(J8+K8)+COS(RADIANS($R$1))*(J9+K9)</f>
        <v>0.62374818480761907</v>
      </c>
      <c r="I31" s="4">
        <f>-SIN(RADIANS($R$1))*(L8+M8)+COS(RADIANS($R$1))*(L9+M9)</f>
        <v>-9.5204330599054449E-2</v>
      </c>
      <c r="J31" s="4">
        <f t="shared" si="0"/>
        <v>112.81296660497291</v>
      </c>
    </row>
    <row r="32" spans="1:16" s="4" customFormat="1">
      <c r="B32" s="4" t="s">
        <v>21</v>
      </c>
      <c r="C32" s="4">
        <f>-SIN(RADIANS($R$1))*(B14)+COS(RADIANS($R$1))*(B15)</f>
        <v>14.343777205070287</v>
      </c>
      <c r="D32" s="4">
        <f>-SIN(RADIANS($R$1))*(C14)+COS(RADIANS($R$1))*(C15)</f>
        <v>50.733635844410195</v>
      </c>
      <c r="E32" s="4">
        <f>-SIN(RADIANS($R$1))*(D14)+COS(RADIANS($R$1))*(D15)</f>
        <v>50.676656949094763</v>
      </c>
      <c r="F32" s="4">
        <f>-SIN(RADIANS($R$1))*(E14+F14+N14+O14)+COS(RADIANS($R$1))*(E15+F15+N15+O15)</f>
        <v>0.75515043729274844</v>
      </c>
      <c r="G32" s="4">
        <f>-SIN(RADIANS($R$1))*(I14+G14+H14)+COS(RADIANS($R$1))*(I15+G15+H15)</f>
        <v>-0.21978114578975866</v>
      </c>
      <c r="H32" s="4">
        <f>-SIN(RADIANS($R$1))*(J14+K14)+COS(RADIANS($R$1))*(J15+K15)</f>
        <v>0.67989584809098025</v>
      </c>
      <c r="I32" s="4">
        <f>-SIN(RADIANS($R$1))*(L14+M14)+COS(RADIANS($R$1))*(L15+M15)</f>
        <v>-7.9941329847307979E-2</v>
      </c>
      <c r="J32" s="4">
        <f t="shared" si="0"/>
        <v>116.88939380832193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6"/>
  <sheetViews>
    <sheetView workbookViewId="0">
      <selection activeCell="P14" sqref="P14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0.81353668600000006</v>
      </c>
      <c r="C8" s="1">
        <v>-4.5341988400000011</v>
      </c>
      <c r="D8" s="1">
        <v>-4.5113081399999979</v>
      </c>
      <c r="E8" s="1">
        <v>1.1277766199999999</v>
      </c>
      <c r="F8" s="1">
        <v>1.12734928</v>
      </c>
      <c r="G8" s="1">
        <v>0.17232232200000011</v>
      </c>
      <c r="H8" s="1">
        <v>0.17031495799999999</v>
      </c>
      <c r="I8" s="1">
        <v>0.33343375200000003</v>
      </c>
      <c r="J8" s="1">
        <v>1.0022288359999999E-2</v>
      </c>
      <c r="K8" s="1">
        <v>2.6636874434E-3</v>
      </c>
      <c r="L8" s="1">
        <v>1.52613954</v>
      </c>
      <c r="M8" s="1">
        <v>1.63948786</v>
      </c>
      <c r="N8" s="1"/>
      <c r="O8" s="1"/>
      <c r="P8" s="1">
        <f>SUM(B8:O8)</f>
        <v>-2.1224599861966</v>
      </c>
    </row>
    <row r="9" spans="1:18">
      <c r="A9" s="1" t="s">
        <v>17</v>
      </c>
      <c r="B9" s="1">
        <v>20.680187199999999</v>
      </c>
      <c r="C9" s="1">
        <v>63.370194599999998</v>
      </c>
      <c r="D9" s="1">
        <v>63.078010999999989</v>
      </c>
      <c r="E9" s="1">
        <v>0.239137936</v>
      </c>
      <c r="F9" s="1">
        <v>0.24235036600000001</v>
      </c>
      <c r="G9" s="1">
        <v>-4.2623804200000011E-2</v>
      </c>
      <c r="H9" s="1">
        <v>-4.2234519399999997E-2</v>
      </c>
      <c r="I9" s="1">
        <v>-6.0158006200000003E-2</v>
      </c>
      <c r="J9" s="1">
        <v>0.43715041999999998</v>
      </c>
      <c r="K9" s="1">
        <v>0.44762008000000009</v>
      </c>
      <c r="L9" s="1">
        <v>0.14251670000000011</v>
      </c>
      <c r="M9" s="1">
        <v>0.23354438399999999</v>
      </c>
      <c r="N9" s="1"/>
      <c r="O9" s="1"/>
      <c r="P9" s="1">
        <f>SUM(B9:O9)</f>
        <v>148.72569635619996</v>
      </c>
    </row>
    <row r="10" spans="1:18">
      <c r="A10" s="1" t="s">
        <v>18</v>
      </c>
      <c r="B10" s="1">
        <v>6.7383948000000009</v>
      </c>
      <c r="C10" s="1">
        <v>-5.701445259999999</v>
      </c>
      <c r="D10" s="1">
        <v>-5.6655764599999996</v>
      </c>
      <c r="E10" s="1">
        <v>-0.1161866</v>
      </c>
      <c r="F10" s="1">
        <v>-0.11976286999999999</v>
      </c>
      <c r="G10" s="1">
        <v>-1.21536762E-2</v>
      </c>
      <c r="H10" s="1">
        <v>-1.1995117600000001E-2</v>
      </c>
      <c r="I10" s="1">
        <v>-5.9746458000000002E-2</v>
      </c>
      <c r="J10" s="1">
        <v>-7.3632777600000018E-2</v>
      </c>
      <c r="K10" s="1">
        <v>-7.5523485999999987E-2</v>
      </c>
      <c r="L10" s="1">
        <v>-3.5670965399999998E-6</v>
      </c>
      <c r="M10" s="1">
        <v>-8.3707562800000024E-2</v>
      </c>
      <c r="N10" s="1"/>
      <c r="O10" s="1"/>
      <c r="P10" s="1">
        <f>SUM(B10:O10)</f>
        <v>-5.1813390352965367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0.87518153000000032</v>
      </c>
      <c r="C14" s="4">
        <v>-4.6860312400000002</v>
      </c>
      <c r="D14" s="4">
        <v>-4.7563660200000006</v>
      </c>
      <c r="E14" s="4">
        <v>1.0543093400000001</v>
      </c>
      <c r="F14" s="4">
        <v>1.0317242200000001</v>
      </c>
      <c r="G14" s="4">
        <v>0.18977828599999991</v>
      </c>
      <c r="H14" s="4">
        <v>0.19208596999999999</v>
      </c>
      <c r="I14" s="4">
        <v>0.35578273799999999</v>
      </c>
      <c r="J14" s="4">
        <v>8.3839881800000012E-3</v>
      </c>
      <c r="K14" s="4">
        <v>1.091455912E-2</v>
      </c>
      <c r="L14" s="4">
        <v>1.470334820000001</v>
      </c>
      <c r="M14" s="4">
        <v>1.5584109399999999</v>
      </c>
      <c r="P14" s="4">
        <f>SUM(B14:O14)</f>
        <v>-2.6954908687000003</v>
      </c>
    </row>
    <row r="15" spans="1:18" s="4" customFormat="1">
      <c r="A15" s="4" t="s">
        <v>17</v>
      </c>
      <c r="B15" s="4">
        <v>19.547171200000001</v>
      </c>
      <c r="C15" s="4">
        <v>66.476931799999988</v>
      </c>
      <c r="D15" s="4">
        <v>66.451026999999982</v>
      </c>
      <c r="E15" s="4">
        <v>0.28706022399999997</v>
      </c>
      <c r="F15" s="4">
        <v>0.2494256140000001</v>
      </c>
      <c r="G15" s="4">
        <v>-4.0066467199999997E-2</v>
      </c>
      <c r="H15" s="4">
        <v>-4.0577247400000002E-2</v>
      </c>
      <c r="I15" s="4">
        <v>-5.2498834800000019E-2</v>
      </c>
      <c r="J15" s="4">
        <v>0.54437310000000017</v>
      </c>
      <c r="K15" s="4">
        <v>0.52646329599999997</v>
      </c>
      <c r="L15" s="4">
        <v>0.14892090999999999</v>
      </c>
      <c r="M15" s="4">
        <v>0.24779726799999999</v>
      </c>
      <c r="P15" s="4">
        <f>SUM(B15:O15)</f>
        <v>154.34602786259995</v>
      </c>
    </row>
    <row r="16" spans="1:18" s="4" customFormat="1">
      <c r="A16" s="4" t="s">
        <v>18</v>
      </c>
      <c r="B16" s="4">
        <v>6.4835160600000021</v>
      </c>
      <c r="C16" s="4">
        <v>-6.2529070399999993</v>
      </c>
      <c r="D16" s="4">
        <v>-6.2193143399999977</v>
      </c>
      <c r="E16" s="4">
        <v>-8.1077502600000032E-2</v>
      </c>
      <c r="F16" s="4">
        <v>-8.2715291600000004E-2</v>
      </c>
      <c r="G16" s="4">
        <v>-1.5278645400000001E-2</v>
      </c>
      <c r="H16" s="4">
        <v>-1.54763574E-2</v>
      </c>
      <c r="I16" s="4">
        <v>-6.0790232600000008E-2</v>
      </c>
      <c r="J16" s="4">
        <v>-5.8652957200000008E-2</v>
      </c>
      <c r="K16" s="4">
        <v>-5.9637779999999987E-2</v>
      </c>
      <c r="L16" s="4">
        <v>-3.711340959999999E-6</v>
      </c>
      <c r="M16" s="4">
        <v>-8.4050841999999987E-2</v>
      </c>
      <c r="P16" s="4">
        <f>SUM(B16:O16)</f>
        <v>-6.4463886401409534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9.0650837371039525</v>
      </c>
      <c r="D26" s="4">
        <f>COS(RADIANS($R$1))*(C2)+SIN(RADIANS($R$1))*(C3)</f>
        <v>3.9103433306446576</v>
      </c>
      <c r="E26" s="4">
        <f>COS(RADIANS($R$1))*(D2)+SIN(RADIANS($R$1))*(D3)</f>
        <v>3.9339847554320908</v>
      </c>
      <c r="F26" s="4">
        <f>COS(RADIANS($R$1))*(E2+F2+N2+O2)+SIN(RADIANS($R$1))*(E3+F3+N3+O3)</f>
        <v>2.0260529730074857</v>
      </c>
      <c r="G26" s="4">
        <f>COS(RADIANS($R$1))*(I2+G2+H2)+SIN(RADIANS($R$1))*(I3+G3+H3)</f>
        <v>1.0708969384537514</v>
      </c>
      <c r="H26" s="4">
        <f>COS(RADIANS($R$1))*(J2+K2)+SIN(RADIANS($R$1))*(J3+K3)</f>
        <v>0.37923011907494242</v>
      </c>
      <c r="I26" s="4">
        <f>COS(RADIANS($R$1))*(L2+M2)+SIN(RADIANS($R$1))*(L3+M3)</f>
        <v>3.1034344405361591</v>
      </c>
      <c r="J26" s="4">
        <f t="shared" ref="J26:J33" si="0">+SUM(C26:I26)</f>
        <v>23.489026294253037</v>
      </c>
      <c r="L26" s="4">
        <f>(F26)/J26</f>
        <v>8.6255298437091524E-2</v>
      </c>
    </row>
    <row r="27" spans="1:16" s="4" customFormat="1">
      <c r="B27" s="4" t="s">
        <v>20</v>
      </c>
      <c r="C27" s="4">
        <f>COS(RADIANS($R$1))*(B8)+SIN(RADIANS($R$1))*(B9)</f>
        <v>3.6837451839542901</v>
      </c>
      <c r="D27" s="4">
        <f>COS(RADIANS($R$1))*(C8)+SIN(RADIANS($R$1))*(C9)</f>
        <v>4.3293541623477241</v>
      </c>
      <c r="E27" s="4">
        <f>COS(RADIANS($R$1))*(D8)+SIN(RADIANS($R$1))*(D9)</f>
        <v>4.3113579939671931</v>
      </c>
      <c r="F27" s="4">
        <f>COS(RADIANS($R$1))*(E8+F8+N8+O8)+SIN(RADIANS($R$1))*(E9+F9+N9+O9)</f>
        <v>2.3001893898274322</v>
      </c>
      <c r="G27" s="4">
        <f>COS(RADIANS($R$1))*(I8+G8+H8)+SIN(RADIANS($R$1))*(I9+G9+H9)</f>
        <v>0.64930918288264694</v>
      </c>
      <c r="H27" s="4">
        <f>COS(RADIANS($R$1))*(J8+K8)+SIN(RADIANS($R$1))*(J9+K9)</f>
        <v>0.13569877088192281</v>
      </c>
      <c r="I27" s="4">
        <f>COS(RADIANS($R$1))*(L8+M8)+SIN(RADIANS($R$1))*(L9+M9)</f>
        <v>3.1871573189640823</v>
      </c>
      <c r="J27" s="4">
        <f t="shared" si="0"/>
        <v>18.596812002825288</v>
      </c>
      <c r="L27" s="4">
        <f>(F27)/J27</f>
        <v>0.12368729594502434</v>
      </c>
    </row>
    <row r="28" spans="1:16" s="4" customFormat="1">
      <c r="B28" s="4" t="s">
        <v>21</v>
      </c>
      <c r="C28" s="4">
        <f>COS(RADIANS($R$1))*(B14)+SIN(RADIANS($R$1))*(B15)</f>
        <v>3.5871047544126764</v>
      </c>
      <c r="D28" s="4">
        <f>COS(RADIANS($R$1))*(C14)+SIN(RADIANS($R$1))*(C15)</f>
        <v>4.6113736348193166</v>
      </c>
      <c r="E28" s="4">
        <f>COS(RADIANS($R$1))*(D14)+SIN(RADIANS($R$1))*(D15)</f>
        <v>4.5381180967176018</v>
      </c>
      <c r="F28" s="4">
        <f>COS(RADIANS($R$1))*(E14+F14+N14+O14)+SIN(RADIANS($R$1))*(E15+F15+N15+O15)</f>
        <v>2.1403968224869221</v>
      </c>
      <c r="G28" s="4">
        <f>COS(RADIANS($R$1))*(I14+G14+H14)+SIN(RADIANS($R$1))*(I15+G15+H15)</f>
        <v>0.71193840269167796</v>
      </c>
      <c r="H28" s="4">
        <f>COS(RADIANS($R$1))*(J14+K14)+SIN(RADIANS($R$1))*(J15+K15)</f>
        <v>0.16814235701650951</v>
      </c>
      <c r="I28" s="4">
        <f>COS(RADIANS($R$1))*(L14+M14)+SIN(RADIANS($R$1))*(L15+M15)</f>
        <v>3.0544827135039077</v>
      </c>
      <c r="J28" s="4">
        <f t="shared" si="0"/>
        <v>18.811556781648612</v>
      </c>
      <c r="L28" s="4">
        <f>(F28)/J28</f>
        <v>0.11378095111059391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22.815831388521598</v>
      </c>
      <c r="D30" s="4">
        <f>-SIN(RADIANS($R$1))*(C2)+COS(RADIANS($R$1))*(C3)</f>
        <v>40.723339129881381</v>
      </c>
      <c r="E30" s="4">
        <f>-SIN(RADIANS($R$1))*(D2)+COS(RADIANS($R$1))*(D3)</f>
        <v>40.819881119489033</v>
      </c>
      <c r="F30" s="4">
        <f>-SIN(RADIANS($R$1))*(E2+F2+N2+O2)+COS(RADIANS($R$1))*(E3+F3+N3+O3)</f>
        <v>0.18535423562661857</v>
      </c>
      <c r="G30" s="4">
        <f>-SIN(RADIANS($R$1))*(I2+G2+H2)+COS(RADIANS($R$1))*(I3+G3+H3)</f>
        <v>-0.35318992389375292</v>
      </c>
      <c r="H30" s="4">
        <f>-SIN(RADIANS($R$1))*(J2+K2)+COS(RADIANS($R$1))*(J3+K3)</f>
        <v>0.93667076989528697</v>
      </c>
      <c r="I30" s="4">
        <f>-SIN(RADIANS($R$1))*(L2+M2)+COS(RADIANS($R$1))*(L3+M3)</f>
        <v>0.16625123487373722</v>
      </c>
      <c r="J30" s="4">
        <f t="shared" si="0"/>
        <v>105.2941379543939</v>
      </c>
    </row>
    <row r="31" spans="1:16" s="4" customFormat="1">
      <c r="B31" s="4" t="s">
        <v>20</v>
      </c>
      <c r="C31" s="4">
        <f>-SIN(RADIANS($R$1))*(B8)+COS(RADIANS($R$1))*(B9)</f>
        <v>20.365706616422749</v>
      </c>
      <c r="D31" s="4">
        <f>-SIN(RADIANS($R$1))*(C8)+COS(RADIANS($R$1))*(C9)</f>
        <v>63.384518735251824</v>
      </c>
      <c r="E31" s="4">
        <f>-SIN(RADIANS($R$1))*(D8)+COS(RADIANS($R$1))*(D9)</f>
        <v>63.09199287625971</v>
      </c>
      <c r="F31" s="4">
        <f>-SIN(RADIANS($R$1))*(E8+F8+N8+O8)+COS(RADIANS($R$1))*(E9+F9+N9+O9)</f>
        <v>0.16294962638483962</v>
      </c>
      <c r="G31" s="4">
        <f>-SIN(RADIANS($R$1))*(I8+G8+H8)+COS(RADIANS($R$1))*(I9+G9+H9)</f>
        <v>-0.23769594283974829</v>
      </c>
      <c r="H31" s="4">
        <f>-SIN(RADIANS($R$1))*(J8+K8)+COS(RADIANS($R$1))*(J9+K9)</f>
        <v>0.87439442772325027</v>
      </c>
      <c r="I31" s="4">
        <f>-SIN(RADIANS($R$1))*(L8+M8)+COS(RADIANS($R$1))*(L9+M9)</f>
        <v>-6.816889836060791E-2</v>
      </c>
      <c r="J31" s="4">
        <f t="shared" si="0"/>
        <v>147.57369744084201</v>
      </c>
    </row>
    <row r="32" spans="1:16" s="4" customFormat="1">
      <c r="B32" s="4" t="s">
        <v>21</v>
      </c>
      <c r="C32" s="4">
        <f>-SIN(RADIANS($R$1))*(B14)+COS(RADIANS($R$1))*(B15)</f>
        <v>19.235137746151771</v>
      </c>
      <c r="D32" s="4">
        <f>-SIN(RADIANS($R$1))*(C14)+COS(RADIANS($R$1))*(C15)</f>
        <v>66.482152368317614</v>
      </c>
      <c r="E32" s="4">
        <f>-SIN(RADIANS($R$1))*(D14)+COS(RADIANS($R$1))*(D15)</f>
        <v>66.466288381488411</v>
      </c>
      <c r="F32" s="4">
        <f>-SIN(RADIANS($R$1))*(E14+F14+N14+O14)+COS(RADIANS($R$1))*(E15+F15+N15+O15)</f>
        <v>0.24094503545149826</v>
      </c>
      <c r="G32" s="4">
        <f>-SIN(RADIANS($R$1))*(I14+G14+H14)+COS(RADIANS($R$1))*(I15+G15+H15)</f>
        <v>-0.23450743483051795</v>
      </c>
      <c r="H32" s="4">
        <f>-SIN(RADIANS($R$1))*(J14+K14)+COS(RADIANS($R$1))*(J15+K15)</f>
        <v>1.0577292511333383</v>
      </c>
      <c r="I32" s="4">
        <f>-SIN(RADIANS($R$1))*(L14+M14)+COS(RADIANS($R$1))*(L15+M15)</f>
        <v>-2.8662595476115715E-2</v>
      </c>
      <c r="J32" s="4">
        <f t="shared" si="0"/>
        <v>153.21908275223603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topLeftCell="A8" workbookViewId="0">
      <selection activeCell="B20" activeCellId="1" sqref="B14:O16 B20:O22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-1.1417569779999999E-2</v>
      </c>
      <c r="C8" s="1">
        <v>-7.7350452000000018</v>
      </c>
      <c r="D8" s="1">
        <v>-7.7175251200000012</v>
      </c>
      <c r="E8" s="1">
        <v>1.15469964</v>
      </c>
      <c r="F8" s="1">
        <v>1.1519648199999999</v>
      </c>
      <c r="G8" s="1">
        <v>0.16992871600000001</v>
      </c>
      <c r="H8" s="1">
        <v>0.16761173800000001</v>
      </c>
      <c r="I8" s="1">
        <v>0.32659549399999999</v>
      </c>
      <c r="J8" s="1">
        <v>-4.7511010400000012E-2</v>
      </c>
      <c r="K8" s="1">
        <v>-6.5707901200000002E-2</v>
      </c>
      <c r="L8" s="1">
        <v>1.46061902</v>
      </c>
      <c r="M8" s="1">
        <v>1.68393514</v>
      </c>
      <c r="N8" s="1"/>
      <c r="O8" s="1"/>
      <c r="P8" s="1">
        <f>SUM(B8:O8)</f>
        <v>-9.4618522333800037</v>
      </c>
    </row>
    <row r="9" spans="1:18">
      <c r="A9" s="1" t="s">
        <v>17</v>
      </c>
      <c r="B9" s="1">
        <v>23.63708380000001</v>
      </c>
      <c r="C9" s="1">
        <v>77.853450800000005</v>
      </c>
      <c r="D9" s="1">
        <v>77.809100000000001</v>
      </c>
      <c r="E9" s="1">
        <v>0.12494272400000001</v>
      </c>
      <c r="F9" s="1">
        <v>9.8139724199999959E-2</v>
      </c>
      <c r="G9" s="1">
        <v>-3.84536636E-2</v>
      </c>
      <c r="H9" s="1">
        <v>-3.7750382200000002E-2</v>
      </c>
      <c r="I9" s="1">
        <v>-5.2837140999999997E-2</v>
      </c>
      <c r="J9" s="1">
        <v>0.53409901799999981</v>
      </c>
      <c r="K9" s="1">
        <v>0.55395606800000008</v>
      </c>
      <c r="L9" s="1">
        <v>0.24658554799999999</v>
      </c>
      <c r="M9" s="1">
        <v>0.30979372399999999</v>
      </c>
      <c r="N9" s="1"/>
      <c r="O9" s="1"/>
      <c r="P9" s="1">
        <f>SUM(B9:O9)</f>
        <v>181.03811021940004</v>
      </c>
    </row>
    <row r="10" spans="1:18">
      <c r="A10" s="1" t="s">
        <v>18</v>
      </c>
      <c r="B10" s="1">
        <v>7.8330734799999986</v>
      </c>
      <c r="C10" s="1">
        <v>-7.0497704000000008</v>
      </c>
      <c r="D10" s="1">
        <v>-7.0531155600000037</v>
      </c>
      <c r="E10" s="1">
        <v>-0.116065608</v>
      </c>
      <c r="F10" s="1">
        <v>-0.111377092</v>
      </c>
      <c r="G10" s="1">
        <v>-1.27190362E-2</v>
      </c>
      <c r="H10" s="1">
        <v>-1.2573951E-2</v>
      </c>
      <c r="I10" s="1">
        <v>-5.6152474999999979E-2</v>
      </c>
      <c r="J10" s="1">
        <v>-9.5858789600000022E-2</v>
      </c>
      <c r="K10" s="1">
        <v>-9.8406613599999984E-2</v>
      </c>
      <c r="L10" s="1">
        <v>2.25754204E-6</v>
      </c>
      <c r="M10" s="1">
        <v>-0.100239725</v>
      </c>
      <c r="N10" s="1"/>
      <c r="O10" s="1"/>
      <c r="P10" s="1">
        <f>SUM(B10:O10)</f>
        <v>-6.873203512857966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0.24501995200000001</v>
      </c>
      <c r="C14" s="4">
        <v>-7.9098785199999986</v>
      </c>
      <c r="D14" s="4">
        <v>-8.0390359199999999</v>
      </c>
      <c r="E14" s="4">
        <v>1.0817825000000001</v>
      </c>
      <c r="F14" s="4">
        <v>1.0742752799999999</v>
      </c>
      <c r="G14" s="4">
        <v>0.18603508799999999</v>
      </c>
      <c r="H14" s="4">
        <v>0.18838695599999999</v>
      </c>
      <c r="I14" s="4">
        <v>0.34906461200000011</v>
      </c>
      <c r="J14" s="4">
        <v>-5.5358908399999997E-2</v>
      </c>
      <c r="K14" s="4">
        <v>-5.2162875200000007E-2</v>
      </c>
      <c r="L14" s="4">
        <v>1.4317822</v>
      </c>
      <c r="M14" s="4">
        <v>1.6156089199999999</v>
      </c>
      <c r="P14" s="4">
        <f>SUM(B14:O14)</f>
        <v>-9.8844807156000005</v>
      </c>
    </row>
    <row r="15" spans="1:18" s="4" customFormat="1">
      <c r="A15" s="4" t="s">
        <v>17</v>
      </c>
      <c r="B15" s="4">
        <v>22.2897158</v>
      </c>
      <c r="C15" s="4">
        <v>81.271541600000006</v>
      </c>
      <c r="D15" s="4">
        <v>81.443878999999981</v>
      </c>
      <c r="E15" s="4">
        <v>0.16403680999999989</v>
      </c>
      <c r="F15" s="4">
        <v>0.16293371200000001</v>
      </c>
      <c r="G15" s="4">
        <v>-3.5761568800000011E-2</v>
      </c>
      <c r="H15" s="4">
        <v>-3.6039737999999988E-2</v>
      </c>
      <c r="I15" s="4">
        <v>-4.663924400000001E-2</v>
      </c>
      <c r="J15" s="4">
        <v>0.67923961199999994</v>
      </c>
      <c r="K15" s="4">
        <v>0.68720755600000005</v>
      </c>
      <c r="L15" s="4">
        <v>0.26812600199999997</v>
      </c>
      <c r="M15" s="4">
        <v>0.34417601199999981</v>
      </c>
      <c r="P15" s="4">
        <f>SUM(B15:O15)</f>
        <v>187.19241555319996</v>
      </c>
    </row>
    <row r="16" spans="1:18" s="4" customFormat="1">
      <c r="A16" s="4" t="s">
        <v>18</v>
      </c>
      <c r="B16" s="4">
        <v>7.5501835400000008</v>
      </c>
      <c r="C16" s="4">
        <v>-7.6586732200000007</v>
      </c>
      <c r="D16" s="4">
        <v>-7.6903626599999999</v>
      </c>
      <c r="E16" s="4">
        <v>-6.9677076199999993E-2</v>
      </c>
      <c r="F16" s="4">
        <v>-7.0668491200000016E-2</v>
      </c>
      <c r="G16" s="4">
        <v>-1.5698375000000001E-2</v>
      </c>
      <c r="H16" s="4">
        <v>-1.5934434399999999E-2</v>
      </c>
      <c r="I16" s="4">
        <v>-5.7802739200000022E-2</v>
      </c>
      <c r="J16" s="4">
        <v>-7.87538032E-2</v>
      </c>
      <c r="K16" s="4">
        <v>-7.816058759999997E-2</v>
      </c>
      <c r="L16" s="4">
        <v>1.6074563400000001E-6</v>
      </c>
      <c r="M16" s="4">
        <v>-0.10494011</v>
      </c>
      <c r="P16" s="4">
        <f>SUM(B16:O16)</f>
        <v>-8.2904863493436576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9.6850993997635104</v>
      </c>
      <c r="D26" s="4">
        <f>COS(RADIANS($R$1))*(C2)+SIN(RADIANS($R$1))*(C3)</f>
        <v>5.0265099372685142</v>
      </c>
      <c r="E26" s="4">
        <f>COS(RADIANS($R$1))*(D2)+SIN(RADIANS($R$1))*(D3)</f>
        <v>5.0522457608371543</v>
      </c>
      <c r="F26" s="4">
        <f>COS(RADIANS($R$1))*(E2+F2+N2+O2)+SIN(RADIANS($R$1))*(E3+F3+N3+O3)</f>
        <v>2.1667738704351027</v>
      </c>
      <c r="G26" s="4">
        <f>COS(RADIANS($R$1))*(I2+G2+H2)+SIN(RADIANS($R$1))*(I3+G3+H3)</f>
        <v>1.041235882008497</v>
      </c>
      <c r="H26" s="4">
        <f>COS(RADIANS($R$1))*(J2+K2)+SIN(RADIANS($R$1))*(J3+K3)</f>
        <v>0.32452947127682902</v>
      </c>
      <c r="I26" s="4">
        <f>COS(RADIANS($R$1))*(L2+M2)+SIN(RADIANS($R$1))*(L3+M3)</f>
        <v>3.240136654158551</v>
      </c>
      <c r="J26" s="4">
        <f t="shared" ref="J26:J33" si="0">+SUM(C26:I26)</f>
        <v>26.53653097574816</v>
      </c>
      <c r="L26" s="4">
        <f>(F26)/J26</f>
        <v>8.1652491518779374E-2</v>
      </c>
    </row>
    <row r="27" spans="1:16" s="4" customFormat="1">
      <c r="B27" s="4" t="s">
        <v>20</v>
      </c>
      <c r="C27" s="4">
        <f>COS(RADIANS($R$1))*(B8)+SIN(RADIANS($R$1))*(B9)</f>
        <v>4.0932924159906205</v>
      </c>
      <c r="D27" s="4">
        <f>COS(RADIANS($R$1))*(C8)+SIN(RADIANS($R$1))*(C9)</f>
        <v>5.9015773736421524</v>
      </c>
      <c r="E27" s="4">
        <f>COS(RADIANS($R$1))*(D8)+SIN(RADIANS($R$1))*(D9)</f>
        <v>5.9111298486614769</v>
      </c>
      <c r="F27" s="4">
        <f>COS(RADIANS($R$1))*(E8+F8+N8+O8)+SIN(RADIANS($R$1))*(E9+F9+N9+O9)</f>
        <v>2.3103589044051258</v>
      </c>
      <c r="G27" s="4">
        <f>COS(RADIANS($R$1))*(I8+G8+H8)+SIN(RADIANS($R$1))*(I9+G9+H9)</f>
        <v>0.6316384637127147</v>
      </c>
      <c r="H27" s="4">
        <f>COS(RADIANS($R$1))*(J8+K8)+SIN(RADIANS($R$1))*(J9+K9)</f>
        <v>7.7439920953851299E-2</v>
      </c>
      <c r="I27" s="4">
        <f>COS(RADIANS($R$1))*(L8+M8)+SIN(RADIANS($R$1))*(L9+M9)</f>
        <v>3.1933955632092448</v>
      </c>
      <c r="J27" s="4">
        <f t="shared" si="0"/>
        <v>22.118832490575183</v>
      </c>
      <c r="L27" s="4">
        <f>(F27)/J27</f>
        <v>0.10445211813912728</v>
      </c>
    </row>
    <row r="28" spans="1:16" s="4" customFormat="1">
      <c r="B28" s="4" t="s">
        <v>21</v>
      </c>
      <c r="C28" s="4">
        <f>COS(RADIANS($R$1))*(B14)+SIN(RADIANS($R$1))*(B15)</f>
        <v>4.1118660777560629</v>
      </c>
      <c r="D28" s="4">
        <f>COS(RADIANS($R$1))*(C14)+SIN(RADIANS($R$1))*(C15)</f>
        <v>6.3229454031413921</v>
      </c>
      <c r="E28" s="4">
        <f>COS(RADIANS($R$1))*(D14)+SIN(RADIANS($R$1))*(D15)</f>
        <v>6.2256762697163444</v>
      </c>
      <c r="F28" s="4">
        <f>COS(RADIANS($R$1))*(E14+F14+N14+O14)+SIN(RADIANS($R$1))*(E15+F15+N15+O15)</f>
        <v>2.1800802529823948</v>
      </c>
      <c r="G28" s="4">
        <f>COS(RADIANS($R$1))*(I14+G14+H14)+SIN(RADIANS($R$1))*(I15+G15+H15)</f>
        <v>0.6919282822213888</v>
      </c>
      <c r="H28" s="4">
        <f>COS(RADIANS($R$1))*(J14+K14)+SIN(RADIANS($R$1))*(J15+K15)</f>
        <v>0.13139277449435693</v>
      </c>
      <c r="I28" s="4">
        <f>COS(RADIANS($R$1))*(L14+M14)+SIN(RADIANS($R$1))*(L15+M15)</f>
        <v>3.1074195303494467</v>
      </c>
      <c r="J28" s="4">
        <f t="shared" si="0"/>
        <v>22.771308590661391</v>
      </c>
      <c r="L28" s="4">
        <f>(F28)/J28</f>
        <v>9.5738031229195802E-2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26.47744888172581</v>
      </c>
      <c r="D30" s="4">
        <f>-SIN(RADIANS($R$1))*(C2)+COS(RADIANS($R$1))*(C3)</f>
        <v>48.689126545467182</v>
      </c>
      <c r="E30" s="4">
        <f>-SIN(RADIANS($R$1))*(D2)+COS(RADIANS($R$1))*(D3)</f>
        <v>48.602008548476363</v>
      </c>
      <c r="F30" s="4">
        <f>-SIN(RADIANS($R$1))*(E2+F2+N2+O2)+COS(RADIANS($R$1))*(E3+F3+N3+O3)</f>
        <v>-0.10530210979993315</v>
      </c>
      <c r="G30" s="4">
        <f>-SIN(RADIANS($R$1))*(I2+G2+H2)+COS(RADIANS($R$1))*(I3+G3+H3)</f>
        <v>-0.36805957622035607</v>
      </c>
      <c r="H30" s="4">
        <f>-SIN(RADIANS($R$1))*(J2+K2)+COS(RADIANS($R$1))*(J3+K3)</f>
        <v>1.2108470501640989</v>
      </c>
      <c r="I30" s="4">
        <f>-SIN(RADIANS($R$1))*(L2+M2)+COS(RADIANS($R$1))*(L3+M3)</f>
        <v>0.10407271805086205</v>
      </c>
      <c r="J30" s="4">
        <f t="shared" si="0"/>
        <v>124.61014205786402</v>
      </c>
    </row>
    <row r="31" spans="1:16" s="4" customFormat="1">
      <c r="B31" s="4" t="s">
        <v>20</v>
      </c>
      <c r="C31" s="4">
        <f>-SIN(RADIANS($R$1))*(B8)+COS(RADIANS($R$1))*(B9)</f>
        <v>23.279966025024954</v>
      </c>
      <c r="D31" s="4">
        <f>-SIN(RADIANS($R$1))*(C8)+COS(RADIANS($R$1))*(C9)</f>
        <v>78.01385844974584</v>
      </c>
      <c r="E31" s="4">
        <f>-SIN(RADIANS($R$1))*(D8)+COS(RADIANS($R$1))*(D9)</f>
        <v>77.967139108088944</v>
      </c>
      <c r="F31" s="4">
        <f>-SIN(RADIANS($R$1))*(E8+F8+N8+O8)+COS(RADIANS($R$1))*(E9+F9+N9+O9)</f>
        <v>-0.18085475541976967</v>
      </c>
      <c r="G31" s="4">
        <f>-SIN(RADIANS($R$1))*(I8+G8+H8)+COS(RADIANS($R$1))*(I9+G9+H9)</f>
        <v>-0.24240675831183578</v>
      </c>
      <c r="H31" s="4">
        <f>-SIN(RADIANS($R$1))*(J8+K8)+COS(RADIANS($R$1))*(J9+K9)</f>
        <v>1.0911853420739379</v>
      </c>
      <c r="I31" s="4">
        <f>-SIN(RADIANS($R$1))*(L8+M8)+COS(RADIANS($R$1))*(L9+M9)</f>
        <v>1.8805212219232814E-3</v>
      </c>
      <c r="J31" s="4">
        <f t="shared" si="0"/>
        <v>179.930767932424</v>
      </c>
    </row>
    <row r="32" spans="1:16" s="4" customFormat="1">
      <c r="B32" s="4" t="s">
        <v>21</v>
      </c>
      <c r="C32" s="4">
        <f>-SIN(RADIANS($R$1))*(B14)+COS(RADIANS($R$1))*(B15)</f>
        <v>21.908537664121873</v>
      </c>
      <c r="D32" s="4">
        <f>-SIN(RADIANS($R$1))*(C14)+COS(RADIANS($R$1))*(C15)</f>
        <v>81.410380257498986</v>
      </c>
      <c r="E32" s="4">
        <f>-SIN(RADIANS($R$1))*(D14)+COS(RADIANS($R$1))*(D15)</f>
        <v>81.602527412295132</v>
      </c>
      <c r="F32" s="4">
        <f>-SIN(RADIANS($R$1))*(E14+F14+N14+O14)+COS(RADIANS($R$1))*(E15+F15+N15+O15)</f>
        <v>-5.2392399369558806E-2</v>
      </c>
      <c r="G32" s="4">
        <f>-SIN(RADIANS($R$1))*(I14+G14+H14)+COS(RADIANS($R$1))*(I15+G15+H15)</f>
        <v>-0.24227331207961761</v>
      </c>
      <c r="H32" s="4">
        <f>-SIN(RADIANS($R$1))*(J14+K14)+COS(RADIANS($R$1))*(J15+K15)</f>
        <v>1.3643587269096134</v>
      </c>
      <c r="I32" s="4">
        <f>-SIN(RADIANS($R$1))*(L14+M14)+COS(RADIANS($R$1))*(L15+M15)</f>
        <v>7.3825855945803487E-2</v>
      </c>
      <c r="J32" s="4">
        <f t="shared" si="0"/>
        <v>186.06496420532224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topLeftCell="A11" workbookViewId="0">
      <selection activeCell="B20" activeCellId="1" sqref="B14:O17 B20:M23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-0.8754394959999996</v>
      </c>
      <c r="C8" s="1">
        <v>-11.493873600000001</v>
      </c>
      <c r="D8" s="1">
        <v>-11.4562486</v>
      </c>
      <c r="E8" s="1">
        <v>1.1515123399999989</v>
      </c>
      <c r="F8" s="1">
        <v>1.15911952</v>
      </c>
      <c r="G8" s="1">
        <v>0.16433595400000001</v>
      </c>
      <c r="H8" s="1">
        <v>0.16434406600000001</v>
      </c>
      <c r="I8" s="1">
        <v>0.32196364599999988</v>
      </c>
      <c r="J8" s="1">
        <v>-0.12408364600000001</v>
      </c>
      <c r="K8" s="1">
        <v>-0.15728382799999999</v>
      </c>
      <c r="L8" s="1">
        <v>1.48165726</v>
      </c>
      <c r="M8" s="1">
        <v>1.75395714</v>
      </c>
      <c r="N8" s="1"/>
      <c r="O8" s="1"/>
      <c r="P8" s="1">
        <f>SUM(B8:O8)</f>
        <v>-17.910039244</v>
      </c>
    </row>
    <row r="9" spans="1:18">
      <c r="A9" s="1" t="s">
        <v>17</v>
      </c>
      <c r="B9" s="1">
        <v>26.390201600000001</v>
      </c>
      <c r="C9" s="1">
        <v>92.000282600000006</v>
      </c>
      <c r="D9" s="1">
        <v>91.741985999999997</v>
      </c>
      <c r="E9" s="1">
        <v>2.8036921473999969E-4</v>
      </c>
      <c r="F9" s="1">
        <v>4.2173032800000003E-2</v>
      </c>
      <c r="G9" s="1">
        <v>-3.3640494600000008E-2</v>
      </c>
      <c r="H9" s="1">
        <v>-3.3053089999999993E-2</v>
      </c>
      <c r="I9" s="1">
        <v>-4.5835283200000007E-2</v>
      </c>
      <c r="J9" s="1">
        <v>0.64905150000000011</v>
      </c>
      <c r="K9" s="1">
        <v>0.68519913799999987</v>
      </c>
      <c r="L9" s="1">
        <v>0.31706342199999998</v>
      </c>
      <c r="M9" s="1">
        <v>0.40005861000000009</v>
      </c>
      <c r="N9" s="1"/>
      <c r="O9" s="1"/>
      <c r="P9" s="1">
        <f>SUM(B9:O9)</f>
        <v>212.11376740421474</v>
      </c>
    </row>
    <row r="10" spans="1:18">
      <c r="A10" s="1" t="s">
        <v>18</v>
      </c>
      <c r="B10" s="1">
        <v>8.8804270599999988</v>
      </c>
      <c r="C10" s="1">
        <v>-8.3929065200000004</v>
      </c>
      <c r="D10" s="1">
        <v>-8.3695422799999992</v>
      </c>
      <c r="E10" s="1">
        <v>-0.10475949</v>
      </c>
      <c r="F10" s="1">
        <v>-0.109109842</v>
      </c>
      <c r="G10" s="1">
        <v>-1.30260412E-2</v>
      </c>
      <c r="H10" s="1">
        <v>-1.31353324E-2</v>
      </c>
      <c r="I10" s="1">
        <v>-5.2966005400000009E-2</v>
      </c>
      <c r="J10" s="1">
        <v>-0.1222696679999999</v>
      </c>
      <c r="K10" s="1">
        <v>-0.12727400999999999</v>
      </c>
      <c r="L10" s="1">
        <v>2.2773645999999991E-6</v>
      </c>
      <c r="M10" s="1">
        <v>-0.12019456000000001</v>
      </c>
      <c r="N10" s="1"/>
      <c r="O10" s="1"/>
      <c r="P10" s="1">
        <f>SUM(B10:O10)</f>
        <v>-8.5447544116354006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8" s="4" customFormat="1"/>
    <row r="13" spans="1:18" s="4" customFormat="1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 s="4" customFormat="1">
      <c r="A14" s="4" t="s">
        <v>16</v>
      </c>
      <c r="B14" s="4">
        <v>-9.6055360866666703E-2</v>
      </c>
      <c r="C14" s="4">
        <v>-11.3556934</v>
      </c>
      <c r="D14" s="4">
        <v>-11.723076999999989</v>
      </c>
      <c r="E14" s="4">
        <v>1.0881844933333329</v>
      </c>
      <c r="F14" s="4">
        <v>1.0809878933333339</v>
      </c>
      <c r="G14" s="4">
        <v>0.18212591266666669</v>
      </c>
      <c r="H14" s="4">
        <v>0.1840786746666665</v>
      </c>
      <c r="I14" s="4">
        <v>0.34027954133333349</v>
      </c>
      <c r="J14" s="4">
        <v>-7.3746472733333304E-2</v>
      </c>
      <c r="K14" s="4">
        <v>-7.0350934666666642E-2</v>
      </c>
      <c r="L14" s="4">
        <v>1.4399386199999999</v>
      </c>
      <c r="M14" s="4">
        <v>1.6894013866666671</v>
      </c>
      <c r="P14" s="4">
        <f>SUM(B14:O14)</f>
        <v>-17.313926646266655</v>
      </c>
    </row>
    <row r="15" spans="1:18" s="4" customFormat="1">
      <c r="A15" s="4" t="s">
        <v>17</v>
      </c>
      <c r="B15" s="4">
        <v>24.568456600000001</v>
      </c>
      <c r="C15" s="4">
        <v>94.486853399999987</v>
      </c>
      <c r="D15" s="4">
        <v>95.575828733333367</v>
      </c>
      <c r="E15" s="4">
        <v>0.14149674133333329</v>
      </c>
      <c r="F15" s="4">
        <v>0.13304695366666669</v>
      </c>
      <c r="G15" s="4">
        <v>-3.1369833066666658E-2</v>
      </c>
      <c r="H15" s="4">
        <v>-3.1574470800000011E-2</v>
      </c>
      <c r="I15" s="4">
        <v>-4.0539389533333331E-2</v>
      </c>
      <c r="J15" s="4">
        <v>0.7694303366666666</v>
      </c>
      <c r="K15" s="4">
        <v>0.7887019080000004</v>
      </c>
      <c r="L15" s="4">
        <v>0.33535210599999998</v>
      </c>
      <c r="M15" s="4">
        <v>0.42303414266666661</v>
      </c>
      <c r="P15" s="4">
        <f>SUM(B15:O15)</f>
        <v>217.11871722826669</v>
      </c>
    </row>
    <row r="16" spans="1:18" s="4" customFormat="1">
      <c r="A16" s="4" t="s">
        <v>18</v>
      </c>
      <c r="B16" s="4">
        <v>8.4537491466666701</v>
      </c>
      <c r="C16" s="4">
        <v>-8.8693265933333283</v>
      </c>
      <c r="D16" s="4">
        <v>-9.0947045866666691</v>
      </c>
      <c r="E16" s="4">
        <v>-6.6055555199999991E-2</v>
      </c>
      <c r="F16" s="4">
        <v>-5.9690857533333301E-2</v>
      </c>
      <c r="G16" s="4">
        <v>-1.6120138866666661E-2</v>
      </c>
      <c r="H16" s="4">
        <v>-1.631954393333333E-2</v>
      </c>
      <c r="I16" s="4">
        <v>-5.4513851199999998E-2</v>
      </c>
      <c r="J16" s="4">
        <v>-9.4306356600000002E-2</v>
      </c>
      <c r="K16" s="4">
        <v>-8.966461646666668E-2</v>
      </c>
      <c r="L16" s="4">
        <v>3.228198586933333E-7</v>
      </c>
      <c r="M16" s="4">
        <v>-0.122615242</v>
      </c>
      <c r="P16" s="4">
        <f>SUM(B16:O16)</f>
        <v>-10.02956787231347</v>
      </c>
    </row>
    <row r="17" spans="1:16" s="4" customFormat="1">
      <c r="A17" s="4" t="s">
        <v>19</v>
      </c>
    </row>
    <row r="18" spans="1:16" s="4" customFormat="1"/>
    <row r="19" spans="1:16" s="4" customFormat="1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 s="4" customFormat="1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 s="4" customFormat="1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 s="4" customFormat="1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 s="4" customFormat="1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s="4" customFormat="1"/>
    <row r="25" spans="1:16" s="4" customFormat="1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 s="4" customFormat="1">
      <c r="A26" s="4" t="s">
        <v>16</v>
      </c>
      <c r="B26" s="4" t="s">
        <v>0</v>
      </c>
      <c r="C26" s="4">
        <f>COS(RADIANS($R$1))*(B2)+SIN(RADIANS($R$1))*(B3)</f>
        <v>10.817913523037518</v>
      </c>
      <c r="D26" s="4">
        <f>COS(RADIANS($R$1))*(C2)+SIN(RADIANS($R$1))*(C3)</f>
        <v>6.6965361287794671</v>
      </c>
      <c r="E26" s="4">
        <f>COS(RADIANS($R$1))*(D2)+SIN(RADIANS($R$1))*(D3)</f>
        <v>6.7588153693372126</v>
      </c>
      <c r="F26" s="4">
        <f>COS(RADIANS($R$1))*(E2+F2+N2+O2)+SIN(RADIANS($R$1))*(E3+F3+N3+O3)</f>
        <v>2.1500853549354959</v>
      </c>
      <c r="G26" s="4">
        <f>COS(RADIANS($R$1))*(I2+G2+H2)+SIN(RADIANS($R$1))*(I3+G3+H3)</f>
        <v>1.0083046357478818</v>
      </c>
      <c r="H26" s="4">
        <f>COS(RADIANS($R$1))*(J2+K2)+SIN(RADIANS($R$1))*(J3+K3)</f>
        <v>0.25567397841257478</v>
      </c>
      <c r="I26" s="4">
        <f>COS(RADIANS($R$1))*(L2+M2)+SIN(RADIANS($R$1))*(L3+M3)</f>
        <v>3.3426108434009629</v>
      </c>
      <c r="J26" s="4">
        <f t="shared" ref="J26:J33" si="0">+SUM(C26:I26)</f>
        <v>31.029939833651113</v>
      </c>
      <c r="L26" s="4">
        <f>(F26)/J26</f>
        <v>6.9290671089338937E-2</v>
      </c>
    </row>
    <row r="27" spans="1:16" s="4" customFormat="1">
      <c r="B27" s="4" t="s">
        <v>20</v>
      </c>
      <c r="C27" s="4">
        <f>COS(RADIANS($R$1))*(B8)+SIN(RADIANS($R$1))*(B9)</f>
        <v>4.6305223930775261</v>
      </c>
      <c r="D27" s="4">
        <f>COS(RADIANS($R$1))*(C8)+SIN(RADIANS($R$1))*(C9)</f>
        <v>7.8852294261000537</v>
      </c>
      <c r="E27" s="4">
        <f>COS(RADIANS($R$1))*(D8)+SIN(RADIANS($R$1))*(D9)</f>
        <v>7.8683293467391842</v>
      </c>
      <c r="F27" s="4">
        <f>COS(RADIANS($R$1))*(E8+F8+N8+O8)+SIN(RADIANS($R$1))*(E9+F9+N9+O9)</f>
        <v>2.2689655686319408</v>
      </c>
      <c r="G27" s="4">
        <f>COS(RADIANS($R$1))*(I8+G8+H8)+SIN(RADIANS($R$1))*(I9+G9+H9)</f>
        <v>0.61302947366044136</v>
      </c>
      <c r="H27" s="4">
        <f>COS(RADIANS($R$1))*(J8+K8)+SIN(RADIANS($R$1))*(J9+K9)</f>
        <v>2.187386503622657E-3</v>
      </c>
      <c r="I27" s="4">
        <f>COS(RADIANS($R$1))*(L8+M8)+SIN(RADIANS($R$1))*(L9+M9)</f>
        <v>3.3140065164555397</v>
      </c>
      <c r="J27" s="4">
        <f t="shared" si="0"/>
        <v>26.582270111168306</v>
      </c>
      <c r="L27" s="4">
        <f>(F27)/J27</f>
        <v>8.5356350648120721E-2</v>
      </c>
    </row>
    <row r="28" spans="1:16" s="4" customFormat="1">
      <c r="B28" s="4" t="s">
        <v>21</v>
      </c>
      <c r="C28" s="4">
        <f>COS(RADIANS($R$1))*(B14)+SIN(RADIANS($R$1))*(B15)</f>
        <v>5.0141130317193889</v>
      </c>
      <c r="D28" s="4">
        <f>COS(RADIANS($R$1))*(C14)+SIN(RADIANS($R$1))*(C15)</f>
        <v>8.5373771965650374</v>
      </c>
      <c r="E28" s="4">
        <f>COS(RADIANS($R$1))*(D14)+SIN(RADIANS($R$1))*(D15)</f>
        <v>8.4044325124882775</v>
      </c>
      <c r="F28" s="4">
        <f>COS(RADIANS($R$1))*(E14+F14+N14+O14)+SIN(RADIANS($R$1))*(E15+F15+N15+O15)</f>
        <v>2.1788516094268284</v>
      </c>
      <c r="G28" s="4">
        <f>COS(RADIANS($R$1))*(I14+G14+H14)+SIN(RADIANS($R$1))*(I15+G15+H15)</f>
        <v>0.66953028574495266</v>
      </c>
      <c r="H28" s="4">
        <f>COS(RADIANS($R$1))*(J14+K14)+SIN(RADIANS($R$1))*(J15+K15)</f>
        <v>0.18300537618604573</v>
      </c>
      <c r="I28" s="4">
        <f>COS(RADIANS($R$1))*(L14+M14)+SIN(RADIANS($R$1))*(L15+M15)</f>
        <v>3.2186337866545363</v>
      </c>
      <c r="J28" s="4">
        <f t="shared" si="0"/>
        <v>28.205943798785064</v>
      </c>
      <c r="L28" s="4">
        <f>(F28)/J28</f>
        <v>7.7247959684322978E-2</v>
      </c>
    </row>
    <row r="29" spans="1:16" s="4" customFormat="1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 s="4" customFormat="1">
      <c r="A30" s="4" t="s">
        <v>17</v>
      </c>
      <c r="B30" s="4" t="s">
        <v>0</v>
      </c>
      <c r="C30" s="4">
        <f>-SIN(RADIANS($R$1))*(B2)+COS(RADIANS($R$1))*(B3)</f>
        <v>30.838279811426901</v>
      </c>
      <c r="D30" s="4">
        <f>-SIN(RADIANS($R$1))*(C2)+COS(RADIANS($R$1))*(C3)</f>
        <v>57.856773567084986</v>
      </c>
      <c r="E30" s="4">
        <f>-SIN(RADIANS($R$1))*(D2)+COS(RADIANS($R$1))*(D3)</f>
        <v>57.84779845719298</v>
      </c>
      <c r="F30" s="4">
        <f>-SIN(RADIANS($R$1))*(E2+F2+N2+O2)+COS(RADIANS($R$1))*(E3+F3+N3+O3)</f>
        <v>-0.34339801343606402</v>
      </c>
      <c r="G30" s="4">
        <f>-SIN(RADIANS($R$1))*(I2+G2+H2)+COS(RADIANS($R$1))*(I3+G3+H3)</f>
        <v>-0.37590002960891544</v>
      </c>
      <c r="H30" s="4">
        <f>-SIN(RADIANS($R$1))*(J2+K2)+COS(RADIANS($R$1))*(J3+K3)</f>
        <v>1.6599118861326096</v>
      </c>
      <c r="I30" s="4">
        <f>-SIN(RADIANS($R$1))*(L2+M2)+COS(RADIANS($R$1))*(L3+M3)</f>
        <v>0.15053957060495016</v>
      </c>
      <c r="J30" s="4">
        <f t="shared" si="0"/>
        <v>147.63400524939749</v>
      </c>
    </row>
    <row r="31" spans="1:16" s="4" customFormat="1">
      <c r="B31" s="4" t="s">
        <v>20</v>
      </c>
      <c r="C31" s="4">
        <f>-SIN(RADIANS($R$1))*(B8)+COS(RADIANS($R$1))*(B9)</f>
        <v>25.995526483743447</v>
      </c>
      <c r="D31" s="4">
        <f>-SIN(RADIANS($R$1))*(C8)+COS(RADIANS($R$1))*(C9)</f>
        <v>92.379566386243695</v>
      </c>
      <c r="E31" s="4">
        <f>-SIN(RADIANS($R$1))*(D8)+COS(RADIANS($R$1))*(D9)</f>
        <v>92.119091509308973</v>
      </c>
      <c r="F31" s="4">
        <f>-SIN(RADIANS($R$1))*(E8+F8+N8+O8)+COS(RADIANS($R$1))*(E9+F9+N9+O9)</f>
        <v>-0.43888168354627838</v>
      </c>
      <c r="G31" s="4">
        <f>-SIN(RADIANS($R$1))*(I8+G8+H8)+COS(RADIANS($R$1))*(I9+G9+H9)</f>
        <v>-0.24534626676978705</v>
      </c>
      <c r="H31" s="4">
        <f>-SIN(RADIANS($R$1))*(J8+K8)+COS(RADIANS($R$1))*(J9+K9)</f>
        <v>1.3635936475977113</v>
      </c>
      <c r="I31" s="4">
        <f>-SIN(RADIANS($R$1))*(L8+M8)+COS(RADIANS($R$1))*(L9+M9)</f>
        <v>2.8729134295861436E-2</v>
      </c>
      <c r="J31" s="4">
        <f t="shared" si="0"/>
        <v>211.20227921087366</v>
      </c>
    </row>
    <row r="32" spans="1:16" s="4" customFormat="1">
      <c r="B32" s="4" t="s">
        <v>21</v>
      </c>
      <c r="C32" s="4">
        <f>-SIN(RADIANS($R$1))*(B14)+COS(RADIANS($R$1))*(B15)</f>
        <v>24.051547909512532</v>
      </c>
      <c r="D32" s="4">
        <f>-SIN(RADIANS($R$1))*(C14)+COS(RADIANS($R$1))*(C15)</f>
        <v>94.783070369298898</v>
      </c>
      <c r="E32" s="4">
        <f>-SIN(RADIANS($R$1))*(D14)+COS(RADIANS($R$1))*(D15)</f>
        <v>95.924632324311943</v>
      </c>
      <c r="F32" s="4">
        <f>-SIN(RADIANS($R$1))*(E14+F14+N14+O14)+COS(RADIANS($R$1))*(E15+F15+N15+O15)</f>
        <v>-0.18245204202621745</v>
      </c>
      <c r="G32" s="4">
        <f>-SIN(RADIANS($R$1))*(I14+G14+H14)+COS(RADIANS($R$1))*(I15+G15+H15)</f>
        <v>-0.24810863614128087</v>
      </c>
      <c r="H32" s="4">
        <f>-SIN(RADIANS($R$1))*(J14+K14)+COS(RADIANS($R$1))*(J15+K15)</f>
        <v>1.5540428523616689</v>
      </c>
      <c r="I32" s="4">
        <f>-SIN(RADIANS($R$1))*(L14+M14)+COS(RADIANS($R$1))*(L15+M15)</f>
        <v>9.1187317633086185E-2</v>
      </c>
      <c r="J32" s="4">
        <f t="shared" si="0"/>
        <v>215.97392009495064</v>
      </c>
    </row>
    <row r="33" spans="2:10" s="4" customFormat="1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  <row r="34" spans="2:10" s="4" customFormat="1"/>
    <row r="35" spans="2:10" s="4" customFormat="1"/>
    <row r="36" spans="2:10" s="4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workbookViewId="0">
      <selection activeCell="C26" sqref="C26"/>
    </sheetView>
  </sheetViews>
  <sheetFormatPr baseColWidth="10" defaultRowHeight="20"/>
  <cols>
    <col min="1" max="37" width="10.7109375" style="4" customWidth="1"/>
    <col min="38" max="16384" width="10.7109375" style="4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4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-1.294319</v>
      </c>
      <c r="C8" s="1">
        <v>-15.494839999999989</v>
      </c>
      <c r="D8" s="1">
        <v>-15.494293799999999</v>
      </c>
      <c r="E8" s="1">
        <v>1.1663056999999999</v>
      </c>
      <c r="F8" s="1">
        <v>1.16457772</v>
      </c>
      <c r="G8" s="1">
        <v>0.163588016</v>
      </c>
      <c r="H8" s="1">
        <v>0.16453656</v>
      </c>
      <c r="I8" s="1">
        <v>0.31033311799999991</v>
      </c>
      <c r="J8" s="1">
        <v>-0.16916831600000001</v>
      </c>
      <c r="K8" s="1">
        <v>-0.20518750199999999</v>
      </c>
      <c r="L8" s="1">
        <v>1.5052419800000001</v>
      </c>
      <c r="M8" s="1">
        <v>1.7913277599999999</v>
      </c>
      <c r="N8" s="1"/>
      <c r="O8" s="1"/>
      <c r="P8" s="1">
        <f>SUM(B8:O8)</f>
        <v>-26.391897763999996</v>
      </c>
    </row>
    <row r="9" spans="1:18">
      <c r="A9" s="1" t="s">
        <v>17</v>
      </c>
      <c r="B9" s="1">
        <v>30.350640200000001</v>
      </c>
      <c r="C9" s="1">
        <v>104.945268</v>
      </c>
      <c r="D9" s="1">
        <v>105.374494</v>
      </c>
      <c r="E9" s="1">
        <v>2.0428455540000001E-2</v>
      </c>
      <c r="F9" s="1">
        <v>5.2847436200000007E-2</v>
      </c>
      <c r="G9" s="1">
        <v>-2.9921090599999981E-2</v>
      </c>
      <c r="H9" s="1">
        <v>-2.9434555800000001E-2</v>
      </c>
      <c r="I9" s="1">
        <v>-3.87893588E-2</v>
      </c>
      <c r="J9" s="1">
        <v>0.75141839600000027</v>
      </c>
      <c r="K9" s="1">
        <v>0.7859260560000001</v>
      </c>
      <c r="L9" s="1">
        <v>0.32241149800000002</v>
      </c>
      <c r="M9" s="1">
        <v>0.49570594800000001</v>
      </c>
      <c r="N9" s="1"/>
      <c r="O9" s="1"/>
      <c r="P9" s="1">
        <f>SUM(B9:O9)</f>
        <v>243.00099498454</v>
      </c>
    </row>
    <row r="10" spans="1:18">
      <c r="A10" s="1" t="s">
        <v>18</v>
      </c>
      <c r="B10" s="1">
        <v>10.192384799999999</v>
      </c>
      <c r="C10" s="1">
        <v>-9.6758288600000011</v>
      </c>
      <c r="D10" s="1">
        <v>-9.7842489000000015</v>
      </c>
      <c r="E10" s="1">
        <v>-0.100992499</v>
      </c>
      <c r="F10" s="1">
        <v>-9.5627601199999995E-2</v>
      </c>
      <c r="G10" s="1">
        <v>-1.3708048000000011E-2</v>
      </c>
      <c r="H10" s="1">
        <v>-1.38979862E-2</v>
      </c>
      <c r="I10" s="1">
        <v>-4.8964606799999991E-2</v>
      </c>
      <c r="J10" s="1">
        <v>-0.135535884</v>
      </c>
      <c r="K10" s="1">
        <v>-0.142836886</v>
      </c>
      <c r="L10" s="1">
        <v>-8.498189076000001E-7</v>
      </c>
      <c r="M10" s="1">
        <v>-0.140529182</v>
      </c>
      <c r="N10" s="1"/>
      <c r="O10" s="1"/>
      <c r="P10" s="1">
        <f>SUM(B10:O10)</f>
        <v>-9.9597865030189094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3" spans="1:18">
      <c r="A13" s="4" t="s">
        <v>21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6</v>
      </c>
      <c r="H13" s="4" t="s">
        <v>7</v>
      </c>
      <c r="I13" s="4" t="s">
        <v>8</v>
      </c>
      <c r="J13" s="4" t="s">
        <v>9</v>
      </c>
      <c r="K13" s="4" t="s">
        <v>10</v>
      </c>
      <c r="L13" s="4" t="s">
        <v>11</v>
      </c>
      <c r="M13" s="4" t="s">
        <v>12</v>
      </c>
      <c r="N13" s="4" t="s">
        <v>13</v>
      </c>
      <c r="O13" s="4" t="s">
        <v>14</v>
      </c>
      <c r="P13" s="4" t="s">
        <v>15</v>
      </c>
    </row>
    <row r="14" spans="1:18">
      <c r="A14" s="4" t="s">
        <v>16</v>
      </c>
      <c r="B14" s="4">
        <v>-1.1194286</v>
      </c>
      <c r="C14" s="4">
        <v>-15.262319</v>
      </c>
      <c r="D14" s="4">
        <v>-16.2040802</v>
      </c>
      <c r="E14" s="4">
        <v>1.10546966</v>
      </c>
      <c r="F14" s="4">
        <v>1.0962162600000001</v>
      </c>
      <c r="G14" s="4">
        <v>0.1811430379999999</v>
      </c>
      <c r="H14" s="4">
        <v>0.18011490599999999</v>
      </c>
      <c r="I14" s="4">
        <v>0.329104436</v>
      </c>
      <c r="J14" s="4">
        <v>-8.9562027600000024E-2</v>
      </c>
      <c r="K14" s="4">
        <v>-9.4982486599999999E-2</v>
      </c>
      <c r="L14" s="4">
        <v>1.39875178</v>
      </c>
      <c r="M14" s="4">
        <v>1.7285466599999999</v>
      </c>
      <c r="P14" s="4">
        <f>SUM(B14:O14)</f>
        <v>-26.751025574200003</v>
      </c>
    </row>
    <row r="15" spans="1:18">
      <c r="A15" s="4" t="s">
        <v>17</v>
      </c>
      <c r="B15" s="4">
        <v>30.45539479999999</v>
      </c>
      <c r="C15" s="4">
        <v>106.65799</v>
      </c>
      <c r="D15" s="4">
        <v>109.26573399999999</v>
      </c>
      <c r="E15" s="4">
        <v>0.14711279199999999</v>
      </c>
      <c r="F15" s="4">
        <v>0.10461763860000001</v>
      </c>
      <c r="G15" s="4">
        <v>-2.84291656E-2</v>
      </c>
      <c r="H15" s="4">
        <v>-2.77397962E-2</v>
      </c>
      <c r="I15" s="4">
        <v>-3.1996703000000008E-2</v>
      </c>
      <c r="J15" s="4">
        <v>0.83335817199999995</v>
      </c>
      <c r="K15" s="4">
        <v>0.84411041999999981</v>
      </c>
      <c r="L15" s="4">
        <v>0.32484980000000008</v>
      </c>
      <c r="M15" s="4">
        <v>0.46475648199999992</v>
      </c>
      <c r="P15" s="4">
        <f>SUM(B15:O15)</f>
        <v>249.00975843979998</v>
      </c>
    </row>
    <row r="16" spans="1:18">
      <c r="A16" s="4" t="s">
        <v>18</v>
      </c>
      <c r="B16" s="4">
        <v>10.249450599999999</v>
      </c>
      <c r="C16" s="4">
        <v>-9.807162359999996</v>
      </c>
      <c r="D16" s="4">
        <v>-10.314337999999999</v>
      </c>
      <c r="E16" s="4">
        <v>-5.3283505600000017E-2</v>
      </c>
      <c r="F16" s="4">
        <v>-5.5141958199999987E-2</v>
      </c>
      <c r="G16" s="4">
        <v>-1.6632986200000002E-2</v>
      </c>
      <c r="H16" s="4">
        <v>-1.6624464799999988E-2</v>
      </c>
      <c r="I16" s="4">
        <v>-5.0035058E-2</v>
      </c>
      <c r="J16" s="4">
        <v>-9.4542402999999983E-2</v>
      </c>
      <c r="K16" s="4">
        <v>-9.8418450200000007E-2</v>
      </c>
      <c r="L16" s="4">
        <v>-2.2918817999999988E-6</v>
      </c>
      <c r="M16" s="4">
        <v>-0.13197080999999999</v>
      </c>
      <c r="P16" s="4">
        <f>SUM(B16:O16)</f>
        <v>-10.388701687881797</v>
      </c>
    </row>
    <row r="17" spans="1:16">
      <c r="A17" s="4" t="s">
        <v>19</v>
      </c>
    </row>
    <row r="19" spans="1:16">
      <c r="A19" s="1" t="s">
        <v>22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  <c r="K19" s="1" t="s">
        <v>10</v>
      </c>
      <c r="L19" s="1" t="s">
        <v>11</v>
      </c>
      <c r="M19" s="1" t="s">
        <v>12</v>
      </c>
      <c r="N19" s="1" t="s">
        <v>13</v>
      </c>
      <c r="O19" s="1" t="s">
        <v>14</v>
      </c>
      <c r="P19" s="1" t="s">
        <v>15</v>
      </c>
    </row>
    <row r="20" spans="1:16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f>SUM(B20:O20)</f>
        <v>0</v>
      </c>
    </row>
    <row r="21" spans="1:16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>
        <f>SUM(B21:O21)</f>
        <v>0</v>
      </c>
    </row>
    <row r="22" spans="1:16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>SUM(B22:O22)</f>
        <v>0</v>
      </c>
    </row>
    <row r="23" spans="1:16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5" spans="1:16">
      <c r="C25" s="4" t="s">
        <v>1</v>
      </c>
      <c r="D25" s="4" t="s">
        <v>2</v>
      </c>
      <c r="E25" s="4" t="s">
        <v>3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15</v>
      </c>
      <c r="L25" s="4" t="s">
        <v>27</v>
      </c>
    </row>
    <row r="26" spans="1:16">
      <c r="A26" s="4" t="s">
        <v>16</v>
      </c>
      <c r="B26" s="4" t="s">
        <v>0</v>
      </c>
      <c r="C26" s="4">
        <f>COS(RADIANS($R$1))*(B2)+SIN(RADIANS($R$1))*(B3)</f>
        <v>12.317617380686498</v>
      </c>
      <c r="D26" s="4">
        <f>COS(RADIANS($R$1))*(C2)+SIN(RADIANS($R$1))*(C3)</f>
        <v>8.7579279033220239</v>
      </c>
      <c r="E26" s="4">
        <f>COS(RADIANS($R$1))*(D2)+SIN(RADIANS($R$1))*(D3)</f>
        <v>8.7799310504147883</v>
      </c>
      <c r="F26" s="4">
        <f>COS(RADIANS($R$1))*(E2+F2+N2+O2)+SIN(RADIANS($R$1))*(E3+F3+N3+O3)</f>
        <v>2.1690153454277112</v>
      </c>
      <c r="G26" s="4">
        <f>COS(RADIANS($R$1))*(I2+G2+H2)+SIN(RADIANS($R$1))*(I3+G3+H3)</f>
        <v>0.97407183925310326</v>
      </c>
      <c r="H26" s="4">
        <f>COS(RADIANS($R$1))*(J2+K2)+SIN(RADIANS($R$1))*(J3+K3)</f>
        <v>0.1610922296778125</v>
      </c>
      <c r="I26" s="4">
        <f>COS(RADIANS($R$1))*(L2+M2)+SIN(RADIANS($R$1))*(L3+M3)</f>
        <v>3.3925887777417194</v>
      </c>
      <c r="J26" s="4">
        <f t="shared" ref="J26:J33" si="0">+SUM(C26:I26)</f>
        <v>36.552244526523658</v>
      </c>
      <c r="L26" s="4">
        <f>(F26)/J26</f>
        <v>5.934014103713367E-2</v>
      </c>
    </row>
    <row r="27" spans="1:16">
      <c r="B27" s="4" t="s">
        <v>20</v>
      </c>
      <c r="C27" s="4">
        <f>COS(RADIANS($R$1))*(B8)+SIN(RADIANS($R$1))*(B9)</f>
        <v>6.0866122157096569</v>
      </c>
      <c r="D27" s="4">
        <f>COS(RADIANS($R$1))*(C8)+SIN(RADIANS($R$1))*(C9)</f>
        <v>10.353981137444801</v>
      </c>
      <c r="E27" s="4">
        <f>COS(RADIANS($R$1))*(D8)+SIN(RADIANS($R$1))*(D9)</f>
        <v>10.458350280531144</v>
      </c>
      <c r="F27" s="4">
        <f>COS(RADIANS($R$1))*(E8+F8+N8+O8)+SIN(RADIANS($R$1))*(E9+F9+N9+O9)</f>
        <v>2.2793732635050756</v>
      </c>
      <c r="G27" s="4">
        <f>COS(RADIANS($R$1))*(I8+G8+H8)+SIN(RADIANS($R$1))*(I9+G9+H9)</f>
        <v>0.59574934619460462</v>
      </c>
      <c r="H27" s="4">
        <f>COS(RADIANS($R$1))*(J8+K8)+SIN(RADIANS($R$1))*(J9+K9)</f>
        <v>8.681433705517716E-3</v>
      </c>
      <c r="I27" s="4">
        <f>COS(RADIANS($R$1))*(L8+M8)+SIN(RADIANS($R$1))*(L9+M9)</f>
        <v>3.3965680534522513</v>
      </c>
      <c r="J27" s="4">
        <f t="shared" si="0"/>
        <v>33.179315730543053</v>
      </c>
      <c r="L27" s="4">
        <f>(F27)/J27</f>
        <v>6.8698621816567787E-2</v>
      </c>
    </row>
    <row r="28" spans="1:16">
      <c r="B28" s="4" t="s">
        <v>21</v>
      </c>
      <c r="C28" s="4">
        <f>COS(RADIANS($R$1))*(B14)+SIN(RADIANS($R$1))*(B15)</f>
        <v>6.2816500548011387</v>
      </c>
      <c r="D28" s="4">
        <f>COS(RADIANS($R$1))*(C14)+SIN(RADIANS($R$1))*(C15)</f>
        <v>10.993940222889465</v>
      </c>
      <c r="E28" s="4">
        <f>COS(RADIANS($R$1))*(D14)+SIN(RADIANS($R$1))*(D15)</f>
        <v>10.711023727075569</v>
      </c>
      <c r="F28" s="4">
        <f>COS(RADIANS($R$1))*(E14+F14+N14+O14)+SIN(RADIANS($R$1))*(E15+F15+N15+O15)</f>
        <v>2.1971855417289081</v>
      </c>
      <c r="G28" s="4">
        <f>COS(RADIANS($R$1))*(I14+G14+H14)+SIN(RADIANS($R$1))*(I15+G15+H15)</f>
        <v>0.64852646214050447</v>
      </c>
      <c r="H28" s="4">
        <f>COS(RADIANS($R$1))*(J14+K14)+SIN(RADIANS($R$1))*(J15+K15)</f>
        <v>0.22675362814960567</v>
      </c>
      <c r="I28" s="4">
        <f>COS(RADIANS($R$1))*(L14+M14)+SIN(RADIANS($R$1))*(L15+M15)</f>
        <v>3.2254273596404364</v>
      </c>
      <c r="J28" s="4">
        <f t="shared" si="0"/>
        <v>34.284506996425627</v>
      </c>
      <c r="L28" s="4">
        <f>(F28)/J28</f>
        <v>6.4086834964783901E-2</v>
      </c>
    </row>
    <row r="29" spans="1:16">
      <c r="B29" s="1" t="s">
        <v>22</v>
      </c>
      <c r="C29" s="4">
        <f>COS(RADIANS($R$1))*(B20)+SIN(RADIANS($R$1))*(B21)</f>
        <v>0</v>
      </c>
      <c r="D29" s="4">
        <f>COS(RADIANS($R$1))*(C20)+SIN(RADIANS($R$1))*(C21)</f>
        <v>0</v>
      </c>
      <c r="E29" s="4">
        <f>COS(RADIANS($R$1))*(D20)+SIN(RADIANS($R$1))*(D21)</f>
        <v>0</v>
      </c>
      <c r="F29" s="4">
        <f>COS(RADIANS($R$1))*(E20+F20+N20+O20)+SIN(RADIANS($R$1))*(E21+F21+N21+O21)</f>
        <v>0</v>
      </c>
      <c r="G29" s="4">
        <f>COS(RADIANS($R$1))*(I20+G20+H20)+SIN(RADIANS($R$1))*(I21+G21+H21)</f>
        <v>0</v>
      </c>
      <c r="H29" s="4">
        <f>COS(RADIANS($R$1))*(J20+K20)+SIN(RADIANS($R$1))*(J21+K21)</f>
        <v>0</v>
      </c>
      <c r="I29" s="4">
        <f>COS(RADIANS($R$1))*(L20+M20)+SIN(RADIANS($R$1))*(L21+M21)</f>
        <v>0</v>
      </c>
      <c r="J29" s="4">
        <f t="shared" si="0"/>
        <v>0</v>
      </c>
    </row>
    <row r="30" spans="1:16">
      <c r="A30" s="4" t="s">
        <v>17</v>
      </c>
      <c r="B30" s="4" t="s">
        <v>0</v>
      </c>
      <c r="C30" s="4">
        <f>-SIN(RADIANS($R$1))*(B2)+COS(RADIANS($R$1))*(B3)</f>
        <v>35.804751905205144</v>
      </c>
      <c r="D30" s="4">
        <f>-SIN(RADIANS($R$1))*(C2)+COS(RADIANS($R$1))*(C3)</f>
        <v>66.070027460749643</v>
      </c>
      <c r="E30" s="4">
        <f>-SIN(RADIANS($R$1))*(D2)+COS(RADIANS($R$1))*(D3)</f>
        <v>66.402953339116664</v>
      </c>
      <c r="F30" s="4">
        <f>-SIN(RADIANS($R$1))*(E2+F2+N2+O2)+COS(RADIANS($R$1))*(E3+F3+N3+O3)</f>
        <v>-0.33824550978158741</v>
      </c>
      <c r="G30" s="4">
        <f>-SIN(RADIANS($R$1))*(I2+G2+H2)+COS(RADIANS($R$1))*(I3+G3+H3)</f>
        <v>-0.38355666012333367</v>
      </c>
      <c r="H30" s="4">
        <f>-SIN(RADIANS($R$1))*(J2+K2)+COS(RADIANS($R$1))*(J3+K3)</f>
        <v>2.3038147977930201</v>
      </c>
      <c r="I30" s="4">
        <f>-SIN(RADIANS($R$1))*(L2+M2)+COS(RADIANS($R$1))*(L3+M3)</f>
        <v>6.1310912011212415E-2</v>
      </c>
      <c r="J30" s="4">
        <f t="shared" si="0"/>
        <v>169.92105624497077</v>
      </c>
    </row>
    <row r="31" spans="1:16">
      <c r="B31" s="4" t="s">
        <v>20</v>
      </c>
      <c r="C31" s="4">
        <f>-SIN(RADIANS($R$1))*(B8)+COS(RADIANS($R$1))*(B9)</f>
        <v>29.762220581791123</v>
      </c>
      <c r="D31" s="4">
        <f>-SIN(RADIANS($R$1))*(C8)+COS(RADIANS($R$1))*(C9)</f>
        <v>105.57648609810265</v>
      </c>
      <c r="E31" s="4">
        <f>-SIN(RADIANS($R$1))*(D8)+COS(RADIANS($R$1))*(D9)</f>
        <v>105.99283011376981</v>
      </c>
      <c r="F31" s="4">
        <f>-SIN(RADIANS($R$1))*(E8+F8+N8+O8)+COS(RADIANS($R$1))*(E9+F9+N9+O9)</f>
        <v>-0.49279245079385192</v>
      </c>
      <c r="G31" s="4">
        <f>-SIN(RADIANS($R$1))*(I8+G8+H8)+COS(RADIANS($R$1))*(I9+G9+H9)</f>
        <v>-0.24968657469356803</v>
      </c>
      <c r="H31" s="4">
        <f>-SIN(RADIANS($R$1))*(J8+K8)+COS(RADIANS($R$1))*(J9+K9)</f>
        <v>1.5822436207090382</v>
      </c>
      <c r="I31" s="4">
        <f>-SIN(RADIANS($R$1))*(L8+M8)+COS(RADIANS($R$1))*(L9+M9)</f>
        <v>-3.6965390316704427E-3</v>
      </c>
      <c r="J31" s="4">
        <f t="shared" si="0"/>
        <v>242.16760484985357</v>
      </c>
    </row>
    <row r="32" spans="1:16">
      <c r="B32" s="4" t="s">
        <v>21</v>
      </c>
      <c r="C32" s="4">
        <f>-SIN(RADIANS($R$1))*(B14)+COS(RADIANS($R$1))*(B15)</f>
        <v>29.821553705388677</v>
      </c>
      <c r="D32" s="4">
        <f>-SIN(RADIANS($R$1))*(C14)+COS(RADIANS($R$1))*(C15)</f>
        <v>107.1820810139148</v>
      </c>
      <c r="E32" s="4">
        <f>-SIN(RADIANS($R$1))*(D14)+COS(RADIANS($R$1))*(D15)</f>
        <v>109.94019652704289</v>
      </c>
      <c r="F32" s="4">
        <f>-SIN(RADIANS($R$1))*(E14+F14+N14+O14)+COS(RADIANS($R$1))*(E15+F15+N15+O15)</f>
        <v>-0.28838307029670207</v>
      </c>
      <c r="G32" s="4">
        <f>-SIN(RADIANS($R$1))*(I14+G14+H14)+COS(RADIANS($R$1))*(I15+G15+H15)</f>
        <v>-0.25256054338002021</v>
      </c>
      <c r="H32" s="4">
        <f>-SIN(RADIANS($R$1))*(J14+K14)+COS(RADIANS($R$1))*(J15+K15)</f>
        <v>1.6722859644775969</v>
      </c>
      <c r="I32" s="4">
        <f>-SIN(RADIANS($R$1))*(L14+M14)+COS(RADIANS($R$1))*(L15+M15)</f>
        <v>9.5896341545956831E-3</v>
      </c>
      <c r="J32" s="4">
        <f t="shared" si="0"/>
        <v>248.08476323130182</v>
      </c>
    </row>
    <row r="33" spans="2:10">
      <c r="B33" s="1" t="s">
        <v>22</v>
      </c>
      <c r="C33" s="4">
        <f>-SIN(RADIANS($R$1))*(B20)+COS(RADIANS($R$1))*(B21)</f>
        <v>0</v>
      </c>
      <c r="D33" s="4">
        <f>-SIN(RADIANS($R$1))*(C20)+COS(RADIANS($R$1))*(C21)</f>
        <v>0</v>
      </c>
      <c r="E33" s="4">
        <f>-SIN(RADIANS($R$1))*(D20)+COS(RADIANS($R$1))*(D21)</f>
        <v>0</v>
      </c>
      <c r="F33" s="4">
        <f>-SIN(RADIANS($R$1))*(E20+F20+N20+O20)+COS(RADIANS($R$1))*(E21+F21+N21+O21)</f>
        <v>0</v>
      </c>
      <c r="G33" s="4">
        <f>-SIN(RADIANS($R$1))*(I20+G20+H20)+COS(RADIANS($R$1))*(I21+G21+H21)</f>
        <v>0</v>
      </c>
      <c r="H33" s="4">
        <f>-SIN(RADIANS($R$1))*(J20+K20)+COS(RADIANS($R$1))*(J21+K21)</f>
        <v>0</v>
      </c>
      <c r="I33" s="4">
        <f>-SIN(RADIANS($R$1))*(L20+M20)+COS(RADIANS($R$1))*(L21+M21)</f>
        <v>0</v>
      </c>
      <c r="J33" s="4">
        <f t="shared" si="0"/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5"/>
  <sheetViews>
    <sheetView tabSelected="1" zoomScale="92" zoomScaleNormal="95" workbookViewId="0">
      <selection activeCell="F5" sqref="F5"/>
    </sheetView>
  </sheetViews>
  <sheetFormatPr baseColWidth="10" defaultRowHeight="20"/>
  <cols>
    <col min="1" max="28" width="10.7109375" style="4" customWidth="1"/>
    <col min="29" max="16384" width="10.7109375" style="4"/>
  </cols>
  <sheetData>
    <row r="1" spans="1:25">
      <c r="B1" s="10" t="s">
        <v>0</v>
      </c>
      <c r="C1" s="11"/>
      <c r="D1" s="10" t="s">
        <v>20</v>
      </c>
      <c r="E1" s="11"/>
      <c r="F1" s="12" t="s">
        <v>21</v>
      </c>
      <c r="G1" s="11"/>
      <c r="H1" s="10" t="s">
        <v>22</v>
      </c>
      <c r="I1" s="11"/>
      <c r="J1" s="4" t="s">
        <v>0</v>
      </c>
      <c r="K1" s="4" t="s">
        <v>20</v>
      </c>
      <c r="L1" s="4" t="s">
        <v>21</v>
      </c>
      <c r="M1" s="4" t="s">
        <v>22</v>
      </c>
      <c r="N1" s="10" t="s">
        <v>0</v>
      </c>
      <c r="O1" s="11"/>
      <c r="P1" s="11"/>
      <c r="Q1" s="10" t="s">
        <v>20</v>
      </c>
      <c r="R1" s="11"/>
      <c r="S1" s="11"/>
      <c r="T1" s="12" t="s">
        <v>21</v>
      </c>
      <c r="U1" s="11"/>
      <c r="V1" s="11"/>
      <c r="W1" s="10" t="s">
        <v>22</v>
      </c>
      <c r="X1" s="11"/>
      <c r="Y1" s="11"/>
    </row>
    <row r="2" spans="1:25">
      <c r="A2" s="4" t="s">
        <v>33</v>
      </c>
      <c r="B2" s="4" t="s">
        <v>34</v>
      </c>
      <c r="C2" s="4" t="s">
        <v>35</v>
      </c>
      <c r="D2" s="4" t="s">
        <v>34</v>
      </c>
      <c r="E2" s="4" t="s">
        <v>35</v>
      </c>
      <c r="F2" s="4" t="s">
        <v>34</v>
      </c>
      <c r="G2" s="4" t="s">
        <v>35</v>
      </c>
      <c r="H2" s="4" t="s">
        <v>34</v>
      </c>
      <c r="I2" s="4" t="s">
        <v>35</v>
      </c>
      <c r="J2" s="4" t="s">
        <v>36</v>
      </c>
      <c r="K2" s="4" t="s">
        <v>36</v>
      </c>
      <c r="L2" s="4" t="s">
        <v>36</v>
      </c>
      <c r="M2" s="4" t="s">
        <v>36</v>
      </c>
      <c r="N2" s="4" t="s">
        <v>37</v>
      </c>
      <c r="O2" s="4" t="s">
        <v>38</v>
      </c>
      <c r="P2" s="4" t="s">
        <v>39</v>
      </c>
      <c r="Q2" s="4" t="s">
        <v>37</v>
      </c>
      <c r="R2" s="4" t="s">
        <v>38</v>
      </c>
      <c r="S2" s="4" t="s">
        <v>39</v>
      </c>
      <c r="T2" s="4" t="s">
        <v>37</v>
      </c>
      <c r="U2" s="4" t="s">
        <v>38</v>
      </c>
      <c r="V2" s="4" t="s">
        <v>39</v>
      </c>
      <c r="W2" s="4" t="s">
        <v>37</v>
      </c>
      <c r="X2" s="4" t="s">
        <v>38</v>
      </c>
      <c r="Y2" s="4" t="s">
        <v>39</v>
      </c>
    </row>
    <row r="3" spans="1:25">
      <c r="A3" s="4">
        <v>0</v>
      </c>
      <c r="B3" s="4">
        <f>'alpha=0'!$J$26</f>
        <v>15.290605402799999</v>
      </c>
      <c r="C3" s="4">
        <f>'alpha=0'!$J$30</f>
        <v>14.834909841148473</v>
      </c>
      <c r="D3" s="4">
        <f>'alpha=0'!$J$27</f>
        <v>11.351795738</v>
      </c>
      <c r="E3" s="4">
        <f>'alpha=0'!$J$31</f>
        <v>9.6275988133999952</v>
      </c>
      <c r="F3" s="4">
        <f>'alpha=0'!$J$28</f>
        <v>11.264046450000002</v>
      </c>
      <c r="G3" s="4">
        <f>'alpha=0'!$J$32</f>
        <v>10.9309391296</v>
      </c>
      <c r="H3" s="4">
        <f>'alpha=0'!$J$29</f>
        <v>0</v>
      </c>
      <c r="I3" s="4">
        <f>'alpha=0'!$J$33</f>
        <v>0</v>
      </c>
      <c r="J3" s="4">
        <f t="shared" ref="J3:J10" si="0">C3/B3</f>
        <v>0.97019767696260872</v>
      </c>
      <c r="K3" s="4">
        <f t="shared" ref="K3:K10" si="1">E3/D3</f>
        <v>0.84811240755255346</v>
      </c>
      <c r="L3" s="4">
        <f t="shared" ref="L3:L10" si="2">G3/F3</f>
        <v>0.97042738398863748</v>
      </c>
      <c r="M3" s="4" t="e">
        <f t="shared" ref="M3:M10" si="3">I3/H3</f>
        <v>#DIV/0!</v>
      </c>
      <c r="N3" s="4">
        <f t="shared" ref="N3:N10" si="4">2*B3/(1.225*28*28*P3)</f>
        <v>5.9230208994950011E-2</v>
      </c>
      <c r="O3" s="4">
        <f t="shared" ref="O3:O10" si="5">2*C3/(1.225*28*28*P3)</f>
        <v>5.7465011172910314E-2</v>
      </c>
      <c r="P3" s="4">
        <f t="shared" ref="P3:P10" si="6">0.5376</f>
        <v>0.53759999999999997</v>
      </c>
      <c r="Q3" s="4">
        <f t="shared" ref="Q3:Q10" si="7">2*D3/(1.225*28*28*S3)</f>
        <v>3.6469800322322755E-2</v>
      </c>
      <c r="R3" s="4">
        <f t="shared" ref="R3:R10" si="8">2*E3/(1.225*28*28*S3)</f>
        <v>3.0930490154326043E-2</v>
      </c>
      <c r="S3" s="4">
        <v>0.6482</v>
      </c>
      <c r="T3" s="4">
        <f t="shared" ref="T3:T10" si="9">2*F3/(1.225*28*28*V3)</f>
        <v>3.5540893472416797E-2</v>
      </c>
      <c r="U3" s="4">
        <f t="shared" ref="U3:U10" si="10">2*G3/(1.225*28*28*V3)</f>
        <v>3.4489856277056273E-2</v>
      </c>
      <c r="V3" s="4">
        <v>0.66</v>
      </c>
      <c r="W3" s="4">
        <f t="shared" ref="W3:W10" si="11">2*H3/(1.225*28*28*Y3)</f>
        <v>0</v>
      </c>
      <c r="X3" s="4">
        <f t="shared" ref="X3:X10" si="12">2*I3/(1.225*28*28*Y3)</f>
        <v>0</v>
      </c>
      <c r="Y3" s="4">
        <v>0.6482</v>
      </c>
    </row>
    <row r="4" spans="1:25">
      <c r="A4" s="4">
        <v>2</v>
      </c>
      <c r="B4" s="4">
        <f>'alpha=2'!$J$26</f>
        <v>16.055294288890284</v>
      </c>
      <c r="C4" s="4">
        <f>'alpha=2'!$J$30</f>
        <v>36.771748382178224</v>
      </c>
      <c r="D4" s="4">
        <f>'alpha=2'!$J$27</f>
        <v>12.728685497702351</v>
      </c>
      <c r="E4" s="4">
        <f>'alpha=2'!$J$31</f>
        <v>46.549591997362683</v>
      </c>
      <c r="F4" s="4">
        <f>'alpha=2'!$J$28</f>
        <v>12.696620171943014</v>
      </c>
      <c r="G4" s="4">
        <f>'alpha=2'!$J$32</f>
        <v>47.134163567108978</v>
      </c>
      <c r="H4" s="4">
        <f>'alpha=2'!$J$29</f>
        <v>0</v>
      </c>
      <c r="I4" s="4">
        <f>'alpha=2'!$J$33</f>
        <v>0</v>
      </c>
      <c r="J4" s="4">
        <f t="shared" si="0"/>
        <v>2.2903191757514541</v>
      </c>
      <c r="K4" s="7">
        <f t="shared" si="1"/>
        <v>3.6570619963676005</v>
      </c>
      <c r="L4" s="4">
        <f t="shared" si="2"/>
        <v>3.7123394201604953</v>
      </c>
      <c r="M4" s="4" t="e">
        <f t="shared" si="3"/>
        <v>#DIV/0!</v>
      </c>
      <c r="N4" s="4">
        <f t="shared" si="4"/>
        <v>6.2192333864835747E-2</v>
      </c>
      <c r="O4" s="4">
        <f t="shared" si="5"/>
        <v>0.14244029483536985</v>
      </c>
      <c r="P4" s="4">
        <f t="shared" si="6"/>
        <v>0.53759999999999997</v>
      </c>
      <c r="Q4" s="4">
        <f t="shared" si="7"/>
        <v>4.0893320244734854E-2</v>
      </c>
      <c r="R4" s="4">
        <f t="shared" si="8"/>
        <v>0.14954940737230965</v>
      </c>
      <c r="S4" s="4">
        <v>0.6482</v>
      </c>
      <c r="T4" s="4">
        <f t="shared" si="9"/>
        <v>4.0061023096257274E-2</v>
      </c>
      <c r="U4" s="4">
        <f t="shared" si="10"/>
        <v>0.14872011525219594</v>
      </c>
      <c r="V4" s="4">
        <v>0.66</v>
      </c>
      <c r="W4" s="4">
        <f t="shared" si="11"/>
        <v>0</v>
      </c>
      <c r="X4" s="4">
        <f t="shared" si="12"/>
        <v>0</v>
      </c>
      <c r="Y4" s="4">
        <v>0.6482</v>
      </c>
    </row>
    <row r="5" spans="1:25">
      <c r="A5" s="4">
        <v>4</v>
      </c>
      <c r="B5" s="4">
        <f>'alpha=4'!$J$26</f>
        <v>18.070508787079429</v>
      </c>
      <c r="C5" s="4">
        <f>'alpha=4'!$J$30</f>
        <v>60.283438007054372</v>
      </c>
      <c r="D5" s="4">
        <f>'alpha=4'!$J$27</f>
        <v>13.752303438509957</v>
      </c>
      <c r="E5" s="4">
        <f>'alpha=4'!$J$31</f>
        <v>80.534835529802265</v>
      </c>
      <c r="F5" s="4">
        <f>'alpha=4'!$J$28</f>
        <v>13.793050805378565</v>
      </c>
      <c r="G5" s="4">
        <f>'alpha=4'!$J$32</f>
        <v>82.522498421222622</v>
      </c>
      <c r="H5" s="4">
        <f>'alpha=4'!$J$29</f>
        <v>0</v>
      </c>
      <c r="I5" s="4">
        <f>'alpha=4'!$J$33</f>
        <v>0</v>
      </c>
      <c r="J5" s="4">
        <f t="shared" si="0"/>
        <v>3.3360122129022485</v>
      </c>
      <c r="K5" s="4">
        <f t="shared" si="1"/>
        <v>5.8560979176974959</v>
      </c>
      <c r="L5" s="4">
        <f t="shared" si="2"/>
        <v>5.9829039699500841</v>
      </c>
      <c r="M5" s="4" t="e">
        <f t="shared" si="3"/>
        <v>#DIV/0!</v>
      </c>
      <c r="N5" s="4">
        <f t="shared" si="4"/>
        <v>6.9998537265751393E-2</v>
      </c>
      <c r="O5" s="4">
        <f t="shared" si="5"/>
        <v>0.23351597520383979</v>
      </c>
      <c r="P5" s="4">
        <f t="shared" si="6"/>
        <v>0.53759999999999997</v>
      </c>
      <c r="Q5" s="4">
        <f t="shared" si="7"/>
        <v>4.4181887337484328E-2</v>
      </c>
      <c r="R5" s="4">
        <f t="shared" si="8"/>
        <v>0.25873345843698731</v>
      </c>
      <c r="S5" s="4">
        <v>0.6482</v>
      </c>
      <c r="T5" s="4">
        <f t="shared" si="9"/>
        <v>4.3520536914475542E-2</v>
      </c>
      <c r="U5" s="4">
        <f t="shared" si="10"/>
        <v>0.26037919307997487</v>
      </c>
      <c r="V5" s="4">
        <v>0.66</v>
      </c>
      <c r="W5" s="4">
        <f t="shared" si="11"/>
        <v>0</v>
      </c>
      <c r="X5" s="4">
        <f t="shared" si="12"/>
        <v>0</v>
      </c>
      <c r="Y5" s="4">
        <v>0.6482</v>
      </c>
    </row>
    <row r="6" spans="1:25">
      <c r="A6" s="4">
        <v>6</v>
      </c>
      <c r="B6" s="4">
        <f>'alpha=6'!$J$26</f>
        <v>20.803621994228205</v>
      </c>
      <c r="C6" s="4">
        <f>'alpha=6'!$J$30</f>
        <v>82.802535585092684</v>
      </c>
      <c r="D6" s="4">
        <f>'alpha=6'!$J$27</f>
        <v>15.842940452154044</v>
      </c>
      <c r="E6" s="4">
        <f>'alpha=6'!$J$31</f>
        <v>112.81296660497291</v>
      </c>
      <c r="F6" s="4">
        <f>'alpha=6'!$J$28</f>
        <v>15.957224560244434</v>
      </c>
      <c r="G6" s="4">
        <f>'alpha=6'!$J$32</f>
        <v>116.88939380832193</v>
      </c>
      <c r="H6" s="4">
        <f>'alpha=6'!$J$29</f>
        <v>0</v>
      </c>
      <c r="I6" s="4">
        <f>'alpha=6'!$J$33</f>
        <v>0</v>
      </c>
      <c r="J6" s="4">
        <f t="shared" si="0"/>
        <v>3.9801980447474756</v>
      </c>
      <c r="K6" s="4">
        <f t="shared" si="1"/>
        <v>7.1207088700276335</v>
      </c>
      <c r="L6" s="4">
        <f t="shared" si="2"/>
        <v>7.3251707003947439</v>
      </c>
      <c r="M6" s="4" t="e">
        <f t="shared" si="3"/>
        <v>#DIV/0!</v>
      </c>
      <c r="N6" s="4">
        <f t="shared" si="4"/>
        <v>8.0585617515473634E-2</v>
      </c>
      <c r="O6" s="4">
        <f t="shared" si="5"/>
        <v>0.3207467172698561</v>
      </c>
      <c r="P6" s="4">
        <f t="shared" si="6"/>
        <v>0.53759999999999997</v>
      </c>
      <c r="Q6" s="4">
        <f t="shared" si="7"/>
        <v>5.089845590459019E-2</v>
      </c>
      <c r="R6" s="4">
        <f t="shared" si="8"/>
        <v>0.36243308643052574</v>
      </c>
      <c r="S6" s="4">
        <v>0.6482</v>
      </c>
      <c r="T6" s="4">
        <f t="shared" si="9"/>
        <v>5.0349048250869055E-2</v>
      </c>
      <c r="U6" s="4">
        <f t="shared" si="10"/>
        <v>0.36881537304002721</v>
      </c>
      <c r="V6" s="4">
        <v>0.66</v>
      </c>
      <c r="W6" s="4">
        <f t="shared" si="11"/>
        <v>0</v>
      </c>
      <c r="X6" s="4">
        <f t="shared" si="12"/>
        <v>0</v>
      </c>
      <c r="Y6" s="4">
        <v>0.6482</v>
      </c>
    </row>
    <row r="7" spans="1:25">
      <c r="A7" s="4">
        <v>8</v>
      </c>
      <c r="B7" s="4">
        <f>'alpha=8'!$J$26</f>
        <v>23.489026294253037</v>
      </c>
      <c r="C7" s="4">
        <f>'alpha=8'!$J$30</f>
        <v>105.2941379543939</v>
      </c>
      <c r="D7" s="4">
        <f>'alpha=8'!$J$27</f>
        <v>18.596812002825288</v>
      </c>
      <c r="E7" s="4">
        <f>'alpha=8'!$J$31</f>
        <v>147.57369744084201</v>
      </c>
      <c r="F7" s="4">
        <f>'alpha=8'!$J$28</f>
        <v>18.811556781648612</v>
      </c>
      <c r="G7" s="4">
        <f>'alpha=8'!$J$32</f>
        <v>153.21908275223603</v>
      </c>
      <c r="H7" s="4">
        <f>'alpha=8'!$J$29</f>
        <v>0</v>
      </c>
      <c r="I7" s="4">
        <f>'alpha=8'!$J$33</f>
        <v>0</v>
      </c>
      <c r="J7" s="4">
        <f t="shared" si="0"/>
        <v>4.4826948820843961</v>
      </c>
      <c r="K7" s="4">
        <f t="shared" si="1"/>
        <v>7.9354298692927658</v>
      </c>
      <c r="L7" s="4">
        <f t="shared" si="2"/>
        <v>8.144944330269734</v>
      </c>
      <c r="M7" s="4" t="e">
        <f t="shared" si="3"/>
        <v>#DIV/0!</v>
      </c>
      <c r="N7" s="4">
        <f t="shared" si="4"/>
        <v>9.0987890920376346E-2</v>
      </c>
      <c r="O7" s="4">
        <f t="shared" si="5"/>
        <v>0.40787095296042436</v>
      </c>
      <c r="P7" s="4">
        <f t="shared" si="6"/>
        <v>0.53759999999999997</v>
      </c>
      <c r="Q7" s="4">
        <f t="shared" si="7"/>
        <v>5.9745791417341432E-2</v>
      </c>
      <c r="R7" s="4">
        <f t="shared" si="8"/>
        <v>0.47410853777770651</v>
      </c>
      <c r="S7" s="4">
        <v>0.6482</v>
      </c>
      <c r="T7" s="4">
        <f t="shared" si="9"/>
        <v>5.9355182757337872E-2</v>
      </c>
      <c r="U7" s="4">
        <f t="shared" si="10"/>
        <v>0.48344465927150304</v>
      </c>
      <c r="V7" s="4">
        <v>0.66</v>
      </c>
      <c r="W7" s="4">
        <f t="shared" si="11"/>
        <v>0</v>
      </c>
      <c r="X7" s="4">
        <f t="shared" si="12"/>
        <v>0</v>
      </c>
      <c r="Y7" s="4">
        <v>0.6482</v>
      </c>
    </row>
    <row r="8" spans="1:25">
      <c r="A8" s="4">
        <v>10</v>
      </c>
      <c r="B8" s="4">
        <f>'alpha=10'!$J$26</f>
        <v>26.53653097574816</v>
      </c>
      <c r="C8" s="4">
        <f>'alpha=10'!$J$30</f>
        <v>124.61014205786402</v>
      </c>
      <c r="D8" s="4">
        <f>'alpha=10'!$J$27</f>
        <v>22.118832490575183</v>
      </c>
      <c r="E8" s="4">
        <f>'alpha=10'!$J$31</f>
        <v>179.930767932424</v>
      </c>
      <c r="F8" s="4">
        <f>'alpha=10'!$J$28</f>
        <v>22.771308590661391</v>
      </c>
      <c r="G8" s="4">
        <f>'alpha=10'!$J$32</f>
        <v>186.06496420532224</v>
      </c>
      <c r="H8" s="4">
        <f>'alpha=10'!$J$29</f>
        <v>0</v>
      </c>
      <c r="I8" s="4">
        <f>'alpha=10'!$J$33</f>
        <v>0</v>
      </c>
      <c r="J8" s="4">
        <f t="shared" si="0"/>
        <v>4.6957962279148591</v>
      </c>
      <c r="K8" s="4">
        <f t="shared" si="1"/>
        <v>8.1347317047177938</v>
      </c>
      <c r="L8" s="4">
        <f t="shared" si="2"/>
        <v>8.171026424086504</v>
      </c>
      <c r="M8" s="4" t="e">
        <f t="shared" si="3"/>
        <v>#DIV/0!</v>
      </c>
      <c r="N8" s="4">
        <f t="shared" si="4"/>
        <v>0.10279280867497297</v>
      </c>
      <c r="O8" s="4">
        <f t="shared" si="5"/>
        <v>0.48269408323271185</v>
      </c>
      <c r="P8" s="4">
        <f t="shared" si="6"/>
        <v>0.53759999999999997</v>
      </c>
      <c r="Q8" s="4">
        <f t="shared" si="7"/>
        <v>7.106095131661555E-2</v>
      </c>
      <c r="R8" s="4">
        <f t="shared" si="8"/>
        <v>0.57806177364268019</v>
      </c>
      <c r="S8" s="4">
        <v>0.6482</v>
      </c>
      <c r="T8" s="4">
        <f t="shared" si="9"/>
        <v>7.1849193488386739E-2</v>
      </c>
      <c r="U8" s="4">
        <f t="shared" si="10"/>
        <v>0.58708165854291205</v>
      </c>
      <c r="V8" s="4">
        <v>0.66</v>
      </c>
      <c r="W8" s="4">
        <f t="shared" si="11"/>
        <v>0</v>
      </c>
      <c r="X8" s="4">
        <f t="shared" si="12"/>
        <v>0</v>
      </c>
      <c r="Y8" s="4">
        <v>0.6482</v>
      </c>
    </row>
    <row r="9" spans="1:25">
      <c r="A9" s="4">
        <v>12</v>
      </c>
      <c r="B9" s="4">
        <f>'alpha=12'!$J$26</f>
        <v>31.029939833651113</v>
      </c>
      <c r="C9" s="4">
        <f>'alpha=12'!$J$30</f>
        <v>147.63400524939749</v>
      </c>
      <c r="D9" s="4">
        <f>'alpha=12'!$J$27</f>
        <v>26.582270111168306</v>
      </c>
      <c r="E9" s="4">
        <f>'alpha=12'!$J$31</f>
        <v>211.20227921087366</v>
      </c>
      <c r="F9" s="4">
        <f>'alpha=12'!$J$28</f>
        <v>28.205943798785064</v>
      </c>
      <c r="G9" s="4">
        <f>'alpha=12'!$J$32</f>
        <v>215.97392009495064</v>
      </c>
      <c r="H9" s="4">
        <f>'alpha=12'!$J$29</f>
        <v>0</v>
      </c>
      <c r="I9" s="4">
        <f>'alpha=12'!$J$33</f>
        <v>0</v>
      </c>
      <c r="J9" s="4">
        <f t="shared" si="0"/>
        <v>4.7577921852524021</v>
      </c>
      <c r="K9" s="4">
        <f t="shared" si="1"/>
        <v>7.9452311005649925</v>
      </c>
      <c r="L9" s="4">
        <f t="shared" si="2"/>
        <v>7.6570357523102439</v>
      </c>
      <c r="M9" s="4" t="e">
        <f t="shared" si="3"/>
        <v>#DIV/0!</v>
      </c>
      <c r="N9" s="4">
        <f t="shared" si="4"/>
        <v>0.12019863001051115</v>
      </c>
      <c r="O9" s="4">
        <f t="shared" si="5"/>
        <v>0.57188010254205479</v>
      </c>
      <c r="P9" s="4">
        <f t="shared" si="6"/>
        <v>0.53759999999999997</v>
      </c>
      <c r="Q9" s="4">
        <f t="shared" si="7"/>
        <v>8.5400592597269342E-2</v>
      </c>
      <c r="R9" s="4">
        <f t="shared" si="8"/>
        <v>0.67852744431050482</v>
      </c>
      <c r="S9" s="4">
        <v>0.6482</v>
      </c>
      <c r="T9" s="4">
        <f t="shared" si="9"/>
        <v>8.8996831493143816E-2</v>
      </c>
      <c r="U9" s="4">
        <f t="shared" si="10"/>
        <v>0.68145192058533244</v>
      </c>
      <c r="V9" s="4">
        <v>0.66</v>
      </c>
      <c r="W9" s="4">
        <f t="shared" si="11"/>
        <v>0</v>
      </c>
      <c r="X9" s="4">
        <f t="shared" si="12"/>
        <v>0</v>
      </c>
      <c r="Y9" s="4">
        <v>0.6482</v>
      </c>
    </row>
    <row r="10" spans="1:25">
      <c r="A10" s="4">
        <v>14</v>
      </c>
      <c r="B10" s="4">
        <f>'alpha=14'!$J$26</f>
        <v>36.552244526523658</v>
      </c>
      <c r="C10" s="4">
        <f>'alpha=14'!$J$30</f>
        <v>169.92105624497077</v>
      </c>
      <c r="D10" s="4">
        <f>'alpha=14'!$J$27</f>
        <v>33.179315730543053</v>
      </c>
      <c r="E10" s="4">
        <f>'alpha=14'!$J$31</f>
        <v>242.16760484985357</v>
      </c>
      <c r="F10" s="4">
        <f>'alpha=14'!$J$28</f>
        <v>34.284506996425627</v>
      </c>
      <c r="G10" s="4">
        <f>'alpha=14'!$J$32</f>
        <v>248.08476323130182</v>
      </c>
      <c r="H10" s="4">
        <f>'alpha=14'!$J$29</f>
        <v>0</v>
      </c>
      <c r="I10" s="4">
        <f>'alpha=14'!$J$33</f>
        <v>0</v>
      </c>
      <c r="J10" s="4">
        <f t="shared" si="0"/>
        <v>4.648717430243436</v>
      </c>
      <c r="K10" s="4">
        <f t="shared" si="1"/>
        <v>7.29875223517426</v>
      </c>
      <c r="L10" s="4">
        <f t="shared" si="2"/>
        <v>7.2360603947773319</v>
      </c>
      <c r="M10" s="4" t="e">
        <f t="shared" si="3"/>
        <v>#DIV/0!</v>
      </c>
      <c r="N10" s="4">
        <f t="shared" si="4"/>
        <v>0.14159001723660083</v>
      </c>
      <c r="O10" s="4">
        <f t="shared" si="5"/>
        <v>0.65821198107625489</v>
      </c>
      <c r="P10" s="4">
        <f t="shared" si="6"/>
        <v>0.53759999999999997</v>
      </c>
      <c r="Q10" s="4">
        <f t="shared" si="7"/>
        <v>0.10659485489803196</v>
      </c>
      <c r="R10" s="4">
        <f t="shared" si="8"/>
        <v>0.77800943544508661</v>
      </c>
      <c r="S10" s="4">
        <v>0.6482</v>
      </c>
      <c r="T10" s="4">
        <f t="shared" si="9"/>
        <v>0.10817622391057267</v>
      </c>
      <c r="U10" s="4">
        <f t="shared" si="10"/>
        <v>0.78276968949585957</v>
      </c>
      <c r="V10" s="4">
        <v>0.66</v>
      </c>
      <c r="W10" s="4">
        <f t="shared" si="11"/>
        <v>0</v>
      </c>
      <c r="X10" s="4">
        <f t="shared" si="12"/>
        <v>0</v>
      </c>
      <c r="Y10" s="4">
        <v>0.6482</v>
      </c>
    </row>
    <row r="13" spans="1:25">
      <c r="N13" s="4" t="s">
        <v>43</v>
      </c>
      <c r="O13" s="4">
        <v>0</v>
      </c>
      <c r="P13" s="4">
        <v>2</v>
      </c>
      <c r="Q13" s="4">
        <v>4</v>
      </c>
      <c r="R13" s="4">
        <v>6</v>
      </c>
      <c r="S13" s="4">
        <v>8</v>
      </c>
      <c r="T13" s="4">
        <v>10</v>
      </c>
      <c r="U13" s="4">
        <v>12</v>
      </c>
      <c r="V13" s="4">
        <v>14</v>
      </c>
    </row>
    <row r="14" spans="1:25">
      <c r="N14" s="4" t="s">
        <v>0</v>
      </c>
      <c r="O14" s="4">
        <f>'alpha=0'!$P2</f>
        <v>15.290605402799999</v>
      </c>
      <c r="P14" s="8">
        <f>'alpha=2'!$P2</f>
        <v>14.762198326</v>
      </c>
      <c r="Q14" s="8">
        <f>'alpha=4'!$P2</f>
        <v>13.821329875350006</v>
      </c>
      <c r="R14" s="8">
        <f>'alpha=6'!$P2</f>
        <v>12.034435776850003</v>
      </c>
      <c r="S14" s="8">
        <f>'alpha=8'!$P2</f>
        <v>8.6063210130000005</v>
      </c>
      <c r="T14" s="8">
        <f>'alpha=10'!$P2</f>
        <v>4.4950573557999993</v>
      </c>
      <c r="U14" s="8">
        <f>'alpha=12'!$P2</f>
        <v>-0.34297445440000163</v>
      </c>
      <c r="V14" s="8">
        <f>'alpha=14'!$P2</f>
        <v>-5.6411373791999955</v>
      </c>
    </row>
    <row r="15" spans="1:25">
      <c r="N15" s="4" t="s">
        <v>20</v>
      </c>
      <c r="O15" s="4">
        <f>'alpha=0'!$P8</f>
        <v>11.351795738</v>
      </c>
      <c r="P15" s="8">
        <f>'alpha=2'!$P8</f>
        <v>11.096374193999999</v>
      </c>
      <c r="Q15" s="8">
        <f>'alpha=4'!$P8</f>
        <v>8.1009773783999979</v>
      </c>
      <c r="R15" s="8">
        <f>'alpha=6'!$P8</f>
        <v>3.9639851308000003</v>
      </c>
      <c r="S15" s="8">
        <f>'alpha=8'!$P8</f>
        <v>-2.1224599861966</v>
      </c>
      <c r="T15" s="8">
        <f>'alpha=10'!$P8</f>
        <v>-9.4618522333800037</v>
      </c>
      <c r="U15" s="8">
        <f>'alpha=12'!$P8</f>
        <v>-17.910039244</v>
      </c>
      <c r="V15" s="8">
        <f>'alpha=14'!$P8</f>
        <v>-26.391897763999996</v>
      </c>
    </row>
    <row r="16" spans="1:25">
      <c r="N16" s="4" t="s">
        <v>21</v>
      </c>
      <c r="O16" s="4">
        <f>'alpha=0'!$P14</f>
        <v>11.264046449999999</v>
      </c>
      <c r="P16" s="8">
        <f>'alpha=2'!$P14</f>
        <v>11.043927148000002</v>
      </c>
      <c r="Q16" s="8">
        <f>'alpha=4'!$P14</f>
        <v>8.0029731324333326</v>
      </c>
      <c r="R16" s="8">
        <f>'alpha=6'!$P14</f>
        <v>3.6515405073999982</v>
      </c>
      <c r="S16" s="8">
        <f>'alpha=8'!$P14</f>
        <v>-2.6954908687000003</v>
      </c>
      <c r="T16" s="8">
        <f>'alpha=10'!$P14</f>
        <v>-9.8844807156000005</v>
      </c>
      <c r="U16" s="8">
        <f>'alpha=12'!$P14</f>
        <v>-17.313926646266655</v>
      </c>
      <c r="V16" s="8">
        <f>'alpha=14'!$P14</f>
        <v>-26.751025574200003</v>
      </c>
    </row>
    <row r="18" spans="6:25">
      <c r="N18" s="5"/>
      <c r="O18" s="5"/>
      <c r="P18" s="5"/>
    </row>
    <row r="19" spans="6:25" ht="21" customHeight="1">
      <c r="N19" s="5"/>
      <c r="O19" s="5"/>
      <c r="P19" s="5"/>
    </row>
    <row r="20" spans="6:25" ht="21" customHeight="1">
      <c r="N20" s="5"/>
      <c r="O20" s="5"/>
      <c r="P20" s="5"/>
    </row>
    <row r="21" spans="6:25" ht="21" customHeight="1">
      <c r="N21" s="5"/>
      <c r="O21" s="5"/>
      <c r="P21" s="5"/>
    </row>
    <row r="22" spans="6:25" ht="30" customHeight="1">
      <c r="N22" s="3"/>
      <c r="W22" s="5"/>
      <c r="X22" s="5"/>
      <c r="Y22" s="5"/>
    </row>
    <row r="23" spans="6:25" ht="21" customHeight="1">
      <c r="N23" s="3"/>
      <c r="U23" s="5"/>
      <c r="V23" s="5"/>
    </row>
    <row r="24" spans="6:25" ht="21" customHeight="1">
      <c r="N24" s="3"/>
      <c r="U24" s="5"/>
      <c r="V24" s="5"/>
    </row>
    <row r="25" spans="6:25" ht="21" customHeight="1">
      <c r="N25" s="3"/>
      <c r="U25" s="5"/>
      <c r="V25" s="5"/>
    </row>
    <row r="26" spans="6:25" ht="21" customHeight="1">
      <c r="N26" s="3"/>
      <c r="U26" s="5"/>
      <c r="V26" s="5"/>
    </row>
    <row r="27" spans="6:25">
      <c r="W27" s="5"/>
      <c r="X27" s="5"/>
    </row>
    <row r="28" spans="6:25">
      <c r="W28" s="5"/>
      <c r="X28" s="5"/>
    </row>
    <row r="29" spans="6:25">
      <c r="F29" s="5"/>
      <c r="G29" s="5"/>
      <c r="H29" s="5"/>
      <c r="I29" s="5"/>
      <c r="W29" s="5"/>
      <c r="X29" s="5"/>
    </row>
    <row r="30" spans="6:25">
      <c r="F30" s="5"/>
      <c r="G30" s="5"/>
      <c r="H30" s="5"/>
      <c r="I30" s="5"/>
      <c r="W30" s="5"/>
      <c r="X30" s="5"/>
    </row>
    <row r="31" spans="6:25">
      <c r="F31" s="5"/>
      <c r="G31" s="5"/>
      <c r="H31" s="5"/>
      <c r="I31" s="5"/>
    </row>
    <row r="32" spans="6:25">
      <c r="F32" s="5"/>
      <c r="G32" s="5"/>
      <c r="H32" s="5"/>
      <c r="I32" s="5"/>
    </row>
    <row r="33" spans="6:14">
      <c r="F33" s="5"/>
      <c r="G33" s="5"/>
      <c r="H33" s="5"/>
      <c r="I33" s="5"/>
    </row>
    <row r="34" spans="6:14">
      <c r="F34" s="5"/>
      <c r="G34" s="5"/>
      <c r="H34" s="5"/>
      <c r="I34" s="5"/>
    </row>
    <row r="35" spans="6:14">
      <c r="N35" s="5"/>
    </row>
  </sheetData>
  <mergeCells count="8">
    <mergeCell ref="W1:Y1"/>
    <mergeCell ref="B1:C1"/>
    <mergeCell ref="D1:E1"/>
    <mergeCell ref="F1:G1"/>
    <mergeCell ref="T1:V1"/>
    <mergeCell ref="Q1:S1"/>
    <mergeCell ref="N1:P1"/>
    <mergeCell ref="H1:I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plot_23Svs23s-D2vs23W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2020-10-20T10:08:02Z</dcterms:modified>
</cp:coreProperties>
</file>