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koki/Desktop/force_calc/"/>
    </mc:Choice>
  </mc:AlternateContent>
  <xr:revisionPtr revIDLastSave="0" documentId="13_ncr:1_{FA5E39D8-8167-2F4E-A50D-3280CEB34418}" xr6:coauthVersionLast="36" xr6:coauthVersionMax="36" xr10:uidLastSave="{00000000-0000-0000-0000-000000000000}"/>
  <bookViews>
    <workbookView xWindow="1240" yWindow="540" windowWidth="15560" windowHeight="15000" firstSheet="3" activeTab="7" xr2:uid="{00000000-000D-0000-FFFF-FFFF00000000}"/>
  </bookViews>
  <sheets>
    <sheet name="alpha=0" sheetId="1" r:id="rId1"/>
    <sheet name="alpha=2" sheetId="2" r:id="rId2"/>
    <sheet name="alpha=4" sheetId="3" r:id="rId3"/>
    <sheet name="alpha=6" sheetId="4" r:id="rId4"/>
    <sheet name="alpha=8" sheetId="5" r:id="rId5"/>
    <sheet name="alpha=10" sheetId="6" r:id="rId6"/>
    <sheet name="alpha=12" sheetId="7" r:id="rId7"/>
    <sheet name="変換後プロット" sheetId="8" r:id="rId8"/>
    <sheet name="三種抜きプロット" sheetId="9" r:id="rId9"/>
    <sheet name="プロット" sheetId="10" r:id="rId10"/>
  </sheets>
  <calcPr calcId="181029"/>
</workbook>
</file>

<file path=xl/calcChain.xml><?xml version="1.0" encoding="utf-8"?>
<calcChain xmlns="http://schemas.openxmlformats.org/spreadsheetml/2006/main">
  <c r="L9" i="10" l="1"/>
  <c r="M8" i="10"/>
  <c r="O8" i="10" s="1"/>
  <c r="L8" i="10"/>
  <c r="E8" i="9" s="1"/>
  <c r="C8" i="10"/>
  <c r="B8" i="10"/>
  <c r="F8" i="10" s="1"/>
  <c r="L7" i="10"/>
  <c r="M6" i="10"/>
  <c r="O6" i="10" s="1"/>
  <c r="L6" i="10"/>
  <c r="E6" i="9" s="1"/>
  <c r="B6" i="10"/>
  <c r="C5" i="10"/>
  <c r="B5" i="10"/>
  <c r="C5" i="8" s="1"/>
  <c r="M4" i="10"/>
  <c r="O4" i="10" s="1"/>
  <c r="L4" i="10"/>
  <c r="E4" i="9" s="1"/>
  <c r="B4" i="10"/>
  <c r="E27" i="8"/>
  <c r="D27" i="8"/>
  <c r="C27" i="8"/>
  <c r="E26" i="8"/>
  <c r="D26" i="8"/>
  <c r="C26" i="8"/>
  <c r="B26" i="8"/>
  <c r="E25" i="8"/>
  <c r="D25" i="8"/>
  <c r="C25" i="8"/>
  <c r="B25" i="8"/>
  <c r="E24" i="8"/>
  <c r="D24" i="8"/>
  <c r="C24" i="8"/>
  <c r="B24" i="8"/>
  <c r="E23" i="8"/>
  <c r="D23" i="8"/>
  <c r="C23" i="8"/>
  <c r="B23" i="8"/>
  <c r="E22" i="8"/>
  <c r="D22" i="8"/>
  <c r="C22" i="8"/>
  <c r="B22" i="8"/>
  <c r="E21" i="8"/>
  <c r="D21" i="8"/>
  <c r="C21" i="8"/>
  <c r="B21" i="8"/>
  <c r="E20" i="8"/>
  <c r="D20" i="8"/>
  <c r="C20" i="8"/>
  <c r="B20" i="8"/>
  <c r="E19" i="8"/>
  <c r="D19" i="8"/>
  <c r="C19" i="8"/>
  <c r="B19" i="8"/>
  <c r="B27" i="8" s="1"/>
  <c r="D14" i="8"/>
  <c r="C14" i="8"/>
  <c r="D13" i="8"/>
  <c r="C13" i="8"/>
  <c r="B8" i="8"/>
  <c r="P10" i="7"/>
  <c r="P9" i="7"/>
  <c r="P8" i="7"/>
  <c r="P4" i="7"/>
  <c r="P3" i="7"/>
  <c r="P2" i="7"/>
  <c r="P10" i="6"/>
  <c r="P9" i="6"/>
  <c r="E9" i="10" s="1"/>
  <c r="P8" i="6"/>
  <c r="D9" i="10" s="1"/>
  <c r="P4" i="6"/>
  <c r="P3" i="6"/>
  <c r="K9" i="10" s="1"/>
  <c r="P2" i="6"/>
  <c r="J9" i="10" s="1"/>
  <c r="P10" i="5"/>
  <c r="P9" i="5"/>
  <c r="E8" i="10" s="1"/>
  <c r="G8" i="10" s="1"/>
  <c r="P8" i="5"/>
  <c r="D8" i="10" s="1"/>
  <c r="P4" i="5"/>
  <c r="P3" i="5"/>
  <c r="K8" i="10" s="1"/>
  <c r="P2" i="5"/>
  <c r="J8" i="10" s="1"/>
  <c r="P10" i="4"/>
  <c r="P9" i="4"/>
  <c r="E7" i="10" s="1"/>
  <c r="P8" i="4"/>
  <c r="D7" i="10" s="1"/>
  <c r="P4" i="4"/>
  <c r="P3" i="4"/>
  <c r="K7" i="10" s="1"/>
  <c r="P2" i="4"/>
  <c r="J7" i="10" s="1"/>
  <c r="K24" i="3"/>
  <c r="K23" i="3"/>
  <c r="K22" i="3"/>
  <c r="J17" i="3"/>
  <c r="I17" i="3"/>
  <c r="H17" i="3"/>
  <c r="G17" i="3"/>
  <c r="F17" i="3"/>
  <c r="E17" i="3"/>
  <c r="D17" i="3"/>
  <c r="C17" i="3"/>
  <c r="K17" i="3" s="1"/>
  <c r="J16" i="3"/>
  <c r="I16" i="3"/>
  <c r="H16" i="3"/>
  <c r="G16" i="3"/>
  <c r="F16" i="3"/>
  <c r="E16" i="3"/>
  <c r="D16" i="3"/>
  <c r="C16" i="3"/>
  <c r="K16" i="3" s="1"/>
  <c r="J15" i="3"/>
  <c r="I15" i="3"/>
  <c r="H15" i="3"/>
  <c r="G15" i="3"/>
  <c r="F15" i="3"/>
  <c r="E15" i="3"/>
  <c r="D15" i="3"/>
  <c r="C15" i="3"/>
  <c r="K15" i="3" s="1"/>
  <c r="J14" i="3"/>
  <c r="I14" i="3"/>
  <c r="H14" i="3"/>
  <c r="G14" i="3"/>
  <c r="F14" i="3"/>
  <c r="E14" i="3"/>
  <c r="D14" i="3"/>
  <c r="C14" i="3"/>
  <c r="K14" i="3" s="1"/>
  <c r="P10" i="3"/>
  <c r="P9" i="3"/>
  <c r="E6" i="10" s="1"/>
  <c r="P8" i="3"/>
  <c r="D6" i="10" s="1"/>
  <c r="P4" i="3"/>
  <c r="P3" i="3"/>
  <c r="K6" i="10" s="1"/>
  <c r="P2" i="3"/>
  <c r="J6" i="10" s="1"/>
  <c r="P10" i="2"/>
  <c r="P9" i="2"/>
  <c r="E5" i="10" s="1"/>
  <c r="P8" i="2"/>
  <c r="D5" i="10" s="1"/>
  <c r="P4" i="2"/>
  <c r="P3" i="2"/>
  <c r="K5" i="10" s="1"/>
  <c r="N5" i="10" s="1"/>
  <c r="P2" i="2"/>
  <c r="J5" i="10" s="1"/>
  <c r="P10" i="1"/>
  <c r="P9" i="1"/>
  <c r="E4" i="10" s="1"/>
  <c r="P8" i="1"/>
  <c r="D4" i="10" s="1"/>
  <c r="P4" i="1"/>
  <c r="P3" i="1"/>
  <c r="K4" i="10" s="1"/>
  <c r="P2" i="1"/>
  <c r="J4" i="10" s="1"/>
  <c r="C8" i="9" l="1"/>
  <c r="B8" i="9"/>
  <c r="G6" i="9"/>
  <c r="G4" i="10"/>
  <c r="G6" i="10"/>
  <c r="E7" i="8"/>
  <c r="D7" i="8"/>
  <c r="E9" i="8"/>
  <c r="G9" i="8" s="1"/>
  <c r="D9" i="8"/>
  <c r="N6" i="10"/>
  <c r="C7" i="9"/>
  <c r="F7" i="9" s="1"/>
  <c r="B7" i="9"/>
  <c r="G7" i="10"/>
  <c r="C9" i="9"/>
  <c r="B9" i="9"/>
  <c r="G9" i="10"/>
  <c r="E4" i="8"/>
  <c r="G4" i="8" s="1"/>
  <c r="D4" i="8"/>
  <c r="E6" i="8"/>
  <c r="D6" i="8"/>
  <c r="C4" i="9"/>
  <c r="F4" i="9" s="1"/>
  <c r="B4" i="9"/>
  <c r="C6" i="9"/>
  <c r="B6" i="9"/>
  <c r="N8" i="10"/>
  <c r="N4" i="10"/>
  <c r="D5" i="8"/>
  <c r="E5" i="8"/>
  <c r="G5" i="8" s="1"/>
  <c r="C5" i="9"/>
  <c r="B5" i="9"/>
  <c r="G5" i="10"/>
  <c r="N7" i="10"/>
  <c r="E8" i="8"/>
  <c r="D8" i="8"/>
  <c r="N9" i="10"/>
  <c r="L5" i="10"/>
  <c r="B7" i="10"/>
  <c r="B9" i="10"/>
  <c r="C8" i="8"/>
  <c r="F8" i="8" s="1"/>
  <c r="C7" i="10"/>
  <c r="M7" i="10"/>
  <c r="E7" i="9" s="1"/>
  <c r="C9" i="10"/>
  <c r="F9" i="10" s="1"/>
  <c r="M9" i="10"/>
  <c r="E9" i="9" s="1"/>
  <c r="B5" i="8"/>
  <c r="F5" i="8" s="1"/>
  <c r="D4" i="9"/>
  <c r="G4" i="9" s="1"/>
  <c r="D6" i="9"/>
  <c r="D8" i="9"/>
  <c r="G8" i="9" s="1"/>
  <c r="F5" i="10"/>
  <c r="C4" i="10"/>
  <c r="C4" i="8" s="1"/>
  <c r="M5" i="10"/>
  <c r="C6" i="10"/>
  <c r="G9" i="9" l="1"/>
  <c r="G7" i="9"/>
  <c r="E5" i="9"/>
  <c r="G5" i="9" s="1"/>
  <c r="D5" i="9"/>
  <c r="F6" i="9"/>
  <c r="G6" i="8"/>
  <c r="G7" i="8"/>
  <c r="B4" i="8"/>
  <c r="F4" i="8" s="1"/>
  <c r="F4" i="10"/>
  <c r="O7" i="10"/>
  <c r="D7" i="9"/>
  <c r="C7" i="8"/>
  <c r="B7" i="8"/>
  <c r="F7" i="10"/>
  <c r="F9" i="9"/>
  <c r="F6" i="10"/>
  <c r="B6" i="8"/>
  <c r="O9" i="10"/>
  <c r="D9" i="9"/>
  <c r="O5" i="10"/>
  <c r="C9" i="8"/>
  <c r="B9" i="8"/>
  <c r="C6" i="8"/>
  <c r="G8" i="8"/>
  <c r="F5" i="9"/>
  <c r="F8" i="9"/>
  <c r="F6" i="8" l="1"/>
  <c r="F9" i="8"/>
  <c r="F7" i="8"/>
</calcChain>
</file>

<file path=xl/sharedStrings.xml><?xml version="1.0" encoding="utf-8"?>
<sst xmlns="http://schemas.openxmlformats.org/spreadsheetml/2006/main" count="406" uniqueCount="47">
  <si>
    <t>翼1.0</t>
  </si>
  <si>
    <t>機首</t>
  </si>
  <si>
    <t>左翼</t>
  </si>
  <si>
    <t>右翼</t>
  </si>
  <si>
    <t>左タンク</t>
  </si>
  <si>
    <t>右タンク</t>
  </si>
  <si>
    <t>左足</t>
  </si>
  <si>
    <t>右足</t>
  </si>
  <si>
    <t>前足</t>
  </si>
  <si>
    <t>左垂直尾翼</t>
  </si>
  <si>
    <t>右垂直尾翼</t>
  </si>
  <si>
    <t>前フレーム</t>
  </si>
  <si>
    <t>後フレーム</t>
  </si>
  <si>
    <t>左翼タンク接続</t>
  </si>
  <si>
    <t>右翼タンク接続</t>
  </si>
  <si>
    <t>合計</t>
  </si>
  <si>
    <t>drag</t>
  </si>
  <si>
    <t>lift</t>
  </si>
  <si>
    <t>moment</t>
  </si>
  <si>
    <t>メッシュ数</t>
  </si>
  <si>
    <t>翼1.5</t>
  </si>
  <si>
    <t>全体解析</t>
  </si>
  <si>
    <t>左右バッテリーカバー</t>
  </si>
  <si>
    <t>脚3本</t>
  </si>
  <si>
    <t>左右垂直尾翼</t>
  </si>
  <si>
    <t>フレーム</t>
  </si>
  <si>
    <t>その他</t>
  </si>
  <si>
    <t>翼のみ</t>
  </si>
  <si>
    <t>穴あり</t>
  </si>
  <si>
    <t>穴なし</t>
  </si>
  <si>
    <t>穴あり翼1.5</t>
  </si>
  <si>
    <t>X</t>
  </si>
  <si>
    <t>Y</t>
  </si>
  <si>
    <t>alpha</t>
  </si>
  <si>
    <t>Drag</t>
  </si>
  <si>
    <t>Lift</t>
  </si>
  <si>
    <t>L/D</t>
  </si>
  <si>
    <t>穴有り</t>
  </si>
  <si>
    <t>穴無し</t>
  </si>
  <si>
    <t>抗力[N]</t>
  </si>
  <si>
    <t>揚力[N]</t>
  </si>
  <si>
    <t>従来機体</t>
  </si>
  <si>
    <t>翼1.5倍機</t>
  </si>
  <si>
    <t>バッテリーカバー</t>
  </si>
  <si>
    <t>脚(3本計)</t>
  </si>
  <si>
    <t>垂直尾翼</t>
  </si>
  <si>
    <t>三種抜き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</si>
</sst>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"/>
      <color theme="1"/>
      <name val="ＭＳ 明朝"/>
      <family val="1"/>
      <charset val="128"/>
    </font>
    <font>
      <sz val="10"/>
      <color theme="1"/>
      <name val="Times New Roman"/>
      <family val="1"/>
    </font>
    <font>
      <sz val="10.5"/>
      <color theme="1"/>
      <name val="游ゴシック"/>
      <family val="2"/>
      <charset val="128"/>
      <scheme val="minor"/>
    </font>
    <font>
      <sz val="10.5"/>
      <color theme="1"/>
      <name val="ＭＳ 明朝"/>
      <family val="1"/>
      <charset val="128"/>
    </font>
    <font>
      <sz val="10.5"/>
      <color theme="1"/>
      <name val="Times New Roman"/>
      <family val="1"/>
    </font>
    <font>
      <sz val="10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7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176" fontId="9" fillId="0" borderId="30" xfId="0" applyNumberFormat="1" applyFont="1" applyBorder="1" applyAlignment="1">
      <alignment vertical="center"/>
    </xf>
    <xf numFmtId="176" fontId="9" fillId="0" borderId="31" xfId="0" applyNumberFormat="1" applyFont="1" applyBorder="1" applyAlignment="1">
      <alignment vertical="center"/>
    </xf>
    <xf numFmtId="176" fontId="6" fillId="0" borderId="29" xfId="0" applyNumberFormat="1" applyFont="1" applyBorder="1" applyAlignment="1">
      <alignment vertical="center"/>
    </xf>
    <xf numFmtId="176" fontId="6" fillId="0" borderId="27" xfId="0" applyNumberFormat="1" applyFont="1" applyBorder="1" applyAlignment="1">
      <alignment vertical="center"/>
    </xf>
    <xf numFmtId="176" fontId="6" fillId="0" borderId="21" xfId="0" applyNumberFormat="1" applyFont="1" applyBorder="1" applyAlignment="1">
      <alignment vertical="center"/>
    </xf>
    <xf numFmtId="176" fontId="6" fillId="0" borderId="32" xfId="0" applyNumberFormat="1" applyFont="1" applyBorder="1" applyAlignment="1">
      <alignment vertical="center"/>
    </xf>
    <xf numFmtId="176" fontId="6" fillId="0" borderId="30" xfId="0" applyNumberFormat="1" applyFont="1" applyBorder="1" applyAlignment="1">
      <alignment vertical="center"/>
    </xf>
    <xf numFmtId="176" fontId="6" fillId="0" borderId="31" xfId="0" applyNumberFormat="1" applyFont="1" applyBorder="1" applyAlignment="1">
      <alignment vertical="center"/>
    </xf>
    <xf numFmtId="176" fontId="6" fillId="0" borderId="0" xfId="0" applyNumberFormat="1" applyFont="1" applyAlignment="1">
      <alignment vertical="center"/>
    </xf>
    <xf numFmtId="176" fontId="6" fillId="0" borderId="18" xfId="0" applyNumberFormat="1" applyFont="1" applyBorder="1" applyAlignment="1">
      <alignment vertical="center"/>
    </xf>
    <xf numFmtId="176" fontId="6" fillId="0" borderId="19" xfId="0" applyNumberFormat="1" applyFont="1" applyBorder="1" applyAlignment="1">
      <alignment vertical="center"/>
    </xf>
    <xf numFmtId="176" fontId="6" fillId="0" borderId="2" xfId="0" applyNumberFormat="1" applyFont="1" applyBorder="1" applyAlignment="1">
      <alignment vertical="center"/>
    </xf>
    <xf numFmtId="176" fontId="6" fillId="0" borderId="8" xfId="0" applyNumberFormat="1" applyFont="1" applyBorder="1" applyAlignment="1">
      <alignment vertical="center"/>
    </xf>
    <xf numFmtId="176" fontId="6" fillId="0" borderId="20" xfId="0" applyNumberFormat="1" applyFont="1" applyBorder="1" applyAlignment="1">
      <alignment vertical="center"/>
    </xf>
    <xf numFmtId="176" fontId="6" fillId="0" borderId="9" xfId="0" applyNumberFormat="1" applyFont="1" applyBorder="1" applyAlignment="1">
      <alignment vertical="center"/>
    </xf>
    <xf numFmtId="176" fontId="9" fillId="0" borderId="25" xfId="0" applyNumberFormat="1" applyFont="1" applyBorder="1" applyAlignment="1">
      <alignment vertical="center"/>
    </xf>
    <xf numFmtId="176" fontId="9" fillId="0" borderId="27" xfId="0" applyNumberFormat="1" applyFont="1" applyBorder="1" applyAlignment="1">
      <alignment vertical="center"/>
    </xf>
    <xf numFmtId="176" fontId="6" fillId="0" borderId="11" xfId="0" applyNumberFormat="1" applyFont="1" applyBorder="1" applyAlignment="1">
      <alignment vertical="center"/>
    </xf>
    <xf numFmtId="176" fontId="6" fillId="0" borderId="22" xfId="0" applyNumberFormat="1" applyFont="1" applyBorder="1" applyAlignment="1">
      <alignment vertical="center"/>
    </xf>
    <xf numFmtId="176" fontId="6" fillId="0" borderId="23" xfId="0" applyNumberFormat="1" applyFont="1" applyBorder="1" applyAlignment="1">
      <alignment vertical="center"/>
    </xf>
    <xf numFmtId="176" fontId="6" fillId="0" borderId="12" xfId="0" applyNumberFormat="1" applyFont="1" applyBorder="1" applyAlignment="1">
      <alignment vertical="center"/>
    </xf>
    <xf numFmtId="176" fontId="9" fillId="0" borderId="3" xfId="0" applyNumberFormat="1" applyFont="1" applyBorder="1" applyAlignment="1">
      <alignment vertical="center"/>
    </xf>
    <xf numFmtId="176" fontId="9" fillId="0" borderId="28" xfId="0" applyNumberFormat="1" applyFont="1" applyBorder="1" applyAlignment="1">
      <alignment vertical="center"/>
    </xf>
    <xf numFmtId="176" fontId="6" fillId="0" borderId="13" xfId="0" applyNumberFormat="1" applyFont="1" applyBorder="1" applyAlignment="1">
      <alignment vertical="center"/>
    </xf>
    <xf numFmtId="176" fontId="6" fillId="0" borderId="16" xfId="0" applyNumberFormat="1" applyFont="1" applyBorder="1" applyAlignment="1">
      <alignment vertical="center"/>
    </xf>
    <xf numFmtId="176" fontId="6" fillId="0" borderId="17" xfId="0" applyNumberFormat="1" applyFont="1" applyBorder="1" applyAlignment="1">
      <alignment vertical="center"/>
    </xf>
    <xf numFmtId="176" fontId="6" fillId="0" borderId="15" xfId="0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6" xfId="0" applyBorder="1" applyAlignment="1"/>
    <xf numFmtId="0" fontId="5" fillId="0" borderId="14" xfId="0" applyFont="1" applyBorder="1" applyAlignment="1">
      <alignment horizontal="center" vertical="center"/>
    </xf>
    <xf numFmtId="0" fontId="0" fillId="0" borderId="13" xfId="0" applyBorder="1" applyAlignment="1"/>
    <xf numFmtId="0" fontId="5" fillId="0" borderId="1" xfId="0" applyFont="1" applyBorder="1" applyAlignment="1">
      <alignment horizontal="center" vertical="center"/>
    </xf>
    <xf numFmtId="0" fontId="0" fillId="0" borderId="15" xfId="0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従来機体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変換後プロット!$B$4:$B$9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18.070508787079429</c:v>
                </c:pt>
                <c:pt idx="3">
                  <c:v>20.599063196833125</c:v>
                </c:pt>
                <c:pt idx="4">
                  <c:v>23.489026294253037</c:v>
                </c:pt>
                <c:pt idx="5">
                  <c:v>0</c:v>
                </c:pt>
              </c:numCache>
            </c:numRef>
          </c:xVal>
          <c:yVal>
            <c:numRef>
              <c:f>変換後プロット!$C$4:$C$9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60.283438007054379</c:v>
                </c:pt>
                <c:pt idx="3">
                  <c:v>81.222056909857756</c:v>
                </c:pt>
                <c:pt idx="4">
                  <c:v>105.29413795439389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13-4244-8091-E658E1B01547}"/>
            </c:ext>
          </c:extLst>
        </c:ser>
        <c:ser>
          <c:idx val="1"/>
          <c:order val="1"/>
          <c:tx>
            <c:v>主翼1.5倍機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変換後プロット!$D$4:$D$9</c:f>
              <c:numCache>
                <c:formatCode>General</c:formatCode>
                <c:ptCount val="6"/>
                <c:pt idx="0">
                  <c:v>15.801879444000003</c:v>
                </c:pt>
                <c:pt idx="1">
                  <c:v>17.406416814637499</c:v>
                </c:pt>
                <c:pt idx="2">
                  <c:v>19.309324430292765</c:v>
                </c:pt>
                <c:pt idx="3">
                  <c:v>21.989588469128783</c:v>
                </c:pt>
                <c:pt idx="4">
                  <c:v>25.620195313855039</c:v>
                </c:pt>
                <c:pt idx="5">
                  <c:v>31.38609814199263</c:v>
                </c:pt>
              </c:numCache>
            </c:numRef>
          </c:xVal>
          <c:yVal>
            <c:numRef>
              <c:f>変換後プロット!$E$4:$E$9</c:f>
              <c:numCache>
                <c:formatCode>General</c:formatCode>
                <c:ptCount val="6"/>
                <c:pt idx="0">
                  <c:v>4.3615335693399997</c:v>
                </c:pt>
                <c:pt idx="1">
                  <c:v>44.787241017938562</c:v>
                </c:pt>
                <c:pt idx="2">
                  <c:v>78.067316869245346</c:v>
                </c:pt>
                <c:pt idx="3">
                  <c:v>119.45472508969937</c:v>
                </c:pt>
                <c:pt idx="4">
                  <c:v>154.93516292793052</c:v>
                </c:pt>
                <c:pt idx="5">
                  <c:v>194.0222974436239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13-4244-8091-E658E1B01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Drag[N]</a:t>
                </a:r>
                <a:endParaRPr lang="ja-JP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Lift[N]</a:t>
                </a:r>
                <a:endParaRPr lang="ja-JP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22525736524619"/>
          <c:y val="6.3625744463361653E-2"/>
          <c:w val="0.37767692221321991"/>
          <c:h val="0.103627010807030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従来機体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変換後プロット!$A$4:$A$9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変換後プロット!$F$4:$F$9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3.3360122129022489</c:v>
                </c:pt>
                <c:pt idx="3">
                  <c:v>3.9429976078885343</c:v>
                </c:pt>
                <c:pt idx="4">
                  <c:v>4.4826948820843961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37-814F-92B6-0D43F2C98062}"/>
            </c:ext>
          </c:extLst>
        </c:ser>
        <c:ser>
          <c:idx val="1"/>
          <c:order val="1"/>
          <c:tx>
            <c:v>主翼1.5倍機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Pt>
            <c:idx val="2"/>
            <c:bubble3D val="0"/>
            <c:spPr>
              <a:ln w="19050" cap="rnd">
                <a:solidFill>
                  <a:schemeClr val="accent2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2-4F37-814F-92B6-0D43F2C98062}"/>
              </c:ext>
            </c:extLst>
          </c:dPt>
          <c:xVal>
            <c:numRef>
              <c:f>変換後プロット!$A$4:$A$9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変換後プロット!$G$4:$G$9</c:f>
              <c:numCache>
                <c:formatCode>General</c:formatCode>
                <c:ptCount val="6"/>
                <c:pt idx="0">
                  <c:v>0.2760135960280396</c:v>
                </c:pt>
                <c:pt idx="1">
                  <c:v>2.5730304803614628</c:v>
                </c:pt>
                <c:pt idx="2">
                  <c:v>4.0429854058887811</c:v>
                </c:pt>
                <c:pt idx="3">
                  <c:v>5.4323310896610018</c:v>
                </c:pt>
                <c:pt idx="4">
                  <c:v>6.0473841448095351</c:v>
                </c:pt>
                <c:pt idx="5">
                  <c:v>6.1817909497974277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37-814F-92B6-0D43F2C98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73711"/>
        <c:axId val="1498255007"/>
      </c:scatterChart>
      <c:valAx>
        <c:axId val="1496373711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α[deg]</a:t>
                </a:r>
                <a:endParaRPr 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255007"/>
        <c:crosses val="autoZero"/>
        <c:crossBetween val="midCat"/>
      </c:valAx>
      <c:valAx>
        <c:axId val="14982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L/D</a:t>
                </a:r>
                <a:endParaRPr 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737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843468582196829"/>
          <c:y val="9.1908970509317928E-2"/>
          <c:w val="0.2149722222222222"/>
          <c:h val="0.1562510936132983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従来機体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三種抜きプロット!$B$4:$B$9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12.485060199019099</c:v>
                </c:pt>
                <c:pt idx="3">
                  <c:v>14.801834418637091</c:v>
                </c:pt>
                <c:pt idx="4">
                  <c:v>17.510279676212274</c:v>
                </c:pt>
                <c:pt idx="5">
                  <c:v>0</c:v>
                </c:pt>
              </c:numCache>
            </c:numRef>
          </c:xVal>
          <c:yVal>
            <c:numRef>
              <c:f>三種抜きプロット!$C$4:$C$9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60.674010620091821</c:v>
                </c:pt>
                <c:pt idx="3">
                  <c:v>81.831370207250217</c:v>
                </c:pt>
                <c:pt idx="4">
                  <c:v>106.13439599456743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4F-6240-8971-84CB21401A7B}"/>
            </c:ext>
          </c:extLst>
        </c:ser>
        <c:ser>
          <c:idx val="1"/>
          <c:order val="1"/>
          <c:tx>
            <c:v>主翼1.5倍機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三種抜きプロット!$D$4:$D$9</c:f>
              <c:numCache>
                <c:formatCode>General</c:formatCode>
                <c:ptCount val="6"/>
                <c:pt idx="0">
                  <c:v>11.090920124000004</c:v>
                </c:pt>
                <c:pt idx="1">
                  <c:v>12.27080771709586</c:v>
                </c:pt>
                <c:pt idx="2">
                  <c:v>13.757849832577078</c:v>
                </c:pt>
                <c:pt idx="3">
                  <c:v>16.153664809485523</c:v>
                </c:pt>
                <c:pt idx="4">
                  <c:v>19.445775844872021</c:v>
                </c:pt>
                <c:pt idx="5">
                  <c:v>24.952437528634402</c:v>
                </c:pt>
              </c:numCache>
            </c:numRef>
          </c:xVal>
          <c:yVal>
            <c:numRef>
              <c:f>三種抜きプロット!$E$4:$E$9</c:f>
              <c:numCache>
                <c:formatCode>General</c:formatCode>
                <c:ptCount val="6"/>
                <c:pt idx="0">
                  <c:v>3.5801622033399996</c:v>
                </c:pt>
                <c:pt idx="1">
                  <c:v>44.128060014985039</c:v>
                </c:pt>
                <c:pt idx="2">
                  <c:v>77.523655893048371</c:v>
                </c:pt>
                <c:pt idx="3">
                  <c:v>119.00718787590546</c:v>
                </c:pt>
                <c:pt idx="4">
                  <c:v>154.77197833986358</c:v>
                </c:pt>
                <c:pt idx="5">
                  <c:v>193.97986860628478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4F-6240-8971-84CB2140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Drag[N]</a:t>
                </a:r>
                <a:endParaRPr lang="ja-JP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Lift[N]</a:t>
                </a:r>
                <a:endParaRPr lang="ja-JP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22525736524619"/>
          <c:y val="6.3625744463361653E-2"/>
          <c:w val="0.37767692221321991"/>
          <c:h val="0.103627010807030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従来機体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変換後プロット!$A$4:$A$9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三種抜きプロット!$F$4:$F$9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4.8597291204778283</c:v>
                </c:pt>
                <c:pt idx="3">
                  <c:v>5.5284613982855921</c:v>
                </c:pt>
                <c:pt idx="4">
                  <c:v>6.0612621818228902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E-4D47-9B84-46388467B1B7}"/>
            </c:ext>
          </c:extLst>
        </c:ser>
        <c:ser>
          <c:idx val="1"/>
          <c:order val="1"/>
          <c:tx>
            <c:v>主翼1.5倍機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Pt>
            <c:idx val="2"/>
            <c:bubble3D val="0"/>
            <c:spPr>
              <a:ln w="19050" cap="rnd">
                <a:solidFill>
                  <a:schemeClr val="accent2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2-6EAE-4D47-9B84-46388467B1B7}"/>
              </c:ext>
            </c:extLst>
          </c:dPt>
          <c:xVal>
            <c:numRef>
              <c:f>変換後プロット!$A$4:$A$9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三種抜きプロット!$G$4:$G$9</c:f>
              <c:numCache>
                <c:formatCode>General</c:formatCode>
                <c:ptCount val="6"/>
                <c:pt idx="0">
                  <c:v>0.3228011890188236</c:v>
                </c:pt>
                <c:pt idx="1">
                  <c:v>3.5961821774376932</c:v>
                </c:pt>
                <c:pt idx="2">
                  <c:v>5.6348671366859131</c:v>
                </c:pt>
                <c:pt idx="3">
                  <c:v>7.3671943351222549</c:v>
                </c:pt>
                <c:pt idx="4">
                  <c:v>7.9591567636360452</c:v>
                </c:pt>
                <c:pt idx="5">
                  <c:v>7.7739847413176122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AE-4D47-9B84-46388467B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73711"/>
        <c:axId val="1498255007"/>
      </c:scatterChart>
      <c:valAx>
        <c:axId val="1496373711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α[deg]</a:t>
                </a:r>
                <a:endParaRPr 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255007"/>
        <c:crosses val="autoZero"/>
        <c:crossBetween val="midCat"/>
      </c:valAx>
      <c:valAx>
        <c:axId val="14982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L/D</a:t>
                </a:r>
                <a:endParaRPr 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737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780555555555556"/>
          <c:y val="0.24690908428113151"/>
          <c:w val="0.2149722222222222"/>
          <c:h val="0.1562510936132983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903112</xdr:colOff>
      <xdr:row>2</xdr:row>
      <xdr:rowOff>56444</xdr:rowOff>
    </xdr:from>
    <xdr:to>
      <xdr:col>11</xdr:col>
      <xdr:colOff>366890</xdr:colOff>
      <xdr:row>16</xdr:row>
      <xdr:rowOff>205022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672098</xdr:colOff>
      <xdr:row>17</xdr:row>
      <xdr:rowOff>225779</xdr:rowOff>
    </xdr:from>
    <xdr:to>
      <xdr:col>10</xdr:col>
      <xdr:colOff>528210</xdr:colOff>
      <xdr:row>28</xdr:row>
      <xdr:rowOff>8650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12700</xdr:rowOff>
    </xdr:from>
    <xdr:to>
      <xdr:col>4</xdr:col>
      <xdr:colOff>756356</xdr:colOff>
      <xdr:row>25</xdr:row>
      <xdr:rowOff>34277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850900</xdr:colOff>
      <xdr:row>11</xdr:row>
      <xdr:rowOff>0</xdr:rowOff>
    </xdr:from>
    <xdr:to>
      <xdr:col>9</xdr:col>
      <xdr:colOff>742290</xdr:colOff>
      <xdr:row>25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opLeftCell="E1" workbookViewId="0">
      <selection activeCell="C20" sqref="C20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>
        <v>6.0136276000000004</v>
      </c>
      <c r="C8" s="3">
        <v>2.1307694000000001</v>
      </c>
      <c r="D8" s="3">
        <v>2.1300560000000002</v>
      </c>
      <c r="E8" s="3">
        <v>0.57760958000000007</v>
      </c>
      <c r="F8" s="3">
        <v>0.54491281999999996</v>
      </c>
      <c r="G8" s="3">
        <v>0.30779721999999998</v>
      </c>
      <c r="H8" s="3">
        <v>0.31569542</v>
      </c>
      <c r="I8" s="3">
        <v>0.52497985999999996</v>
      </c>
      <c r="J8" s="3">
        <v>0.34680388000000001</v>
      </c>
      <c r="K8" s="3">
        <v>0.35653526000000002</v>
      </c>
      <c r="L8" s="3">
        <v>0.90675701999999991</v>
      </c>
      <c r="M8" s="3">
        <v>1.5332074</v>
      </c>
      <c r="N8" s="3">
        <v>5.7825412E-2</v>
      </c>
      <c r="O8" s="3">
        <v>5.5302571999999987E-2</v>
      </c>
      <c r="P8" s="3">
        <f>SUM(B8:O8)</f>
        <v>15.801879444000003</v>
      </c>
    </row>
    <row r="9" spans="1:16">
      <c r="A9" s="3" t="s">
        <v>17</v>
      </c>
      <c r="B9" s="3">
        <v>3.642614</v>
      </c>
      <c r="C9" s="3">
        <v>-6.6646780000000003E-2</v>
      </c>
      <c r="D9" s="3">
        <v>0.24389136</v>
      </c>
      <c r="E9" s="3">
        <v>0.45481468000000003</v>
      </c>
      <c r="F9" s="3">
        <v>0.43289622000000011</v>
      </c>
      <c r="G9" s="3">
        <v>-9.3135530000000008E-2</v>
      </c>
      <c r="H9" s="3">
        <v>-9.3406905999999998E-2</v>
      </c>
      <c r="I9" s="3">
        <v>-8.0481713999999996E-2</v>
      </c>
      <c r="J9" s="3">
        <v>-0.12878729999999999</v>
      </c>
      <c r="K9" s="3">
        <v>-0.11294626000000001</v>
      </c>
      <c r="L9" s="3">
        <v>0.25086086000000007</v>
      </c>
      <c r="M9" s="3">
        <v>-9.0176243999999989E-2</v>
      </c>
      <c r="N9" s="3">
        <v>1.0798126000000001E-3</v>
      </c>
      <c r="O9" s="3">
        <v>9.5737074000000011E-4</v>
      </c>
      <c r="P9" s="3">
        <f>SUM(B9:O9)</f>
        <v>4.3615335693399997</v>
      </c>
    </row>
    <row r="10" spans="1:16">
      <c r="A10" s="3" t="s">
        <v>18</v>
      </c>
      <c r="B10" s="3">
        <v>0.88866179999999984</v>
      </c>
      <c r="C10" s="3">
        <v>-8.1243941999999986E-2</v>
      </c>
      <c r="D10" s="3">
        <v>-0.13690659999999999</v>
      </c>
      <c r="E10" s="3">
        <v>-7.1438780000000007E-2</v>
      </c>
      <c r="F10" s="3">
        <v>-7.4068774000000004E-2</v>
      </c>
      <c r="G10" s="3">
        <v>-2.8476775999999999E-2</v>
      </c>
      <c r="H10" s="3">
        <v>-2.9529693999999999E-2</v>
      </c>
      <c r="I10" s="3">
        <v>-8.0767505999999989E-2</v>
      </c>
      <c r="J10" s="3">
        <v>6.3303633999999984E-2</v>
      </c>
      <c r="K10" s="3">
        <v>6.1538160000000008E-2</v>
      </c>
      <c r="L10" s="3">
        <v>1.1044526E-5</v>
      </c>
      <c r="M10" s="3">
        <v>6.0303031999999999E-2</v>
      </c>
      <c r="N10" s="3">
        <v>-2.0040336000000001E-4</v>
      </c>
      <c r="O10" s="3">
        <v>-1.8795823999999999E-4</v>
      </c>
      <c r="P10" s="3">
        <f>SUM(B10:O10)</f>
        <v>0.57099723692599991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1"/>
  <sheetViews>
    <sheetView topLeftCell="A2" zoomScale="86" zoomScaleNormal="62" workbookViewId="0">
      <selection activeCell="J4" sqref="J4"/>
    </sheetView>
  </sheetViews>
  <sheetFormatPr baseColWidth="10" defaultRowHeight="20"/>
  <cols>
    <col min="1" max="1" width="13.140625" style="22" customWidth="1"/>
    <col min="2" max="5" width="8.42578125" style="22" customWidth="1"/>
    <col min="7" max="8" width="10.7109375" style="21" customWidth="1"/>
    <col min="9" max="9" width="13" style="22" bestFit="1" customWidth="1"/>
  </cols>
  <sheetData>
    <row r="1" spans="1:15">
      <c r="B1" s="56">
        <v>1</v>
      </c>
      <c r="C1" s="58"/>
      <c r="D1" s="56">
        <v>1.5</v>
      </c>
      <c r="E1" s="58"/>
      <c r="F1" s="21">
        <v>1</v>
      </c>
      <c r="G1" s="21">
        <v>1.5</v>
      </c>
      <c r="I1" s="21" t="s">
        <v>46</v>
      </c>
      <c r="J1" s="56">
        <v>1</v>
      </c>
      <c r="K1" s="57"/>
      <c r="L1" s="56">
        <v>1.5</v>
      </c>
      <c r="M1" s="57"/>
      <c r="N1" s="21">
        <v>1</v>
      </c>
      <c r="O1" s="21">
        <v>1.5</v>
      </c>
    </row>
    <row r="2" spans="1:15">
      <c r="B2" s="21" t="s">
        <v>31</v>
      </c>
      <c r="C2" s="21" t="s">
        <v>32</v>
      </c>
      <c r="D2" s="21" t="s">
        <v>31</v>
      </c>
      <c r="E2" s="21" t="s">
        <v>32</v>
      </c>
      <c r="J2" s="21" t="s">
        <v>31</v>
      </c>
      <c r="K2" s="21" t="s">
        <v>32</v>
      </c>
      <c r="L2" s="21" t="s">
        <v>31</v>
      </c>
      <c r="M2" s="21" t="s">
        <v>32</v>
      </c>
      <c r="N2" s="21"/>
      <c r="O2" s="21"/>
    </row>
    <row r="3" spans="1:15">
      <c r="A3" s="21" t="s">
        <v>33</v>
      </c>
      <c r="B3" s="21" t="s">
        <v>34</v>
      </c>
      <c r="C3" s="21" t="s">
        <v>35</v>
      </c>
      <c r="D3" s="21" t="s">
        <v>34</v>
      </c>
      <c r="E3" s="21" t="s">
        <v>35</v>
      </c>
      <c r="F3" s="21" t="s">
        <v>36</v>
      </c>
      <c r="G3" s="21" t="s">
        <v>36</v>
      </c>
      <c r="I3" s="21" t="s">
        <v>33</v>
      </c>
      <c r="J3" s="21" t="s">
        <v>34</v>
      </c>
      <c r="K3" s="21" t="s">
        <v>35</v>
      </c>
      <c r="L3" s="21" t="s">
        <v>34</v>
      </c>
      <c r="M3" s="21" t="s">
        <v>35</v>
      </c>
      <c r="N3" s="21" t="s">
        <v>36</v>
      </c>
      <c r="O3" s="21" t="s">
        <v>36</v>
      </c>
    </row>
    <row r="4" spans="1:15">
      <c r="A4" s="21">
        <v>0</v>
      </c>
      <c r="B4" s="21">
        <f>'alpha=0'!$P$2</f>
        <v>0</v>
      </c>
      <c r="C4" s="21">
        <f>'alpha=0'!$P$3</f>
        <v>0</v>
      </c>
      <c r="D4" s="21">
        <f>'alpha=0'!$P$8</f>
        <v>15.801879444000003</v>
      </c>
      <c r="E4" s="21">
        <f>'alpha=0'!$P$9</f>
        <v>4.3615335693399997</v>
      </c>
      <c r="F4" s="21" t="e">
        <f t="shared" ref="F4:F9" si="0">C4/B4</f>
        <v>#DIV/0!</v>
      </c>
      <c r="G4" s="21">
        <f t="shared" ref="G4:G9" si="1">E4/D4</f>
        <v>0.2760135960280396</v>
      </c>
      <c r="I4" s="21">
        <v>0</v>
      </c>
      <c r="J4" s="21">
        <f>'alpha=0'!$P$2-SUM('alpha=0'!$E$2:$I$2)-SUM('alpha=0'!$L$2:$M$2)</f>
        <v>0</v>
      </c>
      <c r="K4" s="21">
        <f>'alpha=0'!$P$3</f>
        <v>0</v>
      </c>
      <c r="L4" s="21">
        <f>'alpha=0'!$P$8-SUM('alpha=0'!$E$8:$I$8)-SUM('alpha=0'!$L$8:$M$8)</f>
        <v>11.090920124000004</v>
      </c>
      <c r="M4" s="21">
        <f>'alpha=0'!$P$9-SUM('alpha=0'!$E$9:$I$9)-SUM('alpha=0'!$L$9:$M$9)</f>
        <v>3.5801622033399996</v>
      </c>
      <c r="N4" s="21" t="e">
        <f t="shared" ref="N4:N9" si="2">K4/J4</f>
        <v>#DIV/0!</v>
      </c>
      <c r="O4" s="21">
        <f t="shared" ref="O4:O9" si="3">M4/L4</f>
        <v>0.3228011890188236</v>
      </c>
    </row>
    <row r="5" spans="1:15">
      <c r="A5" s="21">
        <v>2</v>
      </c>
      <c r="B5" s="21">
        <f>'alpha=2'!$P$2</f>
        <v>0</v>
      </c>
      <c r="C5" s="21">
        <f>'alpha=2'!$P$3</f>
        <v>0</v>
      </c>
      <c r="D5" s="21">
        <f>'alpha=2'!$P$8</f>
        <v>15.832761125599999</v>
      </c>
      <c r="E5" s="21">
        <f>'alpha=2'!$P$9</f>
        <v>45.36743302704599</v>
      </c>
      <c r="F5" s="21" t="e">
        <f t="shared" si="0"/>
        <v>#DIV/0!</v>
      </c>
      <c r="G5" s="21">
        <f t="shared" si="1"/>
        <v>2.8654151140884307</v>
      </c>
      <c r="I5" s="21">
        <v>2</v>
      </c>
      <c r="J5" s="21">
        <f>'alpha=2'!$P$2-SUM('alpha=2'!$E$2:$I$2)-SUM('alpha=2'!$L$2:$M$2)</f>
        <v>0</v>
      </c>
      <c r="K5" s="21">
        <f>'alpha=2'!$P$3</f>
        <v>0</v>
      </c>
      <c r="L5" s="21">
        <f>'alpha=2'!$P$8-SUM('alpha=2'!$E$8:$I$8)-SUM('alpha=2'!$L$8:$M$8)</f>
        <v>10.7232855876</v>
      </c>
      <c r="M5" s="21">
        <f>'alpha=2'!$P$9-SUM('alpha=2'!$E$9:$I$9)-SUM('alpha=2'!$L$9:$M$9)</f>
        <v>44.529423406583994</v>
      </c>
      <c r="N5" s="21" t="e">
        <f t="shared" si="2"/>
        <v>#DIV/0!</v>
      </c>
      <c r="O5" s="21">
        <f t="shared" si="3"/>
        <v>4.1525913902802447</v>
      </c>
    </row>
    <row r="6" spans="1:15">
      <c r="A6" s="21">
        <v>4</v>
      </c>
      <c r="B6" s="21">
        <f>'alpha=4'!$P$2</f>
        <v>13.821329875350006</v>
      </c>
      <c r="C6" s="21">
        <f>'alpha=4'!$P$3</f>
        <v>61.397125553653083</v>
      </c>
      <c r="D6" s="21">
        <f>'alpha=4'!$P$8</f>
        <v>13.816587147</v>
      </c>
      <c r="E6" s="21">
        <f>'alpha=4'!$P$9</f>
        <v>79.224099191640008</v>
      </c>
      <c r="F6" s="21">
        <f t="shared" si="0"/>
        <v>4.442201011579451</v>
      </c>
      <c r="G6" s="21">
        <f t="shared" si="1"/>
        <v>5.7339846916423181</v>
      </c>
      <c r="I6" s="21">
        <v>4</v>
      </c>
      <c r="J6" s="21">
        <f>'alpha=4'!$P$2-SUM('alpha=4'!$E$2:$I$2)-SUM('alpha=4'!$L$2:$M$2)</f>
        <v>8.2222421911000048</v>
      </c>
      <c r="K6" s="21">
        <f>'alpha=4'!$P$3</f>
        <v>61.397125553653083</v>
      </c>
      <c r="L6" s="21">
        <f>'alpha=4'!$P$8-SUM('alpha=4'!$E$8:$I$8)-SUM('alpha=4'!$L$8:$M$8)</f>
        <v>8.3165595350000014</v>
      </c>
      <c r="M6" s="21">
        <f>'alpha=4'!$P$9-SUM('alpha=4'!$E$9:$I$9)-SUM('alpha=4'!$L$9:$M$9)</f>
        <v>78.294511254240007</v>
      </c>
      <c r="N6" s="21">
        <f t="shared" si="2"/>
        <v>7.4671998375468833</v>
      </c>
      <c r="O6" s="21">
        <f t="shared" si="3"/>
        <v>9.4142909606718757</v>
      </c>
    </row>
    <row r="7" spans="1:15">
      <c r="A7" s="21">
        <v>6</v>
      </c>
      <c r="B7" s="21">
        <f>'alpha=6'!$P$2</f>
        <v>11.996202581099999</v>
      </c>
      <c r="C7" s="21">
        <f>'alpha=6'!$P$3</f>
        <v>82.930302404419734</v>
      </c>
      <c r="D7" s="21">
        <f>'alpha=6'!$P$8</f>
        <v>9.3827083590000004</v>
      </c>
      <c r="E7" s="21">
        <f>'alpha=6'!$P$9</f>
        <v>121.09887749747</v>
      </c>
      <c r="F7" s="21">
        <f t="shared" si="0"/>
        <v>6.9130461780527375</v>
      </c>
      <c r="G7" s="21">
        <f t="shared" si="1"/>
        <v>12.906601469852847</v>
      </c>
      <c r="I7" s="21">
        <v>6</v>
      </c>
      <c r="J7" s="21">
        <f>'alpha=6'!$P$2-SUM('alpha=6'!$E$2:$I$2)-SUM('alpha=6'!$L$2:$M$2)</f>
        <v>6.1670410460999978</v>
      </c>
      <c r="K7" s="21">
        <f>'alpha=6'!$P$3</f>
        <v>82.930302404419734</v>
      </c>
      <c r="L7" s="21">
        <f>'alpha=6'!$P$8-SUM('alpha=6'!$E$8:$I$8)-SUM('alpha=6'!$L$8:$M$8)</f>
        <v>3.6255348769999998</v>
      </c>
      <c r="M7" s="21">
        <f>'alpha=6'!$P$9-SUM('alpha=6'!$E$9:$I$9)-SUM('alpha=6'!$L$9:$M$9)</f>
        <v>120.04377180746999</v>
      </c>
      <c r="N7" s="21">
        <f t="shared" si="2"/>
        <v>13.447340756206641</v>
      </c>
      <c r="O7" s="21">
        <f t="shared" si="3"/>
        <v>33.110637707284148</v>
      </c>
    </row>
    <row r="8" spans="1:15">
      <c r="A8" s="21">
        <v>8</v>
      </c>
      <c r="B8" s="21">
        <f>'alpha=8'!$P$2</f>
        <v>8.6063210130000005</v>
      </c>
      <c r="C8" s="21">
        <f>'alpha=8'!$P$3</f>
        <v>107.53846326980981</v>
      </c>
      <c r="D8" s="21">
        <f>'alpha=8'!$P$8</f>
        <v>3.8080542617999988</v>
      </c>
      <c r="E8" s="21">
        <f>'alpha=8'!$P$9</f>
        <v>156.99298660183402</v>
      </c>
      <c r="F8" s="21">
        <f t="shared" si="0"/>
        <v>12.495288417358713</v>
      </c>
      <c r="G8" s="21">
        <f t="shared" si="1"/>
        <v>41.226562388222447</v>
      </c>
      <c r="I8" s="21">
        <v>8</v>
      </c>
      <c r="J8" s="21">
        <f>'alpha=8'!$P$2-SUM('alpha=8'!$E$2:$I$2)-SUM('alpha=8'!$L$2:$M$2)</f>
        <v>2.5688178290000008</v>
      </c>
      <c r="K8" s="21">
        <f>'alpha=8'!$P$3</f>
        <v>107.53846326980981</v>
      </c>
      <c r="L8" s="21">
        <f>'alpha=8'!$P$8-SUM('alpha=8'!$E$8:$I$8)-SUM('alpha=8'!$L$8:$M$8)</f>
        <v>-2.2835652761999992</v>
      </c>
      <c r="M8" s="21">
        <f>'alpha=8'!$P$9-SUM('alpha=8'!$E$9:$I$9)-SUM('alpha=8'!$L$9:$M$9)</f>
        <v>155.97207701083403</v>
      </c>
      <c r="N8" s="21">
        <f t="shared" si="2"/>
        <v>41.8630165423886</v>
      </c>
      <c r="O8" s="21">
        <f t="shared" si="3"/>
        <v>-68.302000663796079</v>
      </c>
    </row>
    <row r="9" spans="1:15">
      <c r="A9" s="21">
        <v>10</v>
      </c>
      <c r="B9" s="21">
        <f>'alpha=10'!$P$2</f>
        <v>0</v>
      </c>
      <c r="C9" s="21">
        <f>'alpha=10'!$P$3</f>
        <v>0</v>
      </c>
      <c r="D9" s="21">
        <f>'alpha=10'!$P$8</f>
        <v>-2.7823455908000048</v>
      </c>
      <c r="E9" s="21">
        <f>'alpha=10'!$P$9</f>
        <v>196.52480152615399</v>
      </c>
      <c r="F9" s="21" t="e">
        <f t="shared" si="0"/>
        <v>#DIV/0!</v>
      </c>
      <c r="G9" s="21">
        <f t="shared" si="1"/>
        <v>-70.63277911125607</v>
      </c>
      <c r="I9" s="21">
        <v>10</v>
      </c>
      <c r="J9" s="21">
        <f>'alpha=10'!$P$2-SUM('alpha=10'!$E$2:$I$2)-SUM('alpha=10'!$L$2:$M$2)</f>
        <v>0</v>
      </c>
      <c r="K9" s="21">
        <f>'alpha=10'!$P$3</f>
        <v>0</v>
      </c>
      <c r="L9" s="21">
        <f>'alpha=10'!$P$8-SUM('alpha=10'!$E$8:$I$8)-SUM('alpha=10'!$L$8:$M$8)</f>
        <v>-9.1108967528000058</v>
      </c>
      <c r="M9" s="21">
        <f>'alpha=10'!$P$9-SUM('alpha=10'!$E$9:$I$9)-SUM('alpha=10'!$L$9:$M$9)</f>
        <v>195.36582383695398</v>
      </c>
      <c r="N9" s="21" t="e">
        <f t="shared" si="2"/>
        <v>#DIV/0!</v>
      </c>
      <c r="O9" s="21">
        <f t="shared" si="3"/>
        <v>-21.443094915647375</v>
      </c>
    </row>
    <row r="11" spans="1:15">
      <c r="A11" s="50"/>
      <c r="B11" s="52" t="s">
        <v>39</v>
      </c>
      <c r="C11" s="53"/>
      <c r="D11" s="54" t="s">
        <v>40</v>
      </c>
      <c r="E11" s="55"/>
    </row>
    <row r="12" spans="1:15">
      <c r="A12" s="51"/>
      <c r="B12" s="6" t="s">
        <v>41</v>
      </c>
      <c r="C12" s="11" t="s">
        <v>42</v>
      </c>
      <c r="D12" s="12" t="s">
        <v>41</v>
      </c>
      <c r="E12" s="7" t="s">
        <v>42</v>
      </c>
      <c r="H12" s="21" t="s">
        <v>0</v>
      </c>
      <c r="I12" s="21" t="s">
        <v>20</v>
      </c>
      <c r="J12" s="21" t="s">
        <v>0</v>
      </c>
      <c r="K12" s="21" t="s">
        <v>20</v>
      </c>
    </row>
    <row r="13" spans="1:15" ht="39" customHeight="1">
      <c r="A13" s="4" t="s">
        <v>1</v>
      </c>
      <c r="B13" s="31">
        <v>6.5961484525000058</v>
      </c>
      <c r="C13" s="32">
        <v>6.800243435999997</v>
      </c>
      <c r="D13" s="33">
        <v>14.976120275</v>
      </c>
      <c r="E13" s="34">
        <v>13.25099947999999</v>
      </c>
      <c r="G13" s="21" t="s">
        <v>1</v>
      </c>
      <c r="H13" s="21">
        <v>6.5961484525000058</v>
      </c>
      <c r="I13" s="21">
        <v>6.8265770000000003</v>
      </c>
      <c r="J13" s="21">
        <v>14.976120275</v>
      </c>
      <c r="K13" s="21">
        <v>11.805120000000001</v>
      </c>
    </row>
    <row r="14" spans="1:15" ht="39" customHeight="1">
      <c r="A14" s="8" t="s">
        <v>2</v>
      </c>
      <c r="B14" s="35">
        <v>0.50180440049999997</v>
      </c>
      <c r="C14" s="36">
        <v>0.50383618659999996</v>
      </c>
      <c r="D14" s="27">
        <v>22.61169497500001</v>
      </c>
      <c r="E14" s="37">
        <v>33.489657139999991</v>
      </c>
      <c r="G14" s="21" t="s">
        <v>2</v>
      </c>
      <c r="H14" s="21">
        <v>0.50180440049999997</v>
      </c>
      <c r="I14" s="21">
        <v>0.48978959999999999</v>
      </c>
      <c r="J14" s="21">
        <v>22.61169497500001</v>
      </c>
      <c r="K14" s="21">
        <v>33.247280000000003</v>
      </c>
    </row>
    <row r="15" spans="1:15" ht="39" customHeight="1">
      <c r="A15" s="4" t="s">
        <v>3</v>
      </c>
      <c r="B15" s="31">
        <v>0.50933055024999974</v>
      </c>
      <c r="C15" s="32">
        <v>0.50074443120000023</v>
      </c>
      <c r="D15" s="33">
        <v>22.538329624999982</v>
      </c>
      <c r="E15" s="34">
        <v>33.651306400000017</v>
      </c>
      <c r="G15" s="21" t="s">
        <v>3</v>
      </c>
      <c r="H15" s="21">
        <v>0.50933055024999974</v>
      </c>
      <c r="I15" s="21">
        <v>0.5065788</v>
      </c>
      <c r="J15" s="21">
        <v>22.538329624999982</v>
      </c>
      <c r="K15" s="21">
        <v>33.221339999999998</v>
      </c>
    </row>
    <row r="16" spans="1:15" ht="39" customHeight="1">
      <c r="A16" s="9" t="s">
        <v>43</v>
      </c>
      <c r="B16" s="35">
        <v>1.6801392590000011</v>
      </c>
      <c r="C16" s="36">
        <v>1.6315182408</v>
      </c>
      <c r="D16" s="27">
        <v>0.45517563150000029</v>
      </c>
      <c r="E16" s="37">
        <v>0.69870516139999994</v>
      </c>
      <c r="G16" s="21" t="s">
        <v>22</v>
      </c>
      <c r="H16" s="21">
        <v>1.6801392590000011</v>
      </c>
      <c r="I16" s="21">
        <v>1.6202367</v>
      </c>
      <c r="J16" s="21">
        <v>0.45517563150000029</v>
      </c>
      <c r="K16" s="21">
        <v>0.60426429999999998</v>
      </c>
    </row>
    <row r="17" spans="1:15" ht="39" customHeight="1">
      <c r="A17" s="4" t="s">
        <v>44</v>
      </c>
      <c r="B17" s="31">
        <v>1.1452378777500001</v>
      </c>
      <c r="C17" s="32">
        <v>1.1475015723999999</v>
      </c>
      <c r="D17" s="33">
        <v>-0.2434239013</v>
      </c>
      <c r="E17" s="34">
        <v>-0.2306369689600001</v>
      </c>
      <c r="G17" s="21" t="s">
        <v>23</v>
      </c>
      <c r="H17" s="21">
        <v>1.1452378777500001</v>
      </c>
      <c r="I17" s="21">
        <v>1.1388023</v>
      </c>
      <c r="J17" s="21">
        <v>-0.2434239013</v>
      </c>
      <c r="K17" s="21">
        <v>-0.22905487999999999</v>
      </c>
    </row>
    <row r="18" spans="1:15" ht="39" customHeight="1">
      <c r="A18" s="8" t="s">
        <v>45</v>
      </c>
      <c r="B18" s="35">
        <v>0.50874054174999994</v>
      </c>
      <c r="C18" s="36">
        <v>0.50342739079999965</v>
      </c>
      <c r="D18" s="27">
        <v>0.51464734124999989</v>
      </c>
      <c r="E18" s="37">
        <v>0.49349671819999968</v>
      </c>
      <c r="G18" s="21" t="s">
        <v>24</v>
      </c>
      <c r="H18" s="21">
        <v>0.50874054174999994</v>
      </c>
      <c r="I18" s="21">
        <v>0.51570650000000007</v>
      </c>
      <c r="J18" s="21">
        <v>0.51464734124999989</v>
      </c>
      <c r="K18" s="21">
        <v>0.51836300000000002</v>
      </c>
      <c r="M18" s="13"/>
      <c r="N18" s="16" t="s">
        <v>37</v>
      </c>
      <c r="O18" s="17" t="s">
        <v>38</v>
      </c>
    </row>
    <row r="19" spans="1:15" ht="39" customHeight="1">
      <c r="A19" s="5" t="s">
        <v>25</v>
      </c>
      <c r="B19" s="31">
        <v>2.7737105474999999</v>
      </c>
      <c r="C19" s="32">
        <v>2.7308178420000022</v>
      </c>
      <c r="D19" s="33">
        <v>0.54452440677499969</v>
      </c>
      <c r="E19" s="34">
        <v>0.5292039750800005</v>
      </c>
      <c r="G19" s="21" t="s">
        <v>25</v>
      </c>
      <c r="H19" s="21">
        <v>2.7737105474999999</v>
      </c>
      <c r="I19" s="21">
        <v>2.732138</v>
      </c>
      <c r="J19" s="21">
        <v>0.54452440677499969</v>
      </c>
      <c r="K19" s="21">
        <v>0.51221401</v>
      </c>
      <c r="M19" s="15" t="s">
        <v>39</v>
      </c>
      <c r="N19" s="38">
        <v>1.014994</v>
      </c>
      <c r="O19" s="39">
        <v>0.18339900000000001</v>
      </c>
    </row>
    <row r="20" spans="1:15" ht="39" customHeight="1">
      <c r="A20" s="10" t="s">
        <v>26</v>
      </c>
      <c r="B20" s="40">
        <v>0.1062182461</v>
      </c>
      <c r="C20" s="41">
        <v>0.1058592917199999</v>
      </c>
      <c r="D20" s="42">
        <v>5.7200428097999969E-5</v>
      </c>
      <c r="E20" s="43">
        <v>2.0480289519999991E-3</v>
      </c>
      <c r="G20" s="21" t="s">
        <v>26</v>
      </c>
      <c r="H20" s="21">
        <v>0.1062182461</v>
      </c>
      <c r="I20" s="21">
        <v>0.10519506000000001</v>
      </c>
      <c r="J20" s="21">
        <v>5.7200428097999969E-5</v>
      </c>
      <c r="K20" s="21">
        <v>2.11765E-3</v>
      </c>
      <c r="M20" s="14" t="s">
        <v>40</v>
      </c>
      <c r="N20" s="44">
        <v>24.942198999999999</v>
      </c>
      <c r="O20" s="45">
        <v>26.680834000000001</v>
      </c>
    </row>
    <row r="21" spans="1:15" ht="39" customHeight="1">
      <c r="A21" s="20" t="s">
        <v>15</v>
      </c>
      <c r="B21" s="46">
        <v>13.821329875349999</v>
      </c>
      <c r="C21" s="47">
        <v>13.92394839152</v>
      </c>
      <c r="D21" s="48">
        <v>61.397125553653083</v>
      </c>
      <c r="E21" s="49">
        <v>81.884779934671997</v>
      </c>
      <c r="G21" s="21" t="s">
        <v>15</v>
      </c>
      <c r="H21" s="21">
        <v>13.821329875349999</v>
      </c>
      <c r="I21" s="21">
        <v>13.935023960000001</v>
      </c>
      <c r="J21" s="21">
        <v>61.397125553653083</v>
      </c>
      <c r="K21" s="21">
        <v>79.681644079999984</v>
      </c>
    </row>
    <row r="41" ht="28" customHeight="1"/>
    <row r="42" ht="28" customHeight="1"/>
    <row r="43" ht="28" customHeight="1"/>
    <row r="44" ht="28" customHeight="1"/>
    <row r="45" ht="28" customHeight="1"/>
    <row r="46" ht="28" customHeight="1"/>
    <row r="47" ht="28" customHeight="1"/>
    <row r="48" ht="28" customHeight="1"/>
    <row r="49" ht="28" customHeight="1"/>
    <row r="50" ht="28" customHeight="1"/>
    <row r="51" ht="28" customHeight="1"/>
  </sheetData>
  <mergeCells count="7">
    <mergeCell ref="A11:A12"/>
    <mergeCell ref="J1:K1"/>
    <mergeCell ref="L1:M1"/>
    <mergeCell ref="B1:C1"/>
    <mergeCell ref="D1:E1"/>
    <mergeCell ref="B11:C11"/>
    <mergeCell ref="D11:E1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"/>
  <sheetViews>
    <sheetView workbookViewId="0">
      <selection activeCell="D21" sqref="D21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>
        <v>6.7387440999999981</v>
      </c>
      <c r="C8" s="3">
        <v>1.6390748799999999</v>
      </c>
      <c r="D8" s="3">
        <v>1.6402943400000001</v>
      </c>
      <c r="E8" s="3">
        <v>0.70221016800000002</v>
      </c>
      <c r="F8" s="3">
        <v>0.69675352000000002</v>
      </c>
      <c r="G8" s="3">
        <v>0.30331979799999997</v>
      </c>
      <c r="H8" s="3">
        <v>0.31037532600000012</v>
      </c>
      <c r="I8" s="3">
        <v>0.55511374600000007</v>
      </c>
      <c r="J8" s="3">
        <v>0.29991933599999998</v>
      </c>
      <c r="K8" s="3">
        <v>0.30038286600000003</v>
      </c>
      <c r="L8" s="3">
        <v>1.08032236</v>
      </c>
      <c r="M8" s="3">
        <v>1.4613806199999999</v>
      </c>
      <c r="N8" s="3">
        <v>5.2606401999999997E-2</v>
      </c>
      <c r="O8" s="3">
        <v>5.2263663599999989E-2</v>
      </c>
      <c r="P8" s="3">
        <f>SUM(B8:O8)</f>
        <v>15.832761125599999</v>
      </c>
    </row>
    <row r="9" spans="1:16">
      <c r="A9" s="3" t="s">
        <v>17</v>
      </c>
      <c r="B9" s="3">
        <v>10.483715</v>
      </c>
      <c r="C9" s="3">
        <v>16.746121599999999</v>
      </c>
      <c r="D9" s="3">
        <v>17.145422</v>
      </c>
      <c r="E9" s="3">
        <v>0.37151938999999989</v>
      </c>
      <c r="F9" s="3">
        <v>0.33621965199999998</v>
      </c>
      <c r="G9" s="3">
        <v>-8.7142501600000005E-2</v>
      </c>
      <c r="H9" s="3">
        <v>-8.7912416200000024E-2</v>
      </c>
      <c r="I9" s="3">
        <v>-7.5213771600000007E-2</v>
      </c>
      <c r="J9" s="3">
        <v>6.8783775599999999E-2</v>
      </c>
      <c r="K9" s="3">
        <v>8.3472866999999992E-2</v>
      </c>
      <c r="L9" s="3">
        <v>0.37100614799999998</v>
      </c>
      <c r="M9" s="3">
        <v>9.5331198619999953E-3</v>
      </c>
      <c r="N9" s="3">
        <v>9.9010407400000004E-4</v>
      </c>
      <c r="O9" s="3">
        <v>9.1805990999999987E-4</v>
      </c>
      <c r="P9" s="3">
        <f>SUM(B9:O9)</f>
        <v>45.36743302704599</v>
      </c>
    </row>
    <row r="10" spans="1:16">
      <c r="A10" s="3" t="s">
        <v>18</v>
      </c>
      <c r="B10" s="3">
        <v>3.4095405799999998</v>
      </c>
      <c r="C10" s="3">
        <v>-0.90521053999999967</v>
      </c>
      <c r="D10" s="3">
        <v>-0.99952477400000017</v>
      </c>
      <c r="E10" s="3">
        <v>-7.4971045999999986E-2</v>
      </c>
      <c r="F10" s="3">
        <v>-6.6904026200000008E-2</v>
      </c>
      <c r="G10" s="3">
        <v>-2.8393532400000001E-2</v>
      </c>
      <c r="H10" s="3">
        <v>-2.9359275600000002E-2</v>
      </c>
      <c r="I10" s="3">
        <v>-8.0786269400000013E-2</v>
      </c>
      <c r="J10" s="3">
        <v>7.0425623799999976E-2</v>
      </c>
      <c r="K10" s="3">
        <v>6.7394395399999987E-2</v>
      </c>
      <c r="L10" s="3">
        <v>1.419214339999999E-5</v>
      </c>
      <c r="M10" s="3">
        <v>3.9763770199999993E-2</v>
      </c>
      <c r="N10" s="3">
        <v>-1.82360816E-4</v>
      </c>
      <c r="O10" s="3">
        <v>-1.7851828000000001E-4</v>
      </c>
      <c r="P10" s="3">
        <f>SUM(B10:O10)</f>
        <v>1.4016282188473999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topLeftCell="F1" zoomScale="75" workbookViewId="0">
      <selection activeCell="F27" sqref="F27"/>
    </sheetView>
  </sheetViews>
  <sheetFormatPr baseColWidth="10" defaultRowHeight="20"/>
  <sheetData>
    <row r="1" spans="1:17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1" t="s">
        <v>21</v>
      </c>
    </row>
    <row r="2" spans="1:17">
      <c r="A2" s="21" t="s">
        <v>16</v>
      </c>
      <c r="B2" s="21">
        <v>6.5961484525000058</v>
      </c>
      <c r="C2" s="21">
        <v>0.50180440049999997</v>
      </c>
      <c r="D2" s="21">
        <v>0.50933055024999974</v>
      </c>
      <c r="E2" s="21">
        <v>0.84365433550000024</v>
      </c>
      <c r="F2" s="21">
        <v>0.83648492350000025</v>
      </c>
      <c r="G2" s="21">
        <v>0.3013480702500001</v>
      </c>
      <c r="H2" s="21">
        <v>0.30325609499999989</v>
      </c>
      <c r="I2" s="21">
        <v>0.54063371250000036</v>
      </c>
      <c r="J2" s="21">
        <v>0.25176270399999989</v>
      </c>
      <c r="K2" s="21">
        <v>0.25697783774999999</v>
      </c>
      <c r="L2" s="21">
        <v>1.3007371249999999</v>
      </c>
      <c r="M2" s="21">
        <v>1.4729734225</v>
      </c>
      <c r="N2" s="21">
        <v>5.3217572000000053E-2</v>
      </c>
      <c r="O2" s="21">
        <v>5.3000674099999978E-2</v>
      </c>
      <c r="P2" s="21">
        <f>SUM(B2:O2)</f>
        <v>13.821329875350006</v>
      </c>
      <c r="Q2" s="2">
        <v>13.757899999999999</v>
      </c>
    </row>
    <row r="3" spans="1:17">
      <c r="A3" s="21" t="s">
        <v>17</v>
      </c>
      <c r="B3" s="21">
        <v>14.976120275</v>
      </c>
      <c r="C3" s="21">
        <v>22.61169497500001</v>
      </c>
      <c r="D3" s="21">
        <v>22.538329624999982</v>
      </c>
      <c r="E3" s="21">
        <v>0.2110758675000001</v>
      </c>
      <c r="F3" s="21">
        <v>0.24409976400000019</v>
      </c>
      <c r="G3" s="21">
        <v>-8.416998124999997E-2</v>
      </c>
      <c r="H3" s="21">
        <v>-8.4078916524999978E-2</v>
      </c>
      <c r="I3" s="21">
        <v>-7.5175003525000048E-2</v>
      </c>
      <c r="J3" s="21">
        <v>0.26396995849999988</v>
      </c>
      <c r="K3" s="21">
        <v>0.25067738275000001</v>
      </c>
      <c r="L3" s="21">
        <v>0.44545501699999968</v>
      </c>
      <c r="M3" s="21">
        <v>9.906938977500003E-2</v>
      </c>
      <c r="N3" s="21">
        <v>4.882596770999997E-5</v>
      </c>
      <c r="O3" s="21">
        <v>8.3744603880000008E-6</v>
      </c>
      <c r="P3" s="21">
        <f>SUM(B3:O3)</f>
        <v>61.397125553653083</v>
      </c>
      <c r="Q3" s="2">
        <v>60.685122</v>
      </c>
    </row>
    <row r="4" spans="1:17">
      <c r="A4" s="21" t="s">
        <v>18</v>
      </c>
      <c r="B4" s="21">
        <v>4.6123092149999998</v>
      </c>
      <c r="C4" s="21">
        <v>-1.3657179325</v>
      </c>
      <c r="D4" s="21">
        <v>-1.3655065074999999</v>
      </c>
      <c r="E4" s="21">
        <v>-7.2446200750000092E-2</v>
      </c>
      <c r="F4" s="21">
        <v>-7.1194490775000008E-2</v>
      </c>
      <c r="G4" s="21">
        <v>-2.8995197125E-2</v>
      </c>
      <c r="H4" s="21">
        <v>-2.9333532024999991E-2</v>
      </c>
      <c r="I4" s="21">
        <v>-7.6520417625000045E-2</v>
      </c>
      <c r="J4" s="21">
        <v>7.9209426999999999E-2</v>
      </c>
      <c r="K4" s="21">
        <v>7.9535272549999952E-2</v>
      </c>
      <c r="L4" s="21">
        <v>1.0338788285000001E-5</v>
      </c>
      <c r="M4" s="21">
        <v>1.8404354849999999E-2</v>
      </c>
      <c r="N4" s="21">
        <v>-1.8180618149999999E-4</v>
      </c>
      <c r="O4" s="21">
        <v>-1.8044491824999981E-4</v>
      </c>
      <c r="P4" s="21">
        <f>SUM(B4:O4)</f>
        <v>1.7793920787885349</v>
      </c>
      <c r="Q4" s="2">
        <v>1.4990460000000001</v>
      </c>
    </row>
    <row r="5" spans="1:17">
      <c r="A5" s="21" t="s">
        <v>19</v>
      </c>
      <c r="P5" s="21">
        <v>17117186</v>
      </c>
      <c r="Q5" s="2">
        <v>16496235</v>
      </c>
    </row>
    <row r="7" spans="1:17">
      <c r="A7" s="21" t="s">
        <v>20</v>
      </c>
      <c r="B7" s="21" t="s">
        <v>1</v>
      </c>
      <c r="C7" s="21" t="s">
        <v>2</v>
      </c>
      <c r="D7" s="21" t="s">
        <v>3</v>
      </c>
      <c r="E7" s="21" t="s">
        <v>4</v>
      </c>
      <c r="F7" s="21" t="s">
        <v>5</v>
      </c>
      <c r="G7" s="21" t="s">
        <v>6</v>
      </c>
      <c r="H7" s="21" t="s">
        <v>7</v>
      </c>
      <c r="I7" s="21" t="s">
        <v>8</v>
      </c>
      <c r="J7" s="21" t="s">
        <v>9</v>
      </c>
      <c r="K7" s="21" t="s">
        <v>10</v>
      </c>
      <c r="L7" s="21" t="s">
        <v>11</v>
      </c>
      <c r="M7" s="21" t="s">
        <v>12</v>
      </c>
      <c r="N7" s="21" t="s">
        <v>13</v>
      </c>
      <c r="O7" s="21" t="s">
        <v>14</v>
      </c>
      <c r="P7" s="21" t="s">
        <v>15</v>
      </c>
    </row>
    <row r="8" spans="1:17">
      <c r="A8" s="21" t="s">
        <v>16</v>
      </c>
      <c r="B8" s="21">
        <v>6.72187044</v>
      </c>
      <c r="C8" s="21">
        <v>0.48912414999999998</v>
      </c>
      <c r="D8" s="21">
        <v>0.49507729599999978</v>
      </c>
      <c r="E8" s="21">
        <v>0.82234612799999995</v>
      </c>
      <c r="F8" s="21">
        <v>0.8141309520000003</v>
      </c>
      <c r="G8" s="21">
        <v>0.30149972000000003</v>
      </c>
      <c r="H8" s="21">
        <v>0.30705825199999998</v>
      </c>
      <c r="I8" s="21">
        <v>0.52004083999999984</v>
      </c>
      <c r="J8" s="21">
        <v>0.25228231800000001</v>
      </c>
      <c r="K8" s="21">
        <v>0.25305645399999999</v>
      </c>
      <c r="L8" s="21">
        <v>1.26593578</v>
      </c>
      <c r="M8" s="21">
        <v>1.46901594</v>
      </c>
      <c r="N8" s="21">
        <v>5.2332346799999999E-2</v>
      </c>
      <c r="O8" s="21">
        <v>5.2816530200000003E-2</v>
      </c>
      <c r="P8" s="21">
        <f>SUM(B8:O8)</f>
        <v>13.816587147</v>
      </c>
    </row>
    <row r="9" spans="1:17">
      <c r="A9" s="21" t="s">
        <v>17</v>
      </c>
      <c r="B9" s="21">
        <v>11.519717999999999</v>
      </c>
      <c r="C9" s="21">
        <v>33.093512200000013</v>
      </c>
      <c r="D9" s="21">
        <v>33.163551200000001</v>
      </c>
      <c r="E9" s="21">
        <v>0.30771497000000009</v>
      </c>
      <c r="F9" s="21">
        <v>0.31377027800000001</v>
      </c>
      <c r="G9" s="21">
        <v>-8.1174593200000006E-2</v>
      </c>
      <c r="H9" s="21">
        <v>-8.1372095800000016E-2</v>
      </c>
      <c r="I9" s="21">
        <v>-6.7435916200000015E-2</v>
      </c>
      <c r="J9" s="21">
        <v>0.25195894800000013</v>
      </c>
      <c r="K9" s="21">
        <v>0.26366839199999997</v>
      </c>
      <c r="L9" s="21">
        <v>0.44130239799999998</v>
      </c>
      <c r="M9" s="21">
        <v>9.6782896599999987E-2</v>
      </c>
      <c r="N9" s="21">
        <v>1.0230564199999999E-3</v>
      </c>
      <c r="O9" s="21">
        <v>1.07945782E-3</v>
      </c>
      <c r="P9" s="21">
        <f>SUM(B9:O9)</f>
        <v>79.224099191640008</v>
      </c>
    </row>
    <row r="10" spans="1:17">
      <c r="A10" s="21" t="s">
        <v>18</v>
      </c>
      <c r="B10" s="21">
        <v>3.1176056399999998</v>
      </c>
      <c r="C10" s="21">
        <v>-1.7883285200000001</v>
      </c>
      <c r="D10" s="21">
        <v>-1.8142688</v>
      </c>
      <c r="E10" s="21">
        <v>-6.9707623200000013E-2</v>
      </c>
      <c r="F10" s="21">
        <v>-6.7105550800000011E-2</v>
      </c>
      <c r="G10" s="21">
        <v>-2.8622329799999981E-2</v>
      </c>
      <c r="H10" s="21">
        <v>-2.9397809399999999E-2</v>
      </c>
      <c r="I10" s="21">
        <v>-7.6062309800000019E-2</v>
      </c>
      <c r="J10" s="21">
        <v>7.6598194999999994E-2</v>
      </c>
      <c r="K10" s="21">
        <v>7.3988625999999988E-2</v>
      </c>
      <c r="L10" s="21">
        <v>7.348695860000002E-6</v>
      </c>
      <c r="M10" s="21">
        <v>2.3793468200000001E-2</v>
      </c>
      <c r="N10" s="21">
        <v>-1.8187709000000001E-4</v>
      </c>
      <c r="O10" s="21">
        <v>-1.85751258E-4</v>
      </c>
      <c r="P10" s="21">
        <f>SUM(B10:O10)</f>
        <v>-0.58186729345214039</v>
      </c>
    </row>
    <row r="11" spans="1:17">
      <c r="A11" s="21" t="s">
        <v>19</v>
      </c>
      <c r="P11" s="21">
        <v>18917500</v>
      </c>
    </row>
    <row r="13" spans="1:17">
      <c r="C13" s="21" t="s">
        <v>1</v>
      </c>
      <c r="D13" s="21" t="s">
        <v>2</v>
      </c>
      <c r="E13" s="21" t="s">
        <v>3</v>
      </c>
      <c r="F13" s="21" t="s">
        <v>22</v>
      </c>
      <c r="G13" s="21" t="s">
        <v>23</v>
      </c>
      <c r="H13" s="21" t="s">
        <v>24</v>
      </c>
      <c r="I13" s="21" t="s">
        <v>25</v>
      </c>
      <c r="J13" s="21" t="s">
        <v>26</v>
      </c>
      <c r="K13" s="21" t="s">
        <v>15</v>
      </c>
    </row>
    <row r="14" spans="1:17">
      <c r="A14" s="21" t="s">
        <v>16</v>
      </c>
      <c r="B14" s="21" t="s">
        <v>0</v>
      </c>
      <c r="C14" s="21">
        <f>B2</f>
        <v>6.5961484525000058</v>
      </c>
      <c r="D14" s="21">
        <f>C2</f>
        <v>0.50180440049999997</v>
      </c>
      <c r="E14" s="21">
        <f>D2</f>
        <v>0.50933055024999974</v>
      </c>
      <c r="F14" s="21">
        <f>E2+F2</f>
        <v>1.6801392590000006</v>
      </c>
      <c r="G14" s="21">
        <f>I2+G2+H2</f>
        <v>1.1452378777500003</v>
      </c>
      <c r="H14" s="21">
        <f>J2+K2</f>
        <v>0.50874054174999994</v>
      </c>
      <c r="I14" s="21">
        <f>L2+M2</f>
        <v>2.7737105474999999</v>
      </c>
      <c r="J14" s="21">
        <f>N2+O2</f>
        <v>0.10621824610000002</v>
      </c>
      <c r="K14" s="21">
        <f>+SUM(C14:J14)</f>
        <v>13.821329875350004</v>
      </c>
    </row>
    <row r="15" spans="1:17">
      <c r="B15" s="21" t="s">
        <v>20</v>
      </c>
      <c r="C15" s="21">
        <f>B8</f>
        <v>6.72187044</v>
      </c>
      <c r="D15" s="21">
        <f>C8</f>
        <v>0.48912414999999998</v>
      </c>
      <c r="E15" s="21">
        <f>D8</f>
        <v>0.49507729599999978</v>
      </c>
      <c r="F15" s="21">
        <f>E8+F8</f>
        <v>1.6364770800000001</v>
      </c>
      <c r="G15" s="21">
        <f>I8+G8+H8</f>
        <v>1.1285988119999999</v>
      </c>
      <c r="H15" s="21">
        <f>J8+K8</f>
        <v>0.50533877199999999</v>
      </c>
      <c r="I15" s="21">
        <f>L8+M8</f>
        <v>2.7349517199999998</v>
      </c>
      <c r="J15" s="21">
        <f>N8+O8</f>
        <v>0.105148877</v>
      </c>
      <c r="K15" s="21">
        <f>+SUM(C15:J15)</f>
        <v>13.816587147</v>
      </c>
    </row>
    <row r="16" spans="1:17">
      <c r="A16" s="21" t="s">
        <v>17</v>
      </c>
      <c r="B16" s="21" t="s">
        <v>0</v>
      </c>
      <c r="C16" s="21">
        <f>B3</f>
        <v>14.976120275</v>
      </c>
      <c r="D16" s="21">
        <f>C3</f>
        <v>22.61169497500001</v>
      </c>
      <c r="E16" s="21">
        <f>D3</f>
        <v>22.538329624999982</v>
      </c>
      <c r="F16" s="21">
        <f>E3+F3</f>
        <v>0.45517563150000029</v>
      </c>
      <c r="G16" s="21">
        <f>I3+G3+H3</f>
        <v>-0.24342390130000002</v>
      </c>
      <c r="H16" s="21">
        <f>J3+K3</f>
        <v>0.51464734124999989</v>
      </c>
      <c r="I16" s="21">
        <f>L3+M3</f>
        <v>0.54452440677499969</v>
      </c>
      <c r="J16" s="21">
        <f>N3+O3</f>
        <v>5.7200428097999969E-5</v>
      </c>
      <c r="K16" s="21">
        <f>+SUM(C16:J16)</f>
        <v>61.397125553653076</v>
      </c>
    </row>
    <row r="17" spans="1:11">
      <c r="B17" s="21" t="s">
        <v>20</v>
      </c>
      <c r="C17" s="21">
        <f>B9</f>
        <v>11.519717999999999</v>
      </c>
      <c r="D17" s="21">
        <f>C9</f>
        <v>33.093512200000013</v>
      </c>
      <c r="E17" s="21">
        <f>D9</f>
        <v>33.163551200000001</v>
      </c>
      <c r="F17" s="21">
        <f>E9+F9</f>
        <v>0.62148524800000016</v>
      </c>
      <c r="G17" s="21">
        <f>I9+G9+H9</f>
        <v>-0.22998260520000005</v>
      </c>
      <c r="H17" s="21">
        <f>J9+K9</f>
        <v>0.5156273400000001</v>
      </c>
      <c r="I17" s="21">
        <f>L9+M9</f>
        <v>0.53808529459999999</v>
      </c>
      <c r="J17" s="21">
        <f>N9+O9</f>
        <v>2.1025142399999997E-3</v>
      </c>
      <c r="K17" s="21">
        <f>+SUM(C17:J17)</f>
        <v>79.224099191639979</v>
      </c>
    </row>
    <row r="20" spans="1:11">
      <c r="B20" s="21" t="s">
        <v>27</v>
      </c>
      <c r="C20" s="21" t="s">
        <v>27</v>
      </c>
      <c r="D20" s="21" t="s">
        <v>27</v>
      </c>
    </row>
    <row r="21" spans="1:11">
      <c r="B21" s="21" t="s">
        <v>28</v>
      </c>
      <c r="C21" s="21" t="s">
        <v>29</v>
      </c>
      <c r="D21" s="21" t="s">
        <v>30</v>
      </c>
      <c r="H21" s="1" t="s">
        <v>3</v>
      </c>
      <c r="I21" s="2" t="s">
        <v>2</v>
      </c>
      <c r="J21" s="2" t="s">
        <v>1</v>
      </c>
      <c r="K21" s="2" t="s">
        <v>15</v>
      </c>
    </row>
    <row r="22" spans="1:11">
      <c r="A22" s="21" t="s">
        <v>16</v>
      </c>
      <c r="B22" s="21">
        <v>1.014994</v>
      </c>
      <c r="C22" s="21">
        <v>0.18339900000000001</v>
      </c>
      <c r="D22" s="21">
        <v>0.93056099999999997</v>
      </c>
      <c r="H22" s="2">
        <v>1.9301360000000001</v>
      </c>
      <c r="I22" s="2">
        <v>1.933216</v>
      </c>
      <c r="J22" s="2">
        <v>7.1944860000000004</v>
      </c>
      <c r="K22" s="2">
        <f>SUM(H22:J22)</f>
        <v>11.057838</v>
      </c>
    </row>
    <row r="23" spans="1:11">
      <c r="A23" s="21" t="s">
        <v>17</v>
      </c>
      <c r="B23" s="21">
        <v>24.942198999999999</v>
      </c>
      <c r="C23" s="21">
        <v>26.680834000000001</v>
      </c>
      <c r="D23" s="21">
        <v>45.355972999999999</v>
      </c>
      <c r="H23" s="2">
        <v>22.874290999999999</v>
      </c>
      <c r="I23" s="2">
        <v>22.911729999999999</v>
      </c>
      <c r="J23" s="2">
        <v>14.287761</v>
      </c>
      <c r="K23" s="2">
        <f>SUM(H23:J23)</f>
        <v>60.073781999999994</v>
      </c>
    </row>
    <row r="24" spans="1:11">
      <c r="A24" s="21" t="s">
        <v>18</v>
      </c>
      <c r="B24" s="21">
        <v>-2.5419360000000002</v>
      </c>
      <c r="C24" s="21">
        <v>-2.4785300000000001</v>
      </c>
      <c r="D24" s="21">
        <v>-4.3213280000000003</v>
      </c>
      <c r="H24" s="2">
        <v>-1.3790290000000001</v>
      </c>
      <c r="I24" s="2">
        <v>-1.3845320000000001</v>
      </c>
      <c r="J24" s="2">
        <v>4.2677620000000003</v>
      </c>
      <c r="K24" s="2">
        <f>SUM(H24:J24)</f>
        <v>1.5042010000000001</v>
      </c>
    </row>
    <row r="25" spans="1:11">
      <c r="A25" s="21" t="s">
        <v>19</v>
      </c>
      <c r="B25" s="21">
        <v>10137869</v>
      </c>
      <c r="C25" s="21">
        <v>9432853</v>
      </c>
      <c r="D25" s="21">
        <v>19446836</v>
      </c>
      <c r="H25" s="2"/>
      <c r="I25" s="2"/>
      <c r="J25" s="2"/>
    </row>
    <row r="26" spans="1:11">
      <c r="D26" s="21">
        <v>8123967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workbookViewId="0">
      <selection activeCell="B21" sqref="B21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>
        <v>6.5355979599999996</v>
      </c>
      <c r="C2" s="3">
        <v>-0.42995095100000003</v>
      </c>
      <c r="D2" s="3">
        <v>-0.42851382100000018</v>
      </c>
      <c r="E2" s="3">
        <v>0.90560927600000019</v>
      </c>
      <c r="F2" s="3">
        <v>0.89099677300000024</v>
      </c>
      <c r="G2" s="3">
        <v>0.29833236899999999</v>
      </c>
      <c r="H2" s="3">
        <v>0.30274990800000001</v>
      </c>
      <c r="I2" s="3">
        <v>0.51724898899999994</v>
      </c>
      <c r="J2" s="3">
        <v>0.19019013300000001</v>
      </c>
      <c r="K2" s="3">
        <v>0.19280203000000001</v>
      </c>
      <c r="L2" s="3">
        <v>1.41269548</v>
      </c>
      <c r="M2" s="3">
        <v>1.5015287399999999</v>
      </c>
      <c r="N2" s="3">
        <v>5.3101150100000022E-2</v>
      </c>
      <c r="O2" s="3">
        <v>5.3814545000000019E-2</v>
      </c>
      <c r="P2" s="3">
        <f>SUM(B2:O2)</f>
        <v>11.996202581099999</v>
      </c>
    </row>
    <row r="3" spans="1:16">
      <c r="A3" s="3" t="s">
        <v>17</v>
      </c>
      <c r="B3" s="3">
        <v>17.997563100000011</v>
      </c>
      <c r="C3" s="3">
        <v>31.707992200000021</v>
      </c>
      <c r="D3" s="3">
        <v>31.66393870000001</v>
      </c>
      <c r="E3" s="3">
        <v>0.24752099</v>
      </c>
      <c r="F3" s="3">
        <v>0.28770437700000001</v>
      </c>
      <c r="G3" s="3">
        <v>-7.8271218399999981E-2</v>
      </c>
      <c r="H3" s="3">
        <v>-7.833152530000001E-2</v>
      </c>
      <c r="I3" s="3">
        <v>-6.6039315599999995E-2</v>
      </c>
      <c r="J3" s="3">
        <v>0.3794366629999999</v>
      </c>
      <c r="K3" s="3">
        <v>0.36473113299999982</v>
      </c>
      <c r="L3" s="3">
        <v>0.34028668800000011</v>
      </c>
      <c r="M3" s="3">
        <v>0.16365855419999989</v>
      </c>
      <c r="N3" s="3">
        <v>3.4541153095000002E-5</v>
      </c>
      <c r="O3" s="3">
        <v>7.7517366600000028E-5</v>
      </c>
      <c r="P3" s="3">
        <f>SUM(B3:O3)</f>
        <v>82.930302404419734</v>
      </c>
    </row>
    <row r="4" spans="1:16">
      <c r="A4" s="3" t="s">
        <v>18</v>
      </c>
      <c r="B4" s="3">
        <v>5.3320585400000002</v>
      </c>
      <c r="C4" s="3">
        <v>-1.9725527899999999</v>
      </c>
      <c r="D4" s="3">
        <v>-1.9908806999999999</v>
      </c>
      <c r="E4" s="3">
        <v>-6.3830029700000013E-2</v>
      </c>
      <c r="F4" s="3">
        <v>-6.3051612999999992E-2</v>
      </c>
      <c r="G4" s="3">
        <v>-2.9031617699999991E-2</v>
      </c>
      <c r="H4" s="3">
        <v>-2.96936545E-2</v>
      </c>
      <c r="I4" s="3">
        <v>-7.0978131900000033E-2</v>
      </c>
      <c r="J4" s="3">
        <v>8.4794279499999986E-2</v>
      </c>
      <c r="K4" s="3">
        <v>8.3941735699999978E-2</v>
      </c>
      <c r="L4" s="3">
        <v>-1.1118328019E-6</v>
      </c>
      <c r="M4" s="3">
        <v>7.1043682029999951E-3</v>
      </c>
      <c r="N4" s="3">
        <v>-1.8132864399999989E-4</v>
      </c>
      <c r="O4" s="3">
        <v>-1.8442460799999999E-4</v>
      </c>
      <c r="P4" s="3">
        <f>SUM(B4:O4)</f>
        <v>1.2875135215181985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>
        <v>5.883001740000001</v>
      </c>
      <c r="C8" s="3">
        <v>-1.3534326999999999</v>
      </c>
      <c r="D8" s="3">
        <v>-1.34777788</v>
      </c>
      <c r="E8" s="3">
        <v>0.9125816619999999</v>
      </c>
      <c r="F8" s="3">
        <v>0.90889668200000007</v>
      </c>
      <c r="G8" s="3">
        <v>0.29780574999999998</v>
      </c>
      <c r="H8" s="3">
        <v>0.29980648999999998</v>
      </c>
      <c r="I8" s="3">
        <v>0.53507343799999996</v>
      </c>
      <c r="J8" s="3">
        <v>0.16553375400000001</v>
      </c>
      <c r="K8" s="3">
        <v>0.17490272200000001</v>
      </c>
      <c r="L8" s="3">
        <v>1.34652694</v>
      </c>
      <c r="M8" s="3">
        <v>1.45648252</v>
      </c>
      <c r="N8" s="3">
        <v>5.1473563799999997E-2</v>
      </c>
      <c r="O8" s="3">
        <v>5.1833677199999997E-2</v>
      </c>
      <c r="P8" s="3">
        <f>SUM(B8:O8)</f>
        <v>9.3827083590000004</v>
      </c>
    </row>
    <row r="9" spans="1:16">
      <c r="A9" s="3" t="s">
        <v>17</v>
      </c>
      <c r="B9" s="3">
        <v>18.699575599999999</v>
      </c>
      <c r="C9" s="3">
        <v>50.124580799999997</v>
      </c>
      <c r="D9" s="3">
        <v>50.390761400000002</v>
      </c>
      <c r="E9" s="3">
        <v>0.33366497000000001</v>
      </c>
      <c r="F9" s="3">
        <v>0.30309789999999998</v>
      </c>
      <c r="G9" s="3">
        <v>-7.4616379399999988E-2</v>
      </c>
      <c r="H9" s="3">
        <v>-7.3564802400000004E-2</v>
      </c>
      <c r="I9" s="3">
        <v>-6.0006756199999997E-2</v>
      </c>
      <c r="J9" s="3">
        <v>0.40710626799999999</v>
      </c>
      <c r="K9" s="3">
        <v>0.41980436399999987</v>
      </c>
      <c r="L9" s="3">
        <v>0.44944593999999988</v>
      </c>
      <c r="M9" s="3">
        <v>0.17708481800000009</v>
      </c>
      <c r="N9" s="3">
        <v>9.4388032000000015E-4</v>
      </c>
      <c r="O9" s="3">
        <v>9.9949514999999982E-4</v>
      </c>
      <c r="P9" s="3">
        <f>SUM(B9:O9)</f>
        <v>121.09887749747</v>
      </c>
    </row>
    <row r="10" spans="1:16">
      <c r="A10" s="3" t="s">
        <v>18</v>
      </c>
      <c r="B10" s="3">
        <v>5.7897756400000002</v>
      </c>
      <c r="C10" s="3">
        <v>-2.800098240000001</v>
      </c>
      <c r="D10" s="3">
        <v>-2.8356098800000011</v>
      </c>
      <c r="E10" s="3">
        <v>-7.293647839999999E-2</v>
      </c>
      <c r="F10" s="3">
        <v>-7.5031212000000014E-2</v>
      </c>
      <c r="G10" s="3">
        <v>-2.860180159999999E-2</v>
      </c>
      <c r="H10" s="3">
        <v>-2.8895493799999991E-2</v>
      </c>
      <c r="I10" s="3">
        <v>-7.3612175000000016E-2</v>
      </c>
      <c r="J10" s="3">
        <v>8.2958742399999993E-2</v>
      </c>
      <c r="K10" s="3">
        <v>8.2949175200000003E-2</v>
      </c>
      <c r="L10" s="3">
        <v>6.1108186399999999E-6</v>
      </c>
      <c r="M10" s="3">
        <v>8.5438805399999998E-3</v>
      </c>
      <c r="N10" s="3">
        <v>-1.7755276600000001E-4</v>
      </c>
      <c r="O10" s="3">
        <v>-1.8041033000000011E-4</v>
      </c>
      <c r="P10" s="3">
        <f>SUM(B10:O10)</f>
        <v>4.9090305062638125E-2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"/>
  <sheetViews>
    <sheetView workbookViewId="0">
      <selection activeCell="D22" sqref="D22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>
        <v>5.8015129600000011</v>
      </c>
      <c r="C2" s="3">
        <v>-1.79530525</v>
      </c>
      <c r="D2" s="3">
        <v>-1.7853299499999999</v>
      </c>
      <c r="E2" s="3">
        <v>0.94237720399999991</v>
      </c>
      <c r="F2" s="3">
        <v>0.93540207000000042</v>
      </c>
      <c r="G2" s="3">
        <v>0.29595064900000001</v>
      </c>
      <c r="H2" s="3">
        <v>0.29730664600000001</v>
      </c>
      <c r="I2" s="3">
        <v>0.51637228499999976</v>
      </c>
      <c r="J2" s="3">
        <v>0.121137148</v>
      </c>
      <c r="K2" s="3">
        <v>0.124042954</v>
      </c>
      <c r="L2" s="3">
        <v>1.4559223099999989</v>
      </c>
      <c r="M2" s="3">
        <v>1.5941720200000009</v>
      </c>
      <c r="N2" s="3">
        <v>5.1704245400000001E-2</v>
      </c>
      <c r="O2" s="3">
        <v>5.1055721600000013E-2</v>
      </c>
      <c r="P2" s="3">
        <f>SUM(B2:O2)</f>
        <v>8.6063210130000005</v>
      </c>
    </row>
    <row r="3" spans="1:16">
      <c r="A3" s="3" t="s">
        <v>17</v>
      </c>
      <c r="B3" s="3">
        <v>23.855405099999999</v>
      </c>
      <c r="C3" s="3">
        <v>40.871236999999986</v>
      </c>
      <c r="D3" s="3">
        <v>40.970129700000001</v>
      </c>
      <c r="E3" s="3">
        <v>0.2368843150000001</v>
      </c>
      <c r="F3" s="3">
        <v>0.228626259</v>
      </c>
      <c r="G3" s="3">
        <v>-7.1725425299999965E-2</v>
      </c>
      <c r="H3" s="3">
        <v>-7.1050427800000024E-2</v>
      </c>
      <c r="I3" s="3">
        <v>-5.7936803000000002E-2</v>
      </c>
      <c r="J3" s="3">
        <v>0.48942642800000002</v>
      </c>
      <c r="K3" s="3">
        <v>0.49090735800000013</v>
      </c>
      <c r="L3" s="3">
        <v>0.36867333800000018</v>
      </c>
      <c r="M3" s="3">
        <v>0.2278745459999999</v>
      </c>
      <c r="N3" s="3">
        <v>6.767205424999999E-6</v>
      </c>
      <c r="O3" s="3">
        <v>5.1147044280000007E-6</v>
      </c>
      <c r="P3" s="3">
        <f>SUM(B3:O3)</f>
        <v>107.53846326980981</v>
      </c>
    </row>
    <row r="4" spans="1:16">
      <c r="A4" s="3" t="s">
        <v>18</v>
      </c>
      <c r="B4" s="3">
        <v>7.4140428100000006</v>
      </c>
      <c r="C4" s="3">
        <v>-2.59984569</v>
      </c>
      <c r="D4" s="3">
        <v>-2.6260988099999998</v>
      </c>
      <c r="E4" s="3">
        <v>-6.0347559999999988E-2</v>
      </c>
      <c r="F4" s="3">
        <v>-5.8469493799999987E-2</v>
      </c>
      <c r="G4" s="3">
        <v>-2.920049990000001E-2</v>
      </c>
      <c r="H4" s="3">
        <v>-2.9396925899999989E-2</v>
      </c>
      <c r="I4" s="3">
        <v>-6.8173719100000016E-2</v>
      </c>
      <c r="J4" s="3">
        <v>8.8921998799999985E-2</v>
      </c>
      <c r="K4" s="3">
        <v>8.8926030600000067E-2</v>
      </c>
      <c r="L4" s="3">
        <v>-9.0525945728200017E-7</v>
      </c>
      <c r="M4" s="3">
        <v>-2.520283356700001E-3</v>
      </c>
      <c r="N4" s="3">
        <v>-1.754355309999999E-4</v>
      </c>
      <c r="O4" s="3">
        <v>-1.7183596599999989E-4</v>
      </c>
      <c r="P4" s="3">
        <f>SUM(B4:O4)</f>
        <v>2.1174896805868442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>
        <v>5.2881961000000004</v>
      </c>
      <c r="C8" s="3">
        <v>-3.9066280999999998</v>
      </c>
      <c r="D8" s="3">
        <v>-3.89579136</v>
      </c>
      <c r="E8" s="3">
        <v>0.99896463199999985</v>
      </c>
      <c r="F8" s="3">
        <v>0.99909811999999987</v>
      </c>
      <c r="G8" s="3">
        <v>0.30158737399999991</v>
      </c>
      <c r="H8" s="3">
        <v>0.30043727599999998</v>
      </c>
      <c r="I8" s="3">
        <v>0.52519813599999987</v>
      </c>
      <c r="J8" s="3">
        <v>6.3577470400000002E-2</v>
      </c>
      <c r="K8" s="3">
        <v>6.4840204199999987E-2</v>
      </c>
      <c r="L8" s="3">
        <v>1.415195519999999</v>
      </c>
      <c r="M8" s="3">
        <v>1.5511384800000001</v>
      </c>
      <c r="N8" s="3">
        <v>5.18374734E-2</v>
      </c>
      <c r="O8" s="3">
        <v>5.0402935799999993E-2</v>
      </c>
      <c r="P8" s="3">
        <f>SUM(B8:O8)</f>
        <v>3.8080542617999988</v>
      </c>
    </row>
    <row r="9" spans="1:16">
      <c r="A9" s="3" t="s">
        <v>17</v>
      </c>
      <c r="B9" s="3">
        <v>22.474383599999999</v>
      </c>
      <c r="C9" s="3">
        <v>66.162412200000006</v>
      </c>
      <c r="D9" s="3">
        <v>66.181630000000013</v>
      </c>
      <c r="E9" s="3">
        <v>0.26790571000000007</v>
      </c>
      <c r="F9" s="3">
        <v>0.2812509700000001</v>
      </c>
      <c r="G9" s="3">
        <v>-6.8780740599999987E-2</v>
      </c>
      <c r="H9" s="3">
        <v>-6.8985537599999994E-2</v>
      </c>
      <c r="I9" s="3">
        <v>-5.1394960800000007E-2</v>
      </c>
      <c r="J9" s="3">
        <v>0.58172580400000018</v>
      </c>
      <c r="K9" s="3">
        <v>0.56991681600000021</v>
      </c>
      <c r="L9" s="3">
        <v>0.38519793999999979</v>
      </c>
      <c r="M9" s="3">
        <v>0.27571621000000002</v>
      </c>
      <c r="N9" s="3">
        <v>1.0271047000000001E-3</v>
      </c>
      <c r="O9" s="3">
        <v>9.8148613400000028E-4</v>
      </c>
      <c r="P9" s="3">
        <f>SUM(B9:O9)</f>
        <v>156.99298660183402</v>
      </c>
    </row>
    <row r="10" spans="1:16">
      <c r="A10" s="3" t="s">
        <v>18</v>
      </c>
      <c r="B10" s="3">
        <v>6.8249927999999986</v>
      </c>
      <c r="C10" s="3">
        <v>-3.73111462</v>
      </c>
      <c r="D10" s="3">
        <v>-3.7308496799999999</v>
      </c>
      <c r="E10" s="3">
        <v>-6.479863399999998E-2</v>
      </c>
      <c r="F10" s="3">
        <v>-6.6341649999999974E-2</v>
      </c>
      <c r="G10" s="3">
        <v>-2.95111604E-2</v>
      </c>
      <c r="H10" s="3">
        <v>-2.9465530600000001E-2</v>
      </c>
      <c r="I10" s="3">
        <v>-7.0106553000000002E-2</v>
      </c>
      <c r="J10" s="3">
        <v>8.0737544000000008E-2</v>
      </c>
      <c r="K10" s="3">
        <v>8.079981819999997E-2</v>
      </c>
      <c r="L10" s="3">
        <v>-1.7318917679999999E-7</v>
      </c>
      <c r="M10" s="3">
        <v>-7.0578735400000014E-3</v>
      </c>
      <c r="N10" s="3">
        <v>-1.82211392E-4</v>
      </c>
      <c r="O10" s="3">
        <v>-1.7635686400000001E-4</v>
      </c>
      <c r="P10" s="3">
        <f>SUM(B10:O10)</f>
        <v>-0.74307428078517823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"/>
  <sheetViews>
    <sheetView workbookViewId="0">
      <selection sqref="A1:P17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>
        <v>5.1442056599999999</v>
      </c>
      <c r="C8" s="3">
        <v>-7.1418517000000019</v>
      </c>
      <c r="D8" s="3">
        <v>-7.1249605600000034</v>
      </c>
      <c r="E8" s="3">
        <v>1.05889828</v>
      </c>
      <c r="F8" s="3">
        <v>1.09197732</v>
      </c>
      <c r="G8" s="3">
        <v>0.28971690999999999</v>
      </c>
      <c r="H8" s="3">
        <v>0.2948331500000001</v>
      </c>
      <c r="I8" s="3">
        <v>0.49544848200000002</v>
      </c>
      <c r="J8" s="3">
        <v>-6.3016657999999989E-2</v>
      </c>
      <c r="K8" s="3">
        <v>-2.7269551600000001E-2</v>
      </c>
      <c r="L8" s="3">
        <v>1.4846183799999999</v>
      </c>
      <c r="M8" s="3">
        <v>1.61305864</v>
      </c>
      <c r="N8" s="3">
        <v>5.308131499999999E-2</v>
      </c>
      <c r="O8" s="3">
        <v>4.8914741799999988E-2</v>
      </c>
      <c r="P8" s="3">
        <f>SUM(B8:O8)</f>
        <v>-2.7823455908000048</v>
      </c>
    </row>
    <row r="9" spans="1:16">
      <c r="A9" s="3" t="s">
        <v>17</v>
      </c>
      <c r="B9" s="3">
        <v>26.7331088</v>
      </c>
      <c r="C9" s="3">
        <v>83.406220200000007</v>
      </c>
      <c r="D9" s="3">
        <v>83.688668599999986</v>
      </c>
      <c r="E9" s="3">
        <v>0.32680558799999992</v>
      </c>
      <c r="F9" s="3">
        <v>0.193464618</v>
      </c>
      <c r="G9" s="3">
        <v>-6.1180875000000003E-2</v>
      </c>
      <c r="H9" s="3">
        <v>-6.1274894000000017E-2</v>
      </c>
      <c r="I9" s="3">
        <v>-4.1326973800000007E-2</v>
      </c>
      <c r="J9" s="3">
        <v>0.77789596999999999</v>
      </c>
      <c r="K9" s="3">
        <v>0.75793905200000022</v>
      </c>
      <c r="L9" s="3">
        <v>0.4315351300000001</v>
      </c>
      <c r="M9" s="3">
        <v>0.37095509599999987</v>
      </c>
      <c r="N9" s="3">
        <v>1.0118628180000001E-3</v>
      </c>
      <c r="O9" s="3">
        <v>9.7935213600000006E-4</v>
      </c>
      <c r="P9" s="3">
        <f>SUM(B9:O9)</f>
        <v>196.52480152615399</v>
      </c>
    </row>
    <row r="10" spans="1:16">
      <c r="A10" s="3" t="s">
        <v>18</v>
      </c>
      <c r="B10" s="3">
        <v>8.0264746600000034</v>
      </c>
      <c r="C10" s="3">
        <v>-4.9070739400000001</v>
      </c>
      <c r="D10" s="3">
        <v>-4.9025359000000002</v>
      </c>
      <c r="E10" s="3">
        <v>-6.7473099999999966E-2</v>
      </c>
      <c r="F10" s="3">
        <v>-6.4088535200000019E-2</v>
      </c>
      <c r="G10" s="3">
        <v>-2.8570828399999991E-2</v>
      </c>
      <c r="H10" s="3">
        <v>-2.9240593199999991E-2</v>
      </c>
      <c r="I10" s="3">
        <v>-6.2927988599999998E-2</v>
      </c>
      <c r="J10" s="3">
        <v>6.7405820000000005E-2</v>
      </c>
      <c r="K10" s="3">
        <v>7.4697250599999987E-2</v>
      </c>
      <c r="L10" s="3">
        <v>6.7349523496000031E-7</v>
      </c>
      <c r="M10" s="3">
        <v>-2.2968637720000001E-2</v>
      </c>
      <c r="N10" s="3">
        <v>-1.8254347000000001E-4</v>
      </c>
      <c r="O10" s="3">
        <v>-1.7223847199999989E-4</v>
      </c>
      <c r="P10" s="3">
        <f>SUM(B10:O10)</f>
        <v>-1.9166559009667616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activeCell="N18" sqref="N18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f>SUM(B8:O8)</f>
        <v>0</v>
      </c>
    </row>
    <row r="9" spans="1:16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>SUM(B9:O9)</f>
        <v>0</v>
      </c>
    </row>
    <row r="10" spans="1:16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SUM(B10:O10)</f>
        <v>0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  <row r="12" spans="1:16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6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16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16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2"/>
  <sheetViews>
    <sheetView tabSelected="1" zoomScale="90" workbookViewId="0">
      <selection activeCell="F14" sqref="F14"/>
    </sheetView>
  </sheetViews>
  <sheetFormatPr baseColWidth="10" defaultRowHeight="20"/>
  <sheetData>
    <row r="1" spans="1:8">
      <c r="B1" s="56">
        <v>1</v>
      </c>
      <c r="C1" s="57"/>
      <c r="D1" s="56">
        <v>1.5</v>
      </c>
      <c r="E1" s="57"/>
      <c r="F1" s="21">
        <v>1</v>
      </c>
      <c r="G1" s="21">
        <v>1.5</v>
      </c>
    </row>
    <row r="2" spans="1:8">
      <c r="B2" s="21" t="s">
        <v>31</v>
      </c>
      <c r="C2" s="21" t="s">
        <v>32</v>
      </c>
      <c r="D2" s="21" t="s">
        <v>31</v>
      </c>
      <c r="E2" s="21" t="s">
        <v>32</v>
      </c>
      <c r="F2" s="21"/>
      <c r="G2" s="21"/>
    </row>
    <row r="3" spans="1:8">
      <c r="A3" s="21" t="s">
        <v>33</v>
      </c>
      <c r="B3" s="21" t="s">
        <v>34</v>
      </c>
      <c r="C3" s="21" t="s">
        <v>35</v>
      </c>
      <c r="D3" s="21" t="s">
        <v>34</v>
      </c>
      <c r="E3" s="21" t="s">
        <v>35</v>
      </c>
      <c r="F3" s="21" t="s">
        <v>36</v>
      </c>
      <c r="G3" s="21" t="s">
        <v>36</v>
      </c>
    </row>
    <row r="4" spans="1:8">
      <c r="A4" s="21">
        <v>0</v>
      </c>
      <c r="B4" s="21">
        <f>COS(RADIANS($A4))*(プロット!B4)+SIN(RADIANS($A4))*(プロット!C4)</f>
        <v>0</v>
      </c>
      <c r="C4" s="21">
        <f>-SIN(RADIANS($A4))*(プロット!B4)+COS(RADIANS($A4))*(プロット!C4)</f>
        <v>0</v>
      </c>
      <c r="D4" s="21">
        <f>COS(RADIANS($A4))*(プロット!D4)+SIN(RADIANS($A4))*(プロット!E4)</f>
        <v>15.801879444000003</v>
      </c>
      <c r="E4" s="21">
        <f>-SIN(RADIANS($A4))*(プロット!D4)+COS(RADIANS($A4))*(プロット!E4)</f>
        <v>4.3615335693399997</v>
      </c>
      <c r="F4" s="21" t="e">
        <f t="shared" ref="F4:F9" si="0">C4/B4</f>
        <v>#DIV/0!</v>
      </c>
      <c r="G4" s="21">
        <f t="shared" ref="G4:G9" si="1">E4/D4</f>
        <v>0.2760135960280396</v>
      </c>
    </row>
    <row r="5" spans="1:8">
      <c r="A5" s="21">
        <v>2</v>
      </c>
      <c r="B5" s="21">
        <f>COS(RADIANS($A5))*(プロット!B5)+SIN(RADIANS($A5))*(プロット!C5)</f>
        <v>0</v>
      </c>
      <c r="C5" s="21">
        <f>-SIN(RADIANS($A5))*(プロット!B5)+COS(RADIANS($A5))*(プロット!C5)</f>
        <v>0</v>
      </c>
      <c r="D5" s="21">
        <f>COS(RADIANS($A5))*(プロット!D5)+SIN(RADIANS($A5))*(プロット!E5)</f>
        <v>17.406416814637499</v>
      </c>
      <c r="E5" s="21">
        <f>-SIN(RADIANS($A5))*(プロット!D5)+COS(RADIANS($A5))*(プロット!E5)</f>
        <v>44.787241017938562</v>
      </c>
      <c r="F5" s="21" t="e">
        <f t="shared" si="0"/>
        <v>#DIV/0!</v>
      </c>
      <c r="G5" s="21">
        <f t="shared" si="1"/>
        <v>2.5730304803614628</v>
      </c>
    </row>
    <row r="6" spans="1:8">
      <c r="A6" s="21">
        <v>4</v>
      </c>
      <c r="B6" s="21">
        <f>COS(RADIANS($A6))*(プロット!B6)+SIN(RADIANS($A6))*(プロット!C6)</f>
        <v>18.070508787079429</v>
      </c>
      <c r="C6" s="21">
        <f>-SIN(RADIANS($A6))*(プロット!B6)+COS(RADIANS($A6))*(プロット!C6)</f>
        <v>60.283438007054379</v>
      </c>
      <c r="D6" s="21">
        <f>COS(RADIANS($A6))*(プロット!D6)+SIN(RADIANS($A6))*(プロット!E6)</f>
        <v>19.309324430292765</v>
      </c>
      <c r="E6" s="21">
        <f>-SIN(RADIANS($A6))*(プロット!D6)+COS(RADIANS($A6))*(プロット!E6)</f>
        <v>78.067316869245346</v>
      </c>
      <c r="F6" s="21">
        <f t="shared" si="0"/>
        <v>3.3360122129022489</v>
      </c>
      <c r="G6" s="21">
        <f t="shared" si="1"/>
        <v>4.0429854058887811</v>
      </c>
    </row>
    <row r="7" spans="1:8">
      <c r="A7" s="21">
        <v>6</v>
      </c>
      <c r="B7" s="21">
        <f>COS(RADIANS($A7))*(プロット!B7)+SIN(RADIANS($A7))*(プロット!C7)</f>
        <v>20.599063196833125</v>
      </c>
      <c r="C7" s="21">
        <f>-SIN(RADIANS($A7))*(プロット!B7)+COS(RADIANS($A7))*(プロット!C7)</f>
        <v>81.222056909857756</v>
      </c>
      <c r="D7" s="21">
        <f>COS(RADIANS($A7))*(プロット!D7)+SIN(RADIANS($A7))*(プロット!E7)</f>
        <v>21.989588469128783</v>
      </c>
      <c r="E7" s="21">
        <f>-SIN(RADIANS($A7))*(プロット!D7)+COS(RADIANS($A7))*(プロット!E7)</f>
        <v>119.45472508969937</v>
      </c>
      <c r="F7" s="21">
        <f t="shared" si="0"/>
        <v>3.9429976078885343</v>
      </c>
      <c r="G7" s="21">
        <f t="shared" si="1"/>
        <v>5.4323310896610018</v>
      </c>
    </row>
    <row r="8" spans="1:8">
      <c r="A8" s="21">
        <v>8</v>
      </c>
      <c r="B8" s="21">
        <f>COS(RADIANS($A8))*(プロット!B8)+SIN(RADIANS($A8))*(プロット!C8)</f>
        <v>23.489026294253037</v>
      </c>
      <c r="C8" s="21">
        <f>-SIN(RADIANS($A8))*(プロット!B8)+COS(RADIANS($A8))*(プロット!C8)</f>
        <v>105.29413795439389</v>
      </c>
      <c r="D8" s="21">
        <f>COS(RADIANS($A8))*(プロット!D8)+SIN(RADIANS($A8))*(プロット!E8)</f>
        <v>25.620195313855039</v>
      </c>
      <c r="E8" s="21">
        <f>-SIN(RADIANS($A8))*(プロット!D8)+COS(RADIANS($A8))*(プロット!E8)</f>
        <v>154.93516292793052</v>
      </c>
      <c r="F8" s="21">
        <f t="shared" si="0"/>
        <v>4.4826948820843961</v>
      </c>
      <c r="G8" s="21">
        <f t="shared" si="1"/>
        <v>6.0473841448095351</v>
      </c>
    </row>
    <row r="9" spans="1:8">
      <c r="A9" s="21">
        <v>10</v>
      </c>
      <c r="B9" s="21">
        <f>COS(RADIANS($A9))*(プロット!B9)+SIN(RADIANS($A9))*(プロット!C9)</f>
        <v>0</v>
      </c>
      <c r="C9" s="21">
        <f>-SIN(RADIANS($A9))*(プロット!B9)+COS(RADIANS($A9))*(プロット!C9)</f>
        <v>0</v>
      </c>
      <c r="D9" s="21">
        <f>COS(RADIANS($A9))*(プロット!D9)+SIN(RADIANS($A9))*(プロット!E9)</f>
        <v>31.38609814199263</v>
      </c>
      <c r="E9" s="21">
        <f>-SIN(RADIANS($A9))*(プロット!D9)+COS(RADIANS($A9))*(プロット!E9)</f>
        <v>194.0222974436239</v>
      </c>
      <c r="F9" s="21" t="e">
        <f t="shared" si="0"/>
        <v>#DIV/0!</v>
      </c>
      <c r="G9" s="21">
        <f t="shared" si="1"/>
        <v>6.1817909497974277</v>
      </c>
    </row>
    <row r="10" spans="1:8">
      <c r="F10" s="21"/>
      <c r="G10" s="21"/>
    </row>
    <row r="11" spans="1:8">
      <c r="G11" s="21"/>
      <c r="H11" s="21"/>
    </row>
    <row r="12" spans="1:8">
      <c r="B12" s="13"/>
      <c r="C12" s="16" t="s">
        <v>37</v>
      </c>
      <c r="D12" s="17" t="s">
        <v>38</v>
      </c>
      <c r="G12" s="21"/>
      <c r="H12" s="21"/>
    </row>
    <row r="13" spans="1:8">
      <c r="B13" s="15" t="s">
        <v>39</v>
      </c>
      <c r="C13" s="18">
        <f>-COS(RADIANS($A$6))*(-プロット!N19)-SIN(RADIANS($A$6))*(-プロット!N20)</f>
        <v>2.752401375293668</v>
      </c>
      <c r="D13" s="19">
        <f>-COS(RADIANS($A$6))*(-プロット!O19)-SIN(RADIANS($A$6))*(-プロット!O20)</f>
        <v>2.0441131456459671</v>
      </c>
      <c r="G13" s="21"/>
      <c r="H13" s="21"/>
    </row>
    <row r="14" spans="1:8">
      <c r="B14" s="14" t="s">
        <v>40</v>
      </c>
      <c r="C14" s="23">
        <f>SIN(RADIANS($A$6))*(-プロット!N19)-COS(RADIANS($A$6))*(-プロット!N20)</f>
        <v>24.810638654515092</v>
      </c>
      <c r="D14" s="24">
        <f>SIN(RADIANS($A$6))*(-プロット!O19)-COS(RADIANS($A$6))*(-プロット!O20)</f>
        <v>26.603047561821828</v>
      </c>
      <c r="G14" s="21"/>
      <c r="H14" s="21"/>
    </row>
    <row r="15" spans="1:8">
      <c r="G15" s="21"/>
      <c r="H15" s="21"/>
    </row>
    <row r="16" spans="1:8">
      <c r="G16" s="21"/>
      <c r="H16" s="21"/>
    </row>
    <row r="17" spans="1:8">
      <c r="A17" s="50"/>
      <c r="B17" s="52" t="s">
        <v>39</v>
      </c>
      <c r="C17" s="53"/>
      <c r="D17" s="54" t="s">
        <v>40</v>
      </c>
      <c r="E17" s="55"/>
      <c r="G17" s="21"/>
      <c r="H17" s="21"/>
    </row>
    <row r="18" spans="1:8">
      <c r="A18" s="51"/>
      <c r="B18" s="6" t="s">
        <v>41</v>
      </c>
      <c r="C18" s="11" t="s">
        <v>42</v>
      </c>
      <c r="D18" s="12" t="s">
        <v>41</v>
      </c>
      <c r="E18" s="7" t="s">
        <v>42</v>
      </c>
      <c r="G18" s="21"/>
      <c r="H18" s="21"/>
    </row>
    <row r="19" spans="1:8">
      <c r="A19" s="4" t="s">
        <v>1</v>
      </c>
      <c r="B19" s="25">
        <f>-COS(RADIANS($A$6))*(-プロット!B13)-SIN(RADIANS($A$6))*(-プロット!D13)</f>
        <v>7.6247619071428776</v>
      </c>
      <c r="C19" s="26">
        <f>-COS(RADIANS($A$6))*(-プロット!C13)-SIN(RADIANS($A$6))*(-プロット!E13)</f>
        <v>7.7080213820789778</v>
      </c>
      <c r="D19" s="25">
        <f>SIN(RADIANS($A$6))*(-プロット!B13)-COS(RADIANS($A$6))*(-プロット!D13)</f>
        <v>14.479515142368102</v>
      </c>
      <c r="E19" s="26">
        <f>SIN(RADIANS($A$6))*(-プロット!C13)-COS(RADIANS($A$6))*(-プロット!E13)</f>
        <v>12.744359708562619</v>
      </c>
      <c r="G19" s="21"/>
      <c r="H19" s="21"/>
    </row>
    <row r="20" spans="1:8">
      <c r="A20" s="8" t="s">
        <v>2</v>
      </c>
      <c r="B20" s="27">
        <f>-COS(RADIANS($A$6))*(-プロット!B14)-SIN(RADIANS($A$6))*(-プロット!D14)</f>
        <v>2.077894137034741</v>
      </c>
      <c r="C20" s="28">
        <f>-COS(RADIANS($A$6))*(-プロット!C14)-SIN(RADIANS($A$6))*(-プロット!E14)</f>
        <v>2.8387292559583286</v>
      </c>
      <c r="D20" s="27">
        <f>SIN(RADIANS($A$6))*(-プロット!B14)-COS(RADIANS($A$6))*(-プロット!D14)</f>
        <v>22.521609917012558</v>
      </c>
      <c r="E20" s="28">
        <f>SIN(RADIANS($A$6))*(-プロット!C14)-COS(RADIANS($A$6))*(-プロット!E14)</f>
        <v>33.372932182669324</v>
      </c>
      <c r="G20" s="21"/>
      <c r="H20" s="21"/>
    </row>
    <row r="21" spans="1:8">
      <c r="A21" s="4" t="s">
        <v>3</v>
      </c>
      <c r="B21" s="27">
        <f>-COS(RADIANS($A$6))*(-プロット!B15)-SIN(RADIANS($A$6))*(-プロット!D15)</f>
        <v>2.0802842453512076</v>
      </c>
      <c r="C21" s="28">
        <f>-COS(RADIANS($A$6))*(-プロット!C15)-SIN(RADIANS($A$6))*(-プロット!E15)</f>
        <v>2.8469211142800415</v>
      </c>
      <c r="D21" s="27">
        <f>SIN(RADIANS($A$6))*(-プロット!B15)-COS(RADIANS($A$6))*(-プロット!D15)</f>
        <v>22.447898283650371</v>
      </c>
      <c r="E21" s="28">
        <f>SIN(RADIANS($A$6))*(-プロット!C15)-COS(RADIANS($A$6))*(-プロット!E15)</f>
        <v>33.534403343150842</v>
      </c>
      <c r="G21" s="21"/>
      <c r="H21" s="21"/>
    </row>
    <row r="22" spans="1:8" ht="30" customHeight="1">
      <c r="A22" s="9" t="s">
        <v>43</v>
      </c>
      <c r="B22" s="27">
        <f>-COS(RADIANS($A$6))*(-プロット!B16)-SIN(RADIANS($A$6))*(-プロット!D16)</f>
        <v>1.7077979711962763</v>
      </c>
      <c r="C22" s="28">
        <f>-COS(RADIANS($A$6))*(-プロット!C16)-SIN(RADIANS($A$6))*(-プロット!E16)</f>
        <v>1.6762831526113151</v>
      </c>
      <c r="D22" s="27">
        <f>SIN(RADIANS($A$6))*(-プロット!B16)-COS(RADIANS($A$6))*(-プロット!D16)</f>
        <v>0.33686625643180579</v>
      </c>
      <c r="E22" s="28">
        <f>SIN(RADIANS($A$6))*(-プロット!C16)-COS(RADIANS($A$6))*(-プロット!E16)</f>
        <v>0.58319419141620132</v>
      </c>
      <c r="G22" s="21"/>
      <c r="H22" s="21"/>
    </row>
    <row r="23" spans="1:8">
      <c r="A23" s="4" t="s">
        <v>44</v>
      </c>
      <c r="B23" s="27">
        <f>-COS(RADIANS($A$6))*(-プロット!B17)-SIN(RADIANS($A$6))*(-プロット!D17)</f>
        <v>1.1254677428595294</v>
      </c>
      <c r="C23" s="28">
        <f>-COS(RADIANS($A$6))*(-プロット!C17)-SIN(RADIANS($A$6))*(-プロット!E17)</f>
        <v>1.128617894573178</v>
      </c>
      <c r="D23" s="27">
        <f>SIN(RADIANS($A$6))*(-プロット!B17)-COS(RADIANS($A$6))*(-プロット!D17)</f>
        <v>-0.32271868886092137</v>
      </c>
      <c r="E23" s="28">
        <f>SIN(RADIANS($A$6))*(-プロット!C17)-COS(RADIANS($A$6))*(-プロット!E17)</f>
        <v>-0.31012081220185017</v>
      </c>
      <c r="G23" s="21"/>
      <c r="H23" s="21"/>
    </row>
    <row r="24" spans="1:8">
      <c r="A24" s="8" t="s">
        <v>45</v>
      </c>
      <c r="B24" s="27">
        <f>-COS(RADIANS($A$6))*(-プロット!B18)-SIN(RADIANS($A$6))*(-プロット!D18)</f>
        <v>0.54340125910689674</v>
      </c>
      <c r="C24" s="28">
        <f>-COS(RADIANS($A$6))*(-プロット!C18)-SIN(RADIANS($A$6))*(-プロット!E18)</f>
        <v>0.53662565784411331</v>
      </c>
      <c r="D24" s="27">
        <f>SIN(RADIANS($A$6))*(-プロット!B18)-COS(RADIANS($A$6))*(-プロット!D18)</f>
        <v>0.47790573994964386</v>
      </c>
      <c r="E24" s="28">
        <f>SIN(RADIANS($A$6))*(-プロット!C18)-COS(RADIANS($A$6))*(-プロット!E18)</f>
        <v>0.45717726542910908</v>
      </c>
      <c r="G24" s="21"/>
      <c r="H24" s="21"/>
    </row>
    <row r="25" spans="1:8">
      <c r="A25" s="5" t="s">
        <v>25</v>
      </c>
      <c r="B25" s="27">
        <f>-COS(RADIANS($A$6))*(-プロット!B19)-SIN(RADIANS($A$6))*(-プロット!D19)</f>
        <v>2.80493803049673</v>
      </c>
      <c r="C25" s="28">
        <f>-COS(RADIANS($A$6))*(-プロット!C19)-SIN(RADIANS($A$6))*(-プロット!E19)</f>
        <v>2.7610811101802697</v>
      </c>
      <c r="D25" s="27">
        <f>SIN(RADIANS($A$6))*(-プロット!B19)-COS(RADIANS($A$6))*(-プロット!D19)</f>
        <v>0.34971370570730964</v>
      </c>
      <c r="E25" s="28">
        <f>SIN(RADIANS($A$6))*(-プロット!C19)-COS(RADIANS($A$6))*(-プロット!E19)</f>
        <v>0.33742263769894232</v>
      </c>
      <c r="G25" s="21"/>
      <c r="H25" s="21"/>
    </row>
    <row r="26" spans="1:8">
      <c r="A26" s="10" t="s">
        <v>26</v>
      </c>
      <c r="B26" s="27">
        <f>-COS(RADIANS($A$6))*(-プロット!B20)-SIN(RADIANS($A$6))*(-プロット!D20)</f>
        <v>0.10596349389117153</v>
      </c>
      <c r="C26" s="28">
        <f>-COS(RADIANS($A$6))*(-プロット!C20)-SIN(RADIANS($A$6))*(-プロット!E20)</f>
        <v>0.10574428708365677</v>
      </c>
      <c r="D26" s="27">
        <f>SIN(RADIANS($A$6))*(-プロット!B20)-COS(RADIANS($A$6))*(-プロット!D20)</f>
        <v>-7.352349204491653E-3</v>
      </c>
      <c r="E26" s="28">
        <f>SIN(RADIANS($A$6))*(-プロット!C20)-COS(RADIANS($A$6))*(-プロット!E20)</f>
        <v>-5.3413308470313722E-3</v>
      </c>
      <c r="G26" s="21"/>
      <c r="H26" s="21"/>
    </row>
    <row r="27" spans="1:8">
      <c r="A27" s="20" t="s">
        <v>15</v>
      </c>
      <c r="B27" s="29">
        <f>SUM(B19:B26)</f>
        <v>18.070508787079429</v>
      </c>
      <c r="C27" s="30">
        <f>-COS(RADIANS($A$6))*(-プロット!C21)-SIN(RADIANS($A$6))*(-プロット!E21)</f>
        <v>19.602023854609882</v>
      </c>
      <c r="D27" s="29">
        <f>SIN(RADIANS($A$6))*(-プロット!B21)-COS(RADIANS($A$6))*(-プロット!D21)</f>
        <v>60.283438007054379</v>
      </c>
      <c r="E27" s="30">
        <f>SIN(RADIANS($A$6))*(-プロット!C21)-COS(RADIANS($A$6))*(-プロット!E21)</f>
        <v>80.714027185878152</v>
      </c>
      <c r="G27" s="21"/>
      <c r="H27" s="21"/>
    </row>
    <row r="28" spans="1:8">
      <c r="G28" s="21"/>
      <c r="H28" s="21"/>
    </row>
    <row r="29" spans="1:8">
      <c r="G29" s="21"/>
      <c r="H29" s="21"/>
    </row>
    <row r="30" spans="1:8">
      <c r="G30" s="21"/>
      <c r="H30" s="21"/>
    </row>
    <row r="31" spans="1:8">
      <c r="G31" s="21"/>
      <c r="H31" s="21"/>
    </row>
    <row r="32" spans="1:8">
      <c r="G32" s="21"/>
      <c r="H32" s="21"/>
    </row>
  </sheetData>
  <mergeCells count="5">
    <mergeCell ref="A17:A18"/>
    <mergeCell ref="B17:C17"/>
    <mergeCell ref="D17:E17"/>
    <mergeCell ref="B1:C1"/>
    <mergeCell ref="D1:E1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"/>
  <sheetViews>
    <sheetView workbookViewId="0">
      <selection activeCell="F13" sqref="F13"/>
    </sheetView>
  </sheetViews>
  <sheetFormatPr baseColWidth="10" defaultRowHeight="20"/>
  <sheetData>
    <row r="1" spans="1:7">
      <c r="A1" s="21"/>
      <c r="B1" s="56">
        <v>1</v>
      </c>
      <c r="C1" s="57"/>
      <c r="D1" s="56">
        <v>1.5</v>
      </c>
      <c r="E1" s="57"/>
      <c r="F1" s="21">
        <v>1</v>
      </c>
      <c r="G1" s="21">
        <v>1.5</v>
      </c>
    </row>
    <row r="2" spans="1:7">
      <c r="A2" s="21"/>
      <c r="B2" s="21" t="s">
        <v>31</v>
      </c>
      <c r="C2" s="21" t="s">
        <v>32</v>
      </c>
      <c r="D2" s="21" t="s">
        <v>31</v>
      </c>
      <c r="E2" s="21" t="s">
        <v>32</v>
      </c>
      <c r="F2" s="21"/>
      <c r="G2" s="21"/>
    </row>
    <row r="3" spans="1:7">
      <c r="A3" s="21" t="s">
        <v>33</v>
      </c>
      <c r="B3" s="21" t="s">
        <v>34</v>
      </c>
      <c r="C3" s="21" t="s">
        <v>35</v>
      </c>
      <c r="D3" s="21" t="s">
        <v>34</v>
      </c>
      <c r="E3" s="21" t="s">
        <v>35</v>
      </c>
      <c r="F3" s="21" t="s">
        <v>36</v>
      </c>
      <c r="G3" s="21" t="s">
        <v>36</v>
      </c>
    </row>
    <row r="4" spans="1:7">
      <c r="A4" s="21">
        <v>0</v>
      </c>
      <c r="B4" s="21">
        <f>COS(RADIANS($A4))*(プロット!$J4)+SIN(RADIANS($A4))*(プロット!$K4)</f>
        <v>0</v>
      </c>
      <c r="C4" s="21">
        <f>-SIN(RADIANS($A4))*(プロット!$J4)+COS(RADIANS($A4))*(プロット!$K4)</f>
        <v>0</v>
      </c>
      <c r="D4" s="21">
        <f>COS(RADIANS($A4))*(プロット!$L4)+SIN(RADIANS($A4))*(プロット!$M4)</f>
        <v>11.090920124000004</v>
      </c>
      <c r="E4" s="21">
        <f>-SIN(RADIANS($A4))*(プロット!$L4)+COS(RADIANS($A4))*(プロット!$M4)</f>
        <v>3.5801622033399996</v>
      </c>
      <c r="F4" s="21" t="e">
        <f t="shared" ref="F4:F9" si="0">C4/B4</f>
        <v>#DIV/0!</v>
      </c>
      <c r="G4" s="21">
        <f t="shared" ref="G4:G9" si="1">E4/D4</f>
        <v>0.3228011890188236</v>
      </c>
    </row>
    <row r="5" spans="1:7">
      <c r="A5" s="21">
        <v>2</v>
      </c>
      <c r="B5" s="21">
        <f>COS(RADIANS($A5))*(プロット!$J5)+SIN(RADIANS($A5))*(プロット!$K5)</f>
        <v>0</v>
      </c>
      <c r="C5" s="21">
        <f>-SIN(RADIANS($A5))*(プロット!$J5)+COS(RADIANS($A5))*(プロット!$K5)</f>
        <v>0</v>
      </c>
      <c r="D5" s="21">
        <f>COS(RADIANS($A5))*(プロット!$L5)+SIN(RADIANS($A5))*(プロット!$M5)</f>
        <v>12.27080771709586</v>
      </c>
      <c r="E5" s="21">
        <f>-SIN(RADIANS($A5))*(プロット!$L5)+COS(RADIANS($A5))*(プロット!$M5)</f>
        <v>44.128060014985039</v>
      </c>
      <c r="F5" s="21" t="e">
        <f t="shared" si="0"/>
        <v>#DIV/0!</v>
      </c>
      <c r="G5" s="21">
        <f t="shared" si="1"/>
        <v>3.5961821774376932</v>
      </c>
    </row>
    <row r="6" spans="1:7">
      <c r="A6" s="21">
        <v>4</v>
      </c>
      <c r="B6" s="21">
        <f>COS(RADIANS($A6))*(プロット!$J6)+SIN(RADIANS($A6))*(プロット!$K6)</f>
        <v>12.485060199019099</v>
      </c>
      <c r="C6" s="21">
        <f>-SIN(RADIANS($A6))*(プロット!$J6)+COS(RADIANS($A6))*(プロット!$K6)</f>
        <v>60.674010620091821</v>
      </c>
      <c r="D6" s="21">
        <f>COS(RADIANS($A6))*(プロット!$L6)+SIN(RADIANS($A6))*(プロット!$M6)</f>
        <v>13.757849832577078</v>
      </c>
      <c r="E6" s="21">
        <f>-SIN(RADIANS($A6))*(プロット!$L6)+COS(RADIANS($A6))*(プロット!$M6)</f>
        <v>77.523655893048371</v>
      </c>
      <c r="F6" s="21">
        <f t="shared" si="0"/>
        <v>4.8597291204778283</v>
      </c>
      <c r="G6" s="21">
        <f t="shared" si="1"/>
        <v>5.6348671366859131</v>
      </c>
    </row>
    <row r="7" spans="1:7">
      <c r="A7" s="21">
        <v>6</v>
      </c>
      <c r="B7" s="21">
        <f>COS(RADIANS($A7))*(プロット!$J7)+SIN(RADIANS($A7))*(プロット!$K7)</f>
        <v>14.801834418637091</v>
      </c>
      <c r="C7" s="21">
        <f>-SIN(RADIANS($A7))*(プロット!$J7)+COS(RADIANS($A7))*(プロット!$K7)</f>
        <v>81.831370207250217</v>
      </c>
      <c r="D7" s="21">
        <f>COS(RADIANS($A7))*(プロット!$L7)+SIN(RADIANS($A7))*(プロット!$M7)</f>
        <v>16.153664809485523</v>
      </c>
      <c r="E7" s="21">
        <f>-SIN(RADIANS($A7))*(プロット!$L7)+COS(RADIANS($A7))*(プロット!$M7)</f>
        <v>119.00718787590546</v>
      </c>
      <c r="F7" s="21">
        <f t="shared" si="0"/>
        <v>5.5284613982855921</v>
      </c>
      <c r="G7" s="21">
        <f t="shared" si="1"/>
        <v>7.3671943351222549</v>
      </c>
    </row>
    <row r="8" spans="1:7">
      <c r="A8" s="21">
        <v>8</v>
      </c>
      <c r="B8" s="21">
        <f>COS(RADIANS($A8))*(プロット!$J8)+SIN(RADIANS($A8))*(プロット!$K8)</f>
        <v>17.510279676212274</v>
      </c>
      <c r="C8" s="21">
        <f>-SIN(RADIANS($A8))*(プロット!$J8)+COS(RADIANS($A8))*(プロット!$K8)</f>
        <v>106.13439599456743</v>
      </c>
      <c r="D8" s="21">
        <f>COS(RADIANS($A8))*(プロット!$L8)+SIN(RADIANS($A8))*(プロット!$M8)</f>
        <v>19.445775844872021</v>
      </c>
      <c r="E8" s="21">
        <f>-SIN(RADIANS($A8))*(プロット!$L8)+COS(RADIANS($A8))*(プロット!$M8)</f>
        <v>154.77197833986358</v>
      </c>
      <c r="F8" s="21">
        <f t="shared" si="0"/>
        <v>6.0612621818228902</v>
      </c>
      <c r="G8" s="21">
        <f t="shared" si="1"/>
        <v>7.9591567636360452</v>
      </c>
    </row>
    <row r="9" spans="1:7">
      <c r="A9" s="21">
        <v>10</v>
      </c>
      <c r="B9" s="21">
        <f>COS(RADIANS($A9))*(プロット!$J9)+SIN(RADIANS($A9))*(プロット!$K9)</f>
        <v>0</v>
      </c>
      <c r="C9" s="21">
        <f>-SIN(RADIANS($A9))*(プロット!$J9)+COS(RADIANS($A9))*(プロット!$K9)</f>
        <v>0</v>
      </c>
      <c r="D9" s="21">
        <f>COS(RADIANS($A9))*(プロット!$L9)+SIN(RADIANS($A9))*(プロット!$M9)</f>
        <v>24.952437528634402</v>
      </c>
      <c r="E9" s="21">
        <f>-SIN(RADIANS($A9))*(プロット!$L9)+COS(RADIANS($A9))*(プロット!$M9)</f>
        <v>193.97986860628478</v>
      </c>
      <c r="F9" s="21" t="e">
        <f t="shared" si="0"/>
        <v>#DIV/0!</v>
      </c>
      <c r="G9" s="21">
        <f t="shared" si="1"/>
        <v>7.7739847413176122</v>
      </c>
    </row>
  </sheetData>
  <mergeCells count="2">
    <mergeCell ref="B1:C1"/>
    <mergeCell ref="D1:E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alpha=0</vt:lpstr>
      <vt:lpstr>alpha=2</vt:lpstr>
      <vt:lpstr>alpha=4</vt:lpstr>
      <vt:lpstr>alpha=6</vt:lpstr>
      <vt:lpstr>alpha=8</vt:lpstr>
      <vt:lpstr>alpha=10</vt:lpstr>
      <vt:lpstr>alpha=12</vt:lpstr>
      <vt:lpstr>変換後プロット</vt:lpstr>
      <vt:lpstr>三種抜きプロット</vt:lpstr>
      <vt:lpstr>プロット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2019-10-21T04:59:10Z</dcterms:created>
  <dcterms:modified xsi:type="dcterms:W3CDTF">2019-10-29T07:56:48Z</dcterms:modified>
</cp:coreProperties>
</file>