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540" windowWidth="25580" xWindow="20" yWindow="460"/>
  </bookViews>
  <sheets>
    <sheet xmlns:r="http://schemas.openxmlformats.org/officeDocument/2006/relationships" name="alpha=0" sheetId="1" state="visible" r:id="rId1"/>
    <sheet xmlns:r="http://schemas.openxmlformats.org/officeDocument/2006/relationships" name="alpha=2" sheetId="2" state="visible" r:id="rId2"/>
    <sheet xmlns:r="http://schemas.openxmlformats.org/officeDocument/2006/relationships" name="alpha=4" sheetId="3" state="visible" r:id="rId3"/>
    <sheet xmlns:r="http://schemas.openxmlformats.org/officeDocument/2006/relationships" name="alpha=6" sheetId="4" state="visible" r:id="rId4"/>
    <sheet xmlns:r="http://schemas.openxmlformats.org/officeDocument/2006/relationships" name="alpha=8" sheetId="5" state="visible" r:id="rId5"/>
    <sheet xmlns:r="http://schemas.openxmlformats.org/officeDocument/2006/relationships" name="alpha=10" sheetId="6" state="visible" r:id="rId6"/>
    <sheet xmlns:r="http://schemas.openxmlformats.org/officeDocument/2006/relationships" name="alpha=12" sheetId="7" state="visible" r:id="rId7"/>
    <sheet xmlns:r="http://schemas.openxmlformats.org/officeDocument/2006/relationships" name="alpha=14" sheetId="8" state="visible" r:id="rId8"/>
    <sheet xmlns:r="http://schemas.openxmlformats.org/officeDocument/2006/relationships" name="plot_1.0vs1.5D2vs1.5B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4" numFmtId="0">
      <alignment vertical="center"/>
    </xf>
    <xf applyAlignment="1" borderId="0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applyAlignment="1" borderId="0" fillId="0" fontId="4" numFmtId="10" pivotButton="0" quotePrefix="0" xfId="1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</cellXfs>
  <cellStyles count="2">
    <cellStyle builtinId="0" name="標準" xfId="0"/>
    <cellStyle builtinId="5" name="パーセント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ja-JP" lang="en-US"/>
              <a:t>Drag[N]</a:t>
            </a:r>
            <a:endParaRPr altLang="en-US" lang="ja-JP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'alpha=4'!$C$35</f>
              <strCache>
                <ptCount val="1"/>
                <pt idx="0">
                  <v>機首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'alpha=4'!$B$36:$B$38</f>
              <strCache>
                <ptCount val="3"/>
                <pt idx="0">
                  <v>従来機</v>
                </pt>
                <pt idx="1">
                  <v>1.5倍機B</v>
                </pt>
                <pt idx="2">
                  <v>1.5倍機D2</v>
                </pt>
              </strCache>
            </strRef>
          </cat>
          <val>
            <numRef>
              <f>'alpha=4'!$C$36:$C$38</f>
              <numCache>
                <formatCode>0.000</formatCode>
                <ptCount val="3"/>
                <pt idx="0">
                  <v>7.624761907142878</v>
                </pt>
                <pt idx="1">
                  <v>7.180430124115647</v>
                </pt>
                <pt idx="2">
                  <v>3.039662552459155</v>
                </pt>
              </numCache>
            </numRef>
          </val>
        </ser>
        <ser>
          <idx val="1"/>
          <order val="1"/>
          <tx>
            <strRef>
              <f>'alpha=4'!$D$35</f>
              <strCache>
                <ptCount val="1"/>
                <pt idx="0">
                  <v>左右両翼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'alpha=4'!$B$36:$B$38</f>
              <strCache>
                <ptCount val="3"/>
                <pt idx="0">
                  <v>従来機</v>
                </pt>
                <pt idx="1">
                  <v>1.5倍機B</v>
                </pt>
                <pt idx="2">
                  <v>1.5倍機D2</v>
                </pt>
              </strCache>
            </strRef>
          </cat>
          <val>
            <numRef>
              <f>'alpha=4'!$D$36:$D$38</f>
              <numCache>
                <formatCode>0.000</formatCode>
                <ptCount val="3"/>
                <pt idx="0">
                  <v>4.158178382385948</v>
                </pt>
                <pt idx="1">
                  <v>4.311107267466717</v>
                </pt>
                <pt idx="2">
                  <v>4.404508582241331</v>
                </pt>
              </numCache>
            </numRef>
          </val>
        </ser>
        <ser>
          <idx val="2"/>
          <order val="2"/>
          <tx>
            <strRef>
              <f>'alpha=4'!$E$35</f>
              <strCache>
                <ptCount val="1"/>
                <pt idx="0">
                  <v>その他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'alpha=4'!$B$36:$B$38</f>
              <strCache>
                <ptCount val="3"/>
                <pt idx="0">
                  <v>従来機</v>
                </pt>
                <pt idx="1">
                  <v>1.5倍機B</v>
                </pt>
                <pt idx="2">
                  <v>1.5倍機D2</v>
                </pt>
              </strCache>
            </strRef>
          </cat>
          <val>
            <numRef>
              <f>'alpha=4'!$E$36:$E$38</f>
              <numCache>
                <formatCode>0.000</formatCode>
                <ptCount val="3"/>
                <pt idx="0">
                  <v>6.287568497550604</v>
                </pt>
                <pt idx="1">
                  <v>5.886663524211594</v>
                </pt>
                <pt idx="2">
                  <v>6.308132303809472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serLines>
          <spPr>
            <a:ln xmlns:a="http://schemas.openxmlformats.org/drawingml/2006/main" algn="ctr" cap="flat" cmpd="sng" w="9525">
              <a:solidFill>
                <a:schemeClr val="tx1">
                  <a:lumMod val="35000"/>
                  <a:lumOff val="65000"/>
                </a:schemeClr>
              </a:solidFill>
              <a:prstDash val="solid"/>
              <a:round/>
            </a:ln>
          </spPr>
        </serLines>
        <axId val="2010590655"/>
        <axId val="2011027647"/>
      </barChart>
      <catAx>
        <axId val="20105906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2011027647"/>
        <crosses val="autoZero"/>
        <auto val="1"/>
        <lblAlgn val="ctr"/>
        <lblOffset val="100"/>
        <noMultiLvlLbl val="0"/>
      </catAx>
      <valAx>
        <axId val="2011027647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_);[Red]\(#,##0\)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201059065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ja-JP" lang="en-US"/>
              <a:t>Lift[N]</a:t>
            </a:r>
            <a:endParaRPr altLang="en-US" lang="ja-JP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'alpha=4'!$C$35</f>
              <strCache>
                <ptCount val="1"/>
                <pt idx="0">
                  <v>機首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'alpha=4'!$B$39:$B$41</f>
              <strCache>
                <ptCount val="3"/>
                <pt idx="0">
                  <v>従来機</v>
                </pt>
                <pt idx="1">
                  <v>1.5倍機B</v>
                </pt>
                <pt idx="2">
                  <v>1.5倍機D2</v>
                </pt>
              </strCache>
            </strRef>
          </cat>
          <val>
            <numRef>
              <f>'alpha=4'!$C$39:$C$41</f>
              <numCache>
                <formatCode>0.000</formatCode>
                <ptCount val="3"/>
                <pt idx="0">
                  <v>14.4795151423681</v>
                </pt>
                <pt idx="1">
                  <v>12.02486668545368</v>
                </pt>
                <pt idx="2">
                  <v>12.95797563635296</v>
                </pt>
              </numCache>
            </numRef>
          </val>
        </ser>
        <ser>
          <idx val="1"/>
          <order val="1"/>
          <tx>
            <strRef>
              <f>'alpha=4'!$D$35</f>
              <strCache>
                <ptCount val="1"/>
                <pt idx="0">
                  <v>左右両翼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'alpha=4'!$B$39:$B$41</f>
              <strCache>
                <ptCount val="3"/>
                <pt idx="0">
                  <v>従来機</v>
                </pt>
                <pt idx="1">
                  <v>1.5倍機B</v>
                </pt>
                <pt idx="2">
                  <v>1.5倍機D2</v>
                </pt>
              </strCache>
            </strRef>
          </cat>
          <val>
            <numRef>
              <f>'alpha=4'!$D$39:$D$41</f>
              <numCache>
                <formatCode>0.000</formatCode>
                <ptCount val="3"/>
                <pt idx="0">
                  <v>44.96950820066293</v>
                </pt>
                <pt idx="1">
                  <v>68.48842311558229</v>
                </pt>
                <pt idx="2">
                  <v>66.44557729948563</v>
                </pt>
              </numCache>
            </numRef>
          </val>
        </ser>
        <ser>
          <idx val="2"/>
          <order val="2"/>
          <tx>
            <strRef>
              <f>'alpha=4'!$E$35</f>
              <strCache>
                <ptCount val="1"/>
                <pt idx="0">
                  <v>その他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'alpha=4'!$B$39:$B$41</f>
              <strCache>
                <ptCount val="3"/>
                <pt idx="0">
                  <v>従来機</v>
                </pt>
                <pt idx="1">
                  <v>1.5倍機B</v>
                </pt>
                <pt idx="2">
                  <v>1.5倍機D2</v>
                </pt>
              </strCache>
            </strRef>
          </cat>
          <val>
            <numRef>
              <f>'alpha=4'!$E$39:$E$41</f>
              <numCache>
                <formatCode>0.000</formatCode>
                <ptCount val="3"/>
                <pt idx="0">
                  <v>0.8344146640233463</v>
                </pt>
                <pt idx="1">
                  <v>1.32092954221398</v>
                </pt>
                <pt idx="2">
                  <v>1.131282593963677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serLines>
          <spPr>
            <a:ln xmlns:a="http://schemas.openxmlformats.org/drawingml/2006/main" algn="ctr" cap="flat" cmpd="sng" w="9525">
              <a:solidFill>
                <a:schemeClr val="tx1">
                  <a:lumMod val="35000"/>
                  <a:lumOff val="65000"/>
                </a:schemeClr>
              </a:solidFill>
              <a:prstDash val="solid"/>
              <a:round/>
            </a:ln>
          </spPr>
        </serLines>
        <axId val="2054774959"/>
        <axId val="2064949055"/>
      </barChart>
      <catAx>
        <axId val="205477495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2064949055"/>
        <crosses val="autoZero"/>
        <auto val="1"/>
        <lblAlgn val="ctr"/>
        <lblOffset val="100"/>
        <noMultiLvlLbl val="0"/>
      </catAx>
      <valAx>
        <axId val="2064949055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_);[Red]\(#,##0\)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2054774959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従来機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8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plot_1.0vs1.5D2vs1.5B!$N$3:$N$10</f>
              <numCache>
                <formatCode>General</formatCode>
                <ptCount val="8"/>
                <pt idx="0">
                  <v>0.05923020899495001</v>
                </pt>
                <pt idx="1">
                  <v>0.06219233386483575</v>
                </pt>
                <pt idx="2">
                  <v>0.06999853726575139</v>
                </pt>
                <pt idx="3">
                  <v>0.08058561751547363</v>
                </pt>
                <pt idx="4">
                  <v>0.09098789092037635</v>
                </pt>
                <pt idx="5">
                  <v>0.102792808674973</v>
                </pt>
                <pt idx="6">
                  <v>0.1201986300105111</v>
                </pt>
                <pt idx="7">
                  <v>0.1415900172366008</v>
                </pt>
              </numCache>
            </numRef>
          </xVal>
          <yVal>
            <numRef>
              <f>plot_1.0vs1.5D2vs1.5B!$O$3:$O$10</f>
              <numCache>
                <formatCode>General</formatCode>
                <ptCount val="8"/>
                <pt idx="0">
                  <v>0.05746501117291031</v>
                </pt>
                <pt idx="1">
                  <v>0.1424402948353699</v>
                </pt>
                <pt idx="2">
                  <v>0.2335159752038398</v>
                </pt>
                <pt idx="3">
                  <v>0.3207467172698561</v>
                </pt>
                <pt idx="4">
                  <v>0.4078709529604244</v>
                </pt>
                <pt idx="5">
                  <v>0.4826940832327118</v>
                </pt>
                <pt idx="6">
                  <v>0.5718801025420548</v>
                </pt>
                <pt idx="7">
                  <v>0.6582119810762549</v>
                </pt>
              </numCache>
            </numRef>
          </yVal>
          <smooth val="0"/>
        </ser>
        <ser>
          <idx val="1"/>
          <order val="1"/>
          <tx>
            <v>1.5倍機B(hole_original)</v>
          </tx>
          <spPr>
            <a:ln xmlns:a="http://schemas.openxmlformats.org/drawingml/2006/main">
              <a:prstDash val="solid"/>
            </a:ln>
          </spPr>
          <marker>
            <symbol val="triangle"/>
            <size val="7"/>
            <spPr>
              <a:ln xmlns:a="http://schemas.openxmlformats.org/drawingml/2006/main">
                <a:prstDash val="solid"/>
              </a:ln>
            </spPr>
          </marker>
          <xVal>
            <numRef>
              <f>plot_1.0vs1.5D2vs1.5B!$T$3:$T$10</f>
              <numCache>
                <formatCode>General</formatCode>
                <ptCount val="8"/>
                <pt idx="0">
                  <v>0.04045616744926783</v>
                </pt>
                <pt idx="1">
                  <v>0.04211353209328977</v>
                </pt>
                <pt idx="2">
                  <v>0.04849190175571123</v>
                </pt>
                <pt idx="3">
                  <v>0.05675784485073655</v>
                </pt>
                <pt idx="4">
                  <v>0.06645485154708726</v>
                </pt>
                <pt idx="5">
                  <v>0.07849780140192317</v>
                </pt>
                <pt idx="6">
                  <v>0.09542147606703429</v>
                </pt>
                <pt idx="7">
                  <v>0.1139545442427534</v>
                </pt>
              </numCache>
            </numRef>
          </xVal>
          <yVal>
            <numRef>
              <f>plot_1.0vs1.5D2vs1.5B!$U$3:$U$10</f>
              <numCache>
                <formatCode>General</formatCode>
                <ptCount val="8"/>
                <pt idx="0">
                  <v>0.0143357024011334</v>
                </pt>
                <pt idx="1">
                  <v>0.1227189546413427</v>
                </pt>
                <pt idx="2">
                  <v>0.2283491222064111</v>
                </pt>
                <pt idx="3">
                  <v>0.341757182657354</v>
                </pt>
                <pt idx="4">
                  <v>0.4528746567138541</v>
                </pt>
                <pt idx="5">
                  <v>0.5555291067341525</v>
                </pt>
                <pt idx="6">
                  <v>0.660914443547778</v>
                </pt>
                <pt idx="7">
                  <v>0.759453914780318</v>
                </pt>
              </numCache>
            </numRef>
          </yVal>
          <smooth val="0"/>
        </ser>
        <ser>
          <idx val="2"/>
          <order val="2"/>
          <tx>
            <v>1.5倍機D2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plot_1.0vs1.5D2vs1.5B!$Q$3:$Q$10</f>
              <numCache>
                <formatCode>General</formatCode>
                <ptCount val="8"/>
                <pt idx="0">
                  <v>0.03646980032232276</v>
                </pt>
                <pt idx="1">
                  <v>0.04089332024473485</v>
                </pt>
                <pt idx="2">
                  <v>0.04418188733748433</v>
                </pt>
                <pt idx="3">
                  <v>0.05089845590459019</v>
                </pt>
                <pt idx="4">
                  <v>0.05974579141734143</v>
                </pt>
                <pt idx="5">
                  <v>0.07106095131661555</v>
                </pt>
                <pt idx="6">
                  <v>0.08540059259726934</v>
                </pt>
                <pt idx="7">
                  <v>0.106594854898032</v>
                </pt>
              </numCache>
            </numRef>
          </xVal>
          <yVal>
            <numRef>
              <f>plot_1.0vs1.5D2vs1.5B!$R$3:$R$10</f>
              <numCache>
                <formatCode>General</formatCode>
                <ptCount val="8"/>
                <pt idx="0">
                  <v>0.03093049015432604</v>
                </pt>
                <pt idx="1">
                  <v>0.1495494073723097</v>
                </pt>
                <pt idx="2">
                  <v>0.2587334584369873</v>
                </pt>
                <pt idx="3">
                  <v>0.3624330864305257</v>
                </pt>
                <pt idx="4">
                  <v>0.4741085377777065</v>
                </pt>
                <pt idx="5">
                  <v>0.5780617736426802</v>
                </pt>
                <pt idx="6">
                  <v>0.6785274443105048</v>
                </pt>
                <pt idx="7">
                  <v>0.7780094354450866</v>
                </pt>
              </numCache>
            </numRef>
          </yVal>
          <smooth val="0"/>
        </ser>
        <ser>
          <idx val="3"/>
          <order val="3"/>
          <tx>
            <strRef>
              <f>plot_1.0vs1.5D2vs1.5B!$M$1</f>
              <strCache>
                <ptCount val="1"/>
                <pt idx="0">
                  <v>1.5倍機D2(no-slim)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plot_1.0vs1.5D2vs1.5B!$W$3:$W$10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xVal>
          <yVal>
            <numRef>
              <f>plot_1.0vs1.5D2vs1.5B!$X$3:$X$10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19693919"/>
        <axId val="819695599"/>
      </scatterChart>
      <valAx>
        <axId val="819693919"/>
        <scaling>
          <orientation val="minMax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200"/>
                </a:pPr>
                <a:r>
                  <a:rPr lang="en-US" sz="1200"/>
                  <a:t>CD</a:t>
                </a:r>
                <a:endParaRPr lang="ja-JP" sz="12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5599"/>
        <crosses val="autoZero"/>
        <crossBetween val="midCat"/>
      </valAx>
      <valAx>
        <axId val="819695599"/>
        <scaling>
          <orientation val="minMax"/>
          <min val="0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200"/>
                </a:pPr>
                <a:r>
                  <a:rPr lang="en-US" sz="1200"/>
                  <a:t>CL</a:t>
                </a:r>
                <a:endParaRPr lang="ja-JP" sz="12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3919"/>
        <crosses val="autoZero"/>
        <crossBetween val="midCat"/>
      </valAx>
    </plotArea>
    <legend>
      <legendPos val="l"/>
      <layout>
        <manualLayout>
          <xMode val="edge"/>
          <yMode val="edge"/>
          <wMode val="factor"/>
          <hMode val="factor"/>
          <x val="0.1675153426195768"/>
          <y val="0.0525842489531461"/>
          <w val="0.3401781182419222"/>
          <h val="0.2585325024527338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従来機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plot_1.0vs1.5D2vs1.5B!$A$3:$A$10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plot_1.0vs1.5D2vs1.5B!$J$3:$J$10</f>
              <numCache>
                <formatCode>General</formatCode>
                <ptCount val="8"/>
                <pt idx="0">
                  <v>0.9701976769626087</v>
                </pt>
                <pt idx="1">
                  <v>2.290319175751454</v>
                </pt>
                <pt idx="2">
                  <v>3.336012212902248</v>
                </pt>
                <pt idx="3">
                  <v>3.980198044747476</v>
                </pt>
                <pt idx="4">
                  <v>4.482694882084396</v>
                </pt>
                <pt idx="5">
                  <v>4.695796227914859</v>
                </pt>
                <pt idx="6">
                  <v>4.757792185252402</v>
                </pt>
                <pt idx="7">
                  <v>4.648717430243436</v>
                </pt>
              </numCache>
            </numRef>
          </yVal>
          <smooth val="0"/>
        </ser>
        <ser>
          <idx val="1"/>
          <order val="1"/>
          <tx>
            <v>1.5倍機B(hole_original)</v>
          </tx>
          <spPr>
            <a:ln xmlns:a="http://schemas.openxmlformats.org/drawingml/2006/main">
              <a:prstDash val="solid"/>
            </a:ln>
          </spPr>
          <marker>
            <symbol val="triangle"/>
            <size val="7"/>
            <spPr>
              <a:ln xmlns:a="http://schemas.openxmlformats.org/drawingml/2006/main">
                <a:prstDash val="solid"/>
              </a:ln>
            </spPr>
          </marker>
          <xVal>
            <numRef>
              <f>plot_1.0vs1.5D2vs1.5B!$A$3:$A$10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plot_1.0vs1.5D2vs1.5B!$L$3:$L$10</f>
              <numCache>
                <formatCode>General</formatCode>
                <ptCount val="8"/>
                <pt idx="0">
                  <v>0.3543514698744121</v>
                </pt>
                <pt idx="1">
                  <v>2.914002899816052</v>
                </pt>
                <pt idx="2">
                  <v>4.709015607529082</v>
                </pt>
                <pt idx="3">
                  <v>6.0213206395718</v>
                </pt>
                <pt idx="4">
                  <v>6.81477192666611</v>
                </pt>
                <pt idx="5">
                  <v>7.077002117419076</v>
                </pt>
                <pt idx="6">
                  <v>6.926265142696815</v>
                </pt>
                <pt idx="7">
                  <v>6.66453382642187</v>
                </pt>
              </numCache>
            </numRef>
          </yVal>
          <smooth val="0"/>
        </ser>
        <ser>
          <idx val="2"/>
          <order val="2"/>
          <tx>
            <v>1.5倍機D2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7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dPt>
            <idx val="2"/>
            <bubble3D val="0"/>
            <spPr>
              <a:ln xmlns:a="http://schemas.openxmlformats.org/drawingml/2006/main" cap="rnd" w="19050">
                <a:solidFill>
                  <a:schemeClr val="accent2"/>
                </a:solidFill>
                <a:prstDash val="solid"/>
                <a:miter lim="800000"/>
              </a:ln>
            </spPr>
          </dPt>
          <xVal>
            <numRef>
              <f>plot_1.0vs1.5D2vs1.5B!$A$3:$A$10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plot_1.0vs1.5D2vs1.5B!$K$3:$K$10</f>
              <numCache>
                <formatCode>General</formatCode>
                <ptCount val="8"/>
                <pt idx="0">
                  <v>0.8481124075525535</v>
                </pt>
                <pt idx="1">
                  <v>3.657061996367601</v>
                </pt>
                <pt idx="2">
                  <v>5.856097917697496</v>
                </pt>
                <pt idx="3">
                  <v>7.120708870027634</v>
                </pt>
                <pt idx="4">
                  <v>7.935429869292766</v>
                </pt>
                <pt idx="5">
                  <v>8.134731704717794</v>
                </pt>
                <pt idx="6">
                  <v>7.945231100564992</v>
                </pt>
                <pt idx="7">
                  <v>7.29875223517426</v>
                </pt>
              </numCache>
            </numRef>
          </yVal>
          <smooth val="0"/>
        </ser>
        <ser>
          <idx val="3"/>
          <order val="3"/>
          <tx>
            <strRef>
              <f>plot_1.0vs1.5D2vs1.5B!$M$1</f>
              <strCache>
                <ptCount val="1"/>
                <pt idx="0">
                  <v>1.5倍機D2(no-slim)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plot_1.0vs1.5D2vs1.5B!$A$3:$A$10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plot_1.0vs1.5D2vs1.5B!$M$3:$M$10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5.363073327108597</v>
                </pt>
                <pt idx="3">
                  <v>6.544358176927814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496373711"/>
        <axId val="1498255007"/>
      </scatterChart>
      <valAx>
        <axId val="1496373711"/>
        <scaling>
          <orientation val="minMax"/>
          <max val="14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α[deg]</a:t>
                </a:r>
                <a:endParaRPr lang="ja-JP" sz="12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10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8255007"/>
        <crosses val="autoZero"/>
        <crossBetween val="midCat"/>
      </valAx>
      <valAx>
        <axId val="1498255007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L/D</a:t>
                </a:r>
                <a:endParaRPr lang="ja-JP" sz="12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10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6373711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544969402287665"/>
          <y val="0.5377743181444167"/>
          <w val="0.3003530018529487"/>
          <h val="0.2624940206666335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10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/><Relationship Id="rId2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0</col>
      <colOff>304800</colOff>
      <row>42</row>
      <rowOff>0</rowOff>
    </from>
    <to>
      <col>5</col>
      <colOff>25400</colOff>
      <row>52</row>
      <rowOff>203200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5</col>
      <colOff>431800</colOff>
      <row>42</row>
      <rowOff>12700</rowOff>
    </from>
    <to>
      <col>10</col>
      <colOff>241300</colOff>
      <row>52</row>
      <rowOff>215900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190500</colOff>
      <row>10</row>
      <rowOff>206022</rowOff>
    </from>
    <to>
      <col>5</col>
      <colOff>182033</colOff>
      <row>24</row>
      <rowOff>12700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5</col>
      <colOff>470309</colOff>
      <row>10</row>
      <rowOff>196146</rowOff>
    </from>
    <to>
      <col>11</col>
      <colOff>139700</colOff>
      <row>23</row>
      <rowOff>215900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opLeftCell="A14" workbookViewId="0">
      <selection activeCell="A33" sqref="A33:XFD33"/>
    </sheetView>
  </sheetViews>
  <sheetFormatPr baseColWidth="10" defaultRowHeight="20"/>
  <cols>
    <col customWidth="1" max="1" min="1" style="2" width="11.5703125"/>
  </cols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0</v>
      </c>
    </row>
    <row r="2">
      <c r="A2" s="1" t="inlineStr">
        <is>
          <t>drag</t>
        </is>
      </c>
      <c r="B2" s="1" t="n">
        <v>6.446170639999999</v>
      </c>
      <c r="C2" s="1" t="n">
        <v>1.43954742</v>
      </c>
      <c r="D2" s="1" t="n">
        <v>1.44346932</v>
      </c>
      <c r="E2" s="1" t="n">
        <v>0.7104395339999998</v>
      </c>
      <c r="F2" s="1" t="n">
        <v>0.6913909989999998</v>
      </c>
      <c r="G2" s="1" t="n">
        <v>0.305663745</v>
      </c>
      <c r="H2" s="1" t="n">
        <v>0.30737956</v>
      </c>
      <c r="I2" s="1" t="n">
        <v>0.5488312570000001</v>
      </c>
      <c r="J2" s="1" t="n">
        <v>0.342128748</v>
      </c>
      <c r="K2" s="1" t="n">
        <v>0.346889789</v>
      </c>
      <c r="L2" s="1" t="n">
        <v>1.07084669</v>
      </c>
      <c r="M2" s="1" t="n">
        <v>1.52597864</v>
      </c>
      <c r="N2" s="1" t="n">
        <v>0.056765605</v>
      </c>
      <c r="O2" s="1" t="n">
        <v>0.05510345580000001</v>
      </c>
      <c r="P2" s="1">
        <f>SUM(B2:O2)</f>
        <v/>
      </c>
    </row>
    <row r="3">
      <c r="A3" s="1" t="inlineStr">
        <is>
          <t>lift</t>
        </is>
      </c>
      <c r="B3" s="1" t="n">
        <v>5.775704349999999</v>
      </c>
      <c r="C3" s="1" t="n">
        <v>4.23031649</v>
      </c>
      <c r="D3" s="1" t="n">
        <v>4.246185780000001</v>
      </c>
      <c r="E3" s="1" t="n">
        <v>0.3605204759999999</v>
      </c>
      <c r="F3" s="1" t="n">
        <v>0.4154489139999999</v>
      </c>
      <c r="G3" s="1" t="n">
        <v>-0.09590098970000001</v>
      </c>
      <c r="H3" s="1" t="n">
        <v>-0.09583707609999999</v>
      </c>
      <c r="I3" s="1" t="n">
        <v>-0.08924501830000002</v>
      </c>
      <c r="J3" s="1" t="n">
        <v>-0.07405781489999998</v>
      </c>
      <c r="K3" s="1" t="n">
        <v>-0.08932830889999999</v>
      </c>
      <c r="L3" s="1" t="n">
        <v>0.321288223</v>
      </c>
      <c r="M3" s="1" t="n">
        <v>-0.07019818449600004</v>
      </c>
      <c r="N3" s="1" t="n">
        <v>3.787813959999938e-07</v>
      </c>
      <c r="O3" s="1" t="n">
        <v>1.262176308000001e-05</v>
      </c>
      <c r="P3" s="1">
        <f>SUM(B3:O3)</f>
        <v/>
      </c>
    </row>
    <row r="4">
      <c r="A4" s="1" t="inlineStr">
        <is>
          <t>moment</t>
        </is>
      </c>
      <c r="B4" s="1" t="n">
        <v>1.57942142</v>
      </c>
      <c r="C4" s="1" t="n">
        <v>-0.282314671</v>
      </c>
      <c r="D4" s="1" t="n">
        <v>-0.301871615</v>
      </c>
      <c r="E4" s="1" t="n">
        <v>-0.08905831270000003</v>
      </c>
      <c r="F4" s="1" t="n">
        <v>-0.09051823640000002</v>
      </c>
      <c r="G4" s="1" t="n">
        <v>-0.0287516709</v>
      </c>
      <c r="H4" s="1" t="n">
        <v>-0.0290240128</v>
      </c>
      <c r="I4" s="1" t="n">
        <v>-0.08282495430000004</v>
      </c>
      <c r="J4" s="1" t="n">
        <v>0.07167391060000004</v>
      </c>
      <c r="K4" s="1" t="n">
        <v>0.07194692000000001</v>
      </c>
      <c r="L4" s="1" t="n">
        <v>1.39003753e-05</v>
      </c>
      <c r="M4" s="1" t="n">
        <v>0.0512138064</v>
      </c>
      <c r="N4" s="1" t="n">
        <v>-0.000193648659</v>
      </c>
      <c r="O4" s="1" t="n">
        <v>-0.000188609689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2.314336920000001</v>
      </c>
      <c r="C8" s="1" t="n">
        <v>1.63414556</v>
      </c>
      <c r="D8" s="1" t="n">
        <v>1.6337944</v>
      </c>
      <c r="E8" s="1" t="n">
        <v>0.7564770900000001</v>
      </c>
      <c r="F8" s="1" t="n">
        <v>0.734817536</v>
      </c>
      <c r="G8" s="1" t="n">
        <v>0.1854798259999999</v>
      </c>
      <c r="H8" s="1" t="n">
        <v>0.18193759</v>
      </c>
      <c r="I8" s="1" t="n">
        <v>0.3520041079999999</v>
      </c>
      <c r="J8" s="1" t="n">
        <v>0.223199238</v>
      </c>
      <c r="K8" s="1" t="n">
        <v>0.2237213699999999</v>
      </c>
      <c r="L8" s="1" t="n">
        <v>1.63534696</v>
      </c>
      <c r="M8" s="1" t="n">
        <v>1.47653514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2.073549739999999</v>
      </c>
      <c r="C9" s="1" t="n">
        <v>2.731207299999999</v>
      </c>
      <c r="D9" s="1" t="n">
        <v>2.660608819999999</v>
      </c>
      <c r="E9" s="1" t="n">
        <v>1.03950382</v>
      </c>
      <c r="F9" s="1" t="n">
        <v>1.04960118</v>
      </c>
      <c r="G9" s="1" t="n">
        <v>-0.0608887578</v>
      </c>
      <c r="H9" s="1" t="n">
        <v>-0.06051256179999998</v>
      </c>
      <c r="I9" s="1" t="n">
        <v>-0.0882351014</v>
      </c>
      <c r="J9" s="1" t="n">
        <v>0.125189466</v>
      </c>
      <c r="K9" s="1" t="n">
        <v>0.125215152</v>
      </c>
      <c r="L9" s="1" t="n">
        <v>-0.049058828</v>
      </c>
      <c r="M9" s="1" t="n">
        <v>0.08141858440000002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0.7069876979999999</v>
      </c>
      <c r="C10" s="1" t="n">
        <v>-0.198709996</v>
      </c>
      <c r="D10" s="1" t="n">
        <v>-0.199987234</v>
      </c>
      <c r="E10" s="1" t="n">
        <v>-0.140024518</v>
      </c>
      <c r="F10" s="1" t="n">
        <v>-0.137134916</v>
      </c>
      <c r="G10" s="1" t="n">
        <v>-0.0101189052</v>
      </c>
      <c r="H10" s="1" t="n">
        <v>-0.009743261260000002</v>
      </c>
      <c r="I10" s="1" t="n">
        <v>-0.0725601414</v>
      </c>
      <c r="J10" s="1" t="n">
        <v>-0.006019043200000001</v>
      </c>
      <c r="K10" s="1" t="n">
        <v>-0.005657361400000001</v>
      </c>
      <c r="L10" s="1" t="n">
        <v>-1.713158162e-06</v>
      </c>
      <c r="M10" s="1" t="n">
        <v>-0.04908160440000001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customFormat="1" r="14" s="7">
      <c r="A14" s="7" t="inlineStr">
        <is>
          <t>drag</t>
        </is>
      </c>
      <c r="B14" s="7" t="n">
        <v>5.98759663</v>
      </c>
      <c r="C14" s="7" t="n">
        <v>1.679322705</v>
      </c>
      <c r="D14" s="7" t="n">
        <v>1.6736552</v>
      </c>
      <c r="E14" s="7" t="n">
        <v>0.4891081414999999</v>
      </c>
      <c r="F14" s="7" t="n">
        <v>0.4811498169999998</v>
      </c>
      <c r="G14" s="7" t="n">
        <v>0.3162668900000002</v>
      </c>
      <c r="H14" s="7" t="n">
        <v>0.3196098884999998</v>
      </c>
      <c r="I14" s="7" t="n">
        <v>0.5299313320000002</v>
      </c>
      <c r="J14" s="7" t="n">
        <v>0.2817551540000002</v>
      </c>
      <c r="K14" s="7" t="n">
        <v>0.2829861415000002</v>
      </c>
      <c r="L14" s="7" t="n">
        <v>0.9164496514999996</v>
      </c>
      <c r="M14" s="7" t="n">
        <v>1.434965939999999</v>
      </c>
      <c r="N14" s="7" t="n">
        <v>0.05309031075000001</v>
      </c>
      <c r="O14" s="7" t="n">
        <v>0.05252081415</v>
      </c>
      <c r="P14" s="7">
        <f>SUM(B14:O14)</f>
        <v/>
      </c>
    </row>
    <row customFormat="1" r="15" s="7">
      <c r="A15" s="7" t="inlineStr">
        <is>
          <t>lift</t>
        </is>
      </c>
      <c r="B15" s="7" t="n">
        <v>3.908885540000004</v>
      </c>
      <c r="C15" s="7" t="n">
        <v>0.1633863238735</v>
      </c>
      <c r="D15" s="7" t="n">
        <v>0.2183372223850001</v>
      </c>
      <c r="E15" s="7" t="n">
        <v>0.5672959950000001</v>
      </c>
      <c r="F15" s="7" t="n">
        <v>0.5554843770000003</v>
      </c>
      <c r="G15" s="7" t="n">
        <v>-0.08575831785000006</v>
      </c>
      <c r="H15" s="7" t="n">
        <v>-0.08622799204999997</v>
      </c>
      <c r="I15" s="7" t="n">
        <v>-0.06929521285000002</v>
      </c>
      <c r="J15" s="7" t="n">
        <v>-0.1411144274999999</v>
      </c>
      <c r="K15" s="7" t="n">
        <v>-0.1362126244999999</v>
      </c>
      <c r="L15" s="7" t="n">
        <v>0.2994187290000001</v>
      </c>
      <c r="M15" s="7" t="n">
        <v>-0.0585734607</v>
      </c>
      <c r="N15" s="7" t="n">
        <v>0.0009311152765000011</v>
      </c>
      <c r="O15" s="7" t="n">
        <v>0.0009751367990000001</v>
      </c>
      <c r="P15" s="7">
        <f>SUM(B15:O15)</f>
        <v/>
      </c>
    </row>
    <row customFormat="1" r="16" s="7">
      <c r="A16" s="7" t="inlineStr">
        <is>
          <t>moment</t>
        </is>
      </c>
      <c r="B16" s="7" t="n">
        <v>1.044731590999999</v>
      </c>
      <c r="C16" s="7" t="n">
        <v>-0.01466549465828501</v>
      </c>
      <c r="D16" s="7" t="n">
        <v>-0.02025691734</v>
      </c>
      <c r="E16" s="7" t="n">
        <v>-0.08281128230000002</v>
      </c>
      <c r="F16" s="7" t="n">
        <v>-0.08230465405000004</v>
      </c>
      <c r="G16" s="7" t="n">
        <v>-0.02993593185</v>
      </c>
      <c r="H16" s="7" t="n">
        <v>-0.03044390064999998</v>
      </c>
      <c r="I16" s="7" t="n">
        <v>-0.07517746390000001</v>
      </c>
      <c r="J16" s="7" t="n">
        <v>0.05730169149999999</v>
      </c>
      <c r="K16" s="7" t="n">
        <v>0.05629461675</v>
      </c>
      <c r="L16" s="7" t="n">
        <v>2.220198539999999e-05</v>
      </c>
      <c r="M16" s="7" t="n">
        <v>0.05164694734999998</v>
      </c>
      <c r="N16" s="7" t="n">
        <v>-0.0001816852795000001</v>
      </c>
      <c r="O16" s="7" t="n">
        <v>-0.0001831871364999999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/>
    <row customFormat="1" r="25" s="7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customFormat="1" r="26" s="7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customFormat="1" r="27" s="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customFormat="1" r="30" s="7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customFormat="1" r="31" s="7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customFormat="1" r="32" s="7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customFormat="1" r="34" s="7"/>
    <row customFormat="1" r="35" s="7"/>
    <row customFormat="1" r="36" s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3"/>
  <sheetViews>
    <sheetView topLeftCell="A9" workbookViewId="0">
      <selection activeCell="A33" sqref="A33:XFD33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2</v>
      </c>
    </row>
    <row r="2">
      <c r="A2" s="1" t="inlineStr">
        <is>
          <t>drag</t>
        </is>
      </c>
      <c r="B2" s="1" t="n">
        <v>6.3599144</v>
      </c>
      <c r="C2" s="1" t="n">
        <v>1.1656748</v>
      </c>
      <c r="D2" s="1" t="n">
        <v>1.1567852</v>
      </c>
      <c r="E2" s="1" t="n">
        <v>0.7858742</v>
      </c>
      <c r="F2" s="1" t="n">
        <v>0.77483674</v>
      </c>
      <c r="G2" s="1" t="n">
        <v>0.30163005</v>
      </c>
      <c r="H2" s="1" t="n">
        <v>0.30316043</v>
      </c>
      <c r="I2" s="1" t="n">
        <v>0.5317836399999999</v>
      </c>
      <c r="J2" s="1" t="n">
        <v>0.30218605</v>
      </c>
      <c r="K2" s="1" t="n">
        <v>0.30763074</v>
      </c>
      <c r="L2" s="1" t="n">
        <v>1.2074235</v>
      </c>
      <c r="M2" s="1" t="n">
        <v>1.4573538</v>
      </c>
      <c r="N2" s="1" t="n">
        <v>0.053463095</v>
      </c>
      <c r="O2" s="1" t="n">
        <v>0.054481681</v>
      </c>
      <c r="P2" s="1">
        <f>SUM(B2:O2)</f>
        <v/>
      </c>
    </row>
    <row r="3">
      <c r="A3" s="1" t="inlineStr">
        <is>
          <t>lift</t>
        </is>
      </c>
      <c r="B3" s="1" t="n">
        <v>9.567123800000001</v>
      </c>
      <c r="C3" s="1" t="n">
        <v>13.455057</v>
      </c>
      <c r="D3" s="1" t="n">
        <v>13.340981</v>
      </c>
      <c r="E3" s="1" t="n">
        <v>0.31941201</v>
      </c>
      <c r="F3" s="1" t="n">
        <v>0.33677439</v>
      </c>
      <c r="G3" s="1" t="n">
        <v>-0.08977490000000002</v>
      </c>
      <c r="H3" s="1" t="n">
        <v>-0.08978392700000001</v>
      </c>
      <c r="I3" s="1" t="n">
        <v>-0.08322162599999998</v>
      </c>
      <c r="J3" s="1" t="n">
        <v>0.10313661</v>
      </c>
      <c r="K3" s="1" t="n">
        <v>0.07824836100000002</v>
      </c>
      <c r="L3" s="1" t="n">
        <v>0.39711256</v>
      </c>
      <c r="M3" s="1" t="n">
        <v>-0.025324724</v>
      </c>
      <c r="N3" s="1" t="n">
        <v>2.1228064e-05</v>
      </c>
      <c r="O3" s="1" t="n">
        <v>-9.206536799999999e-05</v>
      </c>
      <c r="P3" s="1">
        <f>SUM(B3:O3)</f>
        <v/>
      </c>
    </row>
    <row r="4">
      <c r="A4" s="1" t="inlineStr">
        <is>
          <t>moment</t>
        </is>
      </c>
      <c r="B4" s="1" t="n">
        <v>2.6698934</v>
      </c>
      <c r="C4" s="1" t="n">
        <v>-0.81139242</v>
      </c>
      <c r="D4" s="1" t="n">
        <v>-0.79918214</v>
      </c>
      <c r="E4" s="1" t="n">
        <v>-0.08547468499999999</v>
      </c>
      <c r="F4" s="1" t="n">
        <v>-0.08218589699999999</v>
      </c>
      <c r="G4" s="1" t="n">
        <v>-0.02864747599999999</v>
      </c>
      <c r="H4" s="1" t="n">
        <v>-0.028913227</v>
      </c>
      <c r="I4" s="1" t="n">
        <v>-0.08015006399999999</v>
      </c>
      <c r="J4" s="1" t="n">
        <v>0.074099148</v>
      </c>
      <c r="K4" s="1" t="n">
        <v>0.076403258</v>
      </c>
      <c r="L4" s="1" t="n">
        <v>1.0492544e-05</v>
      </c>
      <c r="M4" s="1" t="n">
        <v>0.041150644</v>
      </c>
      <c r="N4" s="1" t="n">
        <v>-0.00018240203</v>
      </c>
      <c r="O4" s="1" t="n">
        <v>-0.00018181459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2.805141259999999</v>
      </c>
      <c r="C8" s="1" t="n">
        <v>1.07369806</v>
      </c>
      <c r="D8" s="1" t="n">
        <v>1.08245386</v>
      </c>
      <c r="E8" s="1" t="n">
        <v>0.8909005999999994</v>
      </c>
      <c r="F8" s="1" t="n">
        <v>0.8789725540000002</v>
      </c>
      <c r="G8" s="1" t="n">
        <v>0.181655718</v>
      </c>
      <c r="H8" s="1" t="n">
        <v>0.176646686</v>
      </c>
      <c r="I8" s="1" t="n">
        <v>0.347430366</v>
      </c>
      <c r="J8" s="1" t="n">
        <v>0.196448266</v>
      </c>
      <c r="K8" s="1" t="n">
        <v>0.194624644</v>
      </c>
      <c r="L8" s="1" t="n">
        <v>1.70608304</v>
      </c>
      <c r="M8" s="1" t="n">
        <v>1.56231914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8.920844720000002</v>
      </c>
      <c r="C9" s="1" t="n">
        <v>18.15352679999999</v>
      </c>
      <c r="D9" s="1" t="n">
        <v>18.0996702</v>
      </c>
      <c r="E9" s="1" t="n">
        <v>0.842099532</v>
      </c>
      <c r="F9" s="1" t="n">
        <v>0.7564806780000001</v>
      </c>
      <c r="G9" s="1" t="n">
        <v>-0.05616758080000001</v>
      </c>
      <c r="H9" s="1" t="n">
        <v>-0.05515823139999999</v>
      </c>
      <c r="I9" s="1" t="n">
        <v>-0.08071046700000001</v>
      </c>
      <c r="J9" s="1" t="n">
        <v>0.166923372</v>
      </c>
      <c r="K9" s="1" t="n">
        <v>0.170790272</v>
      </c>
      <c r="L9" s="1" t="n">
        <v>-0.0361277768</v>
      </c>
      <c r="M9" s="1" t="n">
        <v>0.08328844320000002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2.96804056</v>
      </c>
      <c r="C10" s="1" t="n">
        <v>-1.53908274</v>
      </c>
      <c r="D10" s="1" t="n">
        <v>-1.509739479999999</v>
      </c>
      <c r="E10" s="1" t="n">
        <v>-0.137429098</v>
      </c>
      <c r="F10" s="1" t="n">
        <v>-0.131787692</v>
      </c>
      <c r="G10" s="1" t="n">
        <v>-0.0105572102</v>
      </c>
      <c r="H10" s="1" t="n">
        <v>-0.0101361078</v>
      </c>
      <c r="I10" s="1" t="n">
        <v>-0.06899822660000002</v>
      </c>
      <c r="J10" s="1" t="n">
        <v>-0.0153553458</v>
      </c>
      <c r="K10" s="1" t="n">
        <v>-0.0159938116</v>
      </c>
      <c r="L10" s="1" t="n">
        <v>-2.35209236e-06</v>
      </c>
      <c r="M10" s="1" t="n">
        <v>-0.05135210339999999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customFormat="1" r="14" s="7">
      <c r="A14" s="7" t="inlineStr">
        <is>
          <t>drag</t>
        </is>
      </c>
      <c r="B14" s="7" t="n">
        <v>5.886932320000001</v>
      </c>
      <c r="C14" s="7" t="n">
        <v>1.0813891</v>
      </c>
      <c r="D14" s="7" t="n">
        <v>1.08273678</v>
      </c>
      <c r="E14" s="7" t="n">
        <v>0.6267263460000001</v>
      </c>
      <c r="F14" s="7" t="n">
        <v>0.6129815500000001</v>
      </c>
      <c r="G14" s="7" t="n">
        <v>0.3115262659999999</v>
      </c>
      <c r="H14" s="7" t="n">
        <v>0.314329646</v>
      </c>
      <c r="I14" s="7" t="n">
        <v>0.5429524259999998</v>
      </c>
      <c r="J14" s="7" t="n">
        <v>0.2427650259999999</v>
      </c>
      <c r="K14" s="7" t="n">
        <v>0.245101206</v>
      </c>
      <c r="L14" s="7" t="n">
        <v>1.10479306</v>
      </c>
      <c r="M14" s="7" t="n">
        <v>1.39284104</v>
      </c>
      <c r="N14" s="7" t="n">
        <v>0.05223044819999999</v>
      </c>
      <c r="O14" s="7" t="n">
        <v>0.05101305140000001</v>
      </c>
      <c r="P14" s="7">
        <f>SUM(B14:O14)</f>
        <v/>
      </c>
    </row>
    <row customFormat="1" r="15" s="7">
      <c r="A15" s="7" t="inlineStr">
        <is>
          <t>lift</t>
        </is>
      </c>
      <c r="B15" s="7" t="n">
        <v>8.701308359999999</v>
      </c>
      <c r="C15" s="7" t="n">
        <v>17.1573882</v>
      </c>
      <c r="D15" s="7" t="n">
        <v>17.22509500000001</v>
      </c>
      <c r="E15" s="7" t="n">
        <v>0.507770566</v>
      </c>
      <c r="F15" s="7" t="n">
        <v>0.484802602</v>
      </c>
      <c r="G15" s="7" t="n">
        <v>-0.07994568660000001</v>
      </c>
      <c r="H15" s="7" t="n">
        <v>-0.07941326260000001</v>
      </c>
      <c r="I15" s="7" t="n">
        <v>-0.06790172699999998</v>
      </c>
      <c r="J15" s="7" t="n">
        <v>0.05488696419999999</v>
      </c>
      <c r="K15" s="7" t="n">
        <v>0.05799731819999998</v>
      </c>
      <c r="L15" s="7" t="n">
        <v>0.498371202</v>
      </c>
      <c r="M15" s="7" t="n">
        <v>0.01688236244</v>
      </c>
      <c r="N15" s="7" t="n">
        <v>0.0009328380260000001</v>
      </c>
      <c r="O15" s="7" t="n">
        <v>0.0009420667499999998</v>
      </c>
      <c r="P15" s="7">
        <f>SUM(B15:O15)</f>
        <v/>
      </c>
    </row>
    <row customFormat="1" r="16" s="7">
      <c r="A16" s="7" t="inlineStr">
        <is>
          <t>moment</t>
        </is>
      </c>
      <c r="B16" s="7" t="n">
        <v>2.48841914</v>
      </c>
      <c r="C16" s="7" t="n">
        <v>-0.8463188740000004</v>
      </c>
      <c r="D16" s="7" t="n">
        <v>-0.8597423140000001</v>
      </c>
      <c r="E16" s="7" t="n">
        <v>-0.08219693079999998</v>
      </c>
      <c r="F16" s="7" t="n">
        <v>-0.0776558314</v>
      </c>
      <c r="G16" s="7" t="n">
        <v>-0.0297683522</v>
      </c>
      <c r="H16" s="7" t="n">
        <v>-0.0302848786</v>
      </c>
      <c r="I16" s="7" t="n">
        <v>-0.07706124820000002</v>
      </c>
      <c r="J16" s="7" t="n">
        <v>0.06474453119999998</v>
      </c>
      <c r="K16" s="7" t="n">
        <v>0.06340912659999999</v>
      </c>
      <c r="L16" s="7" t="n">
        <v>3.1733597e-05</v>
      </c>
      <c r="M16" s="7" t="n">
        <v>0.036450457</v>
      </c>
      <c r="N16" s="7" t="n">
        <v>-0.00017847756</v>
      </c>
      <c r="O16" s="7" t="n">
        <v>-0.000177507308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/>
    <row customFormat="1" r="25" s="7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customFormat="1" r="26" s="7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customFormat="1" r="27" s="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customFormat="1" r="30" s="7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customFormat="1" r="31" s="7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customFormat="1" r="32" s="7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customFormat="1" r="34" s="7"/>
    <row customFormat="1" r="35" s="7"/>
    <row customFormat="1" r="36" s="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1"/>
  <sheetViews>
    <sheetView topLeftCell="A16" workbookViewId="0" zoomScaleNormal="100">
      <selection activeCell="E33" sqref="E33"/>
    </sheetView>
  </sheetViews>
  <sheetFormatPr baseColWidth="10" defaultRowHeight="20"/>
  <cols>
    <col bestFit="1" customWidth="1" max="4" min="3" style="2" width="11.140625"/>
    <col bestFit="1" customWidth="1" max="5" min="5" style="2" width="10.85546875"/>
    <col bestFit="1" customWidth="1" max="14" min="14" style="2" width="12.140625"/>
    <col bestFit="1" customWidth="1" max="15" min="15" style="2" width="18.140625"/>
  </cols>
  <sheetData>
    <row r="1">
      <c r="A1" s="7" t="inlineStr">
        <is>
          <t>翼1.0</t>
        </is>
      </c>
      <c r="B1" s="7" t="inlineStr">
        <is>
          <t>機首</t>
        </is>
      </c>
      <c r="C1" s="7" t="inlineStr">
        <is>
          <t>左翼</t>
        </is>
      </c>
      <c r="D1" s="7" t="inlineStr">
        <is>
          <t>右翼</t>
        </is>
      </c>
      <c r="E1" s="7" t="inlineStr">
        <is>
          <t>左タンク</t>
        </is>
      </c>
      <c r="F1" s="7" t="inlineStr">
        <is>
          <t>右タンク</t>
        </is>
      </c>
      <c r="G1" s="7" t="inlineStr">
        <is>
          <t>左足</t>
        </is>
      </c>
      <c r="H1" s="7" t="inlineStr">
        <is>
          <t>右足</t>
        </is>
      </c>
      <c r="I1" s="7" t="inlineStr">
        <is>
          <t>前足</t>
        </is>
      </c>
      <c r="J1" s="7" t="inlineStr">
        <is>
          <t>左垂直尾翼</t>
        </is>
      </c>
      <c r="K1" s="7" t="inlineStr">
        <is>
          <t>右垂直尾翼</t>
        </is>
      </c>
      <c r="L1" s="7" t="inlineStr">
        <is>
          <t>前フレーム</t>
        </is>
      </c>
      <c r="M1" s="7" t="inlineStr">
        <is>
          <t>後フレーム</t>
        </is>
      </c>
      <c r="N1" s="7" t="inlineStr">
        <is>
          <t>左翼タンク接続</t>
        </is>
      </c>
      <c r="O1" s="7" t="inlineStr">
        <is>
          <t>右翼タンク接続</t>
        </is>
      </c>
      <c r="P1" s="7" t="inlineStr">
        <is>
          <t>合計</t>
        </is>
      </c>
      <c r="R1" s="7" t="n">
        <v>4</v>
      </c>
    </row>
    <row r="2">
      <c r="A2" s="7" t="inlineStr">
        <is>
          <t>drag</t>
        </is>
      </c>
      <c r="B2" s="7" t="n">
        <v>6.596148452500006</v>
      </c>
      <c r="C2" s="7" t="n">
        <v>0.5018044005</v>
      </c>
      <c r="D2" s="7" t="n">
        <v>0.5093305502499997</v>
      </c>
      <c r="E2" s="7" t="n">
        <v>0.8436543355000002</v>
      </c>
      <c r="F2" s="7" t="n">
        <v>0.8364849235000003</v>
      </c>
      <c r="G2" s="7" t="n">
        <v>0.3013480702500001</v>
      </c>
      <c r="H2" s="7" t="n">
        <v>0.3032560949999999</v>
      </c>
      <c r="I2" s="7" t="n">
        <v>0.5406337125000004</v>
      </c>
      <c r="J2" s="7" t="n">
        <v>0.2517627039999999</v>
      </c>
      <c r="K2" s="7" t="n">
        <v>0.25697783775</v>
      </c>
      <c r="L2" s="7" t="n">
        <v>1.300737125</v>
      </c>
      <c r="M2" s="7" t="n">
        <v>1.4729734225</v>
      </c>
      <c r="N2" s="7" t="n">
        <v>0.05321757200000005</v>
      </c>
      <c r="O2" s="7" t="n">
        <v>0.05300067409999998</v>
      </c>
      <c r="P2" s="7">
        <f>SUM(B2:O2)</f>
        <v/>
      </c>
    </row>
    <row r="3">
      <c r="A3" s="7" t="inlineStr">
        <is>
          <t>lift</t>
        </is>
      </c>
      <c r="B3" s="7" t="n">
        <v>14.976120275</v>
      </c>
      <c r="C3" s="7" t="n">
        <v>22.61169497500001</v>
      </c>
      <c r="D3" s="7" t="n">
        <v>22.53832962499998</v>
      </c>
      <c r="E3" s="7" t="n">
        <v>0.2110758675000001</v>
      </c>
      <c r="F3" s="7" t="n">
        <v>0.2440997640000002</v>
      </c>
      <c r="G3" s="7" t="n">
        <v>-0.08416998124999997</v>
      </c>
      <c r="H3" s="7" t="n">
        <v>-0.08407891652499998</v>
      </c>
      <c r="I3" s="7" t="n">
        <v>-0.07517500352500005</v>
      </c>
      <c r="J3" s="7" t="n">
        <v>0.2639699584999999</v>
      </c>
      <c r="K3" s="7" t="n">
        <v>0.25067738275</v>
      </c>
      <c r="L3" s="7" t="n">
        <v>0.4454550169999997</v>
      </c>
      <c r="M3" s="7" t="n">
        <v>0.09906938977500003</v>
      </c>
      <c r="N3" s="7" t="n">
        <v>4.882596770999997e-05</v>
      </c>
      <c r="O3" s="7" t="n">
        <v>8.374460388000001e-06</v>
      </c>
      <c r="P3" s="7">
        <f>SUM(B3:O3)</f>
        <v/>
      </c>
    </row>
    <row r="4">
      <c r="A4" s="7" t="inlineStr">
        <is>
          <t>moment</t>
        </is>
      </c>
      <c r="B4" s="7" t="n">
        <v>4.612309215</v>
      </c>
      <c r="C4" s="7" t="n">
        <v>-1.3657179325</v>
      </c>
      <c r="D4" s="7" t="n">
        <v>-1.3655065075</v>
      </c>
      <c r="E4" s="7" t="n">
        <v>-0.07244620075000009</v>
      </c>
      <c r="F4" s="7" t="n">
        <v>-0.07119449077500001</v>
      </c>
      <c r="G4" s="7" t="n">
        <v>-0.028995197125</v>
      </c>
      <c r="H4" s="7" t="n">
        <v>-0.02933353202499999</v>
      </c>
      <c r="I4" s="7" t="n">
        <v>-0.07652041762500005</v>
      </c>
      <c r="J4" s="7" t="n">
        <v>0.079209427</v>
      </c>
      <c r="K4" s="7" t="n">
        <v>0.07953527254999995</v>
      </c>
      <c r="L4" s="7" t="n">
        <v>1.0338788285e-05</v>
      </c>
      <c r="M4" s="7" t="n">
        <v>0.01840435485</v>
      </c>
      <c r="N4" s="7" t="n">
        <v>-0.0001818061815</v>
      </c>
      <c r="O4" s="7" t="n">
        <v>-0.0001804449182499998</v>
      </c>
      <c r="P4" s="7">
        <f>SUM(B4:O4)</f>
        <v/>
      </c>
    </row>
    <row r="5">
      <c r="A5" s="7" t="inlineStr">
        <is>
          <t>メッシュ数</t>
        </is>
      </c>
      <c r="P5" s="7" t="n">
        <v>17117186</v>
      </c>
    </row>
    <row r="7">
      <c r="A7" s="7" t="inlineStr">
        <is>
          <t>1.5倍機D2</t>
        </is>
      </c>
      <c r="B7" s="7" t="inlineStr">
        <is>
          <t>機首</t>
        </is>
      </c>
      <c r="C7" s="7" t="inlineStr">
        <is>
          <t>左翼</t>
        </is>
      </c>
      <c r="D7" s="7" t="inlineStr">
        <is>
          <t>右翼</t>
        </is>
      </c>
      <c r="E7" s="7" t="inlineStr">
        <is>
          <t>左タンク</t>
        </is>
      </c>
      <c r="F7" s="7" t="inlineStr">
        <is>
          <t>右タンク</t>
        </is>
      </c>
      <c r="G7" s="7" t="inlineStr">
        <is>
          <t>左足</t>
        </is>
      </c>
      <c r="H7" s="7" t="inlineStr">
        <is>
          <t>右足</t>
        </is>
      </c>
      <c r="I7" s="7" t="inlineStr">
        <is>
          <t>前足</t>
        </is>
      </c>
      <c r="J7" s="7" t="inlineStr">
        <is>
          <t>左垂直尾翼</t>
        </is>
      </c>
      <c r="K7" s="7" t="inlineStr">
        <is>
          <t>右垂直尾翼</t>
        </is>
      </c>
      <c r="L7" s="7" t="inlineStr">
        <is>
          <t>前フレーム</t>
        </is>
      </c>
      <c r="M7" s="7" t="inlineStr">
        <is>
          <t>後フレーム</t>
        </is>
      </c>
      <c r="N7" s="7" t="inlineStr">
        <is>
          <t>左翼タンク接続</t>
        </is>
      </c>
      <c r="O7" s="7" t="inlineStr">
        <is>
          <t>右翼タンク接続</t>
        </is>
      </c>
      <c r="P7" s="7" t="inlineStr">
        <is>
          <t>合計</t>
        </is>
      </c>
    </row>
    <row r="8">
      <c r="A8" s="7" t="inlineStr">
        <is>
          <t>drag</t>
        </is>
      </c>
      <c r="B8" s="7" t="n">
        <v>2.1283554</v>
      </c>
      <c r="C8" s="7" t="n">
        <v>-0.1345104019999999</v>
      </c>
      <c r="D8" s="7" t="n">
        <v>-0.1067193456</v>
      </c>
      <c r="E8" s="7" t="n">
        <v>0.9861409160000001</v>
      </c>
      <c r="F8" s="7" t="n">
        <v>0.9820036459999999</v>
      </c>
      <c r="G8" s="7" t="n">
        <v>0.17778912</v>
      </c>
      <c r="H8" s="7" t="n">
        <v>0.174529162</v>
      </c>
      <c r="I8" s="7" t="n">
        <v>0.341588558</v>
      </c>
      <c r="J8" s="7" t="n">
        <v>0.148637588</v>
      </c>
      <c r="K8" s="7" t="n">
        <v>0.148347916</v>
      </c>
      <c r="L8" s="7" t="n">
        <v>1.66419368</v>
      </c>
      <c r="M8" s="7" t="n">
        <v>1.59062114</v>
      </c>
      <c r="N8" s="7" t="n"/>
      <c r="O8" s="7" t="n"/>
      <c r="P8" s="7">
        <f>SUM(B8:O8)</f>
        <v/>
      </c>
    </row>
    <row r="9">
      <c r="A9" s="7" t="inlineStr">
        <is>
          <t>lift</t>
        </is>
      </c>
      <c r="B9" s="7" t="n">
        <v>13.1384468</v>
      </c>
      <c r="C9" s="7" t="n">
        <v>33.39156980000001</v>
      </c>
      <c r="D9" s="7" t="n">
        <v>33.19939240000001</v>
      </c>
      <c r="E9" s="7" t="n">
        <v>0.5848182460000001</v>
      </c>
      <c r="F9" s="7" t="n">
        <v>0.5668034</v>
      </c>
      <c r="G9" s="7" t="n">
        <v>-0.05120154239999999</v>
      </c>
      <c r="H9" s="7" t="n">
        <v>-0.05093534260000001</v>
      </c>
      <c r="I9" s="7" t="n">
        <v>-0.0734475492</v>
      </c>
      <c r="J9" s="7" t="n">
        <v>0.231944432</v>
      </c>
      <c r="K9" s="7" t="n">
        <v>0.2343072360000001</v>
      </c>
      <c r="L9" s="7" t="n">
        <v>-0.002095979952</v>
      </c>
      <c r="M9" s="7" t="n">
        <v>0.128367012</v>
      </c>
      <c r="N9" s="7" t="n"/>
      <c r="O9" s="7" t="n"/>
      <c r="P9" s="7">
        <f>SUM(B9:O9)</f>
        <v/>
      </c>
    </row>
    <row r="10">
      <c r="A10" s="7" t="inlineStr">
        <is>
          <t>moment</t>
        </is>
      </c>
      <c r="B10" s="7" t="n">
        <v>4.286082819999999</v>
      </c>
      <c r="C10" s="7" t="n">
        <v>-2.9127641</v>
      </c>
      <c r="D10" s="7" t="n">
        <v>-2.888276359999999</v>
      </c>
      <c r="E10" s="7" t="n">
        <v>-0.131746164</v>
      </c>
      <c r="F10" s="7" t="n">
        <v>-0.129252594</v>
      </c>
      <c r="G10" s="7" t="n">
        <v>-0.0110765742</v>
      </c>
      <c r="H10" s="7" t="n">
        <v>-0.0107332108</v>
      </c>
      <c r="I10" s="7" t="n">
        <v>-0.06556835139999999</v>
      </c>
      <c r="J10" s="7" t="n">
        <v>-0.0299322986</v>
      </c>
      <c r="K10" s="7" t="n">
        <v>-0.0300838108</v>
      </c>
      <c r="L10" s="7" t="n">
        <v>-5.50181308e-06</v>
      </c>
      <c r="M10" s="7" t="n">
        <v>-0.061174113</v>
      </c>
      <c r="N10" s="7" t="n"/>
      <c r="O10" s="7" t="n"/>
      <c r="P10" s="7">
        <f>SUM(B10:O10)</f>
        <v/>
      </c>
    </row>
    <row r="11">
      <c r="A11" s="7" t="inlineStr">
        <is>
          <t>メッシュ数</t>
        </is>
      </c>
      <c r="P11" s="7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customFormat="1" r="14" s="7">
      <c r="A14" s="7" t="inlineStr">
        <is>
          <t>drag</t>
        </is>
      </c>
      <c r="B14" s="7" t="n">
        <v>6.324126660000001</v>
      </c>
      <c r="C14" s="7" t="n">
        <v>-0.2447137060000001</v>
      </c>
      <c r="D14" s="7" t="n">
        <v>-0.232191556</v>
      </c>
      <c r="E14" s="7" t="n">
        <v>0.7555321999999997</v>
      </c>
      <c r="F14" s="7" t="n">
        <v>0.7466995359999998</v>
      </c>
      <c r="G14" s="7" t="n">
        <v>0.3086075659999999</v>
      </c>
      <c r="H14" s="7" t="n">
        <v>0.3066244020000001</v>
      </c>
      <c r="I14" s="7" t="n">
        <v>0.49664149</v>
      </c>
      <c r="J14" s="7" t="n">
        <v>0.18486051</v>
      </c>
      <c r="K14" s="7" t="n">
        <v>0.190561262</v>
      </c>
      <c r="L14" s="7" t="n">
        <v>1.29492662</v>
      </c>
      <c r="M14" s="7" t="n">
        <v>1.39570214</v>
      </c>
      <c r="N14" s="7" t="n">
        <v>0.04971435679999999</v>
      </c>
      <c r="O14" s="7" t="n">
        <v>0.050310438</v>
      </c>
      <c r="P14" s="7">
        <f>SUM(B14:O14)</f>
        <v/>
      </c>
    </row>
    <row customFormat="1" r="15" s="7">
      <c r="A15" s="7" t="inlineStr">
        <is>
          <t>lift</t>
        </is>
      </c>
      <c r="B15" s="7" t="n">
        <v>12.4964562</v>
      </c>
      <c r="C15" s="7" t="n">
        <v>34.29225699999999</v>
      </c>
      <c r="D15" s="7" t="n">
        <v>34.33005940000001</v>
      </c>
      <c r="E15" s="7" t="n">
        <v>0.3620824659999999</v>
      </c>
      <c r="F15" s="7" t="n">
        <v>0.3776906879999999</v>
      </c>
      <c r="G15" s="7" t="n">
        <v>-0.07356781499999999</v>
      </c>
      <c r="H15" s="7" t="n">
        <v>-0.07384937700000001</v>
      </c>
      <c r="I15" s="7" t="n">
        <v>-0.06138309300000001</v>
      </c>
      <c r="J15" s="7" t="n">
        <v>0.258658598</v>
      </c>
      <c r="K15" s="7" t="n">
        <v>0.2597150739999999</v>
      </c>
      <c r="L15" s="7" t="n">
        <v>0.6218747619999999</v>
      </c>
      <c r="M15" s="7" t="n">
        <v>0.05538057120000002</v>
      </c>
      <c r="N15" s="7" t="n">
        <v>0.0008552452640000004</v>
      </c>
      <c r="O15" s="7" t="n">
        <v>0.0008875943420000002</v>
      </c>
      <c r="P15" s="7">
        <f>SUM(B15:O15)</f>
        <v/>
      </c>
    </row>
    <row customFormat="1" r="16" s="7">
      <c r="A16" s="7" t="inlineStr">
        <is>
          <t>moment</t>
        </is>
      </c>
      <c r="B16" s="7" t="n">
        <v>3.48817294</v>
      </c>
      <c r="C16" s="7" t="n">
        <v>-1.75682854</v>
      </c>
      <c r="D16" s="7" t="n">
        <v>-1.775085940000001</v>
      </c>
      <c r="E16" s="7" t="n">
        <v>-0.07524644879999999</v>
      </c>
      <c r="F16" s="7" t="n">
        <v>-0.072380815</v>
      </c>
      <c r="G16" s="7" t="n">
        <v>-0.02987740780000001</v>
      </c>
      <c r="H16" s="7" t="n">
        <v>-0.0297605074</v>
      </c>
      <c r="I16" s="7" t="n">
        <v>-0.0715498296</v>
      </c>
      <c r="J16" s="7" t="n">
        <v>0.0715465934</v>
      </c>
      <c r="K16" s="7" t="n">
        <v>0.07083202939999998</v>
      </c>
      <c r="L16" s="7" t="n">
        <v>2.28428202e-05</v>
      </c>
      <c r="M16" s="7" t="n">
        <v>0.02939216759999998</v>
      </c>
      <c r="N16" s="7" t="n">
        <v>-0.000167753056</v>
      </c>
      <c r="O16" s="7" t="n">
        <v>-0.00017283618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>
        <v>6.236237779999999</v>
      </c>
      <c r="C20" s="1" t="n">
        <v>-0.5342169119999999</v>
      </c>
      <c r="D20" s="1" t="n">
        <v>-0.4929711299999997</v>
      </c>
      <c r="E20" s="1" t="n">
        <v>0.9589554259999999</v>
      </c>
      <c r="F20" s="1" t="n">
        <v>0.9663599660000002</v>
      </c>
      <c r="G20" s="1" t="n">
        <v>0.173128486</v>
      </c>
      <c r="H20" s="1" t="n">
        <v>0.174116196</v>
      </c>
      <c r="I20" s="1" t="n">
        <v>0.273842642</v>
      </c>
      <c r="J20" s="1" t="n">
        <v>0.18746909</v>
      </c>
      <c r="K20" s="1" t="n">
        <v>0.1840243159999999</v>
      </c>
      <c r="L20" s="1" t="n">
        <v>0.7575247580000002</v>
      </c>
      <c r="M20" s="1" t="n">
        <v>1.16253298</v>
      </c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>
        <v>16.736396</v>
      </c>
      <c r="C21" s="1" t="n">
        <v>35.059927</v>
      </c>
      <c r="D21" s="1" t="n">
        <v>34.7360278</v>
      </c>
      <c r="E21" s="1" t="n">
        <v>0.3312336619999999</v>
      </c>
      <c r="F21" s="1" t="n">
        <v>0.429521634</v>
      </c>
      <c r="G21" s="1" t="n">
        <v>-0.0494994836</v>
      </c>
      <c r="H21" s="1" t="n">
        <v>-0.04979712500000002</v>
      </c>
      <c r="I21" s="1" t="n">
        <v>-0.06415284800000003</v>
      </c>
      <c r="J21" s="1" t="n">
        <v>0.173973528</v>
      </c>
      <c r="K21" s="1" t="n">
        <v>0.17629522</v>
      </c>
      <c r="L21" s="1" t="n">
        <v>-0.1888570219999999</v>
      </c>
      <c r="M21" s="1" t="n">
        <v>0.0486877448</v>
      </c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>
        <v>4.690334680000001</v>
      </c>
      <c r="C22" s="1" t="n">
        <v>-2.918986499999999</v>
      </c>
      <c r="D22" s="1" t="n">
        <v>-2.921831719999999</v>
      </c>
      <c r="E22" s="1" t="n">
        <v>-0.12632258</v>
      </c>
      <c r="F22" s="1" t="n">
        <v>-0.13602638</v>
      </c>
      <c r="G22" s="1" t="n">
        <v>-0.0108273106</v>
      </c>
      <c r="H22" s="1" t="n">
        <v>-0.0108990352</v>
      </c>
      <c r="I22" s="1" t="n">
        <v>-0.0545811594</v>
      </c>
      <c r="J22" s="1" t="n">
        <v>-0.01536495879999999</v>
      </c>
      <c r="K22" s="1" t="n">
        <v>-0.0159455944</v>
      </c>
      <c r="L22" s="1" t="n">
        <v>-9.418311499999999e-06</v>
      </c>
      <c r="M22" s="1" t="n">
        <v>-0.03550892440000001</v>
      </c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/>
    <row r="25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r="26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r="2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r="30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r="31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  <c r="O31" s="9" t="n"/>
    </row>
    <row r="32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  <c r="O32" s="9" t="n"/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r="34">
      <c r="O34" s="9" t="n"/>
    </row>
    <row r="35">
      <c r="C35" s="7" t="inlineStr">
        <is>
          <t>機首</t>
        </is>
      </c>
      <c r="D35" s="7" t="inlineStr">
        <is>
          <t>左右両翼</t>
        </is>
      </c>
      <c r="E35" s="7" t="inlineStr">
        <is>
          <t>その他</t>
        </is>
      </c>
      <c r="I35" s="9" t="n"/>
    </row>
    <row r="36">
      <c r="A36" s="7" t="inlineStr">
        <is>
          <t>drag</t>
        </is>
      </c>
      <c r="B36" s="7" t="inlineStr">
        <is>
          <t>従来機</t>
        </is>
      </c>
      <c r="C36" s="9" t="n">
        <v>7.624761907142878</v>
      </c>
      <c r="D36" s="9">
        <f>D26+E26</f>
        <v/>
      </c>
      <c r="E36" s="9">
        <f>SUM(F26:I26)</f>
        <v/>
      </c>
      <c r="I36" s="9" t="n"/>
    </row>
    <row r="37">
      <c r="B37" s="7" t="inlineStr">
        <is>
          <t>1.5倍機B</t>
        </is>
      </c>
      <c r="C37" s="9" t="n">
        <v>7.180430124115647</v>
      </c>
      <c r="D37" s="9">
        <f>D28+E28</f>
        <v/>
      </c>
      <c r="E37" s="9">
        <f>SUM(F28:I28)</f>
        <v/>
      </c>
      <c r="I37" s="9" t="n"/>
    </row>
    <row r="38">
      <c r="B38" s="7" t="inlineStr">
        <is>
          <t>1.5倍機D2</t>
        </is>
      </c>
      <c r="C38" s="9" t="n">
        <v>3.039662552459155</v>
      </c>
      <c r="D38" s="9" t="n">
        <v>4.404508582241331</v>
      </c>
      <c r="E38" s="9">
        <f>SUM(F27:I27)</f>
        <v/>
      </c>
      <c r="I38" s="9" t="n"/>
    </row>
    <row r="39">
      <c r="A39" s="7" t="inlineStr">
        <is>
          <t>lift</t>
        </is>
      </c>
      <c r="B39" s="7" t="inlineStr">
        <is>
          <t>従来機</t>
        </is>
      </c>
      <c r="C39" s="9" t="n">
        <v>14.4795151423681</v>
      </c>
      <c r="D39" s="9">
        <f>D30+E30</f>
        <v/>
      </c>
      <c r="E39" s="9">
        <f>SUM(F30:I30)</f>
        <v/>
      </c>
      <c r="I39" s="9" t="n"/>
    </row>
    <row r="40">
      <c r="B40" s="7" t="inlineStr">
        <is>
          <t>1.5倍機B</t>
        </is>
      </c>
      <c r="C40" s="9" t="n">
        <v>12.02486668545368</v>
      </c>
      <c r="D40" s="9">
        <f>D32+E32</f>
        <v/>
      </c>
      <c r="E40" s="9">
        <f>SUM(F32:I32)</f>
        <v/>
      </c>
      <c r="I40" s="9" t="n"/>
    </row>
    <row r="41">
      <c r="B41" s="7" t="inlineStr">
        <is>
          <t>1.5倍機D2</t>
        </is>
      </c>
      <c r="C41" s="9" t="n">
        <v>12.95797563635296</v>
      </c>
      <c r="D41" s="9">
        <f>D31+E31</f>
        <v/>
      </c>
      <c r="E41" s="9">
        <f>SUM(F31:I31)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"/>
  <sheetViews>
    <sheetView topLeftCell="A11" workbookViewId="0">
      <selection activeCell="I29" sqref="I29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6</v>
      </c>
    </row>
    <row r="2">
      <c r="A2" s="1" t="inlineStr">
        <is>
          <t>drag</t>
        </is>
      </c>
      <c r="B2" s="1" t="n">
        <v>6.506902295000001</v>
      </c>
      <c r="C2" s="1" t="n">
        <v>-0.4177833940000001</v>
      </c>
      <c r="D2" s="1" t="n">
        <v>-0.4129341995</v>
      </c>
      <c r="E2" s="1" t="n">
        <v>0.9087735850000003</v>
      </c>
      <c r="F2" s="1" t="n">
        <v>0.8954340525000006</v>
      </c>
      <c r="G2" s="1" t="n">
        <v>0.2971862434999999</v>
      </c>
      <c r="H2" s="1" t="n">
        <v>0.301522863</v>
      </c>
      <c r="I2" s="1" t="n">
        <v>0.5198629165000004</v>
      </c>
      <c r="J2" s="1" t="n">
        <v>0.189400206</v>
      </c>
      <c r="K2" s="1" t="n">
        <v>0.1914505124999999</v>
      </c>
      <c r="L2" s="1" t="n">
        <v>1.413115040000001</v>
      </c>
      <c r="M2" s="1" t="n">
        <v>1.532582585</v>
      </c>
      <c r="N2" s="1" t="n">
        <v>0.05380079410000004</v>
      </c>
      <c r="O2" s="1" t="n">
        <v>0.05512227725</v>
      </c>
      <c r="P2" s="1">
        <f>SUM(B2:O2)</f>
        <v/>
      </c>
    </row>
    <row r="3">
      <c r="A3" s="1" t="inlineStr">
        <is>
          <t>lift</t>
        </is>
      </c>
      <c r="B3" s="1" t="n">
        <v>19.26950444999999</v>
      </c>
      <c r="C3" s="1" t="n">
        <v>31.86776295</v>
      </c>
      <c r="D3" s="1" t="n">
        <v>31.85137830000001</v>
      </c>
      <c r="E3" s="1" t="n">
        <v>0.2395184595000001</v>
      </c>
      <c r="F3" s="1" t="n">
        <v>0.2721967035</v>
      </c>
      <c r="G3" s="1" t="n">
        <v>-0.07806178105000008</v>
      </c>
      <c r="H3" s="1" t="n">
        <v>-0.07808355510000001</v>
      </c>
      <c r="I3" s="1" t="n">
        <v>-0.06596118525000001</v>
      </c>
      <c r="J3" s="1" t="n">
        <v>0.3740883375000001</v>
      </c>
      <c r="K3" s="1" t="n">
        <v>0.3691459615000001</v>
      </c>
      <c r="L3" s="1" t="n">
        <v>0.355224528</v>
      </c>
      <c r="M3" s="1" t="n">
        <v>0.1466942546145</v>
      </c>
      <c r="N3" s="1" t="n">
        <v>3.38021599595e-05</v>
      </c>
      <c r="O3" s="1" t="n">
        <v>6.404346865449997e-05</v>
      </c>
      <c r="P3" s="1">
        <f>SUM(B3:O3)</f>
        <v/>
      </c>
    </row>
    <row r="4">
      <c r="A4" s="1" t="inlineStr">
        <is>
          <t>moment</t>
        </is>
      </c>
      <c r="B4" s="1" t="n">
        <v>5.96248654</v>
      </c>
      <c r="C4" s="1" t="n">
        <v>-1.989376394999999</v>
      </c>
      <c r="D4" s="1" t="n">
        <v>-2.011585314999999</v>
      </c>
      <c r="E4" s="1" t="n">
        <v>-0.06431455409999999</v>
      </c>
      <c r="F4" s="1" t="n">
        <v>-0.06171664235</v>
      </c>
      <c r="G4" s="1" t="n">
        <v>-0.0288873871</v>
      </c>
      <c r="H4" s="1" t="n">
        <v>-0.02953381495000001</v>
      </c>
      <c r="I4" s="1" t="n">
        <v>-0.07081982180000003</v>
      </c>
      <c r="J4" s="1" t="n">
        <v>0.08643355890000003</v>
      </c>
      <c r="K4" s="1" t="n">
        <v>0.08405622159999998</v>
      </c>
      <c r="L4" s="1" t="n">
        <v>5.824711440499999e-07</v>
      </c>
      <c r="M4" s="1" t="n">
        <v>0.0110358260595</v>
      </c>
      <c r="N4" s="1" t="n">
        <v>-0.0001833580014999998</v>
      </c>
      <c r="O4" s="1" t="n">
        <v>-0.0001883784395000001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1.68411388</v>
      </c>
      <c r="C8" s="1" t="n">
        <v>-1.96683728</v>
      </c>
      <c r="D8" s="1" t="n">
        <v>-1.95760374</v>
      </c>
      <c r="E8" s="1" t="n">
        <v>1.07243892</v>
      </c>
      <c r="F8" s="1" t="n">
        <v>1.07003824</v>
      </c>
      <c r="G8" s="1" t="n">
        <v>0.176005898</v>
      </c>
      <c r="H8" s="1" t="n">
        <v>0.173029656</v>
      </c>
      <c r="I8" s="1" t="n">
        <v>0.322958944</v>
      </c>
      <c r="J8" s="1" t="n">
        <v>0.09086038920000002</v>
      </c>
      <c r="K8" s="1" t="n">
        <v>0.08490708360000002</v>
      </c>
      <c r="L8" s="1" t="n">
        <v>1.60913828</v>
      </c>
      <c r="M8" s="1" t="n">
        <v>1.60493486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15.9325378</v>
      </c>
      <c r="C9" s="1" t="n">
        <v>48.34096939999999</v>
      </c>
      <c r="D9" s="1" t="n">
        <v>48.05257940000001</v>
      </c>
      <c r="E9" s="1" t="n">
        <v>0.3967708380000001</v>
      </c>
      <c r="F9" s="1" t="n">
        <v>0.400119342</v>
      </c>
      <c r="G9" s="1" t="n">
        <v>-0.04708128759999999</v>
      </c>
      <c r="H9" s="1" t="n">
        <v>-0.04668065439999999</v>
      </c>
      <c r="I9" s="1" t="n">
        <v>-0.06595307560000002</v>
      </c>
      <c r="J9" s="1" t="n">
        <v>0.321714152</v>
      </c>
      <c r="K9" s="1" t="n">
        <v>0.323943718</v>
      </c>
      <c r="L9" s="1" t="n">
        <v>0.0569136468</v>
      </c>
      <c r="M9" s="1" t="n">
        <v>0.18517031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5.060398140000001</v>
      </c>
      <c r="C10" s="1" t="n">
        <v>-4.316681920000001</v>
      </c>
      <c r="D10" s="1" t="n">
        <v>-4.26866308</v>
      </c>
      <c r="E10" s="1" t="n">
        <v>-0.125634052</v>
      </c>
      <c r="F10" s="1" t="n">
        <v>-0.124976194</v>
      </c>
      <c r="G10" s="1" t="n">
        <v>-0.0116979266</v>
      </c>
      <c r="H10" s="1" t="n">
        <v>-0.011411267</v>
      </c>
      <c r="I10" s="1" t="n">
        <v>-0.06118544699999998</v>
      </c>
      <c r="J10" s="1" t="n">
        <v>-0.0487191512</v>
      </c>
      <c r="K10" s="1" t="n">
        <v>-0.04928053300000001</v>
      </c>
      <c r="L10" s="1" t="n">
        <v>-5.3938926e-06</v>
      </c>
      <c r="M10" s="1" t="n">
        <v>-0.0730790628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  <c r="R13" s="7" t="inlineStr">
        <is>
          <t>反復回数</t>
        </is>
      </c>
    </row>
    <row customFormat="1" r="14" s="7">
      <c r="A14" s="7" t="inlineStr">
        <is>
          <t>drag</t>
        </is>
      </c>
      <c r="B14" s="7" t="n">
        <v>5.996930740000002</v>
      </c>
      <c r="C14" s="7" t="n">
        <v>-2.31620176</v>
      </c>
      <c r="D14" s="7" t="n">
        <v>-2.28863382</v>
      </c>
      <c r="E14" s="7" t="n">
        <v>0.867622078</v>
      </c>
      <c r="F14" s="7" t="n">
        <v>0.8527899219999999</v>
      </c>
      <c r="G14" s="7" t="n">
        <v>0.300171072</v>
      </c>
      <c r="H14" s="7" t="n">
        <v>0.302576062</v>
      </c>
      <c r="I14" s="7" t="n">
        <v>0.5240599500000001</v>
      </c>
      <c r="J14" s="7" t="n">
        <v>0.120251608</v>
      </c>
      <c r="K14" s="7" t="n">
        <v>0.125706556</v>
      </c>
      <c r="L14" s="7" t="n">
        <v>1.38402396</v>
      </c>
      <c r="M14" s="7" t="n">
        <v>1.4592594</v>
      </c>
      <c r="N14" s="7" t="n">
        <v>0.04849991899999999</v>
      </c>
      <c r="O14" s="7" t="n">
        <v>0.0497163354</v>
      </c>
      <c r="P14" s="7">
        <f>SUM(B14:O14)</f>
        <v/>
      </c>
      <c r="R14" s="7" t="inlineStr">
        <is>
          <t>950-1000荒れてる可能性</t>
        </is>
      </c>
    </row>
    <row customFormat="1" r="15" s="7">
      <c r="A15" s="7" t="inlineStr">
        <is>
          <t>lift</t>
        </is>
      </c>
      <c r="B15" s="7" t="n">
        <v>19.2059208</v>
      </c>
      <c r="C15" s="7" t="n">
        <v>51.22066699999999</v>
      </c>
      <c r="D15" s="7" t="n">
        <v>51.51598040000001</v>
      </c>
      <c r="E15" s="7" t="n">
        <v>0.256396276</v>
      </c>
      <c r="F15" s="7" t="n">
        <v>0.2514657499999999</v>
      </c>
      <c r="G15" s="7" t="n">
        <v>-0.06777370059999999</v>
      </c>
      <c r="H15" s="7" t="n">
        <v>-0.0676159444</v>
      </c>
      <c r="I15" s="7" t="n">
        <v>-0.05236388259999997</v>
      </c>
      <c r="J15" s="7" t="n">
        <v>0.4522394340000001</v>
      </c>
      <c r="K15" s="7" t="n">
        <v>0.4662225339999999</v>
      </c>
      <c r="L15" s="7" t="n">
        <v>0.573888568</v>
      </c>
      <c r="M15" s="7" t="n">
        <v>0.17494098</v>
      </c>
      <c r="N15" s="7" t="n">
        <v>0.0009235540539999998</v>
      </c>
      <c r="O15" s="7" t="n">
        <v>0.0009646520939999997</v>
      </c>
      <c r="P15" s="7">
        <f>SUM(B15:O15)</f>
        <v/>
      </c>
      <c r="R15" s="7" t="inlineStr">
        <is>
          <t>700-950安定</t>
        </is>
      </c>
    </row>
    <row customFormat="1" r="16" s="7">
      <c r="A16" s="7" t="inlineStr">
        <is>
          <t>moment</t>
        </is>
      </c>
      <c r="B16" s="7" t="n">
        <v>5.72588316</v>
      </c>
      <c r="C16" s="7" t="n">
        <v>-2.68494908</v>
      </c>
      <c r="D16" s="7" t="n">
        <v>-2.751693840000001</v>
      </c>
      <c r="E16" s="7" t="n">
        <v>-0.06980146240000001</v>
      </c>
      <c r="F16" s="7" t="n">
        <v>-0.06546516780000002</v>
      </c>
      <c r="G16" s="7" t="n">
        <v>-0.02933580480000001</v>
      </c>
      <c r="H16" s="7" t="n">
        <v>-0.02974801099999999</v>
      </c>
      <c r="I16" s="7" t="n">
        <v>-0.06958195520000002</v>
      </c>
      <c r="J16" s="7" t="n">
        <v>0.07704933479999999</v>
      </c>
      <c r="K16" s="7" t="n">
        <v>0.07483638739999998</v>
      </c>
      <c r="L16" s="7" t="n">
        <v>1.59023482e-05</v>
      </c>
      <c r="M16" s="7" t="n">
        <v>0.009019344780000004</v>
      </c>
      <c r="N16" s="7" t="n">
        <v>-0.0001666139700000001</v>
      </c>
      <c r="O16" s="7" t="n">
        <v>-0.000174237838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>
        <v>5.910408540000001</v>
      </c>
      <c r="C20" s="1" t="n">
        <v>-2.56916156</v>
      </c>
      <c r="D20" s="1" t="n">
        <v>-2.48992206</v>
      </c>
      <c r="E20" s="1" t="n">
        <v>1.0532499</v>
      </c>
      <c r="F20" s="1" t="n">
        <v>1.06247002</v>
      </c>
      <c r="G20" s="1" t="n">
        <v>0.17757404</v>
      </c>
      <c r="H20" s="1" t="n">
        <v>0.17837452</v>
      </c>
      <c r="I20" s="1" t="n">
        <v>0.2782083460000001</v>
      </c>
      <c r="J20" s="1" t="n">
        <v>0.146005666</v>
      </c>
      <c r="K20" s="1" t="n">
        <v>0.14256158</v>
      </c>
      <c r="L20" s="1" t="n">
        <v>0.705036296</v>
      </c>
      <c r="M20" s="1" t="n">
        <v>1.19934552</v>
      </c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>
        <v>22.5503504</v>
      </c>
      <c r="C21" s="1" t="n">
        <v>50.29542679999999</v>
      </c>
      <c r="D21" s="1" t="n">
        <v>49.89435740000001</v>
      </c>
      <c r="E21" s="1" t="n">
        <v>0.178148436</v>
      </c>
      <c r="F21" s="1" t="n">
        <v>0.24949294</v>
      </c>
      <c r="G21" s="1" t="n">
        <v>-0.04752528719999998</v>
      </c>
      <c r="H21" s="1" t="n">
        <v>-0.04727515979999999</v>
      </c>
      <c r="I21" s="1" t="n">
        <v>-0.0562839866</v>
      </c>
      <c r="J21" s="1" t="n">
        <v>0.227945532</v>
      </c>
      <c r="K21" s="1" t="n">
        <v>0.231834046</v>
      </c>
      <c r="L21" s="1" t="n">
        <v>-0.144547084</v>
      </c>
      <c r="M21" s="1" t="n">
        <v>0.09182843240000002</v>
      </c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>
        <v>6.639113119999999</v>
      </c>
      <c r="C22" s="1" t="n">
        <v>-4.312121040000001</v>
      </c>
      <c r="D22" s="1" t="n">
        <v>-4.303620600000001</v>
      </c>
      <c r="E22" s="1" t="n">
        <v>-0.116252492</v>
      </c>
      <c r="F22" s="1" t="n">
        <v>-0.122499128</v>
      </c>
      <c r="G22" s="1" t="n">
        <v>-0.0117938244</v>
      </c>
      <c r="H22" s="1" t="n">
        <v>-0.0119400018</v>
      </c>
      <c r="I22" s="1" t="n">
        <v>-0.0518139868</v>
      </c>
      <c r="J22" s="1" t="n">
        <v>-0.02751070180000001</v>
      </c>
      <c r="K22" s="1" t="n">
        <v>-0.02851452000000002</v>
      </c>
      <c r="L22" s="1" t="n">
        <v>-1.74433114e-06</v>
      </c>
      <c r="M22" s="1" t="n">
        <v>-0.0451165478</v>
      </c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/>
    <row customFormat="1" r="25" s="7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customFormat="1" r="26" s="7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customFormat="1" r="27" s="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customFormat="1" r="30" s="7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customFormat="1" r="31" s="7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customFormat="1" r="32" s="7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customFormat="1" r="34" s="7"/>
    <row customFormat="1" r="35" s="7"/>
    <row customFormat="1" r="36" s="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topLeftCell="A10" workbookViewId="0">
      <selection activeCell="A33" sqref="A33:XFD33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8</v>
      </c>
    </row>
    <row r="2">
      <c r="A2" s="1" t="inlineStr">
        <is>
          <t>drag</t>
        </is>
      </c>
      <c r="B2" s="1" t="n">
        <v>5.801512960000001</v>
      </c>
      <c r="C2" s="1" t="n">
        <v>-1.79530525</v>
      </c>
      <c r="D2" s="1" t="n">
        <v>-1.78532995</v>
      </c>
      <c r="E2" s="1" t="n">
        <v>0.9423772039999999</v>
      </c>
      <c r="F2" s="1" t="n">
        <v>0.9354020700000004</v>
      </c>
      <c r="G2" s="1" t="n">
        <v>0.295950649</v>
      </c>
      <c r="H2" s="1" t="n">
        <v>0.297306646</v>
      </c>
      <c r="I2" s="1" t="n">
        <v>0.5163722849999998</v>
      </c>
      <c r="J2" s="1" t="n">
        <v>0.121137148</v>
      </c>
      <c r="K2" s="1" t="n">
        <v>0.124042954</v>
      </c>
      <c r="L2" s="1" t="n">
        <v>1.455922309999999</v>
      </c>
      <c r="M2" s="1" t="n">
        <v>1.594172020000001</v>
      </c>
      <c r="N2" s="1" t="n">
        <v>0.0517042454</v>
      </c>
      <c r="O2" s="1" t="n">
        <v>0.05105572160000001</v>
      </c>
      <c r="P2" s="1">
        <f>SUM(B2:O2)</f>
        <v/>
      </c>
    </row>
    <row r="3">
      <c r="A3" s="1" t="inlineStr">
        <is>
          <t>lift</t>
        </is>
      </c>
      <c r="B3" s="1" t="n">
        <v>23.8554051</v>
      </c>
      <c r="C3" s="1" t="n">
        <v>40.87123699999999</v>
      </c>
      <c r="D3" s="1" t="n">
        <v>40.9701297</v>
      </c>
      <c r="E3" s="1" t="n">
        <v>0.2368843150000001</v>
      </c>
      <c r="F3" s="1" t="n">
        <v>0.228626259</v>
      </c>
      <c r="G3" s="1" t="n">
        <v>-0.07172542529999996</v>
      </c>
      <c r="H3" s="1" t="n">
        <v>-0.07105042780000002</v>
      </c>
      <c r="I3" s="1" t="n">
        <v>-0.057936803</v>
      </c>
      <c r="J3" s="1" t="n">
        <v>0.489426428</v>
      </c>
      <c r="K3" s="1" t="n">
        <v>0.4909073580000001</v>
      </c>
      <c r="L3" s="1" t="n">
        <v>0.3686733380000002</v>
      </c>
      <c r="M3" s="1" t="n">
        <v>0.2278745459999999</v>
      </c>
      <c r="N3" s="1" t="n">
        <v>6.767205424999999e-06</v>
      </c>
      <c r="O3" s="1" t="n">
        <v>5.114704428000001e-06</v>
      </c>
      <c r="P3" s="1">
        <f>SUM(B3:O3)</f>
        <v/>
      </c>
    </row>
    <row r="4">
      <c r="A4" s="1" t="inlineStr">
        <is>
          <t>moment</t>
        </is>
      </c>
      <c r="B4" s="1" t="n">
        <v>7.414042810000001</v>
      </c>
      <c r="C4" s="1" t="n">
        <v>-2.59984569</v>
      </c>
      <c r="D4" s="1" t="n">
        <v>-2.62609881</v>
      </c>
      <c r="E4" s="1" t="n">
        <v>-0.06034755999999999</v>
      </c>
      <c r="F4" s="1" t="n">
        <v>-0.05846949379999999</v>
      </c>
      <c r="G4" s="1" t="n">
        <v>-0.02920049990000001</v>
      </c>
      <c r="H4" s="1" t="n">
        <v>-0.02939692589999999</v>
      </c>
      <c r="I4" s="1" t="n">
        <v>-0.06817371910000002</v>
      </c>
      <c r="J4" s="1" t="n">
        <v>0.08892199879999999</v>
      </c>
      <c r="K4" s="1" t="n">
        <v>0.08892603060000007</v>
      </c>
      <c r="L4" s="1" t="n">
        <v>-9.052594572820002e-07</v>
      </c>
      <c r="M4" s="1" t="n">
        <v>-0.002520283356700001</v>
      </c>
      <c r="N4" s="1" t="n">
        <v>-0.0001754355309999999</v>
      </c>
      <c r="O4" s="1" t="n">
        <v>-0.0001718359659999999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0.8135366860000001</v>
      </c>
      <c r="C8" s="1" t="n">
        <v>-4.534198840000001</v>
      </c>
      <c r="D8" s="1" t="n">
        <v>-4.511308139999998</v>
      </c>
      <c r="E8" s="1" t="n">
        <v>1.12777662</v>
      </c>
      <c r="F8" s="1" t="n">
        <v>1.12734928</v>
      </c>
      <c r="G8" s="1" t="n">
        <v>0.1723223220000001</v>
      </c>
      <c r="H8" s="1" t="n">
        <v>0.170314958</v>
      </c>
      <c r="I8" s="1" t="n">
        <v>0.333433752</v>
      </c>
      <c r="J8" s="1" t="n">
        <v>0.01002228836</v>
      </c>
      <c r="K8" s="1" t="n">
        <v>0.0026636874434</v>
      </c>
      <c r="L8" s="1" t="n">
        <v>1.52613954</v>
      </c>
      <c r="M8" s="1" t="n">
        <v>1.63948786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20.6801872</v>
      </c>
      <c r="C9" s="1" t="n">
        <v>63.3701946</v>
      </c>
      <c r="D9" s="1" t="n">
        <v>63.07801099999999</v>
      </c>
      <c r="E9" s="1" t="n">
        <v>0.239137936</v>
      </c>
      <c r="F9" s="1" t="n">
        <v>0.242350366</v>
      </c>
      <c r="G9" s="1" t="n">
        <v>-0.04262380420000001</v>
      </c>
      <c r="H9" s="1" t="n">
        <v>-0.0422345194</v>
      </c>
      <c r="I9" s="1" t="n">
        <v>-0.0601580062</v>
      </c>
      <c r="J9" s="1" t="n">
        <v>0.43715042</v>
      </c>
      <c r="K9" s="1" t="n">
        <v>0.4476200800000001</v>
      </c>
      <c r="L9" s="1" t="n">
        <v>0.1425167000000001</v>
      </c>
      <c r="M9" s="1" t="n">
        <v>0.233544384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6.738394800000001</v>
      </c>
      <c r="C10" s="1" t="n">
        <v>-5.701445259999999</v>
      </c>
      <c r="D10" s="1" t="n">
        <v>-5.66557646</v>
      </c>
      <c r="E10" s="1" t="n">
        <v>-0.1161866</v>
      </c>
      <c r="F10" s="1" t="n">
        <v>-0.11976287</v>
      </c>
      <c r="G10" s="1" t="n">
        <v>-0.0121536762</v>
      </c>
      <c r="H10" s="1" t="n">
        <v>-0.0119951176</v>
      </c>
      <c r="I10" s="1" t="n">
        <v>-0.059746458</v>
      </c>
      <c r="J10" s="1" t="n">
        <v>-0.07363277760000002</v>
      </c>
      <c r="K10" s="1" t="n">
        <v>-0.07552348599999999</v>
      </c>
      <c r="L10" s="1" t="n">
        <v>-3.56709654e-06</v>
      </c>
      <c r="M10" s="1" t="n">
        <v>-0.08370756280000002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customFormat="1" r="14" s="7">
      <c r="A14" s="7" t="inlineStr">
        <is>
          <t>drag</t>
        </is>
      </c>
      <c r="B14" s="7" t="n">
        <v>5.252771340000001</v>
      </c>
      <c r="C14" s="7" t="n">
        <v>-5.18289352</v>
      </c>
      <c r="D14" s="7" t="n">
        <v>-5.150932940000001</v>
      </c>
      <c r="E14" s="7" t="n">
        <v>0.954719088</v>
      </c>
      <c r="F14" s="7" t="n">
        <v>0.961813044</v>
      </c>
      <c r="G14" s="7" t="n">
        <v>0.2893776339999999</v>
      </c>
      <c r="H14" s="7" t="n">
        <v>0.300767502</v>
      </c>
      <c r="I14" s="7" t="n">
        <v>0.5100146919999999</v>
      </c>
      <c r="J14" s="7" t="n">
        <v>0.0202048142</v>
      </c>
      <c r="K14" s="7" t="n">
        <v>0.0334765866</v>
      </c>
      <c r="L14" s="7" t="n">
        <v>1.43793076</v>
      </c>
      <c r="M14" s="7" t="n">
        <v>1.473397659999999</v>
      </c>
      <c r="N14" s="7" t="n">
        <v>0.048509424</v>
      </c>
      <c r="O14" s="7" t="n">
        <v>0.047174323</v>
      </c>
      <c r="P14" s="7">
        <f>SUM(B14:O14)</f>
        <v/>
      </c>
    </row>
    <row customFormat="1" r="15" s="7">
      <c r="A15" s="7" t="inlineStr">
        <is>
          <t>lift</t>
        </is>
      </c>
      <c r="B15" s="7" t="n">
        <v>25.221653</v>
      </c>
      <c r="C15" s="7" t="n">
        <v>68.16332899999999</v>
      </c>
      <c r="D15" s="7" t="n">
        <v>68.39637380000001</v>
      </c>
      <c r="E15" s="7" t="n">
        <v>0.222778132</v>
      </c>
      <c r="F15" s="7" t="n">
        <v>0.141579256</v>
      </c>
      <c r="G15" s="7" t="n">
        <v>-0.06071850720000001</v>
      </c>
      <c r="H15" s="7" t="n">
        <v>-0.0612715164</v>
      </c>
      <c r="I15" s="7" t="n">
        <v>-0.04599245859999999</v>
      </c>
      <c r="J15" s="7" t="n">
        <v>0.630829066</v>
      </c>
      <c r="K15" s="7" t="n">
        <v>0.643558648</v>
      </c>
      <c r="L15" s="7" t="n">
        <v>0.5229489320000003</v>
      </c>
      <c r="M15" s="7" t="n">
        <v>0.256304348</v>
      </c>
      <c r="N15" s="7" t="n">
        <v>0.000924610974</v>
      </c>
      <c r="O15" s="7" t="n">
        <v>0.000892901096</v>
      </c>
      <c r="P15" s="7">
        <f>SUM(B15:O15)</f>
        <v/>
      </c>
    </row>
    <row customFormat="1" r="16" s="7">
      <c r="A16" s="7" t="inlineStr">
        <is>
          <t>moment</t>
        </is>
      </c>
      <c r="B16" s="7" t="n">
        <v>7.872289459999998</v>
      </c>
      <c r="C16" s="7" t="n">
        <v>-3.66209154</v>
      </c>
      <c r="D16" s="7" t="n">
        <v>-3.70347142</v>
      </c>
      <c r="E16" s="7" t="n">
        <v>-0.0627990546</v>
      </c>
      <c r="F16" s="7" t="n">
        <v>-0.0619976564</v>
      </c>
      <c r="G16" s="7" t="n">
        <v>-0.02856167199999999</v>
      </c>
      <c r="H16" s="7" t="n">
        <v>-0.02995814060000001</v>
      </c>
      <c r="I16" s="7" t="n">
        <v>-0.066131752</v>
      </c>
      <c r="J16" s="7" t="n">
        <v>0.08034241859999998</v>
      </c>
      <c r="K16" s="7" t="n">
        <v>0.08000916980000002</v>
      </c>
      <c r="L16" s="7" t="n">
        <v>5.221658580000001e-06</v>
      </c>
      <c r="M16" s="7" t="n">
        <v>-0.005668437780000003</v>
      </c>
      <c r="N16" s="7" t="n">
        <v>-0.00016875845</v>
      </c>
      <c r="O16" s="7" t="n">
        <v>-0.00016313294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/>
    <row customFormat="1" r="25" s="7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customFormat="1" r="26" s="7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customFormat="1" r="27" s="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customFormat="1" r="30" s="7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customFormat="1" r="31" s="7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customFormat="1" r="32" s="7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customFormat="1" r="34" s="7"/>
    <row customFormat="1" r="35" s="7"/>
    <row customFormat="1" r="36" s="7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3"/>
  <sheetViews>
    <sheetView topLeftCell="A8" workbookViewId="0">
      <selection activeCell="A33" sqref="A33:XFD33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10</v>
      </c>
    </row>
    <row r="2">
      <c r="A2" s="1" t="inlineStr">
        <is>
          <t>drag</t>
        </is>
      </c>
      <c r="B2" s="1" t="n">
        <v>4.940200229999999</v>
      </c>
      <c r="C2" s="1" t="n">
        <v>-3.50463214</v>
      </c>
      <c r="D2" s="1" t="n">
        <v>-3.46415942</v>
      </c>
      <c r="E2" s="1" t="n">
        <v>1.02457951</v>
      </c>
      <c r="F2" s="1" t="n">
        <v>1.02635644</v>
      </c>
      <c r="G2" s="1" t="n">
        <v>0.292991342</v>
      </c>
      <c r="H2" s="1" t="n">
        <v>0.294788338</v>
      </c>
      <c r="I2" s="1" t="n">
        <v>0.501550364</v>
      </c>
      <c r="J2" s="1" t="n">
        <v>0.0519072075</v>
      </c>
      <c r="K2" s="1" t="n">
        <v>0.05743054819999999</v>
      </c>
      <c r="L2" s="1" t="n">
        <v>1.47969047</v>
      </c>
      <c r="M2" s="1" t="n">
        <v>1.69314919</v>
      </c>
      <c r="N2" s="1" t="n">
        <v>0.05142211230000002</v>
      </c>
      <c r="O2" s="1" t="n">
        <v>0.04978316380000001</v>
      </c>
      <c r="P2" s="1">
        <f>SUM(B2:O2)</f>
        <v/>
      </c>
    </row>
    <row r="3">
      <c r="A3" s="1" t="inlineStr">
        <is>
          <t>lift</t>
        </is>
      </c>
      <c r="B3" s="1" t="n">
        <v>27.75699680000001</v>
      </c>
      <c r="C3" s="1" t="n">
        <v>48.82227359999999</v>
      </c>
      <c r="D3" s="1" t="n">
        <v>48.74094809999998</v>
      </c>
      <c r="E3" s="1" t="n">
        <v>0.152869287</v>
      </c>
      <c r="F3" s="1" t="n">
        <v>0.119632531</v>
      </c>
      <c r="G3" s="1" t="n">
        <v>-0.06573596479999999</v>
      </c>
      <c r="H3" s="1" t="n">
        <v>-0.06530825900000001</v>
      </c>
      <c r="I3" s="1" t="n">
        <v>-0.05061498699999999</v>
      </c>
      <c r="J3" s="1" t="n">
        <v>0.6268530640000001</v>
      </c>
      <c r="K3" s="1" t="n">
        <v>0.6219524500000001</v>
      </c>
      <c r="L3" s="1" t="n">
        <v>0.3736575789999999</v>
      </c>
      <c r="M3" s="1" t="n">
        <v>0.291477866</v>
      </c>
      <c r="N3" s="1" t="n">
        <v>4.07676307e-05</v>
      </c>
      <c r="O3" s="1" t="n">
        <v>1.141424716e-05</v>
      </c>
      <c r="P3" s="1">
        <f>SUM(B3:O3)</f>
        <v/>
      </c>
    </row>
    <row r="4">
      <c r="A4" s="1" t="inlineStr">
        <is>
          <t>moment</t>
        </is>
      </c>
      <c r="B4" s="1" t="n">
        <v>8.613143770000002</v>
      </c>
      <c r="C4" s="1" t="n">
        <v>-3.066208119999999</v>
      </c>
      <c r="D4" s="1" t="n">
        <v>-3.04876094</v>
      </c>
      <c r="E4" s="1" t="n">
        <v>-0.04736302630000001</v>
      </c>
      <c r="F4" s="1" t="n">
        <v>-0.0474448525</v>
      </c>
      <c r="G4" s="1" t="n">
        <v>-0.02926318779999999</v>
      </c>
      <c r="H4" s="1" t="n">
        <v>-0.02950469160000001</v>
      </c>
      <c r="I4" s="1" t="n">
        <v>-0.06437367129999998</v>
      </c>
      <c r="J4" s="1" t="n">
        <v>0.0824593643</v>
      </c>
      <c r="K4" s="1" t="n">
        <v>0.08029487469999998</v>
      </c>
      <c r="L4" s="1" t="n">
        <v>-1.847772348e-06</v>
      </c>
      <c r="M4" s="1" t="n">
        <v>-0.01187743727</v>
      </c>
      <c r="N4" s="1" t="n">
        <v>-0.000175719453</v>
      </c>
      <c r="O4" s="1" t="n">
        <v>-0.00016739714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-0.01141756978</v>
      </c>
      <c r="C8" s="1" t="n">
        <v>-7.735045200000002</v>
      </c>
      <c r="D8" s="1" t="n">
        <v>-7.717525120000001</v>
      </c>
      <c r="E8" s="1" t="n">
        <v>1.15469964</v>
      </c>
      <c r="F8" s="1" t="n">
        <v>1.15196482</v>
      </c>
      <c r="G8" s="1" t="n">
        <v>0.169928716</v>
      </c>
      <c r="H8" s="1" t="n">
        <v>0.167611738</v>
      </c>
      <c r="I8" s="1" t="n">
        <v>0.326595494</v>
      </c>
      <c r="J8" s="1" t="n">
        <v>-0.04751101040000001</v>
      </c>
      <c r="K8" s="1" t="n">
        <v>-0.0657079012</v>
      </c>
      <c r="L8" s="1" t="n">
        <v>1.46061902</v>
      </c>
      <c r="M8" s="1" t="n">
        <v>1.68393514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23.63708380000001</v>
      </c>
      <c r="C9" s="1" t="n">
        <v>77.8534508</v>
      </c>
      <c r="D9" s="1" t="n">
        <v>77.8091</v>
      </c>
      <c r="E9" s="1" t="n">
        <v>0.124942724</v>
      </c>
      <c r="F9" s="1" t="n">
        <v>0.09813972419999996</v>
      </c>
      <c r="G9" s="1" t="n">
        <v>-0.0384536636</v>
      </c>
      <c r="H9" s="1" t="n">
        <v>-0.0377503822</v>
      </c>
      <c r="I9" s="1" t="n">
        <v>-0.052837141</v>
      </c>
      <c r="J9" s="1" t="n">
        <v>0.5340990179999998</v>
      </c>
      <c r="K9" s="1" t="n">
        <v>0.5539560680000001</v>
      </c>
      <c r="L9" s="1" t="n">
        <v>0.246585548</v>
      </c>
      <c r="M9" s="1" t="n">
        <v>0.309793724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7.833073479999999</v>
      </c>
      <c r="C10" s="1" t="n">
        <v>-7.049770400000001</v>
      </c>
      <c r="D10" s="1" t="n">
        <v>-7.053115560000004</v>
      </c>
      <c r="E10" s="1" t="n">
        <v>-0.116065608</v>
      </c>
      <c r="F10" s="1" t="n">
        <v>-0.111377092</v>
      </c>
      <c r="G10" s="1" t="n">
        <v>-0.0127190362</v>
      </c>
      <c r="H10" s="1" t="n">
        <v>-0.012573951</v>
      </c>
      <c r="I10" s="1" t="n">
        <v>-0.05615247499999998</v>
      </c>
      <c r="J10" s="1" t="n">
        <v>-0.09585878960000002</v>
      </c>
      <c r="K10" s="1" t="n">
        <v>-0.09840661359999998</v>
      </c>
      <c r="L10" s="1" t="n">
        <v>2.25754204e-06</v>
      </c>
      <c r="M10" s="1" t="n">
        <v>-0.100239725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customFormat="1" r="14" s="7">
      <c r="A14" s="7" t="inlineStr">
        <is>
          <t>drag</t>
        </is>
      </c>
      <c r="B14" s="7" t="n">
        <v>4.18412694</v>
      </c>
      <c r="C14" s="7" t="n">
        <v>-8.646451019999999</v>
      </c>
      <c r="D14" s="7" t="n">
        <v>-8.596816179999998</v>
      </c>
      <c r="E14" s="7" t="n">
        <v>1.0772565</v>
      </c>
      <c r="F14" s="7" t="n">
        <v>1.08416824</v>
      </c>
      <c r="G14" s="7" t="n">
        <v>0.290743668</v>
      </c>
      <c r="H14" s="7" t="n">
        <v>0.29892359</v>
      </c>
      <c r="I14" s="7" t="n">
        <v>0.501153542</v>
      </c>
      <c r="J14" s="7" t="n">
        <v>-0.08302916059999997</v>
      </c>
      <c r="K14" s="7" t="n">
        <v>-0.0817486842</v>
      </c>
      <c r="L14" s="7" t="n">
        <v>1.45757544</v>
      </c>
      <c r="M14" s="7" t="n">
        <v>1.55597294</v>
      </c>
      <c r="N14" s="7" t="n">
        <v>0.04583395619999999</v>
      </c>
      <c r="O14" s="7" t="n">
        <v>0.0453663018</v>
      </c>
      <c r="P14" s="7">
        <f>SUM(B14:O14)</f>
        <v/>
      </c>
    </row>
    <row customFormat="1" r="15" s="7">
      <c r="A15" s="7" t="inlineStr">
        <is>
          <t>lift</t>
        </is>
      </c>
      <c r="B15" s="7" t="n">
        <v>28.5708864</v>
      </c>
      <c r="C15" s="7" t="n">
        <v>84.82375019999999</v>
      </c>
      <c r="D15" s="7" t="n">
        <v>85.103611</v>
      </c>
      <c r="E15" s="7" t="n">
        <v>0.136401972</v>
      </c>
      <c r="F15" s="7" t="n">
        <v>0.08367963179999999</v>
      </c>
      <c r="G15" s="7" t="n">
        <v>-0.05469770900000001</v>
      </c>
      <c r="H15" s="7" t="n">
        <v>-0.05442207799999998</v>
      </c>
      <c r="I15" s="7" t="n">
        <v>-0.0362650212</v>
      </c>
      <c r="J15" s="7" t="n">
        <v>0.7903727759999998</v>
      </c>
      <c r="K15" s="7" t="n">
        <v>0.7898630279999999</v>
      </c>
      <c r="L15" s="7" t="n">
        <v>0.458972746</v>
      </c>
      <c r="M15" s="7" t="n">
        <v>0.3333722359999999</v>
      </c>
      <c r="N15" s="7" t="n">
        <v>0.0008350537319999998</v>
      </c>
      <c r="O15" s="7" t="n">
        <v>0.0008272475500000001</v>
      </c>
      <c r="P15" s="7">
        <f>SUM(B15:O15)</f>
        <v/>
      </c>
    </row>
    <row customFormat="1" r="16" s="7">
      <c r="A16" s="7" t="inlineStr">
        <is>
          <t>moment</t>
        </is>
      </c>
      <c r="B16" s="7" t="n">
        <v>8.6945713</v>
      </c>
      <c r="C16" s="7" t="n">
        <v>-4.738546639999999</v>
      </c>
      <c r="D16" s="7" t="n">
        <v>-4.797475620000001</v>
      </c>
      <c r="E16" s="7" t="n">
        <v>-0.05657014360000002</v>
      </c>
      <c r="F16" s="7" t="n">
        <v>-0.05760968160000001</v>
      </c>
      <c r="G16" s="7" t="n">
        <v>-0.02915390519999999</v>
      </c>
      <c r="H16" s="7" t="n">
        <v>-0.0302107176</v>
      </c>
      <c r="I16" s="7" t="n">
        <v>-0.06215794040000005</v>
      </c>
      <c r="J16" s="7" t="n">
        <v>0.080714328</v>
      </c>
      <c r="K16" s="7" t="n">
        <v>0.0798747746</v>
      </c>
      <c r="L16" s="7" t="n">
        <v>-1.33268358e-06</v>
      </c>
      <c r="M16" s="7" t="n">
        <v>-0.0176181368</v>
      </c>
      <c r="N16" s="7" t="n">
        <v>-0.000156702474</v>
      </c>
      <c r="O16" s="7" t="n">
        <v>-0.000154009744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customFormat="1" r="25" s="7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customFormat="1" r="26" s="7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customFormat="1" r="27" s="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customFormat="1" r="30" s="7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customFormat="1" r="31" s="7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customFormat="1" r="32" s="7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customFormat="1" r="34" s="7"/>
    <row customFormat="1" r="35" s="7"/>
    <row customFormat="1" r="36" s="7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3"/>
  <sheetViews>
    <sheetView topLeftCell="A11" workbookViewId="0">
      <selection activeCell="A33" sqref="A33:XFD33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12</v>
      </c>
    </row>
    <row r="2">
      <c r="A2" s="1" t="inlineStr">
        <is>
          <t>drag</t>
        </is>
      </c>
      <c r="B2" s="1" t="n">
        <v>4.16987726</v>
      </c>
      <c r="C2" s="1" t="n">
        <v>-5.478898870000002</v>
      </c>
      <c r="D2" s="1" t="n">
        <v>-5.416114549999999</v>
      </c>
      <c r="E2" s="1" t="n">
        <v>1.04273497</v>
      </c>
      <c r="F2" s="1" t="n">
        <v>1.03629706</v>
      </c>
      <c r="G2" s="1" t="n">
        <v>0.286730948</v>
      </c>
      <c r="H2" s="1" t="n">
        <v>0.289153303</v>
      </c>
      <c r="I2" s="1" t="n">
        <v>0.4885405199999999</v>
      </c>
      <c r="J2" s="1" t="n">
        <v>-0.03538057859999999</v>
      </c>
      <c r="K2" s="1" t="n">
        <v>-0.05964761970000001</v>
      </c>
      <c r="L2" s="1" t="n">
        <v>1.49194623</v>
      </c>
      <c r="M2" s="1" t="n">
        <v>1.74632161</v>
      </c>
      <c r="N2" s="1" t="n">
        <v>0.0478134023</v>
      </c>
      <c r="O2" s="1" t="n">
        <v>0.04765186060000001</v>
      </c>
      <c r="P2" s="1">
        <f>SUM(B2:O2)</f>
        <v/>
      </c>
    </row>
    <row r="3">
      <c r="A3" s="1" t="inlineStr">
        <is>
          <t>lift</t>
        </is>
      </c>
      <c r="B3" s="1" t="n">
        <v>32.41356010000001</v>
      </c>
      <c r="C3" s="1" t="n">
        <v>57.9847524</v>
      </c>
      <c r="D3" s="1" t="n">
        <v>57.98892200000002</v>
      </c>
      <c r="E3" s="1" t="n">
        <v>0.05078107589999997</v>
      </c>
      <c r="F3" s="1" t="n">
        <v>0.06030560959999999</v>
      </c>
      <c r="G3" s="1" t="n">
        <v>-0.0582694858</v>
      </c>
      <c r="H3" s="1" t="n">
        <v>-0.05811172210000001</v>
      </c>
      <c r="I3" s="1" t="n">
        <v>-0.0416661825</v>
      </c>
      <c r="J3" s="1" t="n">
        <v>0.8303345100000001</v>
      </c>
      <c r="K3" s="1" t="n">
        <v>0.8464619279999996</v>
      </c>
      <c r="L3" s="1" t="n">
        <v>0.452629158</v>
      </c>
      <c r="M3" s="1" t="n">
        <v>0.389588634</v>
      </c>
      <c r="N3" s="1" t="n">
        <v>2.800133390000001e-05</v>
      </c>
      <c r="O3" s="1" t="n">
        <v>1.9251774e-05</v>
      </c>
      <c r="P3" s="1">
        <f>SUM(B3:O3)</f>
        <v/>
      </c>
    </row>
    <row r="4">
      <c r="A4" s="1" t="inlineStr">
        <is>
          <t>moment</t>
        </is>
      </c>
      <c r="B4" s="1" t="n">
        <v>10.07064449</v>
      </c>
      <c r="C4" s="1" t="n">
        <v>-3.790473330000001</v>
      </c>
      <c r="D4" s="1" t="n">
        <v>-3.815153379999999</v>
      </c>
      <c r="E4" s="1" t="n">
        <v>-0.03751142959999999</v>
      </c>
      <c r="F4" s="1" t="n">
        <v>-0.03744427080000001</v>
      </c>
      <c r="G4" s="1" t="n">
        <v>-0.0289033522</v>
      </c>
      <c r="H4" s="1" t="n">
        <v>-0.0292986106</v>
      </c>
      <c r="I4" s="1" t="n">
        <v>-0.0600386341</v>
      </c>
      <c r="J4" s="1" t="n">
        <v>0.0805184401</v>
      </c>
      <c r="K4" s="1" t="n">
        <v>0.07726859830000002</v>
      </c>
      <c r="L4" s="1" t="n">
        <v>-4.37746985e-07</v>
      </c>
      <c r="M4" s="1" t="n">
        <v>-0.02879818369999999</v>
      </c>
      <c r="N4" s="1" t="n">
        <v>-0.000161526744</v>
      </c>
      <c r="O4" s="1" t="n">
        <v>-0.000160160919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-0.8754394959999996</v>
      </c>
      <c r="C8" s="1" t="n">
        <v>-11.4938736</v>
      </c>
      <c r="D8" s="1" t="n">
        <v>-11.4562486</v>
      </c>
      <c r="E8" s="1" t="n">
        <v>1.151512339999999</v>
      </c>
      <c r="F8" s="1" t="n">
        <v>1.15911952</v>
      </c>
      <c r="G8" s="1" t="n">
        <v>0.164335954</v>
      </c>
      <c r="H8" s="1" t="n">
        <v>0.164344066</v>
      </c>
      <c r="I8" s="1" t="n">
        <v>0.3219636459999999</v>
      </c>
      <c r="J8" s="1" t="n">
        <v>-0.124083646</v>
      </c>
      <c r="K8" s="1" t="n">
        <v>-0.157283828</v>
      </c>
      <c r="L8" s="1" t="n">
        <v>1.48165726</v>
      </c>
      <c r="M8" s="1" t="n">
        <v>1.75395714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26.3902016</v>
      </c>
      <c r="C9" s="1" t="n">
        <v>92.00028260000001</v>
      </c>
      <c r="D9" s="1" t="n">
        <v>91.741986</v>
      </c>
      <c r="E9" s="1" t="n">
        <v>0.0002803692147399997</v>
      </c>
      <c r="F9" s="1" t="n">
        <v>0.0421730328</v>
      </c>
      <c r="G9" s="1" t="n">
        <v>-0.03364049460000001</v>
      </c>
      <c r="H9" s="1" t="n">
        <v>-0.03305308999999999</v>
      </c>
      <c r="I9" s="1" t="n">
        <v>-0.04583528320000001</v>
      </c>
      <c r="J9" s="1" t="n">
        <v>0.6490515000000001</v>
      </c>
      <c r="K9" s="1" t="n">
        <v>0.6851991379999999</v>
      </c>
      <c r="L9" s="1" t="n">
        <v>0.317063422</v>
      </c>
      <c r="M9" s="1" t="n">
        <v>0.4000586100000001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8.880427059999999</v>
      </c>
      <c r="C10" s="1" t="n">
        <v>-8.39290652</v>
      </c>
      <c r="D10" s="1" t="n">
        <v>-8.369542279999999</v>
      </c>
      <c r="E10" s="1" t="n">
        <v>-0.10475949</v>
      </c>
      <c r="F10" s="1" t="n">
        <v>-0.109109842</v>
      </c>
      <c r="G10" s="1" t="n">
        <v>-0.0130260412</v>
      </c>
      <c r="H10" s="1" t="n">
        <v>-0.0131353324</v>
      </c>
      <c r="I10" s="1" t="n">
        <v>-0.05296600540000001</v>
      </c>
      <c r="J10" s="1" t="n">
        <v>-0.1222696679999999</v>
      </c>
      <c r="K10" s="1" t="n">
        <v>-0.12727401</v>
      </c>
      <c r="L10" s="1" t="n">
        <v>2.277364599999999e-06</v>
      </c>
      <c r="M10" s="1" t="n">
        <v>-0.12019456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Format="1" r="12" s="7"/>
    <row customFormat="1" r="13" s="7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customFormat="1" r="14" s="7">
      <c r="A14" s="7" t="inlineStr">
        <is>
          <t>drag</t>
        </is>
      </c>
      <c r="B14" s="7" t="n">
        <v>3.525579699999999</v>
      </c>
      <c r="C14" s="7" t="n">
        <v>-12.7450604</v>
      </c>
      <c r="D14" s="7" t="n">
        <v>-12.654009</v>
      </c>
      <c r="E14" s="7" t="n">
        <v>1.14113052</v>
      </c>
      <c r="F14" s="7" t="n">
        <v>1.13784308</v>
      </c>
      <c r="G14" s="7" t="n">
        <v>0.2877183640000001</v>
      </c>
      <c r="H14" s="7" t="n">
        <v>0.2962709900000001</v>
      </c>
      <c r="I14" s="7" t="n">
        <v>0.484283442</v>
      </c>
      <c r="J14" s="7" t="n">
        <v>-0.195247336</v>
      </c>
      <c r="K14" s="7" t="n">
        <v>-0.206352068</v>
      </c>
      <c r="L14" s="7" t="n">
        <v>1.4730605</v>
      </c>
      <c r="M14" s="7" t="n">
        <v>1.57198374</v>
      </c>
      <c r="N14" s="7" t="n">
        <v>0.04373508340000001</v>
      </c>
      <c r="O14" s="7" t="n">
        <v>0.043564282</v>
      </c>
      <c r="P14" s="7">
        <f>SUM(B14:O14)</f>
        <v/>
      </c>
    </row>
    <row customFormat="1" r="15" s="7">
      <c r="A15" s="7" t="inlineStr">
        <is>
          <t>lift</t>
        </is>
      </c>
      <c r="B15" s="7" t="n">
        <v>32.5287328</v>
      </c>
      <c r="C15" s="7" t="n">
        <v>101.79207</v>
      </c>
      <c r="D15" s="7" t="n">
        <v>101.70013</v>
      </c>
      <c r="E15" s="7" t="n">
        <v>0.0735008444</v>
      </c>
      <c r="F15" s="7" t="n">
        <v>0.01529583984</v>
      </c>
      <c r="G15" s="7" t="n">
        <v>-0.04811558180000002</v>
      </c>
      <c r="H15" s="7" t="n">
        <v>-0.0478622824</v>
      </c>
      <c r="I15" s="7" t="n">
        <v>-0.02969962959999999</v>
      </c>
      <c r="J15" s="7" t="n">
        <v>0.9580085739999998</v>
      </c>
      <c r="K15" s="7" t="n">
        <v>0.9729203099999999</v>
      </c>
      <c r="L15" s="7" t="n">
        <v>0.4966474659999999</v>
      </c>
      <c r="M15" s="7" t="n">
        <v>0.3748772540000001</v>
      </c>
      <c r="N15" s="7" t="n">
        <v>0.0008008097999999997</v>
      </c>
      <c r="O15" s="7" t="n">
        <v>0.0007810115519999999</v>
      </c>
      <c r="P15" s="7">
        <f>SUM(B15:O15)</f>
        <v/>
      </c>
    </row>
    <row customFormat="1" r="16" s="7">
      <c r="A16" s="7" t="inlineStr">
        <is>
          <t>moment</t>
        </is>
      </c>
      <c r="B16" s="7" t="n">
        <v>10.02827674</v>
      </c>
      <c r="C16" s="7" t="n">
        <v>-5.984557379999997</v>
      </c>
      <c r="D16" s="7" t="n">
        <v>-5.917138700000001</v>
      </c>
      <c r="E16" s="7" t="n">
        <v>-0.05315680380000001</v>
      </c>
      <c r="F16" s="7" t="n">
        <v>-0.05107878240000001</v>
      </c>
      <c r="G16" s="7" t="n">
        <v>-0.02925529799999999</v>
      </c>
      <c r="H16" s="7" t="n">
        <v>-0.03031281019999999</v>
      </c>
      <c r="I16" s="7" t="n">
        <v>-0.05825675740000002</v>
      </c>
      <c r="J16" s="7" t="n">
        <v>0.0732697688</v>
      </c>
      <c r="K16" s="7" t="n">
        <v>0.06953290579999999</v>
      </c>
      <c r="L16" s="7" t="n">
        <v>-2.56497378e-06</v>
      </c>
      <c r="M16" s="7" t="n">
        <v>-0.0248683922</v>
      </c>
      <c r="N16" s="7" t="n">
        <v>-0.000148988376</v>
      </c>
      <c r="O16" s="7" t="n">
        <v>-0.000147512068</v>
      </c>
      <c r="P16" s="7">
        <f>SUM(B16:O16)</f>
        <v/>
      </c>
    </row>
    <row customFormat="1" r="17" s="7">
      <c r="A17" s="7" t="inlineStr">
        <is>
          <t>メッシュ数</t>
        </is>
      </c>
    </row>
    <row customFormat="1" r="18" s="7"/>
    <row customFormat="1" r="19" s="7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customFormat="1" r="20" s="7">
      <c r="A20" s="1" t="inlineStr">
        <is>
          <t>drag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>
        <f>SUM(B20:O20)</f>
        <v/>
      </c>
    </row>
    <row customFormat="1" r="21" s="7">
      <c r="A21" s="1" t="inlineStr">
        <is>
          <t>lift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>
        <f>SUM(B21:O21)</f>
        <v/>
      </c>
    </row>
    <row customFormat="1" r="22" s="7">
      <c r="A22" s="1" t="inlineStr">
        <is>
          <t>moment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>
        <f>SUM(B22:O22)</f>
        <v/>
      </c>
    </row>
    <row customFormat="1" r="23" s="7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customFormat="1" r="24" s="7"/>
    <row customFormat="1" r="25" s="7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customFormat="1" r="26" s="7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customFormat="1" r="27" s="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customFormat="1" r="28" s="7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customFormat="1" r="29" s="7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customFormat="1" r="30" s="7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customFormat="1" r="31" s="7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customFormat="1" r="32" s="7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customFormat="1" r="33" s="7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  <row customFormat="1" r="34" s="7"/>
    <row customFormat="1" r="35" s="7"/>
    <row customFormat="1" r="36" s="7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3"/>
  <sheetViews>
    <sheetView topLeftCell="A10" workbookViewId="0">
      <selection activeCell="E22" sqref="E22"/>
    </sheetView>
  </sheetViews>
  <sheetFormatPr baseColWidth="10" defaultRowHeight="20"/>
  <cols>
    <col customWidth="1" max="25" min="1" style="7" width="10.7109375"/>
    <col customWidth="1" max="16384" min="26" style="7" width="10.7109375"/>
  </cols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7" t="n">
        <v>14</v>
      </c>
    </row>
    <row r="2">
      <c r="A2" s="1" t="inlineStr">
        <is>
          <t>drag</t>
        </is>
      </c>
      <c r="B2" s="1" t="n">
        <v>3.289778049999999</v>
      </c>
      <c r="C2" s="1" t="n">
        <v>-7.486006269999997</v>
      </c>
      <c r="D2" s="1" t="n">
        <v>-7.545198769999997</v>
      </c>
      <c r="E2" s="1" t="n">
        <v>1.048583</v>
      </c>
      <c r="F2" s="1" t="n">
        <v>1.04101991</v>
      </c>
      <c r="G2" s="1" t="n">
        <v>0.284770799</v>
      </c>
      <c r="H2" s="1" t="n">
        <v>0.283899029</v>
      </c>
      <c r="I2" s="1" t="n">
        <v>0.4692586689999999</v>
      </c>
      <c r="J2" s="1" t="n">
        <v>-0.221865759</v>
      </c>
      <c r="K2" s="1" t="n">
        <v>-0.179170382</v>
      </c>
      <c r="L2" s="1" t="n">
        <v>1.48460666</v>
      </c>
      <c r="M2" s="1" t="n">
        <v>1.79237528</v>
      </c>
      <c r="N2" s="1" t="n">
        <v>0.04781129460000001</v>
      </c>
      <c r="O2" s="1" t="n">
        <v>0.04900111019999999</v>
      </c>
      <c r="P2" s="1">
        <f>SUM(B2:O2)</f>
        <v/>
      </c>
    </row>
    <row r="3">
      <c r="A3" s="1" t="inlineStr">
        <is>
          <t>lift</t>
        </is>
      </c>
      <c r="B3" s="1" t="n">
        <v>37.72109909999999</v>
      </c>
      <c r="C3" s="1" t="n">
        <v>66.22619979999999</v>
      </c>
      <c r="D3" s="1" t="n">
        <v>66.55455940000003</v>
      </c>
      <c r="E3" s="1" t="n">
        <v>0.09789621770000002</v>
      </c>
      <c r="F3" s="1" t="n">
        <v>0.09859359810000001</v>
      </c>
      <c r="G3" s="1" t="n">
        <v>-0.05158303770000001</v>
      </c>
      <c r="H3" s="1" t="n">
        <v>-0.05138073619999999</v>
      </c>
      <c r="I3" s="1" t="n">
        <v>-0.0335503084</v>
      </c>
      <c r="J3" s="1" t="n">
        <v>1.12340772</v>
      </c>
      <c r="K3" s="1" t="n">
        <v>1.15094567</v>
      </c>
      <c r="L3" s="1" t="n">
        <v>0.4584727159999998</v>
      </c>
      <c r="M3" s="1" t="n">
        <v>0.4217585079999998</v>
      </c>
      <c r="N3" s="1" t="n">
        <v>2.207137169999999e-05</v>
      </c>
      <c r="O3" s="1" t="n">
        <v>2.224420582e-05</v>
      </c>
      <c r="P3" s="1">
        <f>SUM(B3:O3)</f>
        <v/>
      </c>
    </row>
    <row r="4">
      <c r="A4" s="1" t="inlineStr">
        <is>
          <t>moment</t>
        </is>
      </c>
      <c r="B4" s="1" t="n">
        <v>11.6862119</v>
      </c>
      <c r="C4" s="1" t="n">
        <v>-4.603535280000002</v>
      </c>
      <c r="D4" s="1" t="n">
        <v>-4.61945613</v>
      </c>
      <c r="E4" s="1" t="n">
        <v>-0.02892835860000001</v>
      </c>
      <c r="F4" s="1" t="n">
        <v>-0.03266245990000001</v>
      </c>
      <c r="G4" s="1" t="n">
        <v>-0.02914760210000001</v>
      </c>
      <c r="H4" s="1" t="n">
        <v>-0.0290814489</v>
      </c>
      <c r="I4" s="1" t="n">
        <v>-0.0552067846</v>
      </c>
      <c r="J4" s="1" t="n">
        <v>0.07398775649999996</v>
      </c>
      <c r="K4" s="1" t="n">
        <v>0.08378501849999999</v>
      </c>
      <c r="L4" s="1" t="n">
        <v>-1.827573714e-06</v>
      </c>
      <c r="M4" s="1" t="n">
        <v>-0.03363132670000001</v>
      </c>
      <c r="N4" s="1" t="n">
        <v>-0.0001612657280000001</v>
      </c>
      <c r="O4" s="1" t="n">
        <v>-0.00016479322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1.5倍機D2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-1.294319</v>
      </c>
      <c r="C8" s="1" t="n">
        <v>-15.49483999999999</v>
      </c>
      <c r="D8" s="1" t="n">
        <v>-15.4942938</v>
      </c>
      <c r="E8" s="1" t="n">
        <v>1.1663057</v>
      </c>
      <c r="F8" s="1" t="n">
        <v>1.16457772</v>
      </c>
      <c r="G8" s="1" t="n">
        <v>0.163588016</v>
      </c>
      <c r="H8" s="1" t="n">
        <v>0.16453656</v>
      </c>
      <c r="I8" s="1" t="n">
        <v>0.3103331179999999</v>
      </c>
      <c r="J8" s="1" t="n">
        <v>-0.169168316</v>
      </c>
      <c r="K8" s="1" t="n">
        <v>-0.205187502</v>
      </c>
      <c r="L8" s="1" t="n">
        <v>1.50524198</v>
      </c>
      <c r="M8" s="1" t="n">
        <v>1.79132776</v>
      </c>
      <c r="N8" s="1" t="n"/>
      <c r="O8" s="1" t="n"/>
      <c r="P8" s="1">
        <f>SUM(B8:O8)</f>
        <v/>
      </c>
    </row>
    <row r="9">
      <c r="A9" s="1" t="inlineStr">
        <is>
          <t>lift</t>
        </is>
      </c>
      <c r="B9" s="1" t="n">
        <v>30.3506402</v>
      </c>
      <c r="C9" s="1" t="n">
        <v>104.945268</v>
      </c>
      <c r="D9" s="1" t="n">
        <v>105.374494</v>
      </c>
      <c r="E9" s="1" t="n">
        <v>0.02042845554</v>
      </c>
      <c r="F9" s="1" t="n">
        <v>0.05284743620000001</v>
      </c>
      <c r="G9" s="1" t="n">
        <v>-0.02992109059999998</v>
      </c>
      <c r="H9" s="1" t="n">
        <v>-0.0294345558</v>
      </c>
      <c r="I9" s="1" t="n">
        <v>-0.0387893588</v>
      </c>
      <c r="J9" s="1" t="n">
        <v>0.7514183960000003</v>
      </c>
      <c r="K9" s="1" t="n">
        <v>0.7859260560000001</v>
      </c>
      <c r="L9" s="1" t="n">
        <v>0.322411498</v>
      </c>
      <c r="M9" s="1" t="n">
        <v>0.495705948</v>
      </c>
      <c r="N9" s="1" t="n"/>
      <c r="O9" s="1" t="n"/>
      <c r="P9" s="1">
        <f>SUM(B9:O9)</f>
        <v/>
      </c>
    </row>
    <row r="10">
      <c r="A10" s="1" t="inlineStr">
        <is>
          <t>moment</t>
        </is>
      </c>
      <c r="B10" s="1" t="n">
        <v>10.1923848</v>
      </c>
      <c r="C10" s="1" t="n">
        <v>-9.675828860000001</v>
      </c>
      <c r="D10" s="1" t="n">
        <v>-9.784248900000001</v>
      </c>
      <c r="E10" s="1" t="n">
        <v>-0.100992499</v>
      </c>
      <c r="F10" s="1" t="n">
        <v>-0.0956276012</v>
      </c>
      <c r="G10" s="1" t="n">
        <v>-0.01370804800000001</v>
      </c>
      <c r="H10" s="1" t="n">
        <v>-0.0138979862</v>
      </c>
      <c r="I10" s="1" t="n">
        <v>-0.04896460679999999</v>
      </c>
      <c r="J10" s="1" t="n">
        <v>-0.135535884</v>
      </c>
      <c r="K10" s="1" t="n">
        <v>-0.142836886</v>
      </c>
      <c r="L10" s="1" t="n">
        <v>-8.498189076000001e-07</v>
      </c>
      <c r="M10" s="1" t="n">
        <v>-0.140529182</v>
      </c>
      <c r="N10" s="1" t="n"/>
      <c r="O10" s="1" t="n"/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3">
      <c r="A13" s="7" t="inlineStr">
        <is>
          <t>1.5倍機B(hole_original)</t>
        </is>
      </c>
      <c r="B13" s="7" t="inlineStr">
        <is>
          <t>機首</t>
        </is>
      </c>
      <c r="C13" s="7" t="inlineStr">
        <is>
          <t>左翼</t>
        </is>
      </c>
      <c r="D13" s="7" t="inlineStr">
        <is>
          <t>右翼</t>
        </is>
      </c>
      <c r="E13" s="7" t="inlineStr">
        <is>
          <t>左タンク</t>
        </is>
      </c>
      <c r="F13" s="7" t="inlineStr">
        <is>
          <t>右タンク</t>
        </is>
      </c>
      <c r="G13" s="7" t="inlineStr">
        <is>
          <t>左足</t>
        </is>
      </c>
      <c r="H13" s="7" t="inlineStr">
        <is>
          <t>右足</t>
        </is>
      </c>
      <c r="I13" s="7" t="inlineStr">
        <is>
          <t>前足</t>
        </is>
      </c>
      <c r="J13" s="7" t="inlineStr">
        <is>
          <t>左垂直尾翼</t>
        </is>
      </c>
      <c r="K13" s="7" t="inlineStr">
        <is>
          <t>右垂直尾翼</t>
        </is>
      </c>
      <c r="L13" s="7" t="inlineStr">
        <is>
          <t>前フレーム</t>
        </is>
      </c>
      <c r="M13" s="7" t="inlineStr">
        <is>
          <t>後フレーム</t>
        </is>
      </c>
      <c r="N13" s="7" t="inlineStr">
        <is>
          <t>左翼タンク接続</t>
        </is>
      </c>
      <c r="O13" s="7" t="inlineStr">
        <is>
          <t>右翼タンク接続</t>
        </is>
      </c>
      <c r="P13" s="7" t="inlineStr">
        <is>
          <t>合計</t>
        </is>
      </c>
    </row>
    <row r="14">
      <c r="A14" s="7" t="inlineStr">
        <is>
          <t>drag</t>
        </is>
      </c>
      <c r="B14" s="7" t="n">
        <v>2.666401899999999</v>
      </c>
      <c r="C14" s="7" t="n">
        <v>-17.4364632</v>
      </c>
      <c r="D14" s="7" t="n">
        <v>-17.2786722</v>
      </c>
      <c r="E14" s="7" t="n">
        <v>1.1945271</v>
      </c>
      <c r="F14" s="7" t="n">
        <v>1.17085618</v>
      </c>
      <c r="G14" s="7" t="n">
        <v>0.28518773</v>
      </c>
      <c r="H14" s="7" t="n">
        <v>0.293585348</v>
      </c>
      <c r="I14" s="7" t="n">
        <v>0.4678184140000002</v>
      </c>
      <c r="J14" s="7" t="n">
        <v>-0.3469063419999999</v>
      </c>
      <c r="K14" s="7" t="n">
        <v>-0.368687836</v>
      </c>
      <c r="L14" s="7" t="n">
        <v>1.46576758</v>
      </c>
      <c r="M14" s="7" t="n">
        <v>1.58354984</v>
      </c>
      <c r="N14" s="7" t="n">
        <v>0.0418728006</v>
      </c>
      <c r="O14" s="7" t="n">
        <v>0.04296080279999999</v>
      </c>
      <c r="P14" s="7">
        <f>SUM(B14:O14)</f>
        <v/>
      </c>
    </row>
    <row r="15">
      <c r="A15" s="7" t="inlineStr">
        <is>
          <t>lift</t>
        </is>
      </c>
      <c r="B15" s="7" t="n">
        <v>36.5400134</v>
      </c>
      <c r="C15" s="7" t="n">
        <v>117.206048</v>
      </c>
      <c r="D15" s="7" t="n">
        <v>116.725194</v>
      </c>
      <c r="E15" s="7" t="n">
        <v>-0.01217679794</v>
      </c>
      <c r="F15" s="7" t="n">
        <v>-0.0124442611</v>
      </c>
      <c r="G15" s="7" t="n">
        <v>-0.0418612724</v>
      </c>
      <c r="H15" s="7" t="n">
        <v>-0.0400314792</v>
      </c>
      <c r="I15" s="7" t="n">
        <v>-0.0225235288</v>
      </c>
      <c r="J15" s="7" t="n">
        <v>1.25584062</v>
      </c>
      <c r="K15" s="7" t="n">
        <v>1.28790868</v>
      </c>
      <c r="L15" s="7" t="n">
        <v>0.6188800400000001</v>
      </c>
      <c r="M15" s="7" t="n">
        <v>0.4567033539999998</v>
      </c>
      <c r="N15" s="7" t="n">
        <v>0.000756133394</v>
      </c>
      <c r="O15" s="7" t="n">
        <v>0.0007859736120000001</v>
      </c>
      <c r="P15" s="7">
        <f>SUM(B15:O15)</f>
        <v/>
      </c>
    </row>
    <row r="16">
      <c r="A16" s="7" t="inlineStr">
        <is>
          <t>moment</t>
        </is>
      </c>
      <c r="B16" s="7" t="n">
        <v>11.2917944</v>
      </c>
      <c r="C16" s="7" t="n">
        <v>-7.069781519999999</v>
      </c>
      <c r="D16" s="7" t="n">
        <v>-7.033644179999999</v>
      </c>
      <c r="E16" s="7" t="n">
        <v>-0.05011466079999998</v>
      </c>
      <c r="F16" s="7" t="n">
        <v>-0.0452142178</v>
      </c>
      <c r="G16" s="7" t="n">
        <v>-0.0293926938</v>
      </c>
      <c r="H16" s="7" t="n">
        <v>-0.03053960900000001</v>
      </c>
      <c r="I16" s="7" t="n">
        <v>-0.0540315972</v>
      </c>
      <c r="J16" s="7" t="n">
        <v>0.06604527419999996</v>
      </c>
      <c r="K16" s="7" t="n">
        <v>0.06699505879999998</v>
      </c>
      <c r="L16" s="7" t="n">
        <v>-1.952237005999999e-08</v>
      </c>
      <c r="M16" s="7" t="n">
        <v>-0.039716244</v>
      </c>
      <c r="N16" s="7" t="n">
        <v>-0.00014191911</v>
      </c>
      <c r="O16" s="7" t="n">
        <v>-0.0001465348619999999</v>
      </c>
      <c r="P16" s="7">
        <f>SUM(B16:O16)</f>
        <v/>
      </c>
    </row>
    <row r="17">
      <c r="A17" s="7" t="inlineStr">
        <is>
          <t>メッシュ数</t>
        </is>
      </c>
    </row>
    <row r="19">
      <c r="A19" s="1" t="inlineStr">
        <is>
          <t>1.5倍機D2(no-slim)</t>
        </is>
      </c>
      <c r="B19" s="1" t="inlineStr">
        <is>
          <t>機首</t>
        </is>
      </c>
      <c r="C19" s="1" t="inlineStr">
        <is>
          <t>左翼</t>
        </is>
      </c>
      <c r="D19" s="1" t="inlineStr">
        <is>
          <t>右翼</t>
        </is>
      </c>
      <c r="E19" s="1" t="inlineStr">
        <is>
          <t>左タンク</t>
        </is>
      </c>
      <c r="F19" s="1" t="inlineStr">
        <is>
          <t>右タンク</t>
        </is>
      </c>
      <c r="G19" s="1" t="inlineStr">
        <is>
          <t>左足</t>
        </is>
      </c>
      <c r="H19" s="1" t="inlineStr">
        <is>
          <t>右足</t>
        </is>
      </c>
      <c r="I19" s="1" t="inlineStr">
        <is>
          <t>前足</t>
        </is>
      </c>
      <c r="J19" s="1" t="inlineStr">
        <is>
          <t>左垂直尾翼</t>
        </is>
      </c>
      <c r="K19" s="1" t="inlineStr">
        <is>
          <t>右垂直尾翼</t>
        </is>
      </c>
      <c r="L19" s="1" t="inlineStr">
        <is>
          <t>前フレーム</t>
        </is>
      </c>
      <c r="M19" s="1" t="inlineStr">
        <is>
          <t>後フレーム</t>
        </is>
      </c>
      <c r="N19" s="1" t="inlineStr">
        <is>
          <t>左翼タンク接続</t>
        </is>
      </c>
      <c r="O19" s="1" t="inlineStr">
        <is>
          <t>右翼タンク接続</t>
        </is>
      </c>
      <c r="P19" s="1" t="inlineStr">
        <is>
          <t>合計</t>
        </is>
      </c>
    </row>
    <row r="20">
      <c r="A20" s="1" t="inlineStr">
        <is>
          <t>drag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>
        <f>SUM(B20:O20)</f>
        <v/>
      </c>
    </row>
    <row r="21">
      <c r="A21" s="1" t="inlineStr">
        <is>
          <t>lift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>
        <f>SUM(B21:O21)</f>
        <v/>
      </c>
    </row>
    <row r="22">
      <c r="A22" s="1" t="inlineStr">
        <is>
          <t>moment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>
        <f>SUM(B22:O22)</f>
        <v/>
      </c>
    </row>
    <row r="23">
      <c r="A23" s="1" t="inlineStr">
        <is>
          <t>メッシュ数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5">
      <c r="C25" s="7" t="inlineStr">
        <is>
          <t>機首</t>
        </is>
      </c>
      <c r="D25" s="7" t="inlineStr">
        <is>
          <t>左翼</t>
        </is>
      </c>
      <c r="E25" s="7" t="inlineStr">
        <is>
          <t>右翼</t>
        </is>
      </c>
      <c r="F25" s="7" t="inlineStr">
        <is>
          <t>左右バッテリーカバー</t>
        </is>
      </c>
      <c r="G25" s="7" t="inlineStr">
        <is>
          <t>脚3本</t>
        </is>
      </c>
      <c r="H25" s="7" t="inlineStr">
        <is>
          <t>左右垂直尾翼</t>
        </is>
      </c>
      <c r="I25" s="7" t="inlineStr">
        <is>
          <t>フレーム</t>
        </is>
      </c>
      <c r="J25" s="7" t="inlineStr">
        <is>
          <t>合計</t>
        </is>
      </c>
      <c r="L25" s="7" t="inlineStr">
        <is>
          <t>tank %</t>
        </is>
      </c>
    </row>
    <row r="26">
      <c r="A26" s="7" t="inlineStr">
        <is>
          <t>drag</t>
        </is>
      </c>
      <c r="B26" s="7" t="inlineStr">
        <is>
          <t>翼1.0</t>
        </is>
      </c>
      <c r="C26" s="7">
        <f>COS(RADIANS($R$1))*(B2)+SIN(RADIANS($R$1))*(B3)</f>
        <v/>
      </c>
      <c r="D26" s="7">
        <f>COS(RADIANS($R$1))*(C2)+SIN(RADIANS($R$1))*(C3)</f>
        <v/>
      </c>
      <c r="E26" s="7">
        <f>COS(RADIANS($R$1))*(D2)+SIN(RADIANS($R$1))*(D3)</f>
        <v/>
      </c>
      <c r="F26" s="7">
        <f>COS(RADIANS($R$1))*(E2+F2+N2+O2)+SIN(RADIANS($R$1))*(E3+F3+N3+O3)</f>
        <v/>
      </c>
      <c r="G26" s="7">
        <f>COS(RADIANS($R$1))*(I2+G2+H2)+SIN(RADIANS($R$1))*(I3+G3+H3)</f>
        <v/>
      </c>
      <c r="H26" s="7">
        <f>COS(RADIANS($R$1))*(J2+K2)+SIN(RADIANS($R$1))*(J3+K3)</f>
        <v/>
      </c>
      <c r="I26" s="7">
        <f>COS(RADIANS($R$1))*(L2+M2)+SIN(RADIANS($R$1))*(L3+M3)</f>
        <v/>
      </c>
      <c r="J26" s="7">
        <f>+SUM(C26:I26)</f>
        <v/>
      </c>
      <c r="L26" s="7">
        <f>(F26)/J26</f>
        <v/>
      </c>
    </row>
    <row r="27">
      <c r="B27" s="7" t="inlineStr">
        <is>
          <t>1.5倍機D2</t>
        </is>
      </c>
      <c r="C27" s="7">
        <f>COS(RADIANS($R$1))*(B8)+SIN(RADIANS($R$1))*(B9)</f>
        <v/>
      </c>
      <c r="D27" s="7">
        <f>COS(RADIANS($R$1))*(C8)+SIN(RADIANS($R$1))*(C9)</f>
        <v/>
      </c>
      <c r="E27" s="7">
        <f>COS(RADIANS($R$1))*(D8)+SIN(RADIANS($R$1))*(D9)</f>
        <v/>
      </c>
      <c r="F27" s="7">
        <f>COS(RADIANS($R$1))*(E8+F8+N8+O8)+SIN(RADIANS($R$1))*(E9+F9+N9+O9)</f>
        <v/>
      </c>
      <c r="G27" s="7">
        <f>COS(RADIANS($R$1))*(I8+G8+H8)+SIN(RADIANS($R$1))*(I9+G9+H9)</f>
        <v/>
      </c>
      <c r="H27" s="7">
        <f>COS(RADIANS($R$1))*(J8+K8)+SIN(RADIANS($R$1))*(J9+K9)</f>
        <v/>
      </c>
      <c r="I27" s="7">
        <f>COS(RADIANS($R$1))*(L8+M8)+SIN(RADIANS($R$1))*(L9+M9)</f>
        <v/>
      </c>
      <c r="J27" s="7">
        <f>+SUM(C27:I27)</f>
        <v/>
      </c>
      <c r="L27" s="7">
        <f>(F27)/J27</f>
        <v/>
      </c>
    </row>
    <row r="28">
      <c r="B28" s="7" t="inlineStr">
        <is>
          <t>1.5倍機B(hole_original)</t>
        </is>
      </c>
      <c r="C28" s="7">
        <f>COS(RADIANS($R$1))*(B14)+SIN(RADIANS($R$1))*(B15)</f>
        <v/>
      </c>
      <c r="D28" s="7">
        <f>COS(RADIANS($R$1))*(C14)+SIN(RADIANS($R$1))*(C15)</f>
        <v/>
      </c>
      <c r="E28" s="7">
        <f>COS(RADIANS($R$1))*(D14)+SIN(RADIANS($R$1))*(D15)</f>
        <v/>
      </c>
      <c r="F28" s="7">
        <f>COS(RADIANS($R$1))*(E14+F14+N14+O14)+SIN(RADIANS($R$1))*(E15+F15+N15+O15)</f>
        <v/>
      </c>
      <c r="G28" s="7">
        <f>COS(RADIANS($R$1))*(I14+G14+H14)+SIN(RADIANS($R$1))*(I15+G15+H15)</f>
        <v/>
      </c>
      <c r="H28" s="7">
        <f>COS(RADIANS($R$1))*(J14+K14)+SIN(RADIANS($R$1))*(J15+K15)</f>
        <v/>
      </c>
      <c r="I28" s="7">
        <f>COS(RADIANS($R$1))*(L14+M14)+SIN(RADIANS($R$1))*(L15+M15)</f>
        <v/>
      </c>
      <c r="J28" s="7">
        <f>+SUM(C28:I28)</f>
        <v/>
      </c>
      <c r="L28" s="7">
        <f>(F28)/J28</f>
        <v/>
      </c>
    </row>
    <row r="29">
      <c r="B29" s="1" t="inlineStr">
        <is>
          <t>1.5倍機D2(no-slim)</t>
        </is>
      </c>
      <c r="C29" s="7">
        <f>COS(RADIANS($R$1))*(B20)+SIN(RADIANS($R$1))*(B21)</f>
        <v/>
      </c>
      <c r="D29" s="7">
        <f>COS(RADIANS($R$1))*(C20)+SIN(RADIANS($R$1))*(C21)</f>
        <v/>
      </c>
      <c r="E29" s="7">
        <f>COS(RADIANS($R$1))*(D20)+SIN(RADIANS($R$1))*(D21)</f>
        <v/>
      </c>
      <c r="F29" s="7">
        <f>COS(RADIANS($R$1))*(E20+F20+N20+O20)+SIN(RADIANS($R$1))*(E21+F21+N21+O21)</f>
        <v/>
      </c>
      <c r="G29" s="7">
        <f>COS(RADIANS($R$1))*(I20+G20+H20)+SIN(RADIANS($R$1))*(I21+G21+H21)</f>
        <v/>
      </c>
      <c r="H29" s="7">
        <f>COS(RADIANS($R$1))*(J20+K20)+SIN(RADIANS($R$1))*(J21+K21)</f>
        <v/>
      </c>
      <c r="I29" s="7">
        <f>COS(RADIANS($R$1))*(L20+M20)+SIN(RADIANS($R$1))*(L21+M21)</f>
        <v/>
      </c>
      <c r="J29" s="7">
        <f>+SUM(C29:I29)</f>
        <v/>
      </c>
    </row>
    <row r="30">
      <c r="A30" s="7" t="inlineStr">
        <is>
          <t>lift</t>
        </is>
      </c>
      <c r="B30" s="7" t="inlineStr">
        <is>
          <t>翼1.0</t>
        </is>
      </c>
      <c r="C30" s="7">
        <f>-SIN(RADIANS($R$1))*(B2)+COS(RADIANS($R$1))*(B3)</f>
        <v/>
      </c>
      <c r="D30" s="7">
        <f>-SIN(RADIANS($R$1))*(C2)+COS(RADIANS($R$1))*(C3)</f>
        <v/>
      </c>
      <c r="E30" s="7">
        <f>-SIN(RADIANS($R$1))*(D2)+COS(RADIANS($R$1))*(D3)</f>
        <v/>
      </c>
      <c r="F30" s="7">
        <f>-SIN(RADIANS($R$1))*(E2+F2+N2+O2)+COS(RADIANS($R$1))*(E3+F3+N3+O3)</f>
        <v/>
      </c>
      <c r="G30" s="7">
        <f>-SIN(RADIANS($R$1))*(I2+G2+H2)+COS(RADIANS($R$1))*(I3+G3+H3)</f>
        <v/>
      </c>
      <c r="H30" s="7">
        <f>-SIN(RADIANS($R$1))*(J2+K2)+COS(RADIANS($R$1))*(J3+K3)</f>
        <v/>
      </c>
      <c r="I30" s="7">
        <f>-SIN(RADIANS($R$1))*(L2+M2)+COS(RADIANS($R$1))*(L3+M3)</f>
        <v/>
      </c>
      <c r="J30" s="7">
        <f>+SUM(C30:I30)</f>
        <v/>
      </c>
    </row>
    <row r="31">
      <c r="B31" s="7" t="inlineStr">
        <is>
          <t>1.5倍機D2</t>
        </is>
      </c>
      <c r="C31" s="7">
        <f>-SIN(RADIANS($R$1))*(B8)+COS(RADIANS($R$1))*(B9)</f>
        <v/>
      </c>
      <c r="D31" s="7">
        <f>-SIN(RADIANS($R$1))*(C8)+COS(RADIANS($R$1))*(C9)</f>
        <v/>
      </c>
      <c r="E31" s="7">
        <f>-SIN(RADIANS($R$1))*(D8)+COS(RADIANS($R$1))*(D9)</f>
        <v/>
      </c>
      <c r="F31" s="7">
        <f>-SIN(RADIANS($R$1))*(E8+F8+N8+O8)+COS(RADIANS($R$1))*(E9+F9+N9+O9)</f>
        <v/>
      </c>
      <c r="G31" s="7">
        <f>-SIN(RADIANS($R$1))*(I8+G8+H8)+COS(RADIANS($R$1))*(I9+G9+H9)</f>
        <v/>
      </c>
      <c r="H31" s="7">
        <f>-SIN(RADIANS($R$1))*(J8+K8)+COS(RADIANS($R$1))*(J9+K9)</f>
        <v/>
      </c>
      <c r="I31" s="7">
        <f>-SIN(RADIANS($R$1))*(L8+M8)+COS(RADIANS($R$1))*(L9+M9)</f>
        <v/>
      </c>
      <c r="J31" s="7">
        <f>+SUM(C31:I31)</f>
        <v/>
      </c>
    </row>
    <row r="32">
      <c r="B32" s="7" t="inlineStr">
        <is>
          <t>1.5倍機B(hole_original)</t>
        </is>
      </c>
      <c r="C32" s="7">
        <f>-SIN(RADIANS($R$1))*(B14)+COS(RADIANS($R$1))*(B15)</f>
        <v/>
      </c>
      <c r="D32" s="7">
        <f>-SIN(RADIANS($R$1))*(C14)+COS(RADIANS($R$1))*(C15)</f>
        <v/>
      </c>
      <c r="E32" s="7">
        <f>-SIN(RADIANS($R$1))*(D14)+COS(RADIANS($R$1))*(D15)</f>
        <v/>
      </c>
      <c r="F32" s="7">
        <f>-SIN(RADIANS($R$1))*(E14+F14+N14+O14)+COS(RADIANS($R$1))*(E15+F15+N15+O15)</f>
        <v/>
      </c>
      <c r="G32" s="7">
        <f>-SIN(RADIANS($R$1))*(I14+G14+H14)+COS(RADIANS($R$1))*(I15+G15+H15)</f>
        <v/>
      </c>
      <c r="H32" s="7">
        <f>-SIN(RADIANS($R$1))*(J14+K14)+COS(RADIANS($R$1))*(J15+K15)</f>
        <v/>
      </c>
      <c r="I32" s="7">
        <f>-SIN(RADIANS($R$1))*(L14+M14)+COS(RADIANS($R$1))*(L15+M15)</f>
        <v/>
      </c>
      <c r="J32" s="7">
        <f>+SUM(C32:I32)</f>
        <v/>
      </c>
    </row>
    <row r="33">
      <c r="B33" s="1" t="inlineStr">
        <is>
          <t>1.5倍機D2(no-slim)</t>
        </is>
      </c>
      <c r="C33" s="7">
        <f>-SIN(RADIANS($R$1))*(B20)+COS(RADIANS($R$1))*(B21)</f>
        <v/>
      </c>
      <c r="D33" s="7">
        <f>-SIN(RADIANS($R$1))*(C20)+COS(RADIANS($R$1))*(C21)</f>
        <v/>
      </c>
      <c r="E33" s="7">
        <f>-SIN(RADIANS($R$1))*(D20)+COS(RADIANS($R$1))*(D21)</f>
        <v/>
      </c>
      <c r="F33" s="7">
        <f>-SIN(RADIANS($R$1))*(E20+F20+N20+O20)+COS(RADIANS($R$1))*(E21+F21+N21+O21)</f>
        <v/>
      </c>
      <c r="G33" s="7">
        <f>-SIN(RADIANS($R$1))*(I20+G20+H20)+COS(RADIANS($R$1))*(I21+G21+H21)</f>
        <v/>
      </c>
      <c r="H33" s="7">
        <f>-SIN(RADIANS($R$1))*(J20+K20)+COS(RADIANS($R$1))*(J21+K21)</f>
        <v/>
      </c>
      <c r="I33" s="7">
        <f>-SIN(RADIANS($R$1))*(L20+M20)+COS(RADIANS($R$1))*(L21+M21)</f>
        <v/>
      </c>
      <c r="J33" s="7">
        <f>+SUM(C33:I33)</f>
        <v/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H3" sqref="H3"/>
    </sheetView>
  </sheetViews>
  <sheetFormatPr baseColWidth="10" defaultRowHeight="20"/>
  <cols>
    <col customWidth="1" max="16" min="1" style="7" width="10.7109375"/>
    <col customWidth="1" max="16384" min="17" style="7" width="10.7109375"/>
  </cols>
  <sheetData>
    <row r="1">
      <c r="B1" s="6" t="inlineStr">
        <is>
          <t>従来機</t>
        </is>
      </c>
      <c r="D1" s="6" t="inlineStr">
        <is>
          <t>1.5倍機D2</t>
        </is>
      </c>
      <c r="F1" s="8" t="inlineStr">
        <is>
          <t>1.5倍機B(hole_original)</t>
        </is>
      </c>
      <c r="H1" s="6" t="inlineStr">
        <is>
          <t>1.5倍機D2(no-slim)</t>
        </is>
      </c>
      <c r="J1" s="7" t="inlineStr">
        <is>
          <t>従来機</t>
        </is>
      </c>
      <c r="K1" s="7" t="inlineStr">
        <is>
          <t>1.5倍機D2</t>
        </is>
      </c>
      <c r="L1" s="7" t="inlineStr">
        <is>
          <t>1.5倍機B(hole_original)</t>
        </is>
      </c>
      <c r="M1" s="7" t="inlineStr">
        <is>
          <t>1.5倍機D2(no-slim)</t>
        </is>
      </c>
      <c r="N1" s="6" t="inlineStr">
        <is>
          <t>従来機</t>
        </is>
      </c>
      <c r="Q1" s="6" t="inlineStr">
        <is>
          <t>1.5倍機D2</t>
        </is>
      </c>
      <c r="T1" s="8" t="inlineStr">
        <is>
          <t>1.5倍機B(hole_original)</t>
        </is>
      </c>
      <c r="W1" s="6" t="inlineStr">
        <is>
          <t>1.5倍機D2(no-slim)</t>
        </is>
      </c>
    </row>
    <row r="2">
      <c r="A2" s="7" t="inlineStr">
        <is>
          <t>alpha</t>
        </is>
      </c>
      <c r="B2" s="7" t="inlineStr">
        <is>
          <t>Drag</t>
        </is>
      </c>
      <c r="C2" s="7" t="inlineStr">
        <is>
          <t>Lift</t>
        </is>
      </c>
      <c r="D2" s="7" t="inlineStr">
        <is>
          <t>Drag</t>
        </is>
      </c>
      <c r="E2" s="7" t="inlineStr">
        <is>
          <t>Lift</t>
        </is>
      </c>
      <c r="F2" s="7" t="inlineStr">
        <is>
          <t>Drag</t>
        </is>
      </c>
      <c r="G2" s="7" t="inlineStr">
        <is>
          <t>Lift</t>
        </is>
      </c>
      <c r="H2" s="7" t="inlineStr">
        <is>
          <t>Drag</t>
        </is>
      </c>
      <c r="I2" s="7" t="inlineStr">
        <is>
          <t>Lift</t>
        </is>
      </c>
      <c r="J2" s="7" t="inlineStr">
        <is>
          <t>L/D=CL/CD</t>
        </is>
      </c>
      <c r="K2" s="7" t="inlineStr">
        <is>
          <t>L/D=CL/CD</t>
        </is>
      </c>
      <c r="L2" s="7" t="inlineStr">
        <is>
          <t>L/D=CL/CD</t>
        </is>
      </c>
      <c r="M2" s="7" t="inlineStr">
        <is>
          <t>L/D=CL/CD</t>
        </is>
      </c>
      <c r="N2" s="7" t="inlineStr">
        <is>
          <t>CD</t>
        </is>
      </c>
      <c r="O2" s="7" t="inlineStr">
        <is>
          <t>CL</t>
        </is>
      </c>
      <c r="P2" s="7" t="inlineStr">
        <is>
          <t>S</t>
        </is>
      </c>
      <c r="Q2" s="7" t="inlineStr">
        <is>
          <t>CD</t>
        </is>
      </c>
      <c r="R2" s="7" t="inlineStr">
        <is>
          <t>CL</t>
        </is>
      </c>
      <c r="S2" s="7" t="inlineStr">
        <is>
          <t>S</t>
        </is>
      </c>
      <c r="T2" s="7" t="inlineStr">
        <is>
          <t>CD</t>
        </is>
      </c>
      <c r="U2" s="7" t="inlineStr">
        <is>
          <t>CL</t>
        </is>
      </c>
      <c r="V2" s="7" t="inlineStr">
        <is>
          <t>S</t>
        </is>
      </c>
      <c r="W2" s="7" t="inlineStr">
        <is>
          <t>CD</t>
        </is>
      </c>
      <c r="X2" s="7" t="inlineStr">
        <is>
          <t>CL</t>
        </is>
      </c>
      <c r="Y2" s="7" t="inlineStr">
        <is>
          <t>S</t>
        </is>
      </c>
    </row>
    <row r="3">
      <c r="A3" s="7" t="n">
        <v>0</v>
      </c>
      <c r="B3" s="7">
        <f>'alpha=0'!$J$26</f>
        <v/>
      </c>
      <c r="C3" s="7">
        <f>'alpha=0'!$J$30</f>
        <v/>
      </c>
      <c r="D3" s="7">
        <f>'alpha=0'!$J$27</f>
        <v/>
      </c>
      <c r="E3" s="7">
        <f>'alpha=0'!$J$31</f>
        <v/>
      </c>
      <c r="F3" s="7">
        <f>'alpha=0'!$J$28</f>
        <v/>
      </c>
      <c r="G3" s="7">
        <f>'alpha=0'!$J$32</f>
        <v/>
      </c>
      <c r="H3" s="7">
        <f>'alpha=0'!$J$29</f>
        <v/>
      </c>
      <c r="I3" s="7">
        <f>'alpha=0'!$J$33</f>
        <v/>
      </c>
      <c r="J3" s="7">
        <f>C3/B3</f>
        <v/>
      </c>
      <c r="K3" s="7">
        <f>E3/D3</f>
        <v/>
      </c>
      <c r="L3" s="7">
        <f>G3/F3</f>
        <v/>
      </c>
      <c r="M3" s="7">
        <f>I3/H3</f>
        <v/>
      </c>
      <c r="N3" s="7">
        <f>2*B3/(1.225*28*28*P3)</f>
        <v/>
      </c>
      <c r="O3" s="7">
        <f>2*C3/(1.225*28*28*P3)</f>
        <v/>
      </c>
      <c r="P3" s="7">
        <f>0.5376</f>
        <v/>
      </c>
      <c r="Q3" s="7">
        <f>2*D3/(1.225*28*28*S3)</f>
        <v/>
      </c>
      <c r="R3" s="7">
        <f>2*E3/(1.225*28*28*S3)</f>
        <v/>
      </c>
      <c r="S3" s="7" t="n">
        <v>0.6482</v>
      </c>
      <c r="T3" s="7">
        <f>2*F3/(1.225*28*28*V3)</f>
        <v/>
      </c>
      <c r="U3" s="7">
        <f>2*G3/(1.225*28*28*V3)</f>
        <v/>
      </c>
      <c r="V3" s="7">
        <f>0.7463</f>
        <v/>
      </c>
      <c r="W3" s="7">
        <f>2*H3/(1.225*28*28*Y3)</f>
        <v/>
      </c>
      <c r="X3" s="7">
        <f>2*I3/(1.225*28*28*Y3)</f>
        <v/>
      </c>
    </row>
    <row r="4">
      <c r="A4" s="7" t="n">
        <v>2</v>
      </c>
      <c r="B4" s="7">
        <f>'alpha=2'!$J$26</f>
        <v/>
      </c>
      <c r="C4" s="7">
        <f>'alpha=2'!$J$30</f>
        <v/>
      </c>
      <c r="D4" s="7">
        <f>'alpha=2'!$J$27</f>
        <v/>
      </c>
      <c r="E4" s="7">
        <f>'alpha=2'!$J$31</f>
        <v/>
      </c>
      <c r="F4" s="7">
        <f>'alpha=2'!$J$28</f>
        <v/>
      </c>
      <c r="G4" s="7">
        <f>'alpha=2'!$J$32</f>
        <v/>
      </c>
      <c r="H4" s="7">
        <f>'alpha=2'!$J$29</f>
        <v/>
      </c>
      <c r="I4" s="7">
        <f>'alpha=2'!$J$33</f>
        <v/>
      </c>
      <c r="J4" s="7">
        <f>C4/B4</f>
        <v/>
      </c>
      <c r="K4" s="7">
        <f>E4/D4</f>
        <v/>
      </c>
      <c r="L4" s="7">
        <f>G4/F4</f>
        <v/>
      </c>
      <c r="M4" s="7">
        <f>I4/H4</f>
        <v/>
      </c>
      <c r="N4" s="7">
        <f>2*B4/(1.225*28*28*P4)</f>
        <v/>
      </c>
      <c r="O4" s="7">
        <f>2*C4/(1.225*28*28*P4)</f>
        <v/>
      </c>
      <c r="P4" s="7">
        <f>0.5376</f>
        <v/>
      </c>
      <c r="Q4" s="7">
        <f>2*D4/(1.225*28*28*S4)</f>
        <v/>
      </c>
      <c r="R4" s="7">
        <f>2*E4/(1.225*28*28*S4)</f>
        <v/>
      </c>
      <c r="S4" s="7" t="n">
        <v>0.6482</v>
      </c>
      <c r="T4" s="7">
        <f>2*F4/(1.225*28*28*V4)</f>
        <v/>
      </c>
      <c r="U4" s="7">
        <f>2*G4/(1.225*28*28*V4)</f>
        <v/>
      </c>
      <c r="V4" s="7">
        <f>0.7463</f>
        <v/>
      </c>
      <c r="W4" s="7">
        <f>2*H4/(1.225*28*28*Y4)</f>
        <v/>
      </c>
      <c r="X4" s="7">
        <f>2*I4/(1.225*28*28*Y4)</f>
        <v/>
      </c>
    </row>
    <row r="5">
      <c r="A5" s="7" t="n">
        <v>4</v>
      </c>
      <c r="B5" s="7">
        <f>'alpha=4'!$J$26</f>
        <v/>
      </c>
      <c r="C5" s="7">
        <f>'alpha=4'!$J$30</f>
        <v/>
      </c>
      <c r="D5" s="7">
        <f>'alpha=4'!$J$27</f>
        <v/>
      </c>
      <c r="E5" s="7">
        <f>'alpha=4'!$J$31</f>
        <v/>
      </c>
      <c r="F5" s="7">
        <f>'alpha=4'!$J$28</f>
        <v/>
      </c>
      <c r="G5" s="7">
        <f>'alpha=4'!$J$32</f>
        <v/>
      </c>
      <c r="H5" s="7">
        <f>'alpha=4'!$J$29</f>
        <v/>
      </c>
      <c r="I5" s="7">
        <f>'alpha=4'!$J$33</f>
        <v/>
      </c>
      <c r="J5" s="7">
        <f>C5/B5</f>
        <v/>
      </c>
      <c r="K5" s="7">
        <f>E5/D5</f>
        <v/>
      </c>
      <c r="L5" s="7">
        <f>G5/F5</f>
        <v/>
      </c>
      <c r="M5" s="7">
        <f>I5/H5</f>
        <v/>
      </c>
      <c r="N5" s="7">
        <f>2*B5/(1.225*28*28*P5)</f>
        <v/>
      </c>
      <c r="O5" s="7">
        <f>2*C5/(1.225*28*28*P5)</f>
        <v/>
      </c>
      <c r="P5" s="7">
        <f>0.5376</f>
        <v/>
      </c>
      <c r="Q5" s="7">
        <f>2*D5/(1.225*28*28*S5)</f>
        <v/>
      </c>
      <c r="R5" s="7">
        <f>2*E5/(1.225*28*28*S5)</f>
        <v/>
      </c>
      <c r="S5" s="7" t="n">
        <v>0.6482</v>
      </c>
      <c r="T5" s="7">
        <f>2*F5/(1.225*28*28*V5)</f>
        <v/>
      </c>
      <c r="U5" s="7">
        <f>2*G5/(1.225*28*28*V5)</f>
        <v/>
      </c>
      <c r="V5" s="7">
        <f>0.7463</f>
        <v/>
      </c>
      <c r="W5" s="7">
        <f>2*H5/(1.225*28*28*Y5)</f>
        <v/>
      </c>
      <c r="X5" s="7">
        <f>2*I5/(1.225*28*28*Y5)</f>
        <v/>
      </c>
    </row>
    <row r="6">
      <c r="A6" s="7" t="n">
        <v>6</v>
      </c>
      <c r="B6" s="7">
        <f>'alpha=6'!$J$26</f>
        <v/>
      </c>
      <c r="C6" s="7">
        <f>'alpha=6'!$J$30</f>
        <v/>
      </c>
      <c r="D6" s="7">
        <f>'alpha=6'!$J$27</f>
        <v/>
      </c>
      <c r="E6" s="7">
        <f>'alpha=6'!$J$31</f>
        <v/>
      </c>
      <c r="F6" s="7">
        <f>'alpha=6'!$J$28</f>
        <v/>
      </c>
      <c r="G6" s="7">
        <f>'alpha=6'!$J$32</f>
        <v/>
      </c>
      <c r="H6" s="7">
        <f>'alpha=6'!$J$29</f>
        <v/>
      </c>
      <c r="I6" s="7">
        <f>'alpha=6'!$J$33</f>
        <v/>
      </c>
      <c r="J6" s="7">
        <f>C6/B6</f>
        <v/>
      </c>
      <c r="K6" s="7">
        <f>E6/D6</f>
        <v/>
      </c>
      <c r="L6" s="7">
        <f>G6/F6</f>
        <v/>
      </c>
      <c r="M6" s="7">
        <f>I6/H6</f>
        <v/>
      </c>
      <c r="N6" s="7">
        <f>2*B6/(1.225*28*28*P6)</f>
        <v/>
      </c>
      <c r="O6" s="7">
        <f>2*C6/(1.225*28*28*P6)</f>
        <v/>
      </c>
      <c r="P6" s="7">
        <f>0.5376</f>
        <v/>
      </c>
      <c r="Q6" s="7">
        <f>2*D6/(1.225*28*28*S6)</f>
        <v/>
      </c>
      <c r="R6" s="7">
        <f>2*E6/(1.225*28*28*S6)</f>
        <v/>
      </c>
      <c r="S6" s="7" t="n">
        <v>0.6482</v>
      </c>
      <c r="T6" s="7">
        <f>2*F6/(1.225*28*28*V6)</f>
        <v/>
      </c>
      <c r="U6" s="7">
        <f>2*G6/(1.225*28*28*V6)</f>
        <v/>
      </c>
      <c r="V6" s="7">
        <f>0.7463</f>
        <v/>
      </c>
      <c r="W6" s="7">
        <f>2*H6/(1.225*28*28*Y6)</f>
        <v/>
      </c>
      <c r="X6" s="7">
        <f>2*I6/(1.225*28*28*Y6)</f>
        <v/>
      </c>
    </row>
    <row r="7">
      <c r="A7" s="7" t="n">
        <v>8</v>
      </c>
      <c r="B7" s="7">
        <f>'alpha=8'!$J$26</f>
        <v/>
      </c>
      <c r="C7" s="7">
        <f>'alpha=8'!$J$30</f>
        <v/>
      </c>
      <c r="D7" s="7">
        <f>'alpha=8'!$J$27</f>
        <v/>
      </c>
      <c r="E7" s="7">
        <f>'alpha=8'!$J$31</f>
        <v/>
      </c>
      <c r="F7" s="7">
        <f>'alpha=8'!$J$28</f>
        <v/>
      </c>
      <c r="G7" s="7">
        <f>'alpha=8'!$J$32</f>
        <v/>
      </c>
      <c r="H7" s="7">
        <f>'alpha=8'!$J$29</f>
        <v/>
      </c>
      <c r="I7" s="7">
        <f>'alpha=8'!$J$33</f>
        <v/>
      </c>
      <c r="J7" s="7">
        <f>C7/B7</f>
        <v/>
      </c>
      <c r="K7" s="7">
        <f>E7/D7</f>
        <v/>
      </c>
      <c r="L7" s="7">
        <f>G7/F7</f>
        <v/>
      </c>
      <c r="M7" s="7">
        <f>I7/H7</f>
        <v/>
      </c>
      <c r="N7" s="7">
        <f>2*B7/(1.225*28*28*P7)</f>
        <v/>
      </c>
      <c r="O7" s="7">
        <f>2*C7/(1.225*28*28*P7)</f>
        <v/>
      </c>
      <c r="P7" s="7">
        <f>0.5376</f>
        <v/>
      </c>
      <c r="Q7" s="7">
        <f>2*D7/(1.225*28*28*S7)</f>
        <v/>
      </c>
      <c r="R7" s="7">
        <f>2*E7/(1.225*28*28*S7)</f>
        <v/>
      </c>
      <c r="S7" s="7" t="n">
        <v>0.6482</v>
      </c>
      <c r="T7" s="7">
        <f>2*F7/(1.225*28*28*V7)</f>
        <v/>
      </c>
      <c r="U7" s="7">
        <f>2*G7/(1.225*28*28*V7)</f>
        <v/>
      </c>
      <c r="V7" s="7">
        <f>0.7463</f>
        <v/>
      </c>
      <c r="W7" s="7">
        <f>2*H7/(1.225*28*28*Y7)</f>
        <v/>
      </c>
      <c r="X7" s="7">
        <f>2*I7/(1.225*28*28*Y7)</f>
        <v/>
      </c>
    </row>
    <row r="8">
      <c r="A8" s="7" t="n">
        <v>10</v>
      </c>
      <c r="B8" s="7">
        <f>'alpha=10'!$J$26</f>
        <v/>
      </c>
      <c r="C8" s="7">
        <f>'alpha=10'!$J$30</f>
        <v/>
      </c>
      <c r="D8" s="7">
        <f>'alpha=10'!$J$27</f>
        <v/>
      </c>
      <c r="E8" s="7">
        <f>'alpha=10'!$J$31</f>
        <v/>
      </c>
      <c r="F8" s="7">
        <f>'alpha=10'!$J$28</f>
        <v/>
      </c>
      <c r="G8" s="7">
        <f>'alpha=10'!$J$32</f>
        <v/>
      </c>
      <c r="H8" s="7">
        <f>'alpha=10'!$J$29</f>
        <v/>
      </c>
      <c r="I8" s="7">
        <f>'alpha=10'!$J$33</f>
        <v/>
      </c>
      <c r="J8" s="7">
        <f>C8/B8</f>
        <v/>
      </c>
      <c r="K8" s="7">
        <f>E8/D8</f>
        <v/>
      </c>
      <c r="L8" s="7">
        <f>G8/F8</f>
        <v/>
      </c>
      <c r="M8" s="7">
        <f>I8/H8</f>
        <v/>
      </c>
      <c r="N8" s="7">
        <f>2*B8/(1.225*28*28*P8)</f>
        <v/>
      </c>
      <c r="O8" s="7">
        <f>2*C8/(1.225*28*28*P8)</f>
        <v/>
      </c>
      <c r="P8" s="7">
        <f>0.5376</f>
        <v/>
      </c>
      <c r="Q8" s="7">
        <f>2*D8/(1.225*28*28*S8)</f>
        <v/>
      </c>
      <c r="R8" s="7">
        <f>2*E8/(1.225*28*28*S8)</f>
        <v/>
      </c>
      <c r="S8" s="7" t="n">
        <v>0.6482</v>
      </c>
      <c r="T8" s="7">
        <f>2*F8/(1.225*28*28*V8)</f>
        <v/>
      </c>
      <c r="U8" s="7">
        <f>2*G8/(1.225*28*28*V8)</f>
        <v/>
      </c>
      <c r="V8" s="7">
        <f>0.7463</f>
        <v/>
      </c>
      <c r="W8" s="7">
        <f>2*H8/(1.225*28*28*Y8)</f>
        <v/>
      </c>
      <c r="X8" s="7">
        <f>2*I8/(1.225*28*28*Y8)</f>
        <v/>
      </c>
    </row>
    <row r="9">
      <c r="A9" s="7" t="n">
        <v>12</v>
      </c>
      <c r="B9" s="7">
        <f>'alpha=12'!$J$26</f>
        <v/>
      </c>
      <c r="C9" s="7">
        <f>'alpha=12'!$J$30</f>
        <v/>
      </c>
      <c r="D9" s="7">
        <f>'alpha=12'!$J$27</f>
        <v/>
      </c>
      <c r="E9" s="7">
        <f>'alpha=12'!$J$31</f>
        <v/>
      </c>
      <c r="F9" s="7">
        <f>'alpha=12'!$J$28</f>
        <v/>
      </c>
      <c r="G9" s="7">
        <f>'alpha=12'!$J$32</f>
        <v/>
      </c>
      <c r="H9" s="7">
        <f>'alpha=12'!$J$29</f>
        <v/>
      </c>
      <c r="I9" s="7">
        <f>'alpha=12'!$J$33</f>
        <v/>
      </c>
      <c r="J9" s="7">
        <f>C9/B9</f>
        <v/>
      </c>
      <c r="K9" s="7">
        <f>E9/D9</f>
        <v/>
      </c>
      <c r="L9" s="7">
        <f>G9/F9</f>
        <v/>
      </c>
      <c r="M9" s="7">
        <f>I9/H9</f>
        <v/>
      </c>
      <c r="N9" s="7">
        <f>2*B9/(1.225*28*28*P9)</f>
        <v/>
      </c>
      <c r="O9" s="7">
        <f>2*C9/(1.225*28*28*P9)</f>
        <v/>
      </c>
      <c r="P9" s="7">
        <f>0.5376</f>
        <v/>
      </c>
      <c r="Q9" s="7">
        <f>2*D9/(1.225*28*28*S9)</f>
        <v/>
      </c>
      <c r="R9" s="7">
        <f>2*E9/(1.225*28*28*S9)</f>
        <v/>
      </c>
      <c r="S9" s="7" t="n">
        <v>0.6482</v>
      </c>
      <c r="T9" s="7">
        <f>2*F9/(1.225*28*28*V9)</f>
        <v/>
      </c>
      <c r="U9" s="7">
        <f>2*G9/(1.225*28*28*V9)</f>
        <v/>
      </c>
      <c r="V9" s="7">
        <f>0.7463</f>
        <v/>
      </c>
      <c r="W9" s="7">
        <f>2*H9/(1.225*28*28*Y9)</f>
        <v/>
      </c>
      <c r="X9" s="7">
        <f>2*I9/(1.225*28*28*Y9)</f>
        <v/>
      </c>
    </row>
    <row r="10">
      <c r="A10" s="7" t="n">
        <v>14</v>
      </c>
      <c r="B10" s="7">
        <f>'alpha=14'!$J$26</f>
        <v/>
      </c>
      <c r="C10" s="7">
        <f>'alpha=14'!$J$30</f>
        <v/>
      </c>
      <c r="D10" s="7">
        <f>'alpha=14'!$J$27</f>
        <v/>
      </c>
      <c r="E10" s="7">
        <f>'alpha=14'!$J$31</f>
        <v/>
      </c>
      <c r="F10" s="7">
        <f>'alpha=14'!$J$28</f>
        <v/>
      </c>
      <c r="G10" s="7">
        <f>'alpha=14'!$J$32</f>
        <v/>
      </c>
      <c r="H10" s="7">
        <f>'alpha=14'!$J$29</f>
        <v/>
      </c>
      <c r="I10" s="7">
        <f>'alpha=14'!$J$33</f>
        <v/>
      </c>
      <c r="J10" s="7">
        <f>C10/B10</f>
        <v/>
      </c>
      <c r="K10" s="7">
        <f>E10/D10</f>
        <v/>
      </c>
      <c r="L10" s="7">
        <f>G10/F10</f>
        <v/>
      </c>
      <c r="M10" s="7">
        <f>I10/H10</f>
        <v/>
      </c>
      <c r="N10" s="7">
        <f>2*B10/(1.225*28*28*P10)</f>
        <v/>
      </c>
      <c r="O10" s="7">
        <f>2*C10/(1.225*28*28*P10)</f>
        <v/>
      </c>
      <c r="P10" s="7">
        <f>0.5376</f>
        <v/>
      </c>
      <c r="Q10" s="7">
        <f>2*D10/(1.225*28*28*S10)</f>
        <v/>
      </c>
      <c r="R10" s="7">
        <f>2*E10/(1.225*28*28*S10)</f>
        <v/>
      </c>
      <c r="S10" s="7" t="n">
        <v>0.6482</v>
      </c>
      <c r="T10" s="7">
        <f>2*F10/(1.225*28*28*V10)</f>
        <v/>
      </c>
      <c r="U10" s="7">
        <f>2*G10/(1.225*28*28*V10)</f>
        <v/>
      </c>
      <c r="V10" s="7">
        <f>0.7463</f>
        <v/>
      </c>
      <c r="W10" s="7">
        <f>2*H10/(1.225*28*28*Y10)</f>
        <v/>
      </c>
      <c r="X10" s="7">
        <f>2*I10/(1.225*28*28*Y10)</f>
        <v/>
      </c>
    </row>
    <row r="13">
      <c r="O13" s="7" t="n">
        <v>0</v>
      </c>
      <c r="P13" s="7" t="n">
        <v>2</v>
      </c>
      <c r="Q13" s="7" t="n">
        <v>4</v>
      </c>
      <c r="R13" s="7" t="n">
        <v>6</v>
      </c>
      <c r="S13" s="7" t="n">
        <v>8</v>
      </c>
      <c r="T13" s="7" t="n">
        <v>10</v>
      </c>
      <c r="U13" s="7" t="n">
        <v>12</v>
      </c>
      <c r="V13" s="7" t="n">
        <v>14</v>
      </c>
    </row>
    <row r="14">
      <c r="N14" s="7" t="inlineStr">
        <is>
          <t>従来機</t>
        </is>
      </c>
      <c r="O14" s="7">
        <f>'alpha=0'!$L26</f>
        <v/>
      </c>
      <c r="P14" s="7">
        <f>'alpha=2'!$L26</f>
        <v/>
      </c>
      <c r="Q14" s="7">
        <f>'alpha=4'!$L26</f>
        <v/>
      </c>
      <c r="R14" s="7">
        <f>'alpha=6'!$L26</f>
        <v/>
      </c>
      <c r="S14" s="7">
        <f>'alpha=8'!$L26</f>
        <v/>
      </c>
      <c r="T14" s="7">
        <f>'alpha=10'!$L26</f>
        <v/>
      </c>
      <c r="U14" s="7">
        <f>'alpha=12'!$L26</f>
        <v/>
      </c>
      <c r="V14" s="7">
        <f>'alpha=14'!$L26</f>
        <v/>
      </c>
    </row>
    <row r="15">
      <c r="N15" s="7" t="inlineStr">
        <is>
          <t>1.5倍機D2</t>
        </is>
      </c>
      <c r="O15" s="7">
        <f>'alpha=0'!$L27</f>
        <v/>
      </c>
      <c r="P15" s="7">
        <f>'alpha=2'!$L27</f>
        <v/>
      </c>
      <c r="Q15" s="7">
        <f>'alpha=4'!$L27</f>
        <v/>
      </c>
      <c r="R15" s="7">
        <f>'alpha=6'!$L27</f>
        <v/>
      </c>
      <c r="S15" s="7">
        <f>'alpha=8'!$L27</f>
        <v/>
      </c>
      <c r="T15" s="7">
        <f>'alpha=10'!$L27</f>
        <v/>
      </c>
      <c r="U15" s="7">
        <f>'alpha=12'!$L27</f>
        <v/>
      </c>
      <c r="V15" s="7">
        <f>'alpha=14'!$L27</f>
        <v/>
      </c>
    </row>
    <row r="16">
      <c r="N16" s="7" t="inlineStr">
        <is>
          <t>1.5倍機B (hole_original)</t>
        </is>
      </c>
      <c r="O16" s="7">
        <f>'alpha=0'!$L28</f>
        <v/>
      </c>
      <c r="P16" s="7">
        <f>'alpha=2'!$L28</f>
        <v/>
      </c>
      <c r="Q16" s="7">
        <f>'alpha=4'!$L28</f>
        <v/>
      </c>
      <c r="R16" s="7">
        <f>'alpha=6'!$L28</f>
        <v/>
      </c>
      <c r="S16" s="7">
        <f>'alpha=8'!$L28</f>
        <v/>
      </c>
      <c r="T16" s="7">
        <f>'alpha=10'!$L28</f>
        <v/>
      </c>
      <c r="U16" s="7">
        <f>'alpha=12'!$L28</f>
        <v/>
      </c>
      <c r="V16" s="7">
        <f>'alpha=14'!$L28</f>
        <v/>
      </c>
    </row>
    <row r="18">
      <c r="O18" s="7" t="inlineStr">
        <is>
          <t>従来機</t>
        </is>
      </c>
    </row>
    <row customHeight="1" ht="21" r="19" s="2">
      <c r="N19" s="7" t="n">
        <v>0</v>
      </c>
      <c r="O19" s="3">
        <f>'alpha=0'!$L26</f>
        <v/>
      </c>
    </row>
    <row customHeight="1" ht="21" r="20" s="2">
      <c r="N20" s="7" t="n">
        <v>2</v>
      </c>
      <c r="O20" s="3">
        <f>'alpha=2'!$L26</f>
        <v/>
      </c>
    </row>
    <row customHeight="1" ht="21" r="21" s="2">
      <c r="N21" s="7" t="n">
        <v>4</v>
      </c>
      <c r="O21" s="3">
        <f>'alpha=4'!$L26</f>
        <v/>
      </c>
      <c r="P21" s="3" t="n"/>
    </row>
    <row customHeight="1" ht="30" r="22" s="2">
      <c r="N22" s="7" t="n">
        <v>6</v>
      </c>
      <c r="O22" s="3">
        <f>'alpha=6'!$L26</f>
        <v/>
      </c>
      <c r="P22" s="3" t="n"/>
    </row>
    <row customHeight="1" ht="21" r="23" s="2">
      <c r="N23" s="7" t="n">
        <v>8</v>
      </c>
      <c r="O23" s="3">
        <f>'alpha=8'!$L26</f>
        <v/>
      </c>
      <c r="P23" s="3" t="n"/>
    </row>
    <row customHeight="1" ht="21" r="24" s="2">
      <c r="N24" s="7" t="n">
        <v>10</v>
      </c>
      <c r="O24" s="3">
        <f>'alpha=10'!$L26</f>
        <v/>
      </c>
      <c r="P24" s="3" t="n"/>
    </row>
    <row customHeight="1" ht="21" r="25" s="2">
      <c r="N25" s="7" t="n">
        <v>12</v>
      </c>
      <c r="O25" s="3">
        <f>'alpha=12'!$L26</f>
        <v/>
      </c>
      <c r="P25" s="3" t="n"/>
    </row>
    <row customHeight="1" ht="21" r="26" s="2">
      <c r="N26" s="7" t="n">
        <v>14</v>
      </c>
      <c r="O26" s="3">
        <f>'alpha=14'!$L26</f>
        <v/>
      </c>
      <c r="P26" s="3" t="n"/>
    </row>
    <row r="29">
      <c r="F29" s="9" t="n"/>
      <c r="G29" s="9" t="n"/>
      <c r="H29" s="9" t="n"/>
      <c r="I29" s="9" t="n"/>
    </row>
    <row r="30">
      <c r="F30" s="9" t="n"/>
      <c r="G30" s="9" t="n"/>
      <c r="H30" s="9" t="n"/>
      <c r="I30" s="9" t="n"/>
    </row>
    <row r="31">
      <c r="F31" s="9" t="n"/>
      <c r="G31" s="9" t="n"/>
      <c r="H31" s="9" t="n"/>
      <c r="I31" s="9" t="n"/>
    </row>
    <row r="32">
      <c r="F32" s="9" t="n"/>
      <c r="G32" s="9" t="n"/>
      <c r="H32" s="9" t="n"/>
      <c r="I32" s="9" t="n"/>
    </row>
    <row r="33">
      <c r="F33" s="9" t="n"/>
      <c r="G33" s="9" t="n"/>
      <c r="H33" s="9" t="n"/>
      <c r="I33" s="9" t="n"/>
    </row>
    <row r="34">
      <c r="F34" s="9" t="n"/>
      <c r="G34" s="9" t="n"/>
      <c r="H34" s="9" t="n"/>
      <c r="I34" s="9" t="n"/>
    </row>
    <row r="35">
      <c r="N35" s="9" t="n"/>
    </row>
  </sheetData>
  <mergeCells count="8">
    <mergeCell ref="W1:Y1"/>
    <mergeCell ref="B1:C1"/>
    <mergeCell ref="D1:E1"/>
    <mergeCell ref="F1:G1"/>
    <mergeCell ref="T1:V1"/>
    <mergeCell ref="Q1:S1"/>
    <mergeCell ref="N1:P1"/>
    <mergeCell ref="H1:I1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2019-10-21T04:59:10Z</dcterms:created>
  <dcterms:modified xmlns:dcterms="http://purl.org/dc/terms/" xmlns:xsi="http://www.w3.org/2001/XMLSchema-instance" xsi:type="dcterms:W3CDTF">2020-01-21T18:02:48Z</dcterms:modified>
  <cp:lastModifiedBy>Microsoft Office User</cp:lastModifiedBy>
</cp:coreProperties>
</file>