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046F3BA7-4F77-2D47-8AAD-353C8310343B}" xr6:coauthVersionLast="36" xr6:coauthVersionMax="36" xr10:uidLastSave="{00000000-0000-0000-0000-000000000000}"/>
  <bookViews>
    <workbookView xWindow="1000" yWindow="460" windowWidth="24600" windowHeight="14500" xr2:uid="{4A645DDF-1F9F-FE45-98B9-2823247ECC4C}"/>
  </bookViews>
  <sheets>
    <sheet name="Lift_Drag" sheetId="2" r:id="rId1"/>
    <sheet name="CL_CD_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F10" i="2"/>
  <c r="G9" i="2"/>
  <c r="F9" i="2"/>
  <c r="G8" i="2" l="1"/>
  <c r="F8" i="2"/>
  <c r="N4" i="1" l="1"/>
  <c r="N5" i="1"/>
  <c r="N6" i="1"/>
  <c r="N7" i="1"/>
  <c r="N3" i="1"/>
  <c r="I4" i="1"/>
  <c r="I5" i="1"/>
  <c r="I6" i="1"/>
  <c r="I7" i="1"/>
  <c r="I8" i="1"/>
  <c r="N8" i="1" s="1"/>
  <c r="I9" i="1"/>
  <c r="N9" i="1" s="1"/>
  <c r="I10" i="1"/>
  <c r="I3" i="1"/>
  <c r="H4" i="1"/>
  <c r="H5" i="1"/>
  <c r="H6" i="1"/>
  <c r="H7" i="1"/>
  <c r="H8" i="1"/>
  <c r="H9" i="1"/>
  <c r="H10" i="1"/>
  <c r="H3" i="1"/>
  <c r="J10" i="1"/>
  <c r="J9" i="1"/>
  <c r="J8" i="1"/>
  <c r="J7" i="1"/>
  <c r="J6" i="1"/>
  <c r="J5" i="1"/>
  <c r="J4" i="1"/>
  <c r="J3" i="1"/>
  <c r="N10" i="1" l="1"/>
  <c r="G4" i="1"/>
  <c r="G5" i="1"/>
  <c r="G6" i="1"/>
  <c r="G7" i="1"/>
  <c r="G8" i="1"/>
  <c r="G9" i="1"/>
  <c r="G10" i="1"/>
  <c r="G3" i="1"/>
  <c r="D4" i="1"/>
  <c r="D5" i="1"/>
  <c r="D6" i="1"/>
  <c r="D7" i="1"/>
  <c r="D8" i="1"/>
  <c r="D9" i="1"/>
  <c r="D10" i="1"/>
  <c r="D3" i="1"/>
  <c r="F10" i="1" l="1"/>
  <c r="E10" i="1"/>
  <c r="B10" i="1"/>
  <c r="F9" i="1"/>
  <c r="E9" i="1"/>
  <c r="C9" i="1"/>
  <c r="B9" i="1"/>
  <c r="F8" i="1"/>
  <c r="E8" i="1"/>
  <c r="C8" i="1"/>
  <c r="B8" i="1"/>
  <c r="E7" i="1"/>
  <c r="B7" i="1"/>
  <c r="F6" i="1"/>
  <c r="E6" i="1"/>
  <c r="C6" i="1"/>
  <c r="B6" i="1"/>
  <c r="F5" i="1"/>
  <c r="E5" i="1"/>
  <c r="C5" i="1"/>
  <c r="B5" i="1"/>
  <c r="F4" i="1"/>
  <c r="E4" i="1"/>
  <c r="C4" i="1"/>
  <c r="B4" i="1"/>
  <c r="F3" i="1"/>
  <c r="E3" i="1"/>
  <c r="C3" i="1"/>
  <c r="B3" i="1"/>
  <c r="C7" i="1" l="1"/>
  <c r="L7" i="1" s="1"/>
  <c r="F7" i="1"/>
  <c r="M7" i="1" s="1"/>
  <c r="C10" i="1"/>
  <c r="L10" i="1" s="1"/>
  <c r="M4" i="1"/>
  <c r="M5" i="1"/>
  <c r="M6" i="1"/>
  <c r="M8" i="1"/>
  <c r="M9" i="1"/>
  <c r="M10" i="1"/>
  <c r="M3" i="1"/>
  <c r="L4" i="1"/>
  <c r="L5" i="1"/>
  <c r="L6" i="1"/>
  <c r="L8" i="1"/>
  <c r="L9" i="1"/>
  <c r="L3" i="1"/>
</calcChain>
</file>

<file path=xl/sharedStrings.xml><?xml version="1.0" encoding="utf-8"?>
<sst xmlns="http://schemas.openxmlformats.org/spreadsheetml/2006/main" count="29" uniqueCount="13">
  <si>
    <t>alpha</t>
    <phoneticPr fontId="1"/>
  </si>
  <si>
    <t>CD</t>
    <phoneticPr fontId="1"/>
  </si>
  <si>
    <t>CL</t>
    <phoneticPr fontId="1"/>
  </si>
  <si>
    <t>S</t>
    <phoneticPr fontId="1"/>
  </si>
  <si>
    <t>従来機</t>
    <phoneticPr fontId="1"/>
  </si>
  <si>
    <t>1.5倍機</t>
    <rPh sb="0" eb="1">
      <t>ビキ</t>
    </rPh>
    <phoneticPr fontId="1"/>
  </si>
  <si>
    <t>1.5倍機</t>
    <rPh sb="0" eb="2">
      <t>バイキ</t>
    </rPh>
    <phoneticPr fontId="1"/>
  </si>
  <si>
    <t>CL/CD</t>
    <phoneticPr fontId="1"/>
  </si>
  <si>
    <t>alpha</t>
  </si>
  <si>
    <t>Drag</t>
  </si>
  <si>
    <t>Lift</t>
  </si>
  <si>
    <t>1.5倍機hole_original</t>
    <rPh sb="0" eb="2">
      <t>バイキ</t>
    </rPh>
    <phoneticPr fontId="1"/>
  </si>
  <si>
    <t>1.5倍機hole_original</t>
    <rPh sb="0" eb="1">
      <t>ビキ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</si>
</sst>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CL_CD_S!$B$3:$B$10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0.10279280867497292</c:v>
                </c:pt>
                <c:pt idx="6">
                  <c:v>0.12019863001051118</c:v>
                </c:pt>
                <c:pt idx="7">
                  <c:v>0.14159001723660081</c:v>
                </c:pt>
              </c:numCache>
            </c:numRef>
          </c:xVal>
          <c:yVal>
            <c:numRef>
              <c:f>CL_CD_S!$C$3:$C$10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0.23351597520383982</c:v>
                </c:pt>
                <c:pt idx="3">
                  <c:v>0.3207467172698561</c:v>
                </c:pt>
                <c:pt idx="4">
                  <c:v>0.4078709529604243</c:v>
                </c:pt>
                <c:pt idx="5">
                  <c:v>0.48269408323271173</c:v>
                </c:pt>
                <c:pt idx="6">
                  <c:v>0.5718801025420549</c:v>
                </c:pt>
                <c:pt idx="7">
                  <c:v>0.65821198107625467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5-5E4F-A28A-2B02A728D4CA}"/>
            </c:ext>
          </c:extLst>
        </c:ser>
        <c:ser>
          <c:idx val="1"/>
          <c:order val="1"/>
          <c:tx>
            <c:v>1.5倍機A</c:v>
          </c:tx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CL_CD_S!$E$3:$E$10</c:f>
              <c:numCache>
                <c:formatCode>General</c:formatCode>
                <c:ptCount val="8"/>
                <c:pt idx="0">
                  <c:v>4.4093355190618862E-2</c:v>
                </c:pt>
                <c:pt idx="1">
                  <c:v>4.8570635026278182E-2</c:v>
                </c:pt>
                <c:pt idx="2">
                  <c:v>5.388048324334456E-2</c:v>
                </c:pt>
                <c:pt idx="3">
                  <c:v>6.1359456531798112E-2</c:v>
                </c:pt>
                <c:pt idx="4">
                  <c:v>7.1490253803687911E-2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0.12459358170417331</c:v>
                </c:pt>
              </c:numCache>
            </c:numRef>
          </c:xVal>
          <c:yVal>
            <c:numRef>
              <c:f>CL_CD_S!$F$3:$F$10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0.12497372437312583</c:v>
                </c:pt>
                <c:pt idx="2">
                  <c:v>0.21783800741507706</c:v>
                </c:pt>
                <c:pt idx="3">
                  <c:v>0.33332488336238969</c:v>
                </c:pt>
                <c:pt idx="4">
                  <c:v>0.43232902736083184</c:v>
                </c:pt>
                <c:pt idx="5">
                  <c:v>0.54184041900435409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5-5E4F-A28A-2B02A728D4CA}"/>
            </c:ext>
          </c:extLst>
        </c:ser>
        <c:ser>
          <c:idx val="2"/>
          <c:order val="2"/>
          <c:tx>
            <c:v>1.5倍機B</c:v>
          </c:tx>
          <c:marker>
            <c:symbol val="triangle"/>
            <c:size val="8"/>
            <c:spPr>
              <a:ln w="9525"/>
            </c:spPr>
          </c:marker>
          <c:xVal>
            <c:numRef>
              <c:f>CL_CD_S!$H$3:$H$10</c:f>
              <c:numCache>
                <c:formatCode>General</c:formatCode>
                <c:ptCount val="8"/>
                <c:pt idx="0">
                  <c:v>4.0456167449267832E-2</c:v>
                </c:pt>
                <c:pt idx="1">
                  <c:v>4.2113532093289767E-2</c:v>
                </c:pt>
                <c:pt idx="2">
                  <c:v>4.8491901755711227E-2</c:v>
                </c:pt>
                <c:pt idx="3">
                  <c:v>5.6757844850736545E-2</c:v>
                </c:pt>
                <c:pt idx="4">
                  <c:v>6.645485154708726E-2</c:v>
                </c:pt>
                <c:pt idx="5">
                  <c:v>7.8497801401923167E-2</c:v>
                </c:pt>
                <c:pt idx="6">
                  <c:v>9.5421476067034286E-2</c:v>
                </c:pt>
                <c:pt idx="7">
                  <c:v>0.11395454424275345</c:v>
                </c:pt>
              </c:numCache>
            </c:numRef>
          </c:xVal>
          <c:yVal>
            <c:numRef>
              <c:f>CL_CD_S!$I$3:$I$10</c:f>
              <c:numCache>
                <c:formatCode>General</c:formatCode>
                <c:ptCount val="8"/>
                <c:pt idx="0">
                  <c:v>1.4335702401133403E-2</c:v>
                </c:pt>
                <c:pt idx="1">
                  <c:v>0.12271895464134275</c:v>
                </c:pt>
                <c:pt idx="2">
                  <c:v>0.2283491222064111</c:v>
                </c:pt>
                <c:pt idx="3">
                  <c:v>0.341757182657354</c:v>
                </c:pt>
                <c:pt idx="4">
                  <c:v>0.45287465671385413</c:v>
                </c:pt>
                <c:pt idx="5">
                  <c:v>0.55552910673415246</c:v>
                </c:pt>
                <c:pt idx="6">
                  <c:v>0.66091444354777795</c:v>
                </c:pt>
                <c:pt idx="7">
                  <c:v>0.75945391478031798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0-9642-A406-FB3994E3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aseline="0"/>
                  <a:t>      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aseline="0"/>
                  <a:t>      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22525736524619"/>
          <c:y val="6.3625744463361653E-2"/>
          <c:w val="0.14503780839556232"/>
          <c:h val="0.1755904375549573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259183</xdr:rowOff>
    </xdr:from>
    <xdr:to>
      <xdr:col>8</xdr:col>
      <xdr:colOff>25918</xdr:colOff>
      <xdr:row>31</xdr:row>
      <xdr:rowOff>25918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D92BD-6EEE-CE4F-81FF-1E3BB356F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282511</xdr:colOff>
      <xdr:row>29</xdr:row>
      <xdr:rowOff>231451</xdr:rowOff>
    </xdr:from>
    <xdr:ext cx="276166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3018782E-68CC-274C-A9CB-8145E3C96DAF}"/>
                </a:ext>
              </a:extLst>
            </xdr:cNvPr>
            <xdr:cNvSpPr txBox="1"/>
          </xdr:nvSpPr>
          <xdr:spPr>
            <a:xfrm>
              <a:off x="4118429" y="7773696"/>
              <a:ext cx="27616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3018782E-68CC-274C-A9CB-8145E3C96DAF}"/>
                </a:ext>
              </a:extLst>
            </xdr:cNvPr>
            <xdr:cNvSpPr txBox="1"/>
          </xdr:nvSpPr>
          <xdr:spPr>
            <a:xfrm>
              <a:off x="4118429" y="7773696"/>
              <a:ext cx="27616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 panose="02040503050406030204" pitchFamily="18" charset="0"/>
                </a:rPr>
                <a:t>𝐶_𝐷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0.49721</cdr:y>
    </cdr:from>
    <cdr:to>
      <cdr:x>0.06194</cdr:x>
      <cdr:y>0.56918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テキスト ボックス 4">
              <a:extLst xmlns:a="http://schemas.openxmlformats.org/drawingml/2006/main">
                <a:ext uri="{FF2B5EF4-FFF2-40B4-BE49-F238E27FC236}">
                  <a16:creationId xmlns:a16="http://schemas.microsoft.com/office/drawing/2014/main" id="{3018782E-68CC-274C-A9CB-8145E3C96DAF}"/>
                </a:ext>
              </a:extLst>
            </cdr:cNvPr>
            <cdr:cNvSpPr txBox="1"/>
          </cdr:nvSpPr>
          <cdr:spPr>
            <a:xfrm xmlns:a="http://schemas.openxmlformats.org/drawingml/2006/main">
              <a:off x="0" y="2203634"/>
              <a:ext cx="417399" cy="31897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cdr:txBody>
        </cdr:sp>
      </mc:Choice>
      <mc:Fallback xmlns="">
        <cdr:sp macro="" textlink="">
          <cdr:nvSpPr>
            <cdr:cNvPr id="2" name="テキスト ボックス 4">
              <a:extLst xmlns:a="http://schemas.openxmlformats.org/drawingml/2006/main">
                <a:ext uri="{FF2B5EF4-FFF2-40B4-BE49-F238E27FC236}">
                  <a16:creationId xmlns:a16="http://schemas.microsoft.com/office/drawing/2014/main" id="{3018782E-68CC-274C-A9CB-8145E3C96DAF}"/>
                </a:ext>
              </a:extLst>
            </cdr:cNvPr>
            <cdr:cNvSpPr txBox="1"/>
          </cdr:nvSpPr>
          <cdr:spPr>
            <a:xfrm xmlns:a="http://schemas.openxmlformats.org/drawingml/2006/main">
              <a:off x="0" y="2203634"/>
              <a:ext cx="417399" cy="31897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kumimoji="1" lang="en-US" altLang="ja-JP" sz="1600" b="0" i="0">
                  <a:latin typeface="Cambria Math" panose="02040503050406030204" pitchFamily="18" charset="0"/>
                </a:rPr>
                <a:t>𝐶_𝐿</a:t>
              </a:r>
              <a:endParaRPr kumimoji="1" lang="ja-JP" altLang="en-US" sz="1100"/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g_fo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pha=0"/>
      <sheetName val="alpha=2"/>
      <sheetName val="alpha=4"/>
      <sheetName val="alpha=6"/>
      <sheetName val="alpha=8"/>
      <sheetName val="alpha=10"/>
      <sheetName val="alpha=12"/>
      <sheetName val="alpha=14"/>
      <sheetName val="plot_1.0vs1.5"/>
      <sheetName val="plot_1.0vs1.5vs1.5ori"/>
    </sheetNames>
    <sheetDataSet>
      <sheetData sheetId="0"/>
      <sheetData sheetId="1"/>
      <sheetData sheetId="2"/>
      <sheetData sheetId="3"/>
      <sheetData sheetId="4"/>
      <sheetData sheetId="5">
        <row r="22">
          <cell r="J22">
            <v>28.131512991239777</v>
          </cell>
        </row>
        <row r="25">
          <cell r="J25">
            <v>199.08677700520616</v>
          </cell>
        </row>
      </sheetData>
      <sheetData sheetId="6">
        <row r="22">
          <cell r="J22">
            <v>34.196505452155058</v>
          </cell>
        </row>
        <row r="25">
          <cell r="J25">
            <v>236.85406371530317</v>
          </cell>
        </row>
      </sheetData>
      <sheetData sheetId="7">
        <row r="22">
          <cell r="J22">
            <v>40.838261512089787</v>
          </cell>
        </row>
        <row r="25">
          <cell r="J25">
            <v>272.16797525958475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8BA-1ACC-D043-8110-9B37B6ABFE8E}">
  <dimension ref="A1:G10"/>
  <sheetViews>
    <sheetView tabSelected="1" workbookViewId="0">
      <selection activeCell="F13" sqref="F13"/>
    </sheetView>
  </sheetViews>
  <sheetFormatPr baseColWidth="10" defaultRowHeight="20"/>
  <sheetData>
    <row r="1" spans="1:7">
      <c r="A1" s="17"/>
      <c r="B1" s="20" t="s">
        <v>4</v>
      </c>
      <c r="C1" s="21"/>
      <c r="D1" s="20" t="s">
        <v>6</v>
      </c>
      <c r="E1" s="21"/>
      <c r="F1" s="20" t="s">
        <v>11</v>
      </c>
      <c r="G1" s="20"/>
    </row>
    <row r="2" spans="1:7">
      <c r="A2" s="17" t="s">
        <v>8</v>
      </c>
      <c r="B2" s="17" t="s">
        <v>9</v>
      </c>
      <c r="C2" s="17" t="s">
        <v>10</v>
      </c>
      <c r="D2" s="17" t="s">
        <v>9</v>
      </c>
      <c r="E2" s="17" t="s">
        <v>10</v>
      </c>
      <c r="F2" t="s">
        <v>9</v>
      </c>
      <c r="G2" t="s">
        <v>10</v>
      </c>
    </row>
    <row r="3" spans="1:7">
      <c r="A3" s="17">
        <v>0</v>
      </c>
      <c r="B3" s="17">
        <v>15.290605402799999</v>
      </c>
      <c r="C3" s="17">
        <v>14.834909841148473</v>
      </c>
      <c r="D3" s="17">
        <v>15.801879444000003</v>
      </c>
      <c r="E3" s="17">
        <v>4.3615335693399997</v>
      </c>
      <c r="F3">
        <v>14.498408615899999</v>
      </c>
      <c r="G3">
        <v>5.1375324038840056</v>
      </c>
    </row>
    <row r="4" spans="1:7">
      <c r="A4" s="17">
        <v>2</v>
      </c>
      <c r="B4" s="17">
        <v>16.055294288890284</v>
      </c>
      <c r="C4" s="17">
        <v>36.771748382178224</v>
      </c>
      <c r="D4" s="17">
        <v>17.406416814637499</v>
      </c>
      <c r="E4" s="17">
        <v>44.787241017938562</v>
      </c>
      <c r="F4">
        <v>15.09236378638688</v>
      </c>
      <c r="G4">
        <v>43.979191838610134</v>
      </c>
    </row>
    <row r="5" spans="1:7">
      <c r="A5" s="17">
        <v>4</v>
      </c>
      <c r="B5" s="17">
        <v>18.070508787079429</v>
      </c>
      <c r="C5" s="17">
        <v>60.283438007054379</v>
      </c>
      <c r="D5" s="17">
        <v>19.309324430292765</v>
      </c>
      <c r="E5" s="17">
        <v>78.067316869245346</v>
      </c>
      <c r="F5">
        <v>17.378200915793958</v>
      </c>
      <c r="G5">
        <v>81.834219343249941</v>
      </c>
    </row>
    <row r="6" spans="1:7">
      <c r="A6" s="17">
        <v>6</v>
      </c>
      <c r="B6" s="17">
        <v>20.803621994228205</v>
      </c>
      <c r="C6" s="17">
        <v>82.802535585092684</v>
      </c>
      <c r="D6" s="17">
        <v>21.989588469128783</v>
      </c>
      <c r="E6" s="17">
        <v>119.45472508969937</v>
      </c>
      <c r="F6">
        <v>20.34049388973267</v>
      </c>
      <c r="G6">
        <v>122.47663567733142</v>
      </c>
    </row>
    <row r="7" spans="1:7">
      <c r="A7" s="17">
        <v>8</v>
      </c>
      <c r="B7" s="17">
        <v>23.489026294253037</v>
      </c>
      <c r="C7" s="17">
        <v>105.29413795439389</v>
      </c>
      <c r="D7" s="17">
        <v>25.620195313855039</v>
      </c>
      <c r="E7" s="17">
        <v>154.93516292793052</v>
      </c>
      <c r="F7">
        <v>23.815641791745705</v>
      </c>
      <c r="G7">
        <v>162.29816709792479</v>
      </c>
    </row>
    <row r="8" spans="1:7">
      <c r="A8" s="17">
        <v>10</v>
      </c>
      <c r="B8" s="17">
        <v>26.53653097574815</v>
      </c>
      <c r="C8" s="17">
        <v>124.610142057864</v>
      </c>
      <c r="D8" s="17">
        <v>31.092044165992</v>
      </c>
      <c r="E8" s="17">
        <v>194.18111735835635</v>
      </c>
      <c r="F8" s="18">
        <f>'[1]alpha=10'!$J$22</f>
        <v>28.131512991239777</v>
      </c>
      <c r="G8" s="18">
        <f>'[1]alpha=10'!$J$25</f>
        <v>199.08677700520616</v>
      </c>
    </row>
    <row r="9" spans="1:7">
      <c r="A9" s="17">
        <v>12</v>
      </c>
      <c r="B9" s="17">
        <v>31.02993983365112</v>
      </c>
      <c r="C9" s="17">
        <v>147.63400524939752</v>
      </c>
      <c r="D9" s="17">
        <v>37.992395115765625</v>
      </c>
      <c r="E9" s="17">
        <v>236.0857258009668</v>
      </c>
      <c r="F9" s="19">
        <f>'[1]alpha=12'!$J$22</f>
        <v>34.196505452155058</v>
      </c>
      <c r="G9" s="19">
        <f>'[1]alpha=12'!$J$25</f>
        <v>236.85406371530317</v>
      </c>
    </row>
    <row r="10" spans="1:7">
      <c r="A10" s="17">
        <v>14</v>
      </c>
      <c r="B10" s="17">
        <v>36.552244526523644</v>
      </c>
      <c r="C10" s="17">
        <v>169.92105624497071</v>
      </c>
      <c r="D10" s="17">
        <v>44.651008050400947</v>
      </c>
      <c r="E10" s="17">
        <v>265.13703159866958</v>
      </c>
      <c r="F10" s="19">
        <f>'[1]alpha=14'!$J$22</f>
        <v>40.838261512089787</v>
      </c>
      <c r="G10" s="19">
        <f>'[1]alpha=14'!$J$25</f>
        <v>272.16797525958475</v>
      </c>
    </row>
  </sheetData>
  <mergeCells count="3">
    <mergeCell ref="B1:C1"/>
    <mergeCell ref="D1:E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C9A8-C4CA-F747-BE95-C18A8ED6F8C5}">
  <dimension ref="A1:N10"/>
  <sheetViews>
    <sheetView zoomScale="83" zoomScaleNormal="98" workbookViewId="0">
      <selection activeCell="N8" sqref="N8"/>
    </sheetView>
  </sheetViews>
  <sheetFormatPr baseColWidth="10" defaultRowHeight="20"/>
  <cols>
    <col min="16" max="16" width="13.5703125" bestFit="1" customWidth="1"/>
    <col min="19" max="19" width="13.5703125" bestFit="1" customWidth="1"/>
  </cols>
  <sheetData>
    <row r="1" spans="1:14">
      <c r="A1" s="7"/>
      <c r="B1" s="22" t="s">
        <v>4</v>
      </c>
      <c r="C1" s="22"/>
      <c r="D1" s="22"/>
      <c r="E1" s="23" t="s">
        <v>5</v>
      </c>
      <c r="F1" s="22"/>
      <c r="G1" s="24"/>
      <c r="H1" s="23" t="s">
        <v>12</v>
      </c>
      <c r="I1" s="22"/>
      <c r="J1" s="24"/>
      <c r="L1" t="s">
        <v>4</v>
      </c>
      <c r="M1" t="s">
        <v>6</v>
      </c>
      <c r="N1" t="s">
        <v>11</v>
      </c>
    </row>
    <row r="2" spans="1:14" ht="21" thickBot="1">
      <c r="A2" s="9" t="s">
        <v>0</v>
      </c>
      <c r="B2" s="12" t="s">
        <v>1</v>
      </c>
      <c r="C2" s="13" t="s">
        <v>2</v>
      </c>
      <c r="D2" s="14" t="s">
        <v>3</v>
      </c>
      <c r="E2" s="12" t="s">
        <v>1</v>
      </c>
      <c r="F2" s="13" t="s">
        <v>2</v>
      </c>
      <c r="G2" s="15" t="s">
        <v>3</v>
      </c>
      <c r="H2" s="12" t="s">
        <v>1</v>
      </c>
      <c r="I2" s="13" t="s">
        <v>2</v>
      </c>
      <c r="J2" s="15" t="s">
        <v>3</v>
      </c>
      <c r="L2" t="s">
        <v>7</v>
      </c>
      <c r="M2" t="s">
        <v>7</v>
      </c>
      <c r="N2" t="s">
        <v>7</v>
      </c>
    </row>
    <row r="3" spans="1:14">
      <c r="A3" s="8">
        <v>0</v>
      </c>
      <c r="B3" s="2">
        <f>2*Lift_Drag!B3/(1.225*28*28*CL_CD_S!$D3)</f>
        <v>5.9230208994950011E-2</v>
      </c>
      <c r="C3" s="11">
        <f>2*Lift_Drag!C3/(1.225*28*28*CL_CD_S!$D3)</f>
        <v>5.7465011172910314E-2</v>
      </c>
      <c r="D3" s="2">
        <f>0.5376</f>
        <v>0.53759999999999997</v>
      </c>
      <c r="E3" s="1">
        <f>2*Lift_Drag!D3/(1.225*28*28*CL_CD_S!$G3)</f>
        <v>4.4093355190618862E-2</v>
      </c>
      <c r="F3" s="11">
        <f>2*Lift_Drag!E3/(1.225*28*28*CL_CD_S!$G3)</f>
        <v>1.2170365527104337E-2</v>
      </c>
      <c r="G3" s="3">
        <f>0.7463</f>
        <v>0.74629999999999996</v>
      </c>
      <c r="H3" s="1">
        <f>2*Lift_Drag!F3/(1.225*28*28*CL_CD_S!$G3)</f>
        <v>4.0456167449267832E-2</v>
      </c>
      <c r="I3" s="11">
        <f>2*Lift_Drag!G3/(1.225*28*28*CL_CD_S!$G3)</f>
        <v>1.4335702401133403E-2</v>
      </c>
      <c r="J3" s="3">
        <f>0.7463</f>
        <v>0.74629999999999996</v>
      </c>
      <c r="L3">
        <f>C3/B3</f>
        <v>0.97019767696260872</v>
      </c>
      <c r="M3">
        <f t="shared" ref="M3:M10" si="0">F3/E3</f>
        <v>0.2760135960280396</v>
      </c>
      <c r="N3">
        <f>I3/H3</f>
        <v>0.35435146987441213</v>
      </c>
    </row>
    <row r="4" spans="1:14">
      <c r="A4" s="8">
        <v>2</v>
      </c>
      <c r="B4" s="2">
        <f>2*Lift_Drag!B4/(1.225*28*28*CL_CD_S!$D4)</f>
        <v>6.2192333864835747E-2</v>
      </c>
      <c r="C4" s="11">
        <f>2*Lift_Drag!C4/(1.225*28*28*CL_CD_S!$D4)</f>
        <v>0.14244029483536985</v>
      </c>
      <c r="D4" s="2">
        <f t="shared" ref="D4:D10" si="1">0.5376</f>
        <v>0.53759999999999997</v>
      </c>
      <c r="E4" s="1">
        <f>2*Lift_Drag!D4/(1.225*28*28*CL_CD_S!$G4)</f>
        <v>4.8570635026278182E-2</v>
      </c>
      <c r="F4" s="11">
        <f>2*Lift_Drag!E4/(1.225*28*28*CL_CD_S!$G4)</f>
        <v>0.12497372437312583</v>
      </c>
      <c r="G4" s="3">
        <f t="shared" ref="G4:G10" si="2">0.7463</f>
        <v>0.74629999999999996</v>
      </c>
      <c r="H4" s="1">
        <f>2*Lift_Drag!F4/(1.225*28*28*CL_CD_S!$G4)</f>
        <v>4.2113532093289767E-2</v>
      </c>
      <c r="I4" s="11">
        <f>2*Lift_Drag!G4/(1.225*28*28*CL_CD_S!$G4)</f>
        <v>0.12271895464134275</v>
      </c>
      <c r="J4" s="3">
        <f t="shared" ref="J4:J10" si="3">0.7463</f>
        <v>0.74629999999999996</v>
      </c>
      <c r="L4">
        <f t="shared" ref="L4:L10" si="4">C4/B4</f>
        <v>2.2903191757514541</v>
      </c>
      <c r="M4">
        <f t="shared" si="0"/>
        <v>2.5730304803614628</v>
      </c>
      <c r="N4">
        <f t="shared" ref="N4:N10" si="5">I4/H4</f>
        <v>2.9140028998160519</v>
      </c>
    </row>
    <row r="5" spans="1:14">
      <c r="A5" s="8">
        <v>4</v>
      </c>
      <c r="B5" s="2">
        <f>2*Lift_Drag!B5/(1.225*28*28*CL_CD_S!$D5)</f>
        <v>6.9998537265751393E-2</v>
      </c>
      <c r="C5" s="11">
        <f>2*Lift_Drag!C5/(1.225*28*28*CL_CD_S!$D5)</f>
        <v>0.23351597520383982</v>
      </c>
      <c r="D5" s="2">
        <f t="shared" si="1"/>
        <v>0.53759999999999997</v>
      </c>
      <c r="E5" s="1">
        <f>2*Lift_Drag!D5/(1.225*28*28*CL_CD_S!$G5)</f>
        <v>5.388048324334456E-2</v>
      </c>
      <c r="F5" s="11">
        <f>2*Lift_Drag!E5/(1.225*28*28*CL_CD_S!$G5)</f>
        <v>0.21783800741507706</v>
      </c>
      <c r="G5" s="3">
        <f t="shared" si="2"/>
        <v>0.74629999999999996</v>
      </c>
      <c r="H5" s="1">
        <f>2*Lift_Drag!F5/(1.225*28*28*CL_CD_S!$G5)</f>
        <v>4.8491901755711227E-2</v>
      </c>
      <c r="I5" s="11">
        <f>2*Lift_Drag!G5/(1.225*28*28*CL_CD_S!$G5)</f>
        <v>0.2283491222064111</v>
      </c>
      <c r="J5" s="3">
        <f t="shared" si="3"/>
        <v>0.74629999999999996</v>
      </c>
      <c r="L5">
        <f t="shared" si="4"/>
        <v>3.3360122129022485</v>
      </c>
      <c r="M5">
        <f t="shared" si="0"/>
        <v>4.0429854058887811</v>
      </c>
      <c r="N5">
        <f t="shared" si="5"/>
        <v>4.709015607529083</v>
      </c>
    </row>
    <row r="6" spans="1:14">
      <c r="A6" s="8">
        <v>6</v>
      </c>
      <c r="B6" s="2">
        <f>2*Lift_Drag!B6/(1.225*28*28*CL_CD_S!$D6)</f>
        <v>8.0585617515473634E-2</v>
      </c>
      <c r="C6" s="11">
        <f>2*Lift_Drag!C6/(1.225*28*28*CL_CD_S!$D6)</f>
        <v>0.3207467172698561</v>
      </c>
      <c r="D6" s="2">
        <f t="shared" si="1"/>
        <v>0.53759999999999997</v>
      </c>
      <c r="E6" s="1">
        <f>2*Lift_Drag!D6/(1.225*28*28*CL_CD_S!$G6)</f>
        <v>6.1359456531798112E-2</v>
      </c>
      <c r="F6" s="11">
        <f>2*Lift_Drag!E6/(1.225*28*28*CL_CD_S!$G6)</f>
        <v>0.33332488336238969</v>
      </c>
      <c r="G6" s="3">
        <f t="shared" si="2"/>
        <v>0.74629999999999996</v>
      </c>
      <c r="H6" s="1">
        <f>2*Lift_Drag!F6/(1.225*28*28*CL_CD_S!$G6)</f>
        <v>5.6757844850736545E-2</v>
      </c>
      <c r="I6" s="11">
        <f>2*Lift_Drag!G6/(1.225*28*28*CL_CD_S!$G6)</f>
        <v>0.341757182657354</v>
      </c>
      <c r="J6" s="3">
        <f t="shared" si="3"/>
        <v>0.74629999999999996</v>
      </c>
      <c r="L6">
        <f t="shared" si="4"/>
        <v>3.9801980447474756</v>
      </c>
      <c r="M6">
        <f t="shared" si="0"/>
        <v>5.4323310896610018</v>
      </c>
      <c r="N6">
        <f t="shared" si="5"/>
        <v>6.0213206395718002</v>
      </c>
    </row>
    <row r="7" spans="1:14">
      <c r="A7" s="8">
        <v>8</v>
      </c>
      <c r="B7" s="2">
        <f>2*Lift_Drag!B7/(1.225*28*28*CL_CD_S!$D7)</f>
        <v>9.0987890920376346E-2</v>
      </c>
      <c r="C7" s="11">
        <f>2*Lift_Drag!C7/(1.225*28*28*CL_CD_S!$D7)</f>
        <v>0.4078709529604243</v>
      </c>
      <c r="D7" s="2">
        <f t="shared" si="1"/>
        <v>0.53759999999999997</v>
      </c>
      <c r="E7" s="1">
        <f>2*Lift_Drag!D7/(1.225*28*28*CL_CD_S!$G7)</f>
        <v>7.1490253803687911E-2</v>
      </c>
      <c r="F7" s="11">
        <f>2*Lift_Drag!E7/(1.225*28*28*CL_CD_S!$G7)</f>
        <v>0.43232902736083184</v>
      </c>
      <c r="G7" s="3">
        <f t="shared" si="2"/>
        <v>0.74629999999999996</v>
      </c>
      <c r="H7" s="1">
        <f>2*Lift_Drag!F7/(1.225*28*28*CL_CD_S!$G7)</f>
        <v>6.645485154708726E-2</v>
      </c>
      <c r="I7" s="11">
        <f>2*Lift_Drag!G7/(1.225*28*28*CL_CD_S!$G7)</f>
        <v>0.45287465671385413</v>
      </c>
      <c r="J7" s="3">
        <f t="shared" si="3"/>
        <v>0.74629999999999996</v>
      </c>
      <c r="L7">
        <f t="shared" si="4"/>
        <v>4.4826948820843953</v>
      </c>
      <c r="M7">
        <f t="shared" si="0"/>
        <v>6.0473841448095351</v>
      </c>
      <c r="N7">
        <f t="shared" si="5"/>
        <v>6.8147719266661095</v>
      </c>
    </row>
    <row r="8" spans="1:14">
      <c r="A8" s="8">
        <v>10</v>
      </c>
      <c r="B8" s="2">
        <f>2*Lift_Drag!B8/(1.225*28*28*CL_CD_S!$D8)</f>
        <v>0.10279280867497292</v>
      </c>
      <c r="C8" s="11">
        <f>2*Lift_Drag!C8/(1.225*28*28*CL_CD_S!$D8)</f>
        <v>0.48269408323271173</v>
      </c>
      <c r="D8" s="2">
        <f t="shared" si="1"/>
        <v>0.53759999999999997</v>
      </c>
      <c r="E8" s="1">
        <f>2*Lift_Drag!D8/(1.225*28*28*CL_CD_S!$G8)</f>
        <v>8.6758828395823953E-2</v>
      </c>
      <c r="F8" s="11">
        <f>2*Lift_Drag!E8/(1.225*28*28*CL_CD_S!$G8)</f>
        <v>0.54184041900435409</v>
      </c>
      <c r="G8" s="3">
        <f t="shared" si="2"/>
        <v>0.74629999999999996</v>
      </c>
      <c r="H8" s="1">
        <f>2*Lift_Drag!F8/(1.225*28*28*CL_CD_S!$G8)</f>
        <v>7.8497801401923167E-2</v>
      </c>
      <c r="I8" s="11">
        <f>2*Lift_Drag!G8/(1.225*28*28*CL_CD_S!$G8)</f>
        <v>0.55552910673415246</v>
      </c>
      <c r="J8" s="3">
        <f t="shared" si="3"/>
        <v>0.74629999999999996</v>
      </c>
      <c r="L8">
        <f t="shared" si="4"/>
        <v>4.69579622791486</v>
      </c>
      <c r="M8" s="16">
        <f t="shared" si="0"/>
        <v>6.2453634866101417</v>
      </c>
      <c r="N8">
        <f t="shared" si="5"/>
        <v>7.0770021174190774</v>
      </c>
    </row>
    <row r="9" spans="1:14">
      <c r="A9" s="8">
        <v>12</v>
      </c>
      <c r="B9" s="2">
        <f>2*Lift_Drag!B9/(1.225*28*28*CL_CD_S!$D9)</f>
        <v>0.12019863001051118</v>
      </c>
      <c r="C9" s="11">
        <f>2*Lift_Drag!C9/(1.225*28*28*CL_CD_S!$D9)</f>
        <v>0.5718801025420549</v>
      </c>
      <c r="D9" s="2">
        <f t="shared" si="1"/>
        <v>0.53759999999999997</v>
      </c>
      <c r="E9" s="1">
        <f>2*Lift_Drag!D9/(1.225*28*28*CL_CD_S!$G9)</f>
        <v>0.10601347632846721</v>
      </c>
      <c r="F9" s="11">
        <f>2*Lift_Drag!E9/(1.225*28*28*CL_CD_S!$G9)</f>
        <v>0.65877048360406909</v>
      </c>
      <c r="G9" s="3">
        <f t="shared" si="2"/>
        <v>0.74629999999999996</v>
      </c>
      <c r="H9" s="1">
        <f>2*Lift_Drag!F9/(1.225*28*28*CL_CD_S!$G9)</f>
        <v>9.5421476067034286E-2</v>
      </c>
      <c r="I9" s="11">
        <f>2*Lift_Drag!G9/(1.225*28*28*CL_CD_S!$G9)</f>
        <v>0.66091444354777795</v>
      </c>
      <c r="J9" s="3">
        <f t="shared" si="3"/>
        <v>0.74629999999999996</v>
      </c>
      <c r="L9" s="16">
        <f t="shared" si="4"/>
        <v>4.7577921852524021</v>
      </c>
      <c r="M9">
        <f t="shared" si="0"/>
        <v>6.2140258617967152</v>
      </c>
      <c r="N9">
        <f t="shared" si="5"/>
        <v>6.9262651426968151</v>
      </c>
    </row>
    <row r="10" spans="1:14" ht="21" thickBot="1">
      <c r="A10" s="9">
        <v>14</v>
      </c>
      <c r="B10" s="5">
        <f>2*Lift_Drag!B10/(1.225*28*28*CL_CD_S!$D10)</f>
        <v>0.14159001723660081</v>
      </c>
      <c r="C10" s="10">
        <f>2*Lift_Drag!C10/(1.225*28*28*CL_CD_S!$D10)</f>
        <v>0.65821198107625467</v>
      </c>
      <c r="D10" s="5">
        <f t="shared" si="1"/>
        <v>0.53759999999999997</v>
      </c>
      <c r="E10" s="4">
        <f>2*Lift_Drag!D10/(1.225*28*28*CL_CD_S!$G10)</f>
        <v>0.12459358170417331</v>
      </c>
      <c r="F10" s="10">
        <f>2*Lift_Drag!E10/(1.225*28*28*CL_CD_S!$G10)</f>
        <v>0.73983486267549525</v>
      </c>
      <c r="G10" s="6">
        <f t="shared" si="2"/>
        <v>0.74629999999999996</v>
      </c>
      <c r="H10" s="4">
        <f>2*Lift_Drag!F10/(1.225*28*28*CL_CD_S!$G10)</f>
        <v>0.11395454424275345</v>
      </c>
      <c r="I10" s="10">
        <f>2*Lift_Drag!G10/(1.225*28*28*CL_CD_S!$G10)</f>
        <v>0.75945391478031798</v>
      </c>
      <c r="J10" s="6">
        <f t="shared" si="3"/>
        <v>0.74629999999999996</v>
      </c>
      <c r="L10">
        <f t="shared" si="4"/>
        <v>4.648717430243436</v>
      </c>
      <c r="M10">
        <f t="shared" si="0"/>
        <v>5.9379853484917851</v>
      </c>
      <c r="N10">
        <f t="shared" si="5"/>
        <v>6.664533826421871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Lift_Drag</vt:lpstr>
      <vt:lpstr>CL_CD_S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2019-11-06T14:40:00Z</dcterms:created>
  <dcterms:modified xsi:type="dcterms:W3CDTF">2019-12-10T06:01:36Z</dcterms:modified>
</cp:coreProperties>
</file>