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koki/Desktop/force_calc/"/>
    </mc:Choice>
  </mc:AlternateContent>
  <xr:revisionPtr revIDLastSave="0" documentId="13_ncr:1_{BAB4ABEF-D174-554E-A830-97948B7E16C1}" xr6:coauthVersionLast="36" xr6:coauthVersionMax="36" xr10:uidLastSave="{00000000-0000-0000-0000-000000000000}"/>
  <bookViews>
    <workbookView xWindow="3700" yWindow="1140" windowWidth="20720" windowHeight="15000" firstSheet="5" activeTab="9" xr2:uid="{00000000-000D-0000-FFFF-FFFF00000000}"/>
  </bookViews>
  <sheets>
    <sheet name="alpha=0" sheetId="1" r:id="rId1"/>
    <sheet name="alpha=2" sheetId="2" r:id="rId2"/>
    <sheet name="alpha=4" sheetId="3" r:id="rId3"/>
    <sheet name="Sheet1" sheetId="4" r:id="rId4"/>
    <sheet name="alpha=6" sheetId="5" r:id="rId5"/>
    <sheet name="alpha=8" sheetId="6" r:id="rId6"/>
    <sheet name="alpha=10" sheetId="7" r:id="rId7"/>
    <sheet name="alpha=12" sheetId="8" r:id="rId8"/>
    <sheet name="alpha=14" sheetId="9" r:id="rId9"/>
    <sheet name="変換後プロット" sheetId="10" r:id="rId10"/>
    <sheet name="三種抜きプロット" sheetId="11" r:id="rId11"/>
    <sheet name="プロット" sheetId="12" r:id="rId12"/>
  </sheets>
  <calcPr calcId="181029"/>
</workbook>
</file>

<file path=xl/calcChain.xml><?xml version="1.0" encoding="utf-8"?>
<calcChain xmlns="http://schemas.openxmlformats.org/spreadsheetml/2006/main">
  <c r="D15" i="10" l="1"/>
  <c r="C15" i="10"/>
  <c r="D14" i="10"/>
  <c r="C14" i="10"/>
  <c r="P10" i="9"/>
  <c r="P9" i="9"/>
  <c r="E11" i="12" s="1"/>
  <c r="G11" i="12" s="1"/>
  <c r="P8" i="9"/>
  <c r="D11" i="12" s="1"/>
  <c r="P4" i="9"/>
  <c r="P3" i="9"/>
  <c r="K11" i="12" s="1"/>
  <c r="N11" i="12" s="1"/>
  <c r="P2" i="9"/>
  <c r="J11" i="12" s="1"/>
  <c r="P10" i="8"/>
  <c r="P9" i="8"/>
  <c r="E10" i="12" s="1"/>
  <c r="G10" i="12" s="1"/>
  <c r="P8" i="8"/>
  <c r="D10" i="12" s="1"/>
  <c r="P4" i="8"/>
  <c r="P3" i="8"/>
  <c r="K10" i="12" s="1"/>
  <c r="P2" i="8"/>
  <c r="J10" i="12" s="1"/>
  <c r="P10" i="7"/>
  <c r="P9" i="7"/>
  <c r="E9" i="12" s="1"/>
  <c r="G9" i="12" s="1"/>
  <c r="P8" i="7"/>
  <c r="D9" i="12" s="1"/>
  <c r="P4" i="7"/>
  <c r="P3" i="7"/>
  <c r="K9" i="12" s="1"/>
  <c r="N9" i="12" s="1"/>
  <c r="P2" i="7"/>
  <c r="J9" i="12" s="1"/>
  <c r="P10" i="6"/>
  <c r="P9" i="6"/>
  <c r="E8" i="12" s="1"/>
  <c r="G8" i="12" s="1"/>
  <c r="P8" i="6"/>
  <c r="D8" i="12" s="1"/>
  <c r="P4" i="6"/>
  <c r="P3" i="6"/>
  <c r="K8" i="12" s="1"/>
  <c r="P2" i="6"/>
  <c r="J8" i="12" s="1"/>
  <c r="P10" i="5"/>
  <c r="P9" i="5"/>
  <c r="E7" i="12" s="1"/>
  <c r="G7" i="12" s="1"/>
  <c r="P8" i="5"/>
  <c r="D7" i="12" s="1"/>
  <c r="P4" i="5"/>
  <c r="P3" i="5"/>
  <c r="K7" i="12" s="1"/>
  <c r="N7" i="12" s="1"/>
  <c r="P2" i="5"/>
  <c r="J7" i="12" s="1"/>
  <c r="K24" i="3"/>
  <c r="K23" i="3"/>
  <c r="K22" i="3"/>
  <c r="J17" i="3"/>
  <c r="I17" i="3"/>
  <c r="H17" i="3"/>
  <c r="G17" i="3"/>
  <c r="F17" i="3"/>
  <c r="E17" i="3"/>
  <c r="D17" i="3"/>
  <c r="C17" i="3"/>
  <c r="K17" i="3" s="1"/>
  <c r="J16" i="3"/>
  <c r="I16" i="3"/>
  <c r="H16" i="3"/>
  <c r="G16" i="3"/>
  <c r="F16" i="3"/>
  <c r="E16" i="3"/>
  <c r="D16" i="3"/>
  <c r="C16" i="3"/>
  <c r="K16" i="3" s="1"/>
  <c r="J15" i="3"/>
  <c r="I15" i="3"/>
  <c r="H15" i="3"/>
  <c r="G15" i="3"/>
  <c r="F15" i="3"/>
  <c r="E15" i="3"/>
  <c r="D15" i="3"/>
  <c r="C15" i="3"/>
  <c r="K15" i="3" s="1"/>
  <c r="J14" i="3"/>
  <c r="I14" i="3"/>
  <c r="H14" i="3"/>
  <c r="G14" i="3"/>
  <c r="F14" i="3"/>
  <c r="E14" i="3"/>
  <c r="D14" i="3"/>
  <c r="C14" i="3"/>
  <c r="K14" i="3" s="1"/>
  <c r="P10" i="3"/>
  <c r="P9" i="3"/>
  <c r="E6" i="12" s="1"/>
  <c r="P8" i="3"/>
  <c r="D6" i="12" s="1"/>
  <c r="P4" i="3"/>
  <c r="P3" i="3"/>
  <c r="K6" i="12" s="1"/>
  <c r="N6" i="12" s="1"/>
  <c r="P2" i="3"/>
  <c r="J6" i="12" s="1"/>
  <c r="P10" i="2"/>
  <c r="P9" i="2"/>
  <c r="E5" i="12" s="1"/>
  <c r="G5" i="12" s="1"/>
  <c r="P8" i="2"/>
  <c r="D5" i="12" s="1"/>
  <c r="P4" i="2"/>
  <c r="P3" i="2"/>
  <c r="K5" i="12" s="1"/>
  <c r="P2" i="2"/>
  <c r="J5" i="12" s="1"/>
  <c r="P10" i="1"/>
  <c r="P9" i="1"/>
  <c r="E4" i="12" s="1"/>
  <c r="P8" i="1"/>
  <c r="D4" i="12" s="1"/>
  <c r="P4" i="1"/>
  <c r="P3" i="1"/>
  <c r="K4" i="12" s="1"/>
  <c r="N4" i="12" s="1"/>
  <c r="P2" i="1"/>
  <c r="J4" i="12" s="1"/>
  <c r="E4" i="10" l="1"/>
  <c r="D4" i="10"/>
  <c r="C8" i="11"/>
  <c r="B8" i="11"/>
  <c r="C10" i="11"/>
  <c r="F10" i="11" s="1"/>
  <c r="B10" i="11"/>
  <c r="C4" i="11"/>
  <c r="B4" i="11"/>
  <c r="G4" i="12"/>
  <c r="C6" i="11"/>
  <c r="B6" i="11"/>
  <c r="G6" i="12"/>
  <c r="E7" i="10"/>
  <c r="D7" i="10"/>
  <c r="N8" i="12"/>
  <c r="E9" i="10"/>
  <c r="D9" i="10"/>
  <c r="N10" i="12"/>
  <c r="E11" i="10"/>
  <c r="D11" i="10"/>
  <c r="N5" i="12"/>
  <c r="E6" i="10"/>
  <c r="D6" i="10"/>
  <c r="E5" i="10"/>
  <c r="D5" i="10"/>
  <c r="C7" i="11"/>
  <c r="B7" i="11"/>
  <c r="C9" i="11"/>
  <c r="F9" i="11" s="1"/>
  <c r="B9" i="11"/>
  <c r="C11" i="11"/>
  <c r="B11" i="11"/>
  <c r="C5" i="11"/>
  <c r="F5" i="11" s="1"/>
  <c r="B5" i="11"/>
  <c r="E8" i="10"/>
  <c r="D8" i="10"/>
  <c r="E10" i="10"/>
  <c r="D10" i="10"/>
  <c r="B4" i="12"/>
  <c r="L4" i="12"/>
  <c r="B5" i="12"/>
  <c r="L5" i="12"/>
  <c r="B6" i="12"/>
  <c r="L6" i="12"/>
  <c r="B7" i="12"/>
  <c r="L7" i="12"/>
  <c r="B8" i="12"/>
  <c r="L8" i="12"/>
  <c r="B9" i="12"/>
  <c r="L9" i="12"/>
  <c r="B10" i="12"/>
  <c r="L10" i="12"/>
  <c r="B11" i="12"/>
  <c r="L11" i="12"/>
  <c r="C4" i="12"/>
  <c r="F4" i="12" s="1"/>
  <c r="M4" i="12"/>
  <c r="O4" i="12" s="1"/>
  <c r="C5" i="12"/>
  <c r="F5" i="12" s="1"/>
  <c r="M5" i="12"/>
  <c r="O5" i="12" s="1"/>
  <c r="C6" i="12"/>
  <c r="F6" i="12" s="1"/>
  <c r="M6" i="12"/>
  <c r="O6" i="12" s="1"/>
  <c r="C7" i="12"/>
  <c r="F7" i="12" s="1"/>
  <c r="M7" i="12"/>
  <c r="O7" i="12" s="1"/>
  <c r="C8" i="12"/>
  <c r="F8" i="12" s="1"/>
  <c r="M8" i="12"/>
  <c r="O8" i="12" s="1"/>
  <c r="C9" i="12"/>
  <c r="F9" i="12" s="1"/>
  <c r="M9" i="12"/>
  <c r="O9" i="12" s="1"/>
  <c r="C10" i="12"/>
  <c r="F10" i="12" s="1"/>
  <c r="M10" i="12"/>
  <c r="O10" i="12" s="1"/>
  <c r="C11" i="12"/>
  <c r="F11" i="12" s="1"/>
  <c r="M11" i="12"/>
  <c r="O11" i="12" s="1"/>
  <c r="B11" i="10" l="1"/>
  <c r="C11" i="10"/>
  <c r="B7" i="10"/>
  <c r="C7" i="10"/>
  <c r="J10" i="10"/>
  <c r="G10" i="10"/>
  <c r="J9" i="10"/>
  <c r="G9" i="10"/>
  <c r="E10" i="11"/>
  <c r="D10" i="11"/>
  <c r="E6" i="11"/>
  <c r="D6" i="11"/>
  <c r="E4" i="11"/>
  <c r="D4" i="11"/>
  <c r="J11" i="10"/>
  <c r="G11" i="10"/>
  <c r="F4" i="11"/>
  <c r="F8" i="11"/>
  <c r="C9" i="10"/>
  <c r="B9" i="10"/>
  <c r="B5" i="10"/>
  <c r="C5" i="10"/>
  <c r="J5" i="10"/>
  <c r="G5" i="10"/>
  <c r="E8" i="11"/>
  <c r="D8" i="11"/>
  <c r="C10" i="10"/>
  <c r="B10" i="10"/>
  <c r="B8" i="10"/>
  <c r="C8" i="10"/>
  <c r="B6" i="10"/>
  <c r="C6" i="10"/>
  <c r="B4" i="10"/>
  <c r="C4" i="10"/>
  <c r="G8" i="10"/>
  <c r="J8" i="10"/>
  <c r="F11" i="11"/>
  <c r="F7" i="11"/>
  <c r="G6" i="10"/>
  <c r="J6" i="10"/>
  <c r="F6" i="11"/>
  <c r="E11" i="11"/>
  <c r="G11" i="11" s="1"/>
  <c r="D11" i="11"/>
  <c r="E9" i="11"/>
  <c r="G9" i="11" s="1"/>
  <c r="D9" i="11"/>
  <c r="E7" i="11"/>
  <c r="G7" i="11" s="1"/>
  <c r="D7" i="11"/>
  <c r="E5" i="11"/>
  <c r="G5" i="11" s="1"/>
  <c r="D5" i="11"/>
  <c r="J7" i="10"/>
  <c r="G7" i="10"/>
  <c r="J4" i="10"/>
  <c r="G4" i="10"/>
  <c r="F4" i="10" l="1"/>
  <c r="I4" i="10"/>
  <c r="F5" i="10"/>
  <c r="I5" i="10"/>
  <c r="F6" i="10"/>
  <c r="I6" i="10"/>
  <c r="F7" i="10"/>
  <c r="I7" i="10"/>
  <c r="I10" i="10"/>
  <c r="F10" i="10"/>
  <c r="F9" i="10"/>
  <c r="I9" i="10"/>
  <c r="G6" i="11"/>
  <c r="F8" i="10"/>
  <c r="I8" i="10"/>
  <c r="K8" i="10" s="1"/>
  <c r="I11" i="10"/>
  <c r="F11" i="10"/>
  <c r="G8" i="11"/>
  <c r="G4" i="11"/>
  <c r="G10" i="11"/>
</calcChain>
</file>

<file path=xl/sharedStrings.xml><?xml version="1.0" encoding="utf-8"?>
<sst xmlns="http://schemas.openxmlformats.org/spreadsheetml/2006/main" count="447" uniqueCount="48">
  <si>
    <t>翼1.0</t>
  </si>
  <si>
    <t>機首</t>
  </si>
  <si>
    <t>左翼</t>
  </si>
  <si>
    <t>右翼</t>
  </si>
  <si>
    <t>左タンク</t>
  </si>
  <si>
    <t>右タンク</t>
  </si>
  <si>
    <t>左足</t>
  </si>
  <si>
    <t>右足</t>
  </si>
  <si>
    <t>前足</t>
  </si>
  <si>
    <t>左垂直尾翼</t>
  </si>
  <si>
    <t>右垂直尾翼</t>
  </si>
  <si>
    <t>前フレーム</t>
  </si>
  <si>
    <t>後フレーム</t>
  </si>
  <si>
    <t>左翼タンク接続</t>
  </si>
  <si>
    <t>右翼タンク接続</t>
  </si>
  <si>
    <t>合計</t>
  </si>
  <si>
    <t>drag</t>
  </si>
  <si>
    <t>lift</t>
  </si>
  <si>
    <t>moment</t>
  </si>
  <si>
    <t>メッシュ数</t>
  </si>
  <si>
    <t>翼1.5</t>
  </si>
  <si>
    <t>全体解析</t>
  </si>
  <si>
    <t>左右バッテリーカバー</t>
  </si>
  <si>
    <t>脚3本</t>
  </si>
  <si>
    <t>左右垂直尾翼</t>
  </si>
  <si>
    <t>フレーム</t>
  </si>
  <si>
    <t>その他</t>
  </si>
  <si>
    <t>翼のみ</t>
  </si>
  <si>
    <t>穴あり</t>
  </si>
  <si>
    <t>穴なし</t>
  </si>
  <si>
    <t>穴あり翼1.5</t>
  </si>
  <si>
    <t>X</t>
  </si>
  <si>
    <t>Y</t>
  </si>
  <si>
    <t>alpha</t>
  </si>
  <si>
    <t>Drag</t>
  </si>
  <si>
    <t>Lift</t>
  </si>
  <si>
    <t>L/D</t>
  </si>
  <si>
    <t>L/D^1.5</t>
  </si>
  <si>
    <t>穴有り</t>
  </si>
  <si>
    <t>穴無し</t>
  </si>
  <si>
    <t>抗力[N]</t>
  </si>
  <si>
    <t>揚力[N]</t>
  </si>
  <si>
    <t>従来機体</t>
  </si>
  <si>
    <t>翼1.5倍機</t>
  </si>
  <si>
    <t>バッテリーカバー</t>
  </si>
  <si>
    <t>脚(3本計)</t>
  </si>
  <si>
    <t>垂直尾翼</t>
  </si>
  <si>
    <t>三種抜き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</si>
</sst>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0"/>
      <color theme="1"/>
      <name val="ＭＳ 明朝"/>
      <family val="1"/>
      <charset val="128"/>
    </font>
    <font>
      <sz val="10"/>
      <color theme="1"/>
      <name val="Times New Roman"/>
      <family val="1"/>
    </font>
    <font>
      <sz val="10.5"/>
      <color theme="1"/>
      <name val="游ゴシック"/>
      <family val="2"/>
      <charset val="128"/>
      <scheme val="minor"/>
    </font>
    <font>
      <sz val="10.5"/>
      <color theme="1"/>
      <name val="ＭＳ 明朝"/>
      <family val="1"/>
      <charset val="128"/>
    </font>
    <font>
      <sz val="10.5"/>
      <color theme="1"/>
      <name val="Times New Roman"/>
      <family val="1"/>
    </font>
    <font>
      <sz val="10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7" xfId="0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0" borderId="32" xfId="0" applyFont="1" applyBorder="1" applyAlignment="1">
      <alignment horizontal="right" vertical="center"/>
    </xf>
    <xf numFmtId="0" fontId="11" fillId="0" borderId="33" xfId="0" applyFont="1" applyBorder="1" applyAlignment="1">
      <alignment horizontal="right" vertical="center"/>
    </xf>
    <xf numFmtId="0" fontId="11" fillId="0" borderId="34" xfId="0" applyFont="1" applyBorder="1" applyAlignment="1">
      <alignment horizontal="right" vertical="center"/>
    </xf>
    <xf numFmtId="0" fontId="11" fillId="0" borderId="35" xfId="0" applyFont="1" applyBorder="1" applyAlignment="1">
      <alignment horizontal="right" vertical="center"/>
    </xf>
    <xf numFmtId="0" fontId="11" fillId="0" borderId="36" xfId="0" applyFont="1" applyBorder="1" applyAlignment="1">
      <alignment horizontal="right" vertical="center"/>
    </xf>
    <xf numFmtId="0" fontId="11" fillId="0" borderId="37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1" fillId="0" borderId="39" xfId="0" applyFont="1" applyBorder="1" applyAlignment="1">
      <alignment horizontal="right" vertical="center"/>
    </xf>
    <xf numFmtId="0" fontId="11" fillId="0" borderId="40" xfId="0" applyFont="1" applyBorder="1" applyAlignment="1">
      <alignment horizontal="right" vertical="center"/>
    </xf>
    <xf numFmtId="0" fontId="11" fillId="0" borderId="41" xfId="0" applyFont="1" applyBorder="1" applyAlignment="1">
      <alignment horizontal="right" vertical="center"/>
    </xf>
    <xf numFmtId="0" fontId="11" fillId="0" borderId="42" xfId="0" applyFont="1" applyBorder="1" applyAlignment="1">
      <alignment horizontal="right" vertical="center"/>
    </xf>
    <xf numFmtId="0" fontId="11" fillId="0" borderId="43" xfId="0" applyFont="1" applyBorder="1" applyAlignment="1">
      <alignment horizontal="right" vertical="center"/>
    </xf>
    <xf numFmtId="0" fontId="11" fillId="0" borderId="44" xfId="0" applyFont="1" applyBorder="1" applyAlignment="1">
      <alignment horizontal="right" vertical="center"/>
    </xf>
    <xf numFmtId="0" fontId="11" fillId="0" borderId="45" xfId="0" applyFont="1" applyBorder="1" applyAlignment="1">
      <alignment horizontal="right" vertical="center"/>
    </xf>
    <xf numFmtId="0" fontId="11" fillId="0" borderId="46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176" fontId="9" fillId="0" borderId="30" xfId="0" applyNumberFormat="1" applyFont="1" applyBorder="1" applyAlignment="1">
      <alignment vertical="center"/>
    </xf>
    <xf numFmtId="176" fontId="9" fillId="0" borderId="31" xfId="0" applyNumberFormat="1" applyFont="1" applyBorder="1" applyAlignment="1">
      <alignment vertical="center"/>
    </xf>
    <xf numFmtId="176" fontId="6" fillId="0" borderId="0" xfId="0" applyNumberFormat="1" applyFont="1" applyAlignment="1">
      <alignment vertical="center"/>
    </xf>
    <xf numFmtId="176" fontId="6" fillId="0" borderId="18" xfId="0" applyNumberFormat="1" applyFont="1" applyBorder="1" applyAlignment="1">
      <alignment vertical="center"/>
    </xf>
    <xf numFmtId="176" fontId="6" fillId="0" borderId="19" xfId="0" applyNumberFormat="1" applyFont="1" applyBorder="1" applyAlignment="1">
      <alignment vertical="center"/>
    </xf>
    <xf numFmtId="176" fontId="6" fillId="0" borderId="2" xfId="0" applyNumberFormat="1" applyFont="1" applyBorder="1" applyAlignment="1">
      <alignment vertical="center"/>
    </xf>
    <xf numFmtId="176" fontId="6" fillId="0" borderId="8" xfId="0" applyNumberFormat="1" applyFont="1" applyBorder="1" applyAlignment="1">
      <alignment vertical="center"/>
    </xf>
    <xf numFmtId="176" fontId="6" fillId="0" borderId="20" xfId="0" applyNumberFormat="1" applyFont="1" applyBorder="1" applyAlignment="1">
      <alignment vertical="center"/>
    </xf>
    <xf numFmtId="176" fontId="6" fillId="0" borderId="21" xfId="0" applyNumberFormat="1" applyFont="1" applyBorder="1" applyAlignment="1">
      <alignment vertical="center"/>
    </xf>
    <xf numFmtId="176" fontId="6" fillId="0" borderId="9" xfId="0" applyNumberFormat="1" applyFont="1" applyBorder="1" applyAlignment="1">
      <alignment vertical="center"/>
    </xf>
    <xf numFmtId="176" fontId="9" fillId="0" borderId="25" xfId="0" applyNumberFormat="1" applyFont="1" applyBorder="1" applyAlignment="1">
      <alignment vertical="center"/>
    </xf>
    <xf numFmtId="176" fontId="9" fillId="0" borderId="27" xfId="0" applyNumberFormat="1" applyFont="1" applyBorder="1" applyAlignment="1">
      <alignment vertical="center"/>
    </xf>
    <xf numFmtId="176" fontId="6" fillId="0" borderId="11" xfId="0" applyNumberFormat="1" applyFont="1" applyBorder="1" applyAlignment="1">
      <alignment vertical="center"/>
    </xf>
    <xf numFmtId="176" fontId="6" fillId="0" borderId="22" xfId="0" applyNumberFormat="1" applyFont="1" applyBorder="1" applyAlignment="1">
      <alignment vertical="center"/>
    </xf>
    <xf numFmtId="176" fontId="6" fillId="0" borderId="23" xfId="0" applyNumberFormat="1" applyFont="1" applyBorder="1" applyAlignment="1">
      <alignment vertical="center"/>
    </xf>
    <xf numFmtId="176" fontId="6" fillId="0" borderId="12" xfId="0" applyNumberFormat="1" applyFont="1" applyBorder="1" applyAlignment="1">
      <alignment vertical="center"/>
    </xf>
    <xf numFmtId="176" fontId="9" fillId="0" borderId="3" xfId="0" applyNumberFormat="1" applyFont="1" applyBorder="1" applyAlignment="1">
      <alignment vertical="center"/>
    </xf>
    <xf numFmtId="176" fontId="9" fillId="0" borderId="28" xfId="0" applyNumberFormat="1" applyFont="1" applyBorder="1" applyAlignment="1">
      <alignment vertical="center"/>
    </xf>
    <xf numFmtId="176" fontId="6" fillId="0" borderId="13" xfId="0" applyNumberFormat="1" applyFont="1" applyBorder="1" applyAlignment="1">
      <alignment vertical="center"/>
    </xf>
    <xf numFmtId="176" fontId="6" fillId="0" borderId="16" xfId="0" applyNumberFormat="1" applyFont="1" applyBorder="1" applyAlignment="1">
      <alignment vertical="center"/>
    </xf>
    <xf numFmtId="176" fontId="6" fillId="0" borderId="17" xfId="0" applyNumberFormat="1" applyFont="1" applyBorder="1" applyAlignment="1">
      <alignment vertical="center"/>
    </xf>
    <xf numFmtId="176" fontId="6" fillId="0" borderId="15" xfId="0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6" xfId="0" applyBorder="1" applyAlignment="1"/>
    <xf numFmtId="0" fontId="5" fillId="0" borderId="14" xfId="0" applyFont="1" applyBorder="1" applyAlignment="1">
      <alignment horizontal="center" vertical="center"/>
    </xf>
    <xf numFmtId="0" fontId="0" fillId="0" borderId="13" xfId="0" applyBorder="1" applyAlignment="1"/>
    <xf numFmtId="0" fontId="5" fillId="0" borderId="1" xfId="0" applyFont="1" applyBorder="1" applyAlignment="1">
      <alignment horizontal="center" vertical="center"/>
    </xf>
    <xf numFmtId="0" fontId="0" fillId="0" borderId="15" xfId="0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変換後プロット!$B$4:$B$11</c:f>
              <c:numCache>
                <c:formatCode>General</c:formatCode>
                <c:ptCount val="8"/>
                <c:pt idx="0">
                  <c:v>15.290605402799999</c:v>
                </c:pt>
                <c:pt idx="1">
                  <c:v>16.055294288890284</c:v>
                </c:pt>
                <c:pt idx="2">
                  <c:v>18.070508787079429</c:v>
                </c:pt>
                <c:pt idx="3">
                  <c:v>20.803621994228205</c:v>
                </c:pt>
                <c:pt idx="4">
                  <c:v>23.489026294253037</c:v>
                </c:pt>
                <c:pt idx="5">
                  <c:v>27.274471745257316</c:v>
                </c:pt>
                <c:pt idx="6">
                  <c:v>31.689714518264871</c:v>
                </c:pt>
                <c:pt idx="7">
                  <c:v>36.552244526523644</c:v>
                </c:pt>
              </c:numCache>
            </c:numRef>
          </c:xVal>
          <c:yVal>
            <c:numRef>
              <c:f>変換後プロット!$C$4:$C$11</c:f>
              <c:numCache>
                <c:formatCode>General</c:formatCode>
                <c:ptCount val="8"/>
                <c:pt idx="0">
                  <c:v>14.834909841148473</c:v>
                </c:pt>
                <c:pt idx="1">
                  <c:v>36.771748382178224</c:v>
                </c:pt>
                <c:pt idx="2">
                  <c:v>60.283438007054379</c:v>
                </c:pt>
                <c:pt idx="3">
                  <c:v>82.802535585092684</c:v>
                </c:pt>
                <c:pt idx="4">
                  <c:v>105.29413795439389</c:v>
                </c:pt>
                <c:pt idx="5">
                  <c:v>126.95064637087768</c:v>
                </c:pt>
                <c:pt idx="6">
                  <c:v>150.77178807928016</c:v>
                </c:pt>
                <c:pt idx="7">
                  <c:v>169.92105624497071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1-C049-9246-3596373E3B4B}"/>
            </c:ext>
          </c:extLst>
        </c:ser>
        <c:ser>
          <c:idx val="1"/>
          <c:order val="1"/>
          <c:tx>
            <c:v>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変換後プロット!$D$4:$D$11</c:f>
              <c:numCache>
                <c:formatCode>General</c:formatCode>
                <c:ptCount val="8"/>
                <c:pt idx="0">
                  <c:v>15.801879444000003</c:v>
                </c:pt>
                <c:pt idx="1">
                  <c:v>17.406416814637499</c:v>
                </c:pt>
                <c:pt idx="2">
                  <c:v>19.309324430292765</c:v>
                </c:pt>
                <c:pt idx="3">
                  <c:v>21.989588469128783</c:v>
                </c:pt>
                <c:pt idx="4">
                  <c:v>25.620195313855039</c:v>
                </c:pt>
                <c:pt idx="5">
                  <c:v>31.092044165992</c:v>
                </c:pt>
                <c:pt idx="6">
                  <c:v>37.992395115765625</c:v>
                </c:pt>
                <c:pt idx="7">
                  <c:v>44.651008050400947</c:v>
                </c:pt>
              </c:numCache>
            </c:numRef>
          </c:xVal>
          <c:yVal>
            <c:numRef>
              <c:f>変換後プロット!$E$4:$E$11</c:f>
              <c:numCache>
                <c:formatCode>General</c:formatCode>
                <c:ptCount val="8"/>
                <c:pt idx="0">
                  <c:v>4.3615335693399997</c:v>
                </c:pt>
                <c:pt idx="1">
                  <c:v>44.787241017938562</c:v>
                </c:pt>
                <c:pt idx="2">
                  <c:v>78.067316869245346</c:v>
                </c:pt>
                <c:pt idx="3">
                  <c:v>119.45472508969937</c:v>
                </c:pt>
                <c:pt idx="4">
                  <c:v>154.93516292793052</c:v>
                </c:pt>
                <c:pt idx="5">
                  <c:v>194.18111735835635</c:v>
                </c:pt>
                <c:pt idx="6">
                  <c:v>236.0857258009668</c:v>
                </c:pt>
                <c:pt idx="7">
                  <c:v>265.13703159866958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41-C049-9246-3596373E3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Drag[N]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Lift[N]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22525736524619"/>
          <c:y val="6.3625744463361653E-2"/>
          <c:w val="0.26350868481718565"/>
          <c:h val="0.162554262663896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変換後プロット!$A$4:$A$11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変換後プロット!$F$4:$F$11</c:f>
              <c:numCache>
                <c:formatCode>General</c:formatCode>
                <c:ptCount val="8"/>
                <c:pt idx="0">
                  <c:v>0.97019767696260872</c:v>
                </c:pt>
                <c:pt idx="1">
                  <c:v>2.2903191757514541</c:v>
                </c:pt>
                <c:pt idx="2">
                  <c:v>3.3360122129022489</c:v>
                </c:pt>
                <c:pt idx="3">
                  <c:v>3.9801980447474756</c:v>
                </c:pt>
                <c:pt idx="4">
                  <c:v>4.4826948820843961</c:v>
                </c:pt>
                <c:pt idx="5">
                  <c:v>4.6545593094008426</c:v>
                </c:pt>
                <c:pt idx="6">
                  <c:v>4.7577515408786795</c:v>
                </c:pt>
                <c:pt idx="7">
                  <c:v>4.6487174302434369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C-6842-9E4A-C63636DD5977}"/>
            </c:ext>
          </c:extLst>
        </c:ser>
        <c:ser>
          <c:idx val="1"/>
          <c:order val="1"/>
          <c:tx>
            <c:v>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Pt>
            <c:idx val="2"/>
            <c:bubble3D val="0"/>
            <c:spPr>
              <a:ln w="19050" cap="rnd">
                <a:solidFill>
                  <a:schemeClr val="accent2"/>
                </a:solidFill>
                <a:prstDash val="solid"/>
                <a:miter lim="800000"/>
              </a:ln>
            </c:spPr>
            <c:extLst>
              <c:ext xmlns:c16="http://schemas.microsoft.com/office/drawing/2014/chart" uri="{C3380CC4-5D6E-409C-BE32-E72D297353CC}">
                <c16:uniqueId val="{00000002-68EC-6842-9E4A-C63636DD5977}"/>
              </c:ext>
            </c:extLst>
          </c:dPt>
          <c:xVal>
            <c:numRef>
              <c:f>変換後プロット!$A$4:$A$11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変換後プロット!$G$4:$G$11</c:f>
              <c:numCache>
                <c:formatCode>General</c:formatCode>
                <c:ptCount val="8"/>
                <c:pt idx="0">
                  <c:v>0.2760135960280396</c:v>
                </c:pt>
                <c:pt idx="1">
                  <c:v>2.5730304803614628</c:v>
                </c:pt>
                <c:pt idx="2">
                  <c:v>4.0429854058887811</c:v>
                </c:pt>
                <c:pt idx="3">
                  <c:v>5.4323310896610018</c:v>
                </c:pt>
                <c:pt idx="4">
                  <c:v>6.0473841448095351</c:v>
                </c:pt>
                <c:pt idx="5">
                  <c:v>6.2453634866101426</c:v>
                </c:pt>
                <c:pt idx="6">
                  <c:v>6.2140258617967152</c:v>
                </c:pt>
                <c:pt idx="7">
                  <c:v>5.9379853484917851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EC-6842-9E4A-C63636DD5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73711"/>
        <c:axId val="1498255007"/>
      </c:scatterChart>
      <c:valAx>
        <c:axId val="1496373711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α[deg]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255007"/>
        <c:crosses val="autoZero"/>
        <c:crossBetween val="midCat"/>
      </c:valAx>
      <c:valAx>
        <c:axId val="14982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L/D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3737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047309176316786"/>
          <c:y val="0.56308569938278963"/>
          <c:w val="0.26292269857181422"/>
          <c:h val="0.1924103438988182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従来機体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三種抜きプロット!$B$4:$B$11</c:f>
              <c:numCache>
                <c:formatCode>General</c:formatCode>
                <c:ptCount val="8"/>
                <c:pt idx="0">
                  <c:v>10.1300749778</c:v>
                </c:pt>
                <c:pt idx="1">
                  <c:v>10.669793474495338</c:v>
                </c:pt>
                <c:pt idx="2">
                  <c:v>12.432305042526894</c:v>
                </c:pt>
                <c:pt idx="3">
                  <c:v>14.884555696039737</c:v>
                </c:pt>
                <c:pt idx="4">
                  <c:v>17.390403509962916</c:v>
                </c:pt>
                <c:pt idx="5">
                  <c:v>20.966514574720122</c:v>
                </c:pt>
                <c:pt idx="6">
                  <c:v>25.27101960801901</c:v>
                </c:pt>
                <c:pt idx="7">
                  <c:v>30.110515947637566</c:v>
                </c:pt>
              </c:numCache>
            </c:numRef>
          </c:xVal>
          <c:yVal>
            <c:numRef>
              <c:f>三種抜きプロット!$C$4:$C$11</c:f>
              <c:numCache>
                <c:formatCode>General</c:formatCode>
                <c:ptCount val="8"/>
                <c:pt idx="0">
                  <c:v>14.088833496744474</c:v>
                </c:pt>
                <c:pt idx="1">
                  <c:v>36.194154012207406</c:v>
                </c:pt>
                <c:pt idx="2">
                  <c:v>59.919576733776189</c:v>
                </c:pt>
                <c:pt idx="3">
                  <c:v>82.628767143301374</c:v>
                </c:pt>
                <c:pt idx="4">
                  <c:v>105.28143275080124</c:v>
                </c:pt>
                <c:pt idx="5">
                  <c:v>127.29198491287906</c:v>
                </c:pt>
                <c:pt idx="6">
                  <c:v>151.22769475931293</c:v>
                </c:pt>
                <c:pt idx="7">
                  <c:v>170.55816946159308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6F-A942-8D63-20685DE97E9A}"/>
            </c:ext>
          </c:extLst>
        </c:ser>
        <c:ser>
          <c:idx val="1"/>
          <c:order val="1"/>
          <c:tx>
            <c:v>翼1.5倍機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三種抜きプロット!$D$4:$D$11</c:f>
              <c:numCache>
                <c:formatCode>General</c:formatCode>
                <c:ptCount val="8"/>
                <c:pt idx="0">
                  <c:v>11.090920124000004</c:v>
                </c:pt>
                <c:pt idx="1">
                  <c:v>12.27080771709586</c:v>
                </c:pt>
                <c:pt idx="2">
                  <c:v>13.757849832577078</c:v>
                </c:pt>
                <c:pt idx="3">
                  <c:v>16.153664809485523</c:v>
                </c:pt>
                <c:pt idx="4">
                  <c:v>19.445775844872021</c:v>
                </c:pt>
                <c:pt idx="5">
                  <c:v>24.695627054254892</c:v>
                </c:pt>
                <c:pt idx="6">
                  <c:v>31.466548471085371</c:v>
                </c:pt>
                <c:pt idx="7">
                  <c:v>37.842083930323447</c:v>
                </c:pt>
              </c:numCache>
            </c:numRef>
          </c:xVal>
          <c:yVal>
            <c:numRef>
              <c:f>三種抜きプロット!$E$4:$E$11</c:f>
              <c:numCache>
                <c:formatCode>General</c:formatCode>
                <c:ptCount val="8"/>
                <c:pt idx="0">
                  <c:v>3.5801622033399996</c:v>
                </c:pt>
                <c:pt idx="1">
                  <c:v>44.128060014985039</c:v>
                </c:pt>
                <c:pt idx="2">
                  <c:v>77.523655893048371</c:v>
                </c:pt>
                <c:pt idx="3">
                  <c:v>119.00718787590546</c:v>
                </c:pt>
                <c:pt idx="4">
                  <c:v>154.77197833986358</c:v>
                </c:pt>
                <c:pt idx="5">
                  <c:v>194.16779114802836</c:v>
                </c:pt>
                <c:pt idx="6">
                  <c:v>236.45030299213445</c:v>
                </c:pt>
                <c:pt idx="7">
                  <c:v>265.71772016099681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6F-A942-8D63-20685DE9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Drag[N]</a:t>
                </a:r>
                <a:endParaRPr lang="ja-JP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Lift[N]</a:t>
                </a:r>
                <a:endParaRPr lang="ja-JP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22525736524619"/>
          <c:y val="6.3625744463361653E-2"/>
          <c:w val="0.37767692221321991"/>
          <c:h val="0.103627010807030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従来機体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変換後プロット!$A$4:$A$11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三種抜きプロット!$F$4:$F$11</c:f>
              <c:numCache>
                <c:formatCode>General</c:formatCode>
                <c:ptCount val="8"/>
                <c:pt idx="0">
                  <c:v>1.3907926177861536</c:v>
                </c:pt>
                <c:pt idx="1">
                  <c:v>3.3922075529132325</c:v>
                </c:pt>
                <c:pt idx="2">
                  <c:v>4.8196675136920062</c:v>
                </c:pt>
                <c:pt idx="3">
                  <c:v>5.5513089426838595</c:v>
                </c:pt>
                <c:pt idx="4">
                  <c:v>6.053995969126639</c:v>
                </c:pt>
                <c:pt idx="5">
                  <c:v>6.0712038932001766</c:v>
                </c:pt>
                <c:pt idx="6">
                  <c:v>5.9842340002508365</c:v>
                </c:pt>
                <c:pt idx="7">
                  <c:v>5.664405410993127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3-744D-8005-F458FB5F9759}"/>
            </c:ext>
          </c:extLst>
        </c:ser>
        <c:ser>
          <c:idx val="1"/>
          <c:order val="1"/>
          <c:tx>
            <c:v>翼1.5倍機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Pt>
            <c:idx val="2"/>
            <c:bubble3D val="0"/>
            <c:spPr>
              <a:ln w="19050" cap="rnd">
                <a:solidFill>
                  <a:schemeClr val="accent2"/>
                </a:solidFill>
                <a:prstDash val="solid"/>
                <a:miter lim="800000"/>
              </a:ln>
            </c:spPr>
            <c:extLst>
              <c:ext xmlns:c16="http://schemas.microsoft.com/office/drawing/2014/chart" uri="{C3380CC4-5D6E-409C-BE32-E72D297353CC}">
                <c16:uniqueId val="{00000002-7123-744D-8005-F458FB5F9759}"/>
              </c:ext>
            </c:extLst>
          </c:dPt>
          <c:xVal>
            <c:numRef>
              <c:f>変換後プロット!$A$4:$A$11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三種抜きプロット!$G$4:$G$11</c:f>
              <c:numCache>
                <c:formatCode>General</c:formatCode>
                <c:ptCount val="8"/>
                <c:pt idx="0">
                  <c:v>0.3228011890188236</c:v>
                </c:pt>
                <c:pt idx="1">
                  <c:v>3.5961821774376932</c:v>
                </c:pt>
                <c:pt idx="2">
                  <c:v>5.6348671366859131</c:v>
                </c:pt>
                <c:pt idx="3">
                  <c:v>7.3671943351222549</c:v>
                </c:pt>
                <c:pt idx="4">
                  <c:v>7.9591567636360452</c:v>
                </c:pt>
                <c:pt idx="5">
                  <c:v>7.8624361601125869</c:v>
                </c:pt>
                <c:pt idx="6">
                  <c:v>7.5143387019205097</c:v>
                </c:pt>
                <c:pt idx="7">
                  <c:v>7.02175177905763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23-744D-8005-F458FB5F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73711"/>
        <c:axId val="1498255007"/>
      </c:scatterChart>
      <c:valAx>
        <c:axId val="1496373711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α[deg]</a:t>
                </a:r>
                <a:endParaRPr 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255007"/>
        <c:crosses val="autoZero"/>
        <c:crossBetween val="midCat"/>
      </c:valAx>
      <c:valAx>
        <c:axId val="14982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L/D</a:t>
                </a:r>
                <a:endParaRPr 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3737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4493337831362578"/>
          <c:y val="0.56363493709193813"/>
          <c:w val="0.2149722222222222"/>
          <c:h val="0.1562510936132983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13</xdr:row>
      <xdr:rowOff>66322</xdr:rowOff>
    </xdr:from>
    <xdr:to>
      <xdr:col>5</xdr:col>
      <xdr:colOff>131233</xdr:colOff>
      <xdr:row>26</xdr:row>
      <xdr:rowOff>11699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762409</xdr:colOff>
      <xdr:row>9</xdr:row>
      <xdr:rowOff>18346</xdr:rowOff>
    </xdr:from>
    <xdr:to>
      <xdr:col>11</xdr:col>
      <xdr:colOff>889000</xdr:colOff>
      <xdr:row>22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12700</xdr:rowOff>
    </xdr:from>
    <xdr:to>
      <xdr:col>4</xdr:col>
      <xdr:colOff>756356</xdr:colOff>
      <xdr:row>25</xdr:row>
      <xdr:rowOff>34277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850900</xdr:colOff>
      <xdr:row>11</xdr:row>
      <xdr:rowOff>0</xdr:rowOff>
    </xdr:from>
    <xdr:to>
      <xdr:col>9</xdr:col>
      <xdr:colOff>742290</xdr:colOff>
      <xdr:row>25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opLeftCell="E1" workbookViewId="0">
      <selection activeCell="C20" sqref="C20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>
        <v>6.4461706399999992</v>
      </c>
      <c r="C2" s="3">
        <v>1.43954742</v>
      </c>
      <c r="D2" s="3">
        <v>1.4434693199999999</v>
      </c>
      <c r="E2" s="3">
        <v>0.71043953399999982</v>
      </c>
      <c r="F2" s="3">
        <v>0.69139099899999978</v>
      </c>
      <c r="G2" s="3">
        <v>0.30566374499999999</v>
      </c>
      <c r="H2" s="3">
        <v>0.30737956</v>
      </c>
      <c r="I2" s="3">
        <v>0.54883125700000013</v>
      </c>
      <c r="J2" s="3">
        <v>0.34212874799999998</v>
      </c>
      <c r="K2" s="3">
        <v>0.346889789</v>
      </c>
      <c r="L2" s="3">
        <v>1.07084669</v>
      </c>
      <c r="M2" s="3">
        <v>1.5259786399999999</v>
      </c>
      <c r="N2" s="3">
        <v>5.6765604999999997E-2</v>
      </c>
      <c r="O2" s="3">
        <v>5.5103455800000013E-2</v>
      </c>
      <c r="P2" s="3">
        <f>SUM(B2:O2)</f>
        <v>15.290605402799999</v>
      </c>
    </row>
    <row r="3" spans="1:16">
      <c r="A3" s="3" t="s">
        <v>17</v>
      </c>
      <c r="B3" s="3">
        <v>5.7757043499999989</v>
      </c>
      <c r="C3" s="3">
        <v>4.2303164899999999</v>
      </c>
      <c r="D3" s="3">
        <v>4.2461857800000011</v>
      </c>
      <c r="E3" s="3">
        <v>0.36052047599999992</v>
      </c>
      <c r="F3" s="3">
        <v>0.41544891399999989</v>
      </c>
      <c r="G3" s="3">
        <v>-9.5900989700000008E-2</v>
      </c>
      <c r="H3" s="3">
        <v>-9.5837076099999988E-2</v>
      </c>
      <c r="I3" s="3">
        <v>-8.924501830000002E-2</v>
      </c>
      <c r="J3" s="3">
        <v>-7.4057814899999977E-2</v>
      </c>
      <c r="K3" s="3">
        <v>-8.9328308899999986E-2</v>
      </c>
      <c r="L3" s="3">
        <v>0.32128822299999998</v>
      </c>
      <c r="M3" s="3">
        <v>-7.0198184496000043E-2</v>
      </c>
      <c r="N3" s="3">
        <v>3.787813959999938E-7</v>
      </c>
      <c r="O3" s="3">
        <v>1.2621763080000009E-5</v>
      </c>
      <c r="P3" s="3">
        <f>SUM(B3:O3)</f>
        <v>14.834909841148473</v>
      </c>
    </row>
    <row r="4" spans="1:16">
      <c r="A4" s="3" t="s">
        <v>18</v>
      </c>
      <c r="B4" s="3">
        <v>1.5794214200000001</v>
      </c>
      <c r="C4" s="3">
        <v>-0.28231467100000002</v>
      </c>
      <c r="D4" s="3">
        <v>-0.30187161499999998</v>
      </c>
      <c r="E4" s="3">
        <v>-8.9058312700000031E-2</v>
      </c>
      <c r="F4" s="3">
        <v>-9.0518236400000021E-2</v>
      </c>
      <c r="G4" s="3">
        <v>-2.8751670900000002E-2</v>
      </c>
      <c r="H4" s="3">
        <v>-2.9024012799999999E-2</v>
      </c>
      <c r="I4" s="3">
        <v>-8.2824954300000045E-2</v>
      </c>
      <c r="J4" s="3">
        <v>7.1673910600000043E-2</v>
      </c>
      <c r="K4" s="3">
        <v>7.1946920000000011E-2</v>
      </c>
      <c r="L4" s="3">
        <v>1.39003753E-5</v>
      </c>
      <c r="M4" s="3">
        <v>5.1213806399999999E-2</v>
      </c>
      <c r="N4" s="3">
        <v>-1.9364865900000001E-4</v>
      </c>
      <c r="O4" s="3">
        <v>-1.8860968899999999E-4</v>
      </c>
      <c r="P4" s="3">
        <f>SUM(B4:O4)</f>
        <v>0.86952422592730017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>
        <v>6.0136276000000004</v>
      </c>
      <c r="C8" s="3">
        <v>2.1307694000000001</v>
      </c>
      <c r="D8" s="3">
        <v>2.1300560000000002</v>
      </c>
      <c r="E8" s="3">
        <v>0.57760958000000007</v>
      </c>
      <c r="F8" s="3">
        <v>0.54491281999999996</v>
      </c>
      <c r="G8" s="3">
        <v>0.30779721999999998</v>
      </c>
      <c r="H8" s="3">
        <v>0.31569542</v>
      </c>
      <c r="I8" s="3">
        <v>0.52497985999999996</v>
      </c>
      <c r="J8" s="3">
        <v>0.34680388000000001</v>
      </c>
      <c r="K8" s="3">
        <v>0.35653526000000002</v>
      </c>
      <c r="L8" s="3">
        <v>0.90675701999999991</v>
      </c>
      <c r="M8" s="3">
        <v>1.5332074</v>
      </c>
      <c r="N8" s="3">
        <v>5.7825412E-2</v>
      </c>
      <c r="O8" s="3">
        <v>5.5302571999999987E-2</v>
      </c>
      <c r="P8" s="3">
        <f>SUM(B8:O8)</f>
        <v>15.801879444000003</v>
      </c>
    </row>
    <row r="9" spans="1:16">
      <c r="A9" s="3" t="s">
        <v>17</v>
      </c>
      <c r="B9" s="3">
        <v>3.642614</v>
      </c>
      <c r="C9" s="3">
        <v>-6.6646780000000003E-2</v>
      </c>
      <c r="D9" s="3">
        <v>0.24389136</v>
      </c>
      <c r="E9" s="3">
        <v>0.45481468000000003</v>
      </c>
      <c r="F9" s="3">
        <v>0.43289622000000011</v>
      </c>
      <c r="G9" s="3">
        <v>-9.3135530000000008E-2</v>
      </c>
      <c r="H9" s="3">
        <v>-9.3406905999999998E-2</v>
      </c>
      <c r="I9" s="3">
        <v>-8.0481713999999996E-2</v>
      </c>
      <c r="J9" s="3">
        <v>-0.12878729999999999</v>
      </c>
      <c r="K9" s="3">
        <v>-0.11294626000000001</v>
      </c>
      <c r="L9" s="3">
        <v>0.25086086000000007</v>
      </c>
      <c r="M9" s="3">
        <v>-9.0176243999999989E-2</v>
      </c>
      <c r="N9" s="3">
        <v>1.0798126000000001E-3</v>
      </c>
      <c r="O9" s="3">
        <v>9.5737074000000011E-4</v>
      </c>
      <c r="P9" s="3">
        <f>SUM(B9:O9)</f>
        <v>4.3615335693399997</v>
      </c>
    </row>
    <row r="10" spans="1:16">
      <c r="A10" s="3" t="s">
        <v>18</v>
      </c>
      <c r="B10" s="3">
        <v>0.88866179999999984</v>
      </c>
      <c r="C10" s="3">
        <v>-8.1243941999999986E-2</v>
      </c>
      <c r="D10" s="3">
        <v>-0.13690659999999999</v>
      </c>
      <c r="E10" s="3">
        <v>-7.1438780000000007E-2</v>
      </c>
      <c r="F10" s="3">
        <v>-7.4068774000000004E-2</v>
      </c>
      <c r="G10" s="3">
        <v>-2.8476775999999999E-2</v>
      </c>
      <c r="H10" s="3">
        <v>-2.9529693999999999E-2</v>
      </c>
      <c r="I10" s="3">
        <v>-8.0767505999999989E-2</v>
      </c>
      <c r="J10" s="3">
        <v>6.3303633999999984E-2</v>
      </c>
      <c r="K10" s="3">
        <v>6.1538160000000008E-2</v>
      </c>
      <c r="L10" s="3">
        <v>1.1044526E-5</v>
      </c>
      <c r="M10" s="3">
        <v>6.0303031999999999E-2</v>
      </c>
      <c r="N10" s="3">
        <v>-2.0040336000000001E-4</v>
      </c>
      <c r="O10" s="3">
        <v>-1.8795823999999999E-4</v>
      </c>
      <c r="P10" s="3">
        <f>SUM(B10:O10)</f>
        <v>0.57099723692599991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2"/>
  <sheetViews>
    <sheetView tabSelected="1" topLeftCell="A7" zoomScaleNormal="100" workbookViewId="0">
      <selection activeCell="I26" sqref="I26"/>
    </sheetView>
  </sheetViews>
  <sheetFormatPr baseColWidth="10" defaultRowHeight="20"/>
  <sheetData>
    <row r="1" spans="1:11">
      <c r="B1" s="67">
        <v>1</v>
      </c>
      <c r="C1" s="68"/>
      <c r="D1" s="67">
        <v>1.5</v>
      </c>
      <c r="E1" s="68"/>
      <c r="F1" s="37">
        <v>1</v>
      </c>
      <c r="G1" s="37">
        <v>1.5</v>
      </c>
      <c r="I1" s="37">
        <v>1</v>
      </c>
      <c r="J1" s="37">
        <v>1.5</v>
      </c>
    </row>
    <row r="2" spans="1:11">
      <c r="B2" s="37" t="s">
        <v>31</v>
      </c>
      <c r="C2" s="37" t="s">
        <v>32</v>
      </c>
      <c r="D2" s="37" t="s">
        <v>31</v>
      </c>
      <c r="E2" s="37" t="s">
        <v>32</v>
      </c>
      <c r="F2" s="37"/>
      <c r="G2" s="37"/>
    </row>
    <row r="3" spans="1:11">
      <c r="A3" s="37" t="s">
        <v>33</v>
      </c>
      <c r="B3" s="37" t="s">
        <v>34</v>
      </c>
      <c r="C3" s="37" t="s">
        <v>35</v>
      </c>
      <c r="D3" s="37" t="s">
        <v>34</v>
      </c>
      <c r="E3" s="37" t="s">
        <v>35</v>
      </c>
      <c r="F3" s="37" t="s">
        <v>36</v>
      </c>
      <c r="G3" s="37" t="s">
        <v>36</v>
      </c>
      <c r="I3" s="37" t="s">
        <v>37</v>
      </c>
      <c r="J3" s="37" t="s">
        <v>37</v>
      </c>
    </row>
    <row r="4" spans="1:11">
      <c r="A4" s="37">
        <v>0</v>
      </c>
      <c r="B4" s="37">
        <f>COS(RADIANS($A4))*(プロット!B4)+SIN(RADIANS($A4))*(プロット!C4)</f>
        <v>15.290605402799999</v>
      </c>
      <c r="C4" s="37">
        <f>-SIN(RADIANS($A4))*(プロット!B4)+COS(RADIANS($A4))*(プロット!C4)</f>
        <v>14.834909841148473</v>
      </c>
      <c r="D4" s="37">
        <f>COS(RADIANS($A4))*(プロット!D4)+SIN(RADIANS($A4))*(プロット!E4)</f>
        <v>15.801879444000003</v>
      </c>
      <c r="E4" s="37">
        <f>-SIN(RADIANS($A4))*(プロット!D4)+COS(RADIANS($A4))*(プロット!E4)</f>
        <v>4.3615335693399997</v>
      </c>
      <c r="F4" s="37">
        <f t="shared" ref="F4:F11" si="0">C4/B4</f>
        <v>0.97019767696260872</v>
      </c>
      <c r="G4" s="37">
        <f t="shared" ref="G4:G11" si="1">E4/D4</f>
        <v>0.2760135960280396</v>
      </c>
      <c r="I4" s="37">
        <f t="shared" ref="I4:I11" si="2">C4/(B4^1.5)</f>
        <v>0.24811206881958073</v>
      </c>
      <c r="J4" s="37">
        <f t="shared" ref="J4:J11" si="3">E4/(D4^1.5)</f>
        <v>6.9434626424623516E-2</v>
      </c>
    </row>
    <row r="5" spans="1:11">
      <c r="A5" s="37">
        <v>2</v>
      </c>
      <c r="B5" s="37">
        <f>COS(RADIANS($A5))*(プロット!B5)+SIN(RADIANS($A5))*(プロット!C5)</f>
        <v>16.055294288890284</v>
      </c>
      <c r="C5" s="37">
        <f>-SIN(RADIANS($A5))*(プロット!B5)+COS(RADIANS($A5))*(プロット!C5)</f>
        <v>36.771748382178224</v>
      </c>
      <c r="D5" s="37">
        <f>COS(RADIANS($A5))*(プロット!D5)+SIN(RADIANS($A5))*(プロット!E5)</f>
        <v>17.406416814637499</v>
      </c>
      <c r="E5" s="37">
        <f>-SIN(RADIANS($A5))*(プロット!D5)+COS(RADIANS($A5))*(プロット!E5)</f>
        <v>44.787241017938562</v>
      </c>
      <c r="F5" s="37">
        <f t="shared" si="0"/>
        <v>2.2903191757514541</v>
      </c>
      <c r="G5" s="37">
        <f t="shared" si="1"/>
        <v>2.5730304803614628</v>
      </c>
      <c r="I5" s="37">
        <f t="shared" si="2"/>
        <v>0.57159296372045065</v>
      </c>
      <c r="J5" s="37">
        <f t="shared" si="3"/>
        <v>0.61672313661593503</v>
      </c>
    </row>
    <row r="6" spans="1:11">
      <c r="A6" s="37">
        <v>4</v>
      </c>
      <c r="B6" s="37">
        <f>COS(RADIANS($A6))*(プロット!B6)+SIN(RADIANS($A6))*(プロット!C6)</f>
        <v>18.070508787079429</v>
      </c>
      <c r="C6" s="37">
        <f>-SIN(RADIANS($A6))*(プロット!B6)+COS(RADIANS($A6))*(プロット!C6)</f>
        <v>60.283438007054379</v>
      </c>
      <c r="D6" s="37">
        <f>COS(RADIANS($A6))*(プロット!D6)+SIN(RADIANS($A6))*(プロット!E6)</f>
        <v>19.309324430292765</v>
      </c>
      <c r="E6" s="37">
        <f>-SIN(RADIANS($A6))*(プロット!D6)+COS(RADIANS($A6))*(プロット!E6)</f>
        <v>78.067316869245346</v>
      </c>
      <c r="F6" s="37">
        <f t="shared" si="0"/>
        <v>3.3360122129022489</v>
      </c>
      <c r="G6" s="37">
        <f t="shared" si="1"/>
        <v>4.0429854058887811</v>
      </c>
      <c r="I6" s="37">
        <f t="shared" si="2"/>
        <v>0.78477008857181052</v>
      </c>
      <c r="J6" s="37">
        <f t="shared" si="3"/>
        <v>0.92006526223494456</v>
      </c>
      <c r="K6" s="37"/>
    </row>
    <row r="7" spans="1:11">
      <c r="A7" s="37">
        <v>6</v>
      </c>
      <c r="B7" s="37">
        <f>COS(RADIANS($A7))*(プロット!B7)+SIN(RADIANS($A7))*(プロット!C7)</f>
        <v>20.803621994228205</v>
      </c>
      <c r="C7" s="37">
        <f>-SIN(RADIANS($A7))*(プロット!B7)+COS(RADIANS($A7))*(プロット!C7)</f>
        <v>82.802535585092684</v>
      </c>
      <c r="D7" s="37">
        <f>COS(RADIANS($A7))*(プロット!D7)+SIN(RADIANS($A7))*(プロット!E7)</f>
        <v>21.989588469128783</v>
      </c>
      <c r="E7" s="37">
        <f>-SIN(RADIANS($A7))*(プロット!D7)+COS(RADIANS($A7))*(プロット!E7)</f>
        <v>119.45472508969937</v>
      </c>
      <c r="F7" s="37">
        <f t="shared" si="0"/>
        <v>3.9801980447474756</v>
      </c>
      <c r="G7" s="37">
        <f t="shared" si="1"/>
        <v>5.4323310896610018</v>
      </c>
      <c r="I7" s="37">
        <f t="shared" si="2"/>
        <v>0.87264017839146124</v>
      </c>
      <c r="J7" s="37">
        <f t="shared" si="3"/>
        <v>1.1584510315242156</v>
      </c>
      <c r="K7" s="37"/>
    </row>
    <row r="8" spans="1:11">
      <c r="A8" s="37">
        <v>8</v>
      </c>
      <c r="B8" s="37">
        <f>COS(RADIANS($A8))*(プロット!B8)+SIN(RADIANS($A8))*(プロット!C8)</f>
        <v>23.489026294253037</v>
      </c>
      <c r="C8" s="37">
        <f>-SIN(RADIANS($A8))*(プロット!B8)+COS(RADIANS($A8))*(プロット!C8)</f>
        <v>105.29413795439389</v>
      </c>
      <c r="D8" s="37">
        <f>COS(RADIANS($A8))*(プロット!D8)+SIN(RADIANS($A8))*(プロット!E8)</f>
        <v>25.620195313855039</v>
      </c>
      <c r="E8" s="37">
        <f>-SIN(RADIANS($A8))*(プロット!D8)+COS(RADIANS($A8))*(プロット!E8)</f>
        <v>154.93516292793052</v>
      </c>
      <c r="F8" s="37">
        <f t="shared" si="0"/>
        <v>4.4826948820843961</v>
      </c>
      <c r="G8" s="37">
        <f t="shared" si="1"/>
        <v>6.0473841448095351</v>
      </c>
      <c r="I8" s="37">
        <f t="shared" si="2"/>
        <v>0.92492532802600413</v>
      </c>
      <c r="J8" s="37">
        <f t="shared" si="3"/>
        <v>1.1947480732786979</v>
      </c>
      <c r="K8" s="37">
        <f>J8/I8</f>
        <v>1.2917238149684531</v>
      </c>
    </row>
    <row r="9" spans="1:11">
      <c r="A9" s="37">
        <v>10</v>
      </c>
      <c r="B9" s="37">
        <f>COS(RADIANS($A9))*(プロット!B9)+SIN(RADIANS($A9))*(プロット!C9)</f>
        <v>27.274471745257316</v>
      </c>
      <c r="C9" s="37">
        <f>-SIN(RADIANS($A9))*(プロット!B9)+COS(RADIANS($A9))*(プロット!C9)</f>
        <v>126.95064637087768</v>
      </c>
      <c r="D9" s="37">
        <f>COS(RADIANS($A9))*(プロット!D9)+SIN(RADIANS($A9))*(プロット!E9)</f>
        <v>31.092044165992</v>
      </c>
      <c r="E9" s="37">
        <f>-SIN(RADIANS($A9))*(プロット!D9)+COS(RADIANS($A9))*(プロット!E9)</f>
        <v>194.18111735835635</v>
      </c>
      <c r="F9" s="37">
        <f t="shared" si="0"/>
        <v>4.6545593094008426</v>
      </c>
      <c r="G9" s="37">
        <f t="shared" si="1"/>
        <v>6.2453634866101426</v>
      </c>
      <c r="I9" s="37">
        <f t="shared" si="2"/>
        <v>0.89125174794161011</v>
      </c>
      <c r="J9" s="37">
        <f t="shared" si="3"/>
        <v>1.1200388367489564</v>
      </c>
    </row>
    <row r="10" spans="1:11">
      <c r="A10" s="37">
        <v>12</v>
      </c>
      <c r="B10" s="37">
        <f>COS(RADIANS($A10))*(プロット!B10)+SIN(RADIANS($A10))*(プロット!C10)</f>
        <v>31.689714518264871</v>
      </c>
      <c r="C10" s="37">
        <f>-SIN(RADIANS($A10))*(プロット!B10)+COS(RADIANS($A10))*(プロット!C10)</f>
        <v>150.77178807928016</v>
      </c>
      <c r="D10" s="37">
        <f>COS(RADIANS($A10))*(プロット!D10)+SIN(RADIANS($A10))*(プロット!E10)</f>
        <v>37.992395115765625</v>
      </c>
      <c r="E10" s="37">
        <f>-SIN(RADIANS($A10))*(プロット!D10)+COS(RADIANS($A10))*(プロット!E10)</f>
        <v>236.0857258009668</v>
      </c>
      <c r="F10" s="37">
        <f t="shared" si="0"/>
        <v>4.7577515408786795</v>
      </c>
      <c r="G10" s="37">
        <f t="shared" si="1"/>
        <v>6.2140258617967152</v>
      </c>
      <c r="I10" s="37">
        <f t="shared" si="2"/>
        <v>0.84516712403167871</v>
      </c>
      <c r="J10" s="37">
        <f t="shared" si="3"/>
        <v>1.0081489909807506</v>
      </c>
    </row>
    <row r="11" spans="1:11">
      <c r="A11" s="37">
        <v>14</v>
      </c>
      <c r="B11" s="37">
        <f>COS(RADIANS($A11))*(プロット!B11)+SIN(RADIANS($A11))*(プロット!C11)</f>
        <v>36.552244526523644</v>
      </c>
      <c r="C11" s="37">
        <f>-SIN(RADIANS($A11))*(プロット!B11)+COS(RADIANS($A11))*(プロット!C11)</f>
        <v>169.92105624497071</v>
      </c>
      <c r="D11" s="37">
        <f>COS(RADIANS($A11))*(プロット!D11)+SIN(RADIANS($A11))*(プロット!E11)</f>
        <v>44.651008050400947</v>
      </c>
      <c r="E11" s="37">
        <f>-SIN(RADIANS($A11))*(プロット!D11)+COS(RADIANS($A11))*(プロット!E11)</f>
        <v>265.13703159866958</v>
      </c>
      <c r="F11" s="37">
        <f t="shared" si="0"/>
        <v>4.6487174302434369</v>
      </c>
      <c r="G11" s="37">
        <f t="shared" si="1"/>
        <v>5.9379853484917851</v>
      </c>
      <c r="H11" s="37"/>
      <c r="I11" s="37">
        <f t="shared" si="2"/>
        <v>0.76891108762729321</v>
      </c>
      <c r="J11" s="37">
        <f t="shared" si="3"/>
        <v>0.88863514972315671</v>
      </c>
    </row>
    <row r="12" spans="1:11" s="37" customFormat="1"/>
    <row r="13" spans="1:11">
      <c r="B13" s="13"/>
      <c r="C13" s="16" t="s">
        <v>38</v>
      </c>
      <c r="D13" s="17" t="s">
        <v>39</v>
      </c>
      <c r="G13" s="37"/>
      <c r="H13" s="37"/>
    </row>
    <row r="14" spans="1:11">
      <c r="B14" s="15" t="s">
        <v>40</v>
      </c>
      <c r="C14" s="18">
        <f>-COS(RADIANS($A$6))*(-プロット!N20)-SIN(RADIANS($A$6))*(-プロット!N21)</f>
        <v>2.752401375293668</v>
      </c>
      <c r="D14" s="19">
        <f>-COS(RADIANS($A$6))*(-プロット!O20)-SIN(RADIANS($A$6))*(-プロット!O21)</f>
        <v>2.0441131456459671</v>
      </c>
      <c r="G14" s="37"/>
      <c r="H14" s="37"/>
    </row>
    <row r="15" spans="1:11">
      <c r="B15" s="14" t="s">
        <v>41</v>
      </c>
      <c r="C15" s="39">
        <f>SIN(RADIANS($A$6))*(-プロット!N20)-COS(RADIANS($A$6))*(-プロット!N21)</f>
        <v>24.810638654515092</v>
      </c>
      <c r="D15" s="40">
        <f>SIN(RADIANS($A$6))*(-プロット!O20)-COS(RADIANS($A$6))*(-プロット!O21)</f>
        <v>26.603047561821828</v>
      </c>
      <c r="G15" s="37"/>
      <c r="H15" s="37"/>
    </row>
    <row r="16" spans="1:11">
      <c r="G16" s="37"/>
      <c r="H16" s="37"/>
    </row>
    <row r="17" spans="1:8">
      <c r="G17" s="37"/>
      <c r="H17" s="37"/>
    </row>
    <row r="18" spans="1:8">
      <c r="A18" s="61"/>
      <c r="B18" s="63" t="s">
        <v>40</v>
      </c>
      <c r="C18" s="64"/>
      <c r="D18" s="65" t="s">
        <v>41</v>
      </c>
      <c r="E18" s="66"/>
      <c r="G18" s="37"/>
      <c r="H18" s="37"/>
    </row>
    <row r="19" spans="1:8">
      <c r="A19" s="62"/>
      <c r="B19" s="6" t="s">
        <v>42</v>
      </c>
      <c r="C19" s="11" t="s">
        <v>43</v>
      </c>
      <c r="D19" s="12" t="s">
        <v>42</v>
      </c>
      <c r="E19" s="7" t="s">
        <v>43</v>
      </c>
      <c r="G19" s="37"/>
      <c r="H19" s="37"/>
    </row>
    <row r="20" spans="1:8" ht="21" customHeight="1" thickBot="1">
      <c r="A20" s="4" t="s">
        <v>1</v>
      </c>
      <c r="B20" s="20">
        <v>7.6490999999999998</v>
      </c>
      <c r="C20" s="21">
        <v>7.6412000000000004</v>
      </c>
      <c r="D20" s="22">
        <v>14.3062</v>
      </c>
      <c r="E20" s="23">
        <v>12.458600000000001</v>
      </c>
      <c r="G20" s="37"/>
      <c r="H20" s="37"/>
    </row>
    <row r="21" spans="1:8" ht="21" customHeight="1" thickBot="1">
      <c r="A21" s="8" t="s">
        <v>2</v>
      </c>
      <c r="B21" s="24">
        <v>2.0693999999999999</v>
      </c>
      <c r="C21" s="25">
        <v>2.8130999999999999</v>
      </c>
      <c r="D21" s="26">
        <v>22.496600000000001</v>
      </c>
      <c r="E21" s="27">
        <v>33.225499999999997</v>
      </c>
      <c r="G21" s="37"/>
      <c r="H21" s="37"/>
    </row>
    <row r="22" spans="1:8" ht="21" customHeight="1" thickBot="1">
      <c r="A22" s="4" t="s">
        <v>3</v>
      </c>
      <c r="B22" s="20">
        <v>2.0727000000000002</v>
      </c>
      <c r="C22" s="21">
        <v>2.8212999999999999</v>
      </c>
      <c r="D22" s="22">
        <v>22.423400000000001</v>
      </c>
      <c r="E22" s="23">
        <v>33.378900000000002</v>
      </c>
      <c r="G22" s="37"/>
      <c r="H22" s="37"/>
    </row>
    <row r="23" spans="1:8" ht="30" customHeight="1" thickBot="1">
      <c r="A23" s="9" t="s">
        <v>44</v>
      </c>
      <c r="B23" s="24">
        <v>1.8025</v>
      </c>
      <c r="C23" s="25">
        <v>1.7817000000000001</v>
      </c>
      <c r="D23" s="26">
        <v>0.30009999999999998</v>
      </c>
      <c r="E23" s="27">
        <v>0.51590000000000003</v>
      </c>
      <c r="G23" s="37"/>
      <c r="H23" s="37"/>
    </row>
    <row r="24" spans="1:8" ht="21" customHeight="1" thickBot="1">
      <c r="A24" s="4" t="s">
        <v>45</v>
      </c>
      <c r="B24" s="20">
        <v>1.1208</v>
      </c>
      <c r="C24" s="21">
        <v>1.1263000000000001</v>
      </c>
      <c r="D24" s="22">
        <v>-0.32250000000000001</v>
      </c>
      <c r="E24" s="23">
        <v>-0.31019999999999998</v>
      </c>
      <c r="G24" s="37"/>
      <c r="H24" s="37"/>
    </row>
    <row r="25" spans="1:8" ht="21" customHeight="1" thickBot="1">
      <c r="A25" s="8" t="s">
        <v>46</v>
      </c>
      <c r="B25" s="24">
        <v>0.54400000000000004</v>
      </c>
      <c r="C25" s="25">
        <v>0.54049999999999998</v>
      </c>
      <c r="D25" s="26">
        <v>0.49740000000000001</v>
      </c>
      <c r="E25" s="27">
        <v>0.46899999999999997</v>
      </c>
      <c r="G25" s="37"/>
      <c r="H25" s="37"/>
    </row>
    <row r="26" spans="1:8" ht="21" customHeight="1" thickBot="1">
      <c r="A26" s="5" t="s">
        <v>25</v>
      </c>
      <c r="B26" s="28">
        <v>2.8028</v>
      </c>
      <c r="C26" s="29">
        <v>2.7467999999999999</v>
      </c>
      <c r="D26" s="30">
        <v>0.3538</v>
      </c>
      <c r="E26" s="31">
        <v>0.35049999999999998</v>
      </c>
      <c r="G26" s="37"/>
      <c r="H26" s="37"/>
    </row>
    <row r="27" spans="1:8" ht="21" customHeight="1" thickBot="1">
      <c r="A27" s="36" t="s">
        <v>15</v>
      </c>
      <c r="B27" s="32">
        <v>18.061299999999999</v>
      </c>
      <c r="C27" s="33">
        <v>19.4709</v>
      </c>
      <c r="D27" s="34">
        <v>60.055</v>
      </c>
      <c r="E27" s="35">
        <v>80.088300000000004</v>
      </c>
      <c r="G27" s="37"/>
      <c r="H27" s="37"/>
    </row>
    <row r="28" spans="1:8">
      <c r="G28" s="37"/>
      <c r="H28" s="37"/>
    </row>
    <row r="29" spans="1:8">
      <c r="G29" s="37"/>
      <c r="H29" s="37"/>
    </row>
    <row r="30" spans="1:8">
      <c r="G30" s="37"/>
      <c r="H30" s="37"/>
    </row>
    <row r="31" spans="1:8">
      <c r="G31" s="37"/>
      <c r="H31" s="37"/>
    </row>
    <row r="32" spans="1:8">
      <c r="G32" s="37"/>
      <c r="H32" s="37"/>
    </row>
  </sheetData>
  <mergeCells count="5">
    <mergeCell ref="A18:A19"/>
    <mergeCell ref="B18:C18"/>
    <mergeCell ref="D18:E18"/>
    <mergeCell ref="B1:C1"/>
    <mergeCell ref="D1:E1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1"/>
  <sheetViews>
    <sheetView workbookViewId="0">
      <selection activeCell="H7" sqref="H7"/>
    </sheetView>
  </sheetViews>
  <sheetFormatPr baseColWidth="10" defaultRowHeight="20"/>
  <sheetData>
    <row r="1" spans="1:7">
      <c r="A1" s="37"/>
      <c r="B1" s="67">
        <v>1</v>
      </c>
      <c r="C1" s="68"/>
      <c r="D1" s="67">
        <v>1.5</v>
      </c>
      <c r="E1" s="68"/>
      <c r="F1" s="37">
        <v>1</v>
      </c>
      <c r="G1" s="37">
        <v>1.5</v>
      </c>
    </row>
    <row r="2" spans="1:7">
      <c r="A2" s="37"/>
      <c r="B2" s="37" t="s">
        <v>31</v>
      </c>
      <c r="C2" s="37" t="s">
        <v>32</v>
      </c>
      <c r="D2" s="37" t="s">
        <v>31</v>
      </c>
      <c r="E2" s="37" t="s">
        <v>32</v>
      </c>
      <c r="F2" s="37"/>
      <c r="G2" s="37"/>
    </row>
    <row r="3" spans="1:7">
      <c r="A3" s="37" t="s">
        <v>33</v>
      </c>
      <c r="B3" s="37" t="s">
        <v>34</v>
      </c>
      <c r="C3" s="37" t="s">
        <v>35</v>
      </c>
      <c r="D3" s="37" t="s">
        <v>34</v>
      </c>
      <c r="E3" s="37" t="s">
        <v>35</v>
      </c>
      <c r="F3" s="37" t="s">
        <v>36</v>
      </c>
      <c r="G3" s="37" t="s">
        <v>36</v>
      </c>
    </row>
    <row r="4" spans="1:7">
      <c r="A4" s="37">
        <v>0</v>
      </c>
      <c r="B4" s="37">
        <f>COS(RADIANS($A4))*(プロット!$J4)+SIN(RADIANS($A4))*(プロット!$K4)</f>
        <v>10.1300749778</v>
      </c>
      <c r="C4" s="37">
        <f>-SIN(RADIANS($A4))*(プロット!$J4)+COS(RADIANS($A4))*(プロット!$K4)</f>
        <v>14.088833496744474</v>
      </c>
      <c r="D4" s="37">
        <f>COS(RADIANS($A4))*(プロット!$L4)+SIN(RADIANS($A4))*(プロット!$M4)</f>
        <v>11.090920124000004</v>
      </c>
      <c r="E4" s="37">
        <f>-SIN(RADIANS($A4))*(プロット!$L4)+COS(RADIANS($A4))*(プロット!$M4)</f>
        <v>3.5801622033399996</v>
      </c>
      <c r="F4" s="37">
        <f t="shared" ref="F4:F11" si="0">C4/B4</f>
        <v>1.3907926177861536</v>
      </c>
      <c r="G4" s="37">
        <f t="shared" ref="G4:G11" si="1">E4/D4</f>
        <v>0.3228011890188236</v>
      </c>
    </row>
    <row r="5" spans="1:7">
      <c r="A5" s="37">
        <v>2</v>
      </c>
      <c r="B5" s="37">
        <f>COS(RADIANS($A5))*(プロット!$J5)+SIN(RADIANS($A5))*(プロット!$K5)</f>
        <v>10.669793474495338</v>
      </c>
      <c r="C5" s="37">
        <f>-SIN(RADIANS($A5))*(プロット!$J5)+COS(RADIANS($A5))*(プロット!$K5)</f>
        <v>36.194154012207406</v>
      </c>
      <c r="D5" s="37">
        <f>COS(RADIANS($A5))*(プロット!$L5)+SIN(RADIANS($A5))*(プロット!$M5)</f>
        <v>12.27080771709586</v>
      </c>
      <c r="E5" s="37">
        <f>-SIN(RADIANS($A5))*(プロット!$L5)+COS(RADIANS($A5))*(プロット!$M5)</f>
        <v>44.128060014985039</v>
      </c>
      <c r="F5" s="37">
        <f t="shared" si="0"/>
        <v>3.3922075529132325</v>
      </c>
      <c r="G5" s="37">
        <f t="shared" si="1"/>
        <v>3.5961821774376932</v>
      </c>
    </row>
    <row r="6" spans="1:7">
      <c r="A6" s="37">
        <v>4</v>
      </c>
      <c r="B6" s="37">
        <f>COS(RADIANS($A6))*(プロット!$J6)+SIN(RADIANS($A6))*(プロット!$K6)</f>
        <v>12.432305042526894</v>
      </c>
      <c r="C6" s="37">
        <f>-SIN(RADIANS($A6))*(プロット!$J6)+COS(RADIANS($A6))*(プロット!$K6)</f>
        <v>59.919576733776189</v>
      </c>
      <c r="D6" s="37">
        <f>COS(RADIANS($A6))*(プロット!$L6)+SIN(RADIANS($A6))*(プロット!$M6)</f>
        <v>13.757849832577078</v>
      </c>
      <c r="E6" s="37">
        <f>-SIN(RADIANS($A6))*(プロット!$L6)+COS(RADIANS($A6))*(プロット!$M6)</f>
        <v>77.523655893048371</v>
      </c>
      <c r="F6" s="37">
        <f t="shared" si="0"/>
        <v>4.8196675136920062</v>
      </c>
      <c r="G6" s="37">
        <f t="shared" si="1"/>
        <v>5.6348671366859131</v>
      </c>
    </row>
    <row r="7" spans="1:7">
      <c r="A7" s="37">
        <v>6</v>
      </c>
      <c r="B7" s="37">
        <f>COS(RADIANS($A7))*(プロット!$J7)+SIN(RADIANS($A7))*(プロット!$K7)</f>
        <v>14.884555696039737</v>
      </c>
      <c r="C7" s="37">
        <f>-SIN(RADIANS($A7))*(プロット!$J7)+COS(RADIANS($A7))*(プロット!$K7)</f>
        <v>82.628767143301374</v>
      </c>
      <c r="D7" s="37">
        <f>COS(RADIANS($A7))*(プロット!$L7)+SIN(RADIANS($A7))*(プロット!$M7)</f>
        <v>16.153664809485523</v>
      </c>
      <c r="E7" s="37">
        <f>-SIN(RADIANS($A7))*(プロット!$L7)+COS(RADIANS($A7))*(プロット!$M7)</f>
        <v>119.00718787590546</v>
      </c>
      <c r="F7" s="37">
        <f t="shared" si="0"/>
        <v>5.5513089426838595</v>
      </c>
      <c r="G7" s="37">
        <f t="shared" si="1"/>
        <v>7.3671943351222549</v>
      </c>
    </row>
    <row r="8" spans="1:7">
      <c r="A8" s="37">
        <v>8</v>
      </c>
      <c r="B8" s="37">
        <f>COS(RADIANS($A8))*(プロット!$J8)+SIN(RADIANS($A8))*(プロット!$K8)</f>
        <v>17.390403509962916</v>
      </c>
      <c r="C8" s="37">
        <f>-SIN(RADIANS($A8))*(プロット!$J8)+COS(RADIANS($A8))*(プロット!$K8)</f>
        <v>105.28143275080124</v>
      </c>
      <c r="D8" s="37">
        <f>COS(RADIANS($A8))*(プロット!$L8)+SIN(RADIANS($A8))*(プロット!$M8)</f>
        <v>19.445775844872021</v>
      </c>
      <c r="E8" s="37">
        <f>-SIN(RADIANS($A8))*(プロット!$L8)+COS(RADIANS($A8))*(プロット!$M8)</f>
        <v>154.77197833986358</v>
      </c>
      <c r="F8" s="37">
        <f t="shared" si="0"/>
        <v>6.053995969126639</v>
      </c>
      <c r="G8" s="37">
        <f t="shared" si="1"/>
        <v>7.9591567636360452</v>
      </c>
    </row>
    <row r="9" spans="1:7">
      <c r="A9" s="37">
        <v>10</v>
      </c>
      <c r="B9" s="37">
        <f>COS(RADIANS($A9))*(プロット!$J9)+SIN(RADIANS($A9))*(プロット!$K9)</f>
        <v>20.966514574720122</v>
      </c>
      <c r="C9" s="37">
        <f>-SIN(RADIANS($A9))*(プロット!$J9)+COS(RADIANS($A9))*(プロット!$K9)</f>
        <v>127.29198491287906</v>
      </c>
      <c r="D9" s="37">
        <f>COS(RADIANS($A9))*(プロット!$L9)+SIN(RADIANS($A9))*(プロット!$M9)</f>
        <v>24.695627054254892</v>
      </c>
      <c r="E9" s="37">
        <f>-SIN(RADIANS($A9))*(プロット!$L9)+COS(RADIANS($A9))*(プロット!$M9)</f>
        <v>194.16779114802836</v>
      </c>
      <c r="F9" s="37">
        <f t="shared" si="0"/>
        <v>6.0712038932001766</v>
      </c>
      <c r="G9" s="37">
        <f t="shared" si="1"/>
        <v>7.8624361601125869</v>
      </c>
    </row>
    <row r="10" spans="1:7">
      <c r="A10" s="37">
        <v>12</v>
      </c>
      <c r="B10" s="37">
        <f>COS(RADIANS($A10))*(プロット!$J10)+SIN(RADIANS($A10))*(プロット!$K10)</f>
        <v>25.27101960801901</v>
      </c>
      <c r="C10" s="37">
        <f>-SIN(RADIANS($A10))*(プロット!$J10)+COS(RADIANS($A10))*(プロット!$K10)</f>
        <v>151.22769475931293</v>
      </c>
      <c r="D10" s="37">
        <f>COS(RADIANS($A10))*(プロット!$L10)+SIN(RADIANS($A10))*(プロット!$M10)</f>
        <v>31.466548471085371</v>
      </c>
      <c r="E10" s="37">
        <f>-SIN(RADIANS($A10))*(プロット!$L10)+COS(RADIANS($A10))*(プロット!$M10)</f>
        <v>236.45030299213445</v>
      </c>
      <c r="F10" s="37">
        <f t="shared" si="0"/>
        <v>5.9842340002508365</v>
      </c>
      <c r="G10" s="37">
        <f t="shared" si="1"/>
        <v>7.5143387019205097</v>
      </c>
    </row>
    <row r="11" spans="1:7">
      <c r="A11" s="37">
        <v>14</v>
      </c>
      <c r="B11" s="37">
        <f>COS(RADIANS($A11))*(プロット!$J11)+SIN(RADIANS($A11))*(プロット!$K11)</f>
        <v>30.110515947637566</v>
      </c>
      <c r="C11" s="37">
        <f>-SIN(RADIANS($A11))*(プロット!$J11)+COS(RADIANS($A11))*(プロット!$K11)</f>
        <v>170.55816946159308</v>
      </c>
      <c r="D11" s="37">
        <f>COS(RADIANS($A11))*(プロット!$L11)+SIN(RADIANS($A11))*(プロット!$M11)</f>
        <v>37.842083930323447</v>
      </c>
      <c r="E11" s="37">
        <f>-SIN(RADIANS($A11))*(プロット!$L11)+COS(RADIANS($A11))*(プロット!$M11)</f>
        <v>265.71772016099681</v>
      </c>
      <c r="F11" s="37">
        <f t="shared" si="0"/>
        <v>5.664405410993127</v>
      </c>
      <c r="G11" s="37">
        <f t="shared" si="1"/>
        <v>7.02175177905763</v>
      </c>
    </row>
  </sheetData>
  <mergeCells count="2">
    <mergeCell ref="B1:C1"/>
    <mergeCell ref="D1:E1"/>
  </mergeCells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2"/>
  <sheetViews>
    <sheetView zoomScale="86" zoomScaleNormal="62" workbookViewId="0">
      <selection activeCell="E16" sqref="E16"/>
    </sheetView>
  </sheetViews>
  <sheetFormatPr baseColWidth="10" defaultRowHeight="20"/>
  <cols>
    <col min="1" max="1" width="13.140625" style="38" customWidth="1"/>
    <col min="2" max="5" width="8.42578125" style="38" customWidth="1"/>
    <col min="7" max="8" width="10.7109375" style="37" customWidth="1"/>
    <col min="9" max="9" width="13" style="38" bestFit="1" customWidth="1"/>
  </cols>
  <sheetData>
    <row r="1" spans="1:15">
      <c r="B1" s="67">
        <v>1</v>
      </c>
      <c r="C1" s="69"/>
      <c r="D1" s="67">
        <v>1.5</v>
      </c>
      <c r="E1" s="69"/>
      <c r="F1" s="37">
        <v>1</v>
      </c>
      <c r="G1" s="37">
        <v>1.5</v>
      </c>
      <c r="I1" s="37" t="s">
        <v>47</v>
      </c>
      <c r="J1" s="67">
        <v>1</v>
      </c>
      <c r="K1" s="68"/>
      <c r="L1" s="67">
        <v>1.5</v>
      </c>
      <c r="M1" s="68"/>
      <c r="N1" s="37">
        <v>1</v>
      </c>
      <c r="O1" s="37">
        <v>1.5</v>
      </c>
    </row>
    <row r="2" spans="1:15">
      <c r="B2" s="37" t="s">
        <v>31</v>
      </c>
      <c r="C2" s="37" t="s">
        <v>32</v>
      </c>
      <c r="D2" s="37" t="s">
        <v>31</v>
      </c>
      <c r="E2" s="37" t="s">
        <v>32</v>
      </c>
      <c r="J2" s="37" t="s">
        <v>31</v>
      </c>
      <c r="K2" s="37" t="s">
        <v>32</v>
      </c>
      <c r="L2" s="37" t="s">
        <v>31</v>
      </c>
      <c r="M2" s="37" t="s">
        <v>32</v>
      </c>
      <c r="N2" s="37"/>
      <c r="O2" s="37"/>
    </row>
    <row r="3" spans="1:15">
      <c r="A3" s="37" t="s">
        <v>33</v>
      </c>
      <c r="B3" s="37" t="s">
        <v>34</v>
      </c>
      <c r="C3" s="37" t="s">
        <v>35</v>
      </c>
      <c r="D3" s="37" t="s">
        <v>34</v>
      </c>
      <c r="E3" s="37" t="s">
        <v>35</v>
      </c>
      <c r="F3" s="37" t="s">
        <v>36</v>
      </c>
      <c r="G3" s="37" t="s">
        <v>36</v>
      </c>
      <c r="I3" s="37" t="s">
        <v>33</v>
      </c>
      <c r="J3" s="37" t="s">
        <v>34</v>
      </c>
      <c r="K3" s="37" t="s">
        <v>35</v>
      </c>
      <c r="L3" s="37" t="s">
        <v>34</v>
      </c>
      <c r="M3" s="37" t="s">
        <v>35</v>
      </c>
      <c r="N3" s="37" t="s">
        <v>36</v>
      </c>
      <c r="O3" s="37" t="s">
        <v>36</v>
      </c>
    </row>
    <row r="4" spans="1:15">
      <c r="A4" s="37">
        <v>0</v>
      </c>
      <c r="B4" s="37">
        <f>'alpha=0'!$P$2</f>
        <v>15.290605402799999</v>
      </c>
      <c r="C4" s="37">
        <f>'alpha=0'!$P$3</f>
        <v>14.834909841148473</v>
      </c>
      <c r="D4" s="37">
        <f>'alpha=0'!$P$8</f>
        <v>15.801879444000003</v>
      </c>
      <c r="E4" s="37">
        <f>'alpha=0'!$P$9</f>
        <v>4.3615335693399997</v>
      </c>
      <c r="F4" s="37">
        <f t="shared" ref="F4:F11" si="0">C4/B4</f>
        <v>0.97019767696260872</v>
      </c>
      <c r="G4" s="37">
        <f t="shared" ref="G4:G11" si="1">E4/D4</f>
        <v>0.2760135960280396</v>
      </c>
      <c r="I4" s="37">
        <v>0</v>
      </c>
      <c r="J4" s="37">
        <f>'alpha=0'!$P$2-SUM('alpha=0'!$E$2:$I$2)-SUM('alpha=0'!$L$2:$M$2)</f>
        <v>10.1300749778</v>
      </c>
      <c r="K4" s="37">
        <f>'alpha=0'!$P$3-SUM('alpha=0'!$E$3:$I$3)-SUM('alpha=0'!$L$3:$M$3)</f>
        <v>14.088833496744474</v>
      </c>
      <c r="L4" s="37">
        <f>'alpha=0'!$P$8-SUM('alpha=0'!$E$8:$I$8)-SUM('alpha=0'!$L$8:$M$8)</f>
        <v>11.090920124000004</v>
      </c>
      <c r="M4" s="37">
        <f>'alpha=0'!$P$9-SUM('alpha=0'!$E$9:$I$9)-SUM('alpha=0'!$L$9:$M$9)</f>
        <v>3.5801622033399996</v>
      </c>
      <c r="N4" s="37">
        <f t="shared" ref="N4:N11" si="2">K4/J4</f>
        <v>1.3907926177861536</v>
      </c>
      <c r="O4" s="37">
        <f t="shared" ref="O4:O11" si="3">M4/L4</f>
        <v>0.3228011890188236</v>
      </c>
    </row>
    <row r="5" spans="1:15">
      <c r="A5" s="37">
        <v>2</v>
      </c>
      <c r="B5" s="37">
        <f>'alpha=2'!$P$2</f>
        <v>14.762198326</v>
      </c>
      <c r="C5" s="37">
        <f>'alpha=2'!$P$3</f>
        <v>37.309669716696</v>
      </c>
      <c r="D5" s="37">
        <f>'alpha=2'!$P$8</f>
        <v>15.832761125599999</v>
      </c>
      <c r="E5" s="37">
        <f>'alpha=2'!$P$9</f>
        <v>45.36743302704599</v>
      </c>
      <c r="F5" s="37">
        <f t="shared" si="0"/>
        <v>2.5273789778981728</v>
      </c>
      <c r="G5" s="37">
        <f t="shared" si="1"/>
        <v>2.8654151140884307</v>
      </c>
      <c r="I5" s="37">
        <v>2</v>
      </c>
      <c r="J5" s="37">
        <f>'alpha=2'!$P$2-SUM('alpha=2'!$E$2:$I$2)-SUM('alpha=2'!$L$2:$M$2)</f>
        <v>9.4001359660000006</v>
      </c>
      <c r="K5" s="37">
        <f>'alpha=2'!$P$3-SUM('alpha=2'!$E$3:$I$3)-SUM('alpha=2'!$L$3:$M$3)</f>
        <v>36.544475933695999</v>
      </c>
      <c r="L5" s="37">
        <f>'alpha=2'!$P$8-SUM('alpha=2'!$E$8:$I$8)-SUM('alpha=2'!$L$8:$M$8)</f>
        <v>10.7232855876</v>
      </c>
      <c r="M5" s="37">
        <f>'alpha=2'!$P$9-SUM('alpha=2'!$E$9:$I$9)-SUM('alpha=2'!$L$9:$M$9)</f>
        <v>44.529423406583994</v>
      </c>
      <c r="N5" s="37">
        <f t="shared" si="2"/>
        <v>3.8876539728655235</v>
      </c>
      <c r="O5" s="37">
        <f t="shared" si="3"/>
        <v>4.1525913902802447</v>
      </c>
    </row>
    <row r="6" spans="1:15">
      <c r="A6" s="37">
        <v>4</v>
      </c>
      <c r="B6" s="37">
        <f>'alpha=4'!$P$2</f>
        <v>13.821329875350006</v>
      </c>
      <c r="C6" s="37">
        <f>'alpha=4'!$P$3</f>
        <v>61.397125553653083</v>
      </c>
      <c r="D6" s="37">
        <f>'alpha=4'!$P$8</f>
        <v>13.816587147</v>
      </c>
      <c r="E6" s="37">
        <f>'alpha=4'!$P$9</f>
        <v>79.224099191640008</v>
      </c>
      <c r="F6" s="37">
        <f t="shared" si="0"/>
        <v>4.442201011579451</v>
      </c>
      <c r="G6" s="37">
        <f t="shared" si="1"/>
        <v>5.7339846916423181</v>
      </c>
      <c r="I6" s="37">
        <v>4</v>
      </c>
      <c r="J6" s="37">
        <f>'alpha=4'!$P$2-SUM('alpha=4'!$E$2:$I$2)-SUM('alpha=4'!$L$2:$M$2)</f>
        <v>8.2222421911000048</v>
      </c>
      <c r="K6" s="37">
        <f>'alpha=4'!$P$3-SUM('alpha=4'!$E$3:$I$3)-SUM('alpha=4'!$L$3:$M$3)</f>
        <v>60.640849416678087</v>
      </c>
      <c r="L6" s="37">
        <f>'alpha=4'!$P$8-SUM('alpha=4'!$E$8:$I$8)-SUM('alpha=4'!$L$8:$M$8)</f>
        <v>8.3165595350000014</v>
      </c>
      <c r="M6" s="37">
        <f>'alpha=4'!$P$9-SUM('alpha=4'!$E$9:$I$9)-SUM('alpha=4'!$L$9:$M$9)</f>
        <v>78.294511254240007</v>
      </c>
      <c r="N6" s="37">
        <f t="shared" si="2"/>
        <v>7.3752205307595435</v>
      </c>
      <c r="O6" s="37">
        <f t="shared" si="3"/>
        <v>9.4142909606718757</v>
      </c>
    </row>
    <row r="7" spans="1:15">
      <c r="A7" s="37">
        <v>6</v>
      </c>
      <c r="B7" s="37">
        <f>'alpha=6'!$P$2</f>
        <v>12.034435776850003</v>
      </c>
      <c r="C7" s="37">
        <f>'alpha=6'!$P$3</f>
        <v>84.52350526884311</v>
      </c>
      <c r="D7" s="37">
        <f>'alpha=6'!$P$8</f>
        <v>9.3827083590000004</v>
      </c>
      <c r="E7" s="37">
        <f>'alpha=6'!$P$9</f>
        <v>121.09887749747</v>
      </c>
      <c r="F7" s="37">
        <f t="shared" si="0"/>
        <v>7.0234705503548769</v>
      </c>
      <c r="G7" s="37">
        <f t="shared" si="1"/>
        <v>12.906601469852847</v>
      </c>
      <c r="I7" s="37">
        <v>6</v>
      </c>
      <c r="J7" s="37">
        <f>'alpha=6'!$P$2-SUM('alpha=6'!$E$2:$I$2)-SUM('alpha=6'!$L$2:$M$2)</f>
        <v>6.1659584913500005</v>
      </c>
      <c r="K7" s="37">
        <f>'alpha=6'!$P$3-SUM('alpha=6'!$E$3:$I$3)-SUM('alpha=6'!$L$3:$M$3)</f>
        <v>83.731977844628616</v>
      </c>
      <c r="L7" s="37">
        <f>'alpha=6'!$P$8-SUM('alpha=6'!$E$8:$I$8)-SUM('alpha=6'!$L$8:$M$8)</f>
        <v>3.6255348769999998</v>
      </c>
      <c r="M7" s="37">
        <f>'alpha=6'!$P$9-SUM('alpha=6'!$E$9:$I$9)-SUM('alpha=6'!$L$9:$M$9)</f>
        <v>120.04377180746999</v>
      </c>
      <c r="N7" s="37">
        <f t="shared" si="2"/>
        <v>13.5797180539073</v>
      </c>
      <c r="O7" s="37">
        <f t="shared" si="3"/>
        <v>33.110637707284148</v>
      </c>
    </row>
    <row r="8" spans="1:15">
      <c r="A8" s="37">
        <v>8</v>
      </c>
      <c r="B8" s="37">
        <f>'alpha=8'!$P$2</f>
        <v>8.6063210130000005</v>
      </c>
      <c r="C8" s="37">
        <f>'alpha=8'!$P$3</f>
        <v>107.53846326980981</v>
      </c>
      <c r="D8" s="37">
        <f>'alpha=8'!$P$8</f>
        <v>3.8080542617999988</v>
      </c>
      <c r="E8" s="37">
        <f>'alpha=8'!$P$9</f>
        <v>156.99298660183402</v>
      </c>
      <c r="F8" s="37">
        <f t="shared" si="0"/>
        <v>12.495288417358713</v>
      </c>
      <c r="G8" s="37">
        <f t="shared" si="1"/>
        <v>41.226562388222447</v>
      </c>
      <c r="I8" s="37">
        <v>8</v>
      </c>
      <c r="J8" s="37">
        <f>'alpha=8'!$P$2-SUM('alpha=8'!$E$2:$I$2)-SUM('alpha=8'!$L$2:$M$2)</f>
        <v>2.5688178290000008</v>
      </c>
      <c r="K8" s="37">
        <f>'alpha=8'!$P$3-SUM('alpha=8'!$E$3:$I$3)-SUM('alpha=8'!$L$3:$M$3)</f>
        <v>106.67711746790981</v>
      </c>
      <c r="L8" s="37">
        <f>'alpha=8'!$P$8-SUM('alpha=8'!$E$8:$I$8)-SUM('alpha=8'!$L$8:$M$8)</f>
        <v>-2.2835652761999992</v>
      </c>
      <c r="M8" s="37">
        <f>'alpha=8'!$P$9-SUM('alpha=8'!$E$9:$I$9)-SUM('alpha=8'!$L$9:$M$9)</f>
        <v>155.97207701083403</v>
      </c>
      <c r="N8" s="37">
        <f t="shared" si="2"/>
        <v>41.52770829585743</v>
      </c>
      <c r="O8" s="37">
        <f t="shared" si="3"/>
        <v>-68.302000663796079</v>
      </c>
    </row>
    <row r="9" spans="1:15">
      <c r="A9" s="37">
        <v>10</v>
      </c>
      <c r="B9" s="37">
        <f>'alpha=10'!$P$2</f>
        <v>4.8153628380999978</v>
      </c>
      <c r="C9" s="37">
        <f>'alpha=10'!$P$3</f>
        <v>129.7581431113436</v>
      </c>
      <c r="D9" s="37">
        <f>'alpha=10'!$P$8</f>
        <v>-3.0995110149399956</v>
      </c>
      <c r="E9" s="37">
        <f>'alpha=10'!$P$9</f>
        <v>196.63014667244701</v>
      </c>
      <c r="F9" s="37">
        <f t="shared" si="0"/>
        <v>26.946701105194887</v>
      </c>
      <c r="G9" s="37">
        <f t="shared" si="1"/>
        <v>-63.439086270275325</v>
      </c>
      <c r="I9" s="37">
        <v>10</v>
      </c>
      <c r="J9" s="37">
        <f>'alpha=10'!$P$2-SUM('alpha=10'!$E$2:$I$2)-SUM('alpha=10'!$L$2:$M$2)</f>
        <v>-1.4560351049000015</v>
      </c>
      <c r="K9" s="37">
        <f>'alpha=10'!$P$3-SUM('alpha=10'!$E$3:$I$3)-SUM('alpha=10'!$L$3:$M$3)</f>
        <v>128.9989306864436</v>
      </c>
      <c r="L9" s="37">
        <f>'alpha=10'!$P$8-SUM('alpha=10'!$E$8:$I$8)-SUM('alpha=10'!$L$8:$M$8)</f>
        <v>-9.3964381059399962</v>
      </c>
      <c r="M9" s="37">
        <f>'alpha=10'!$P$9-SUM('alpha=10'!$E$9:$I$9)-SUM('alpha=10'!$L$9:$M$9)</f>
        <v>195.50629674214701</v>
      </c>
      <c r="N9" s="37">
        <f t="shared" si="2"/>
        <v>-88.596030584924023</v>
      </c>
      <c r="O9" s="37">
        <f t="shared" si="3"/>
        <v>-20.80642627960875</v>
      </c>
    </row>
    <row r="10" spans="1:15">
      <c r="A10" s="37">
        <v>12</v>
      </c>
      <c r="B10" s="37">
        <f>'alpha=12'!$P$2</f>
        <v>-0.34999916320000113</v>
      </c>
      <c r="C10" s="37">
        <f>'alpha=12'!$P$3</f>
        <v>154.06572489511822</v>
      </c>
      <c r="D10" s="37">
        <f>'alpha=12'!$P$8</f>
        <v>-11.922812300600015</v>
      </c>
      <c r="E10" s="37">
        <f>'alpha=12'!$P$9</f>
        <v>238.82574936645</v>
      </c>
      <c r="F10" s="37">
        <f t="shared" si="0"/>
        <v>-440.18883784324925</v>
      </c>
      <c r="G10" s="37">
        <f t="shared" si="1"/>
        <v>-20.030991291746755</v>
      </c>
      <c r="I10" s="37">
        <v>12</v>
      </c>
      <c r="J10" s="37">
        <f>'alpha=12'!$P$2-SUM('alpha=12'!$E$2:$I$2)-SUM('alpha=12'!$L$2:$M$2)</f>
        <v>-6.7232185182000013</v>
      </c>
      <c r="K10" s="37">
        <f>'alpha=12'!$P$3-SUM('alpha=12'!$E$3:$I$3)-SUM('alpha=12'!$L$3:$M$3)</f>
        <v>153.17714720871822</v>
      </c>
      <c r="L10" s="37">
        <f>'alpha=12'!$P$8-SUM('alpha=12'!$E$8:$I$8)-SUM('alpha=12'!$L$8:$M$8)</f>
        <v>-18.381853399100013</v>
      </c>
      <c r="M10" s="37">
        <f>'alpha=12'!$P$9-SUM('alpha=12'!$E$9:$I$9)-SUM('alpha=12'!$L$9:$M$9)</f>
        <v>237.82555986136001</v>
      </c>
      <c r="N10" s="37">
        <f t="shared" si="2"/>
        <v>-22.78330635752237</v>
      </c>
      <c r="O10" s="37">
        <f t="shared" si="3"/>
        <v>-12.938062049445138</v>
      </c>
    </row>
    <row r="11" spans="1:15" s="37" customFormat="1">
      <c r="A11" s="37">
        <v>14</v>
      </c>
      <c r="B11" s="37">
        <f>'alpha=14'!$P$2</f>
        <v>-5.6411373791999955</v>
      </c>
      <c r="C11" s="37">
        <f>'alpha=14'!$P$3</f>
        <v>173.71646296307748</v>
      </c>
      <c r="D11" s="37">
        <f>'alpha=14'!$P$8</f>
        <v>-20.817770992799996</v>
      </c>
      <c r="E11" s="37">
        <f>'alpha=14'!$P$9</f>
        <v>268.06338514568193</v>
      </c>
      <c r="F11" s="37">
        <f t="shared" si="0"/>
        <v>-30.794581178541211</v>
      </c>
      <c r="G11" s="37">
        <f t="shared" si="1"/>
        <v>-12.876661254386645</v>
      </c>
      <c r="I11" s="37">
        <v>14</v>
      </c>
      <c r="J11" s="37">
        <f>'alpha=14'!$P$2-SUM('alpha=14'!$E$2:$I$2)-SUM('alpha=14'!$L$2:$M$2)</f>
        <v>-12.045650726199995</v>
      </c>
      <c r="K11" s="37">
        <f>'alpha=14'!$P$3-SUM('alpha=14'!$E$3:$I$3)-SUM('alpha=14'!$L$3:$M$3)</f>
        <v>172.77625600557747</v>
      </c>
      <c r="L11" s="37">
        <f>'alpha=14'!$P$8-SUM('alpha=14'!$E$8:$I$8)-SUM('alpha=14'!$L$8:$M$8)</f>
        <v>-27.564922244799995</v>
      </c>
      <c r="M11" s="37">
        <f>'alpha=14'!$P$9-SUM('alpha=14'!$E$9:$I$9)-SUM('alpha=14'!$L$9:$M$9)</f>
        <v>266.97959694588195</v>
      </c>
      <c r="N11" s="37">
        <f t="shared" si="2"/>
        <v>-14.343455570214983</v>
      </c>
      <c r="O11" s="37">
        <f t="shared" si="3"/>
        <v>-9.685483404410709</v>
      </c>
    </row>
    <row r="12" spans="1:15">
      <c r="A12" s="61"/>
      <c r="B12" s="63" t="s">
        <v>40</v>
      </c>
      <c r="C12" s="64"/>
      <c r="D12" s="65" t="s">
        <v>41</v>
      </c>
      <c r="E12" s="66"/>
    </row>
    <row r="13" spans="1:15">
      <c r="A13" s="62"/>
      <c r="B13" s="6" t="s">
        <v>42</v>
      </c>
      <c r="C13" s="11" t="s">
        <v>43</v>
      </c>
      <c r="D13" s="12" t="s">
        <v>42</v>
      </c>
      <c r="E13" s="7" t="s">
        <v>43</v>
      </c>
      <c r="H13" s="37" t="s">
        <v>0</v>
      </c>
      <c r="I13" s="37" t="s">
        <v>20</v>
      </c>
      <c r="J13" s="37" t="s">
        <v>0</v>
      </c>
      <c r="K13" s="37" t="s">
        <v>20</v>
      </c>
    </row>
    <row r="14" spans="1:15" ht="39" customHeight="1">
      <c r="A14" s="4" t="s">
        <v>1</v>
      </c>
      <c r="B14" s="41">
        <v>6.5961484525000058</v>
      </c>
      <c r="C14" s="42">
        <v>6.800243435999997</v>
      </c>
      <c r="D14" s="43">
        <v>14.976120275</v>
      </c>
      <c r="E14" s="44">
        <v>13.25099947999999</v>
      </c>
      <c r="G14" s="37" t="s">
        <v>1</v>
      </c>
      <c r="H14" s="37">
        <v>6.5961484525000058</v>
      </c>
      <c r="I14" s="37">
        <v>6.8265770000000003</v>
      </c>
      <c r="J14" s="37">
        <v>14.976120275</v>
      </c>
      <c r="K14" s="37">
        <v>11.805120000000001</v>
      </c>
    </row>
    <row r="15" spans="1:15" ht="39" customHeight="1">
      <c r="A15" s="8" t="s">
        <v>2</v>
      </c>
      <c r="B15" s="45">
        <v>0.50180440049999997</v>
      </c>
      <c r="C15" s="46">
        <v>0.50383618659999996</v>
      </c>
      <c r="D15" s="47">
        <v>22.61169497500001</v>
      </c>
      <c r="E15" s="48">
        <v>33.489657139999991</v>
      </c>
      <c r="G15" s="37" t="s">
        <v>2</v>
      </c>
      <c r="H15" s="37">
        <v>0.50180440049999997</v>
      </c>
      <c r="I15" s="37">
        <v>0.48978959999999999</v>
      </c>
      <c r="J15" s="37">
        <v>22.61169497500001</v>
      </c>
      <c r="K15" s="37">
        <v>33.247280000000003</v>
      </c>
    </row>
    <row r="16" spans="1:15" ht="39" customHeight="1">
      <c r="A16" s="4" t="s">
        <v>3</v>
      </c>
      <c r="B16" s="41">
        <v>0.50933055024999974</v>
      </c>
      <c r="C16" s="42">
        <v>0.50074443120000023</v>
      </c>
      <c r="D16" s="43">
        <v>22.538329624999982</v>
      </c>
      <c r="E16" s="44">
        <v>33.651306400000017</v>
      </c>
      <c r="G16" s="37" t="s">
        <v>3</v>
      </c>
      <c r="H16" s="37">
        <v>0.50933055024999974</v>
      </c>
      <c r="I16" s="37">
        <v>0.5065788</v>
      </c>
      <c r="J16" s="37">
        <v>22.538329624999982</v>
      </c>
      <c r="K16" s="37">
        <v>33.221339999999998</v>
      </c>
    </row>
    <row r="17" spans="1:15" ht="39" customHeight="1">
      <c r="A17" s="9" t="s">
        <v>44</v>
      </c>
      <c r="B17" s="45">
        <v>1.6801392590000011</v>
      </c>
      <c r="C17" s="46">
        <v>1.6315182408</v>
      </c>
      <c r="D17" s="47">
        <v>0.45517563150000029</v>
      </c>
      <c r="E17" s="48">
        <v>0.69870516139999994</v>
      </c>
      <c r="G17" s="37" t="s">
        <v>22</v>
      </c>
      <c r="H17" s="37">
        <v>1.6801392590000011</v>
      </c>
      <c r="I17" s="37">
        <v>1.6202367</v>
      </c>
      <c r="J17" s="37">
        <v>0.45517563150000029</v>
      </c>
      <c r="K17" s="37">
        <v>0.60426429999999998</v>
      </c>
    </row>
    <row r="18" spans="1:15" ht="39" customHeight="1">
      <c r="A18" s="4" t="s">
        <v>45</v>
      </c>
      <c r="B18" s="41">
        <v>1.1452378777500001</v>
      </c>
      <c r="C18" s="42">
        <v>1.1475015723999999</v>
      </c>
      <c r="D18" s="43">
        <v>-0.2434239013</v>
      </c>
      <c r="E18" s="44">
        <v>-0.2306369689600001</v>
      </c>
      <c r="G18" s="37" t="s">
        <v>23</v>
      </c>
      <c r="H18" s="37">
        <v>1.1452378777500001</v>
      </c>
      <c r="I18" s="37">
        <v>1.1388023</v>
      </c>
      <c r="J18" s="37">
        <v>-0.2434239013</v>
      </c>
      <c r="K18" s="37">
        <v>-0.22905487999999999</v>
      </c>
    </row>
    <row r="19" spans="1:15" ht="39" customHeight="1">
      <c r="A19" s="8" t="s">
        <v>46</v>
      </c>
      <c r="B19" s="45">
        <v>0.50874054174999994</v>
      </c>
      <c r="C19" s="46">
        <v>0.50342739079999965</v>
      </c>
      <c r="D19" s="47">
        <v>0.51464734124999989</v>
      </c>
      <c r="E19" s="48">
        <v>0.49349671819999968</v>
      </c>
      <c r="G19" s="37" t="s">
        <v>24</v>
      </c>
      <c r="H19" s="37">
        <v>0.50874054174999994</v>
      </c>
      <c r="I19" s="37">
        <v>0.51570650000000007</v>
      </c>
      <c r="J19" s="37">
        <v>0.51464734124999989</v>
      </c>
      <c r="K19" s="37">
        <v>0.51836300000000002</v>
      </c>
      <c r="M19" s="13"/>
      <c r="N19" s="16" t="s">
        <v>38</v>
      </c>
      <c r="O19" s="17" t="s">
        <v>39</v>
      </c>
    </row>
    <row r="20" spans="1:15" ht="39" customHeight="1">
      <c r="A20" s="5" t="s">
        <v>25</v>
      </c>
      <c r="B20" s="41">
        <v>2.7737105474999999</v>
      </c>
      <c r="C20" s="42">
        <v>2.7308178420000022</v>
      </c>
      <c r="D20" s="43">
        <v>0.54452440677499969</v>
      </c>
      <c r="E20" s="44">
        <v>0.5292039750800005</v>
      </c>
      <c r="G20" s="37" t="s">
        <v>25</v>
      </c>
      <c r="H20" s="37">
        <v>2.7737105474999999</v>
      </c>
      <c r="I20" s="37">
        <v>2.732138</v>
      </c>
      <c r="J20" s="37">
        <v>0.54452440677499969</v>
      </c>
      <c r="K20" s="37">
        <v>0.51221401</v>
      </c>
      <c r="M20" s="15" t="s">
        <v>40</v>
      </c>
      <c r="N20" s="49">
        <v>1.014994</v>
      </c>
      <c r="O20" s="50">
        <v>0.18339900000000001</v>
      </c>
    </row>
    <row r="21" spans="1:15" ht="39" customHeight="1">
      <c r="A21" s="10" t="s">
        <v>26</v>
      </c>
      <c r="B21" s="51">
        <v>0.1062182461</v>
      </c>
      <c r="C21" s="52">
        <v>0.1058592917199999</v>
      </c>
      <c r="D21" s="53">
        <v>5.7200428097999969E-5</v>
      </c>
      <c r="E21" s="54">
        <v>2.0480289519999991E-3</v>
      </c>
      <c r="G21" s="37" t="s">
        <v>26</v>
      </c>
      <c r="H21" s="37">
        <v>0.1062182461</v>
      </c>
      <c r="I21" s="37">
        <v>0.10519506000000001</v>
      </c>
      <c r="J21" s="37">
        <v>5.7200428097999969E-5</v>
      </c>
      <c r="K21" s="37">
        <v>2.11765E-3</v>
      </c>
      <c r="M21" s="14" t="s">
        <v>41</v>
      </c>
      <c r="N21" s="55">
        <v>24.942198999999999</v>
      </c>
      <c r="O21" s="56">
        <v>26.680834000000001</v>
      </c>
    </row>
    <row r="22" spans="1:15" ht="39" customHeight="1">
      <c r="A22" s="36" t="s">
        <v>15</v>
      </c>
      <c r="B22" s="57">
        <v>13.821329875349999</v>
      </c>
      <c r="C22" s="58">
        <v>13.92394839152</v>
      </c>
      <c r="D22" s="59">
        <v>61.397125553653083</v>
      </c>
      <c r="E22" s="60">
        <v>81.884779934671997</v>
      </c>
      <c r="G22" s="37" t="s">
        <v>15</v>
      </c>
      <c r="H22" s="37">
        <v>13.821329875349999</v>
      </c>
      <c r="I22" s="37">
        <v>13.935023960000001</v>
      </c>
      <c r="J22" s="37">
        <v>61.397125553653083</v>
      </c>
      <c r="K22" s="37">
        <v>79.681644079999984</v>
      </c>
    </row>
    <row r="42" ht="28" customHeight="1"/>
    <row r="43" ht="28" customHeight="1"/>
    <row r="44" ht="28" customHeight="1"/>
    <row r="45" ht="28" customHeight="1"/>
    <row r="46" ht="28" customHeight="1"/>
    <row r="47" ht="28" customHeight="1"/>
    <row r="48" ht="28" customHeight="1"/>
    <row r="49" ht="28" customHeight="1"/>
    <row r="50" ht="28" customHeight="1"/>
    <row r="51" ht="28" customHeight="1"/>
    <row r="52" ht="28" customHeight="1"/>
  </sheetData>
  <mergeCells count="7">
    <mergeCell ref="A12:A13"/>
    <mergeCell ref="J1:K1"/>
    <mergeCell ref="L1:M1"/>
    <mergeCell ref="B1:C1"/>
    <mergeCell ref="D1:E1"/>
    <mergeCell ref="B12:C12"/>
    <mergeCell ref="D12:E1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"/>
  <sheetViews>
    <sheetView workbookViewId="0">
      <selection activeCell="D21" sqref="D21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>
        <v>6.3599144000000001</v>
      </c>
      <c r="C2" s="3">
        <v>1.1656747999999999</v>
      </c>
      <c r="D2" s="3">
        <v>1.1567852000000001</v>
      </c>
      <c r="E2" s="3">
        <v>0.78587419999999997</v>
      </c>
      <c r="F2" s="3">
        <v>0.77483674000000002</v>
      </c>
      <c r="G2" s="3">
        <v>0.30163004999999998</v>
      </c>
      <c r="H2" s="3">
        <v>0.30316042999999998</v>
      </c>
      <c r="I2" s="3">
        <v>0.53178363999999989</v>
      </c>
      <c r="J2" s="3">
        <v>0.30218604999999998</v>
      </c>
      <c r="K2" s="3">
        <v>0.30763074000000001</v>
      </c>
      <c r="L2" s="3">
        <v>1.2074235</v>
      </c>
      <c r="M2" s="3">
        <v>1.4573537999999999</v>
      </c>
      <c r="N2" s="3">
        <v>5.3463095000000002E-2</v>
      </c>
      <c r="O2" s="3">
        <v>5.4481680999999997E-2</v>
      </c>
      <c r="P2" s="3">
        <f>SUM(B2:O2)</f>
        <v>14.762198326</v>
      </c>
    </row>
    <row r="3" spans="1:16">
      <c r="A3" s="3" t="s">
        <v>17</v>
      </c>
      <c r="B3" s="3">
        <v>9.567123800000001</v>
      </c>
      <c r="C3" s="3">
        <v>13.455057</v>
      </c>
      <c r="D3" s="3">
        <v>13.340980999999999</v>
      </c>
      <c r="E3" s="3">
        <v>0.31941201000000002</v>
      </c>
      <c r="F3" s="3">
        <v>0.33677438999999998</v>
      </c>
      <c r="G3" s="3">
        <v>-8.9774900000000019E-2</v>
      </c>
      <c r="H3" s="3">
        <v>-8.9783927000000013E-2</v>
      </c>
      <c r="I3" s="3">
        <v>-8.3221625999999979E-2</v>
      </c>
      <c r="J3" s="3">
        <v>0.10313661</v>
      </c>
      <c r="K3" s="3">
        <v>7.8248361000000016E-2</v>
      </c>
      <c r="L3" s="3">
        <v>0.39711256</v>
      </c>
      <c r="M3" s="3">
        <v>-2.5324724E-2</v>
      </c>
      <c r="N3" s="3">
        <v>2.1228063999999999E-5</v>
      </c>
      <c r="O3" s="3">
        <v>-9.2065367999999987E-5</v>
      </c>
      <c r="P3" s="3">
        <f>SUM(B3:O3)</f>
        <v>37.309669716696</v>
      </c>
    </row>
    <row r="4" spans="1:16">
      <c r="A4" s="3" t="s">
        <v>18</v>
      </c>
      <c r="B4" s="3">
        <v>2.6698933999999999</v>
      </c>
      <c r="C4" s="3">
        <v>-0.81139242</v>
      </c>
      <c r="D4" s="3">
        <v>-0.79918213999999999</v>
      </c>
      <c r="E4" s="3">
        <v>-8.5474684999999995E-2</v>
      </c>
      <c r="F4" s="3">
        <v>-8.2185896999999994E-2</v>
      </c>
      <c r="G4" s="3">
        <v>-2.8647475999999991E-2</v>
      </c>
      <c r="H4" s="3">
        <v>-2.8913227E-2</v>
      </c>
      <c r="I4" s="3">
        <v>-8.0150063999999993E-2</v>
      </c>
      <c r="J4" s="3">
        <v>7.4099148000000004E-2</v>
      </c>
      <c r="K4" s="3">
        <v>7.6403258000000002E-2</v>
      </c>
      <c r="L4" s="3">
        <v>1.0492544E-5</v>
      </c>
      <c r="M4" s="3">
        <v>4.1150644E-2</v>
      </c>
      <c r="N4" s="3">
        <v>-1.8240203000000001E-4</v>
      </c>
      <c r="O4" s="3">
        <v>-1.8181459000000001E-4</v>
      </c>
      <c r="P4" s="3">
        <f>SUM(B4:O4)</f>
        <v>0.94524681692400014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>
        <v>6.7387440999999981</v>
      </c>
      <c r="C8" s="3">
        <v>1.6390748799999999</v>
      </c>
      <c r="D8" s="3">
        <v>1.6402943400000001</v>
      </c>
      <c r="E8" s="3">
        <v>0.70221016800000002</v>
      </c>
      <c r="F8" s="3">
        <v>0.69675352000000002</v>
      </c>
      <c r="G8" s="3">
        <v>0.30331979799999997</v>
      </c>
      <c r="H8" s="3">
        <v>0.31037532600000012</v>
      </c>
      <c r="I8" s="3">
        <v>0.55511374600000007</v>
      </c>
      <c r="J8" s="3">
        <v>0.29991933599999998</v>
      </c>
      <c r="K8" s="3">
        <v>0.30038286600000003</v>
      </c>
      <c r="L8" s="3">
        <v>1.08032236</v>
      </c>
      <c r="M8" s="3">
        <v>1.4613806199999999</v>
      </c>
      <c r="N8" s="3">
        <v>5.2606401999999997E-2</v>
      </c>
      <c r="O8" s="3">
        <v>5.2263663599999989E-2</v>
      </c>
      <c r="P8" s="3">
        <f>SUM(B8:O8)</f>
        <v>15.832761125599999</v>
      </c>
    </row>
    <row r="9" spans="1:16">
      <c r="A9" s="3" t="s">
        <v>17</v>
      </c>
      <c r="B9" s="3">
        <v>10.483715</v>
      </c>
      <c r="C9" s="3">
        <v>16.746121599999999</v>
      </c>
      <c r="D9" s="3">
        <v>17.145422</v>
      </c>
      <c r="E9" s="3">
        <v>0.37151938999999989</v>
      </c>
      <c r="F9" s="3">
        <v>0.33621965199999998</v>
      </c>
      <c r="G9" s="3">
        <v>-8.7142501600000005E-2</v>
      </c>
      <c r="H9" s="3">
        <v>-8.7912416200000024E-2</v>
      </c>
      <c r="I9" s="3">
        <v>-7.5213771600000007E-2</v>
      </c>
      <c r="J9" s="3">
        <v>6.8783775599999999E-2</v>
      </c>
      <c r="K9" s="3">
        <v>8.3472866999999992E-2</v>
      </c>
      <c r="L9" s="3">
        <v>0.37100614799999998</v>
      </c>
      <c r="M9" s="3">
        <v>9.5331198619999953E-3</v>
      </c>
      <c r="N9" s="3">
        <v>9.9010407400000004E-4</v>
      </c>
      <c r="O9" s="3">
        <v>9.1805990999999987E-4</v>
      </c>
      <c r="P9" s="3">
        <f>SUM(B9:O9)</f>
        <v>45.36743302704599</v>
      </c>
    </row>
    <row r="10" spans="1:16">
      <c r="A10" s="3" t="s">
        <v>18</v>
      </c>
      <c r="B10" s="3">
        <v>3.4095405799999998</v>
      </c>
      <c r="C10" s="3">
        <v>-0.90521053999999967</v>
      </c>
      <c r="D10" s="3">
        <v>-0.99952477400000017</v>
      </c>
      <c r="E10" s="3">
        <v>-7.4971045999999986E-2</v>
      </c>
      <c r="F10" s="3">
        <v>-6.6904026200000008E-2</v>
      </c>
      <c r="G10" s="3">
        <v>-2.8393532400000001E-2</v>
      </c>
      <c r="H10" s="3">
        <v>-2.9359275600000002E-2</v>
      </c>
      <c r="I10" s="3">
        <v>-8.0786269400000013E-2</v>
      </c>
      <c r="J10" s="3">
        <v>7.0425623799999976E-2</v>
      </c>
      <c r="K10" s="3">
        <v>6.7394395399999987E-2</v>
      </c>
      <c r="L10" s="3">
        <v>1.419214339999999E-5</v>
      </c>
      <c r="M10" s="3">
        <v>3.9763770199999993E-2</v>
      </c>
      <c r="N10" s="3">
        <v>-1.82360816E-4</v>
      </c>
      <c r="O10" s="3">
        <v>-1.7851828000000001E-4</v>
      </c>
      <c r="P10" s="3">
        <f>SUM(B10:O10)</f>
        <v>1.4016282188473999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"/>
  <sheetViews>
    <sheetView topLeftCell="F1" zoomScale="75" workbookViewId="0">
      <selection activeCell="F27" sqref="F27"/>
    </sheetView>
  </sheetViews>
  <sheetFormatPr baseColWidth="10" defaultRowHeight="20"/>
  <sheetData>
    <row r="1" spans="1:17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1" t="s">
        <v>21</v>
      </c>
    </row>
    <row r="2" spans="1:17">
      <c r="A2" s="37" t="s">
        <v>16</v>
      </c>
      <c r="B2" s="37">
        <v>6.5961484525000058</v>
      </c>
      <c r="C2" s="37">
        <v>0.50180440049999997</v>
      </c>
      <c r="D2" s="37">
        <v>0.50933055024999974</v>
      </c>
      <c r="E2" s="37">
        <v>0.84365433550000024</v>
      </c>
      <c r="F2" s="37">
        <v>0.83648492350000025</v>
      </c>
      <c r="G2" s="37">
        <v>0.3013480702500001</v>
      </c>
      <c r="H2" s="37">
        <v>0.30325609499999989</v>
      </c>
      <c r="I2" s="37">
        <v>0.54063371250000036</v>
      </c>
      <c r="J2" s="37">
        <v>0.25176270399999989</v>
      </c>
      <c r="K2" s="37">
        <v>0.25697783774999999</v>
      </c>
      <c r="L2" s="37">
        <v>1.3007371249999999</v>
      </c>
      <c r="M2" s="37">
        <v>1.4729734225</v>
      </c>
      <c r="N2" s="37">
        <v>5.3217572000000053E-2</v>
      </c>
      <c r="O2" s="37">
        <v>5.3000674099999978E-2</v>
      </c>
      <c r="P2" s="37">
        <f>SUM(B2:O2)</f>
        <v>13.821329875350006</v>
      </c>
      <c r="Q2" s="2">
        <v>13.757899999999999</v>
      </c>
    </row>
    <row r="3" spans="1:17">
      <c r="A3" s="37" t="s">
        <v>17</v>
      </c>
      <c r="B3" s="37">
        <v>14.976120275</v>
      </c>
      <c r="C3" s="37">
        <v>22.61169497500001</v>
      </c>
      <c r="D3" s="37">
        <v>22.538329624999982</v>
      </c>
      <c r="E3" s="37">
        <v>0.2110758675000001</v>
      </c>
      <c r="F3" s="37">
        <v>0.24409976400000019</v>
      </c>
      <c r="G3" s="37">
        <v>-8.416998124999997E-2</v>
      </c>
      <c r="H3" s="37">
        <v>-8.4078916524999978E-2</v>
      </c>
      <c r="I3" s="37">
        <v>-7.5175003525000048E-2</v>
      </c>
      <c r="J3" s="37">
        <v>0.26396995849999988</v>
      </c>
      <c r="K3" s="37">
        <v>0.25067738275000001</v>
      </c>
      <c r="L3" s="37">
        <v>0.44545501699999968</v>
      </c>
      <c r="M3" s="37">
        <v>9.906938977500003E-2</v>
      </c>
      <c r="N3" s="37">
        <v>4.882596770999997E-5</v>
      </c>
      <c r="O3" s="37">
        <v>8.3744603880000008E-6</v>
      </c>
      <c r="P3" s="37">
        <f>SUM(B3:O3)</f>
        <v>61.397125553653083</v>
      </c>
      <c r="Q3" s="2">
        <v>60.685122</v>
      </c>
    </row>
    <row r="4" spans="1:17">
      <c r="A4" s="37" t="s">
        <v>18</v>
      </c>
      <c r="B4" s="37">
        <v>4.6123092149999998</v>
      </c>
      <c r="C4" s="37">
        <v>-1.3657179325</v>
      </c>
      <c r="D4" s="37">
        <v>-1.3655065074999999</v>
      </c>
      <c r="E4" s="37">
        <v>-7.2446200750000092E-2</v>
      </c>
      <c r="F4" s="37">
        <v>-7.1194490775000008E-2</v>
      </c>
      <c r="G4" s="37">
        <v>-2.8995197125E-2</v>
      </c>
      <c r="H4" s="37">
        <v>-2.9333532024999991E-2</v>
      </c>
      <c r="I4" s="37">
        <v>-7.6520417625000045E-2</v>
      </c>
      <c r="J4" s="37">
        <v>7.9209426999999999E-2</v>
      </c>
      <c r="K4" s="37">
        <v>7.9535272549999952E-2</v>
      </c>
      <c r="L4" s="37">
        <v>1.0338788285000001E-5</v>
      </c>
      <c r="M4" s="37">
        <v>1.8404354849999999E-2</v>
      </c>
      <c r="N4" s="37">
        <v>-1.8180618149999999E-4</v>
      </c>
      <c r="O4" s="37">
        <v>-1.8044491824999981E-4</v>
      </c>
      <c r="P4" s="37">
        <f>SUM(B4:O4)</f>
        <v>1.7793920787885349</v>
      </c>
      <c r="Q4" s="2">
        <v>1.4990460000000001</v>
      </c>
    </row>
    <row r="5" spans="1:17">
      <c r="A5" s="37" t="s">
        <v>19</v>
      </c>
      <c r="P5" s="37">
        <v>17117186</v>
      </c>
      <c r="Q5" s="2">
        <v>16496235</v>
      </c>
    </row>
    <row r="7" spans="1:17">
      <c r="A7" s="37" t="s">
        <v>20</v>
      </c>
      <c r="B7" s="37" t="s">
        <v>1</v>
      </c>
      <c r="C7" s="37" t="s">
        <v>2</v>
      </c>
      <c r="D7" s="37" t="s">
        <v>3</v>
      </c>
      <c r="E7" s="37" t="s">
        <v>4</v>
      </c>
      <c r="F7" s="37" t="s">
        <v>5</v>
      </c>
      <c r="G7" s="37" t="s">
        <v>6</v>
      </c>
      <c r="H7" s="37" t="s">
        <v>7</v>
      </c>
      <c r="I7" s="37" t="s">
        <v>8</v>
      </c>
      <c r="J7" s="37" t="s">
        <v>9</v>
      </c>
      <c r="K7" s="37" t="s">
        <v>10</v>
      </c>
      <c r="L7" s="37" t="s">
        <v>11</v>
      </c>
      <c r="M7" s="37" t="s">
        <v>12</v>
      </c>
      <c r="N7" s="37" t="s">
        <v>13</v>
      </c>
      <c r="O7" s="37" t="s">
        <v>14</v>
      </c>
      <c r="P7" s="37" t="s">
        <v>15</v>
      </c>
    </row>
    <row r="8" spans="1:17">
      <c r="A8" s="37" t="s">
        <v>16</v>
      </c>
      <c r="B8" s="37">
        <v>6.72187044</v>
      </c>
      <c r="C8" s="37">
        <v>0.48912414999999998</v>
      </c>
      <c r="D8" s="37">
        <v>0.49507729599999978</v>
      </c>
      <c r="E8" s="37">
        <v>0.82234612799999995</v>
      </c>
      <c r="F8" s="37">
        <v>0.8141309520000003</v>
      </c>
      <c r="G8" s="37">
        <v>0.30149972000000003</v>
      </c>
      <c r="H8" s="37">
        <v>0.30705825199999998</v>
      </c>
      <c r="I8" s="37">
        <v>0.52004083999999984</v>
      </c>
      <c r="J8" s="37">
        <v>0.25228231800000001</v>
      </c>
      <c r="K8" s="37">
        <v>0.25305645399999999</v>
      </c>
      <c r="L8" s="37">
        <v>1.26593578</v>
      </c>
      <c r="M8" s="37">
        <v>1.46901594</v>
      </c>
      <c r="N8" s="37">
        <v>5.2332346799999999E-2</v>
      </c>
      <c r="O8" s="37">
        <v>5.2816530200000003E-2</v>
      </c>
      <c r="P8" s="37">
        <f>SUM(B8:O8)</f>
        <v>13.816587147</v>
      </c>
    </row>
    <row r="9" spans="1:17">
      <c r="A9" s="37" t="s">
        <v>17</v>
      </c>
      <c r="B9" s="37">
        <v>11.519717999999999</v>
      </c>
      <c r="C9" s="37">
        <v>33.093512200000013</v>
      </c>
      <c r="D9" s="37">
        <v>33.163551200000001</v>
      </c>
      <c r="E9" s="37">
        <v>0.30771497000000009</v>
      </c>
      <c r="F9" s="37">
        <v>0.31377027800000001</v>
      </c>
      <c r="G9" s="37">
        <v>-8.1174593200000006E-2</v>
      </c>
      <c r="H9" s="37">
        <v>-8.1372095800000016E-2</v>
      </c>
      <c r="I9" s="37">
        <v>-6.7435916200000015E-2</v>
      </c>
      <c r="J9" s="37">
        <v>0.25195894800000013</v>
      </c>
      <c r="K9" s="37">
        <v>0.26366839199999997</v>
      </c>
      <c r="L9" s="37">
        <v>0.44130239799999998</v>
      </c>
      <c r="M9" s="37">
        <v>9.6782896599999987E-2</v>
      </c>
      <c r="N9" s="37">
        <v>1.0230564199999999E-3</v>
      </c>
      <c r="O9" s="37">
        <v>1.07945782E-3</v>
      </c>
      <c r="P9" s="37">
        <f>SUM(B9:O9)</f>
        <v>79.224099191640008</v>
      </c>
    </row>
    <row r="10" spans="1:17">
      <c r="A10" s="37" t="s">
        <v>18</v>
      </c>
      <c r="B10" s="37">
        <v>3.1176056399999998</v>
      </c>
      <c r="C10" s="37">
        <v>-1.7883285200000001</v>
      </c>
      <c r="D10" s="37">
        <v>-1.8142688</v>
      </c>
      <c r="E10" s="37">
        <v>-6.9707623200000013E-2</v>
      </c>
      <c r="F10" s="37">
        <v>-6.7105550800000011E-2</v>
      </c>
      <c r="G10" s="37">
        <v>-2.8622329799999981E-2</v>
      </c>
      <c r="H10" s="37">
        <v>-2.9397809399999999E-2</v>
      </c>
      <c r="I10" s="37">
        <v>-7.6062309800000019E-2</v>
      </c>
      <c r="J10" s="37">
        <v>7.6598194999999994E-2</v>
      </c>
      <c r="K10" s="37">
        <v>7.3988625999999988E-2</v>
      </c>
      <c r="L10" s="37">
        <v>7.348695860000002E-6</v>
      </c>
      <c r="M10" s="37">
        <v>2.3793468200000001E-2</v>
      </c>
      <c r="N10" s="37">
        <v>-1.8187709000000001E-4</v>
      </c>
      <c r="O10" s="37">
        <v>-1.85751258E-4</v>
      </c>
      <c r="P10" s="37">
        <f>SUM(B10:O10)</f>
        <v>-0.58186729345214039</v>
      </c>
    </row>
    <row r="11" spans="1:17">
      <c r="A11" s="37" t="s">
        <v>19</v>
      </c>
      <c r="P11" s="37">
        <v>18917500</v>
      </c>
    </row>
    <row r="13" spans="1:17">
      <c r="C13" s="37" t="s">
        <v>1</v>
      </c>
      <c r="D13" s="37" t="s">
        <v>2</v>
      </c>
      <c r="E13" s="37" t="s">
        <v>3</v>
      </c>
      <c r="F13" s="37" t="s">
        <v>22</v>
      </c>
      <c r="G13" s="37" t="s">
        <v>23</v>
      </c>
      <c r="H13" s="37" t="s">
        <v>24</v>
      </c>
      <c r="I13" s="37" t="s">
        <v>25</v>
      </c>
      <c r="J13" s="37" t="s">
        <v>26</v>
      </c>
      <c r="K13" s="37" t="s">
        <v>15</v>
      </c>
    </row>
    <row r="14" spans="1:17">
      <c r="A14" s="37" t="s">
        <v>16</v>
      </c>
      <c r="B14" s="37" t="s">
        <v>0</v>
      </c>
      <c r="C14" s="37">
        <f>B2</f>
        <v>6.5961484525000058</v>
      </c>
      <c r="D14" s="37">
        <f>C2</f>
        <v>0.50180440049999997</v>
      </c>
      <c r="E14" s="37">
        <f>D2</f>
        <v>0.50933055024999974</v>
      </c>
      <c r="F14" s="37">
        <f>E2+F2</f>
        <v>1.6801392590000006</v>
      </c>
      <c r="G14" s="37">
        <f>I2+G2+H2</f>
        <v>1.1452378777500003</v>
      </c>
      <c r="H14" s="37">
        <f>J2+K2</f>
        <v>0.50874054174999994</v>
      </c>
      <c r="I14" s="37">
        <f>L2+M2</f>
        <v>2.7737105474999999</v>
      </c>
      <c r="J14" s="37">
        <f>N2+O2</f>
        <v>0.10621824610000002</v>
      </c>
      <c r="K14" s="37">
        <f>+SUM(C14:J14)</f>
        <v>13.821329875350004</v>
      </c>
    </row>
    <row r="15" spans="1:17">
      <c r="B15" s="37" t="s">
        <v>20</v>
      </c>
      <c r="C15" s="37">
        <f>B8</f>
        <v>6.72187044</v>
      </c>
      <c r="D15" s="37">
        <f>C8</f>
        <v>0.48912414999999998</v>
      </c>
      <c r="E15" s="37">
        <f>D8</f>
        <v>0.49507729599999978</v>
      </c>
      <c r="F15" s="37">
        <f>E8+F8</f>
        <v>1.6364770800000001</v>
      </c>
      <c r="G15" s="37">
        <f>I8+G8+H8</f>
        <v>1.1285988119999999</v>
      </c>
      <c r="H15" s="37">
        <f>J8+K8</f>
        <v>0.50533877199999999</v>
      </c>
      <c r="I15" s="37">
        <f>L8+M8</f>
        <v>2.7349517199999998</v>
      </c>
      <c r="J15" s="37">
        <f>N8+O8</f>
        <v>0.105148877</v>
      </c>
      <c r="K15" s="37">
        <f>+SUM(C15:J15)</f>
        <v>13.816587147</v>
      </c>
    </row>
    <row r="16" spans="1:17">
      <c r="A16" s="37" t="s">
        <v>17</v>
      </c>
      <c r="B16" s="37" t="s">
        <v>0</v>
      </c>
      <c r="C16" s="37">
        <f>B3</f>
        <v>14.976120275</v>
      </c>
      <c r="D16" s="37">
        <f>C3</f>
        <v>22.61169497500001</v>
      </c>
      <c r="E16" s="37">
        <f>D3</f>
        <v>22.538329624999982</v>
      </c>
      <c r="F16" s="37">
        <f>E3+F3</f>
        <v>0.45517563150000029</v>
      </c>
      <c r="G16" s="37">
        <f>I3+G3+H3</f>
        <v>-0.24342390130000002</v>
      </c>
      <c r="H16" s="37">
        <f>J3+K3</f>
        <v>0.51464734124999989</v>
      </c>
      <c r="I16" s="37">
        <f>L3+M3</f>
        <v>0.54452440677499969</v>
      </c>
      <c r="J16" s="37">
        <f>N3+O3</f>
        <v>5.7200428097999969E-5</v>
      </c>
      <c r="K16" s="37">
        <f>+SUM(C16:J16)</f>
        <v>61.397125553653076</v>
      </c>
    </row>
    <row r="17" spans="1:11">
      <c r="B17" s="37" t="s">
        <v>20</v>
      </c>
      <c r="C17" s="37">
        <f>B9</f>
        <v>11.519717999999999</v>
      </c>
      <c r="D17" s="37">
        <f>C9</f>
        <v>33.093512200000013</v>
      </c>
      <c r="E17" s="37">
        <f>D9</f>
        <v>33.163551200000001</v>
      </c>
      <c r="F17" s="37">
        <f>E9+F9</f>
        <v>0.62148524800000016</v>
      </c>
      <c r="G17" s="37">
        <f>I9+G9+H9</f>
        <v>-0.22998260520000005</v>
      </c>
      <c r="H17" s="37">
        <f>J9+K9</f>
        <v>0.5156273400000001</v>
      </c>
      <c r="I17" s="37">
        <f>L9+M9</f>
        <v>0.53808529459999999</v>
      </c>
      <c r="J17" s="37">
        <f>N9+O9</f>
        <v>2.1025142399999997E-3</v>
      </c>
      <c r="K17" s="37">
        <f>+SUM(C17:J17)</f>
        <v>79.224099191639979</v>
      </c>
    </row>
    <row r="20" spans="1:11">
      <c r="B20" s="37" t="s">
        <v>27</v>
      </c>
      <c r="C20" s="37" t="s">
        <v>27</v>
      </c>
      <c r="D20" s="37" t="s">
        <v>27</v>
      </c>
    </row>
    <row r="21" spans="1:11">
      <c r="B21" s="37" t="s">
        <v>28</v>
      </c>
      <c r="C21" s="37" t="s">
        <v>29</v>
      </c>
      <c r="D21" s="37" t="s">
        <v>30</v>
      </c>
      <c r="H21" s="1" t="s">
        <v>3</v>
      </c>
      <c r="I21" s="2" t="s">
        <v>2</v>
      </c>
      <c r="J21" s="2" t="s">
        <v>1</v>
      </c>
      <c r="K21" s="2" t="s">
        <v>15</v>
      </c>
    </row>
    <row r="22" spans="1:11">
      <c r="A22" s="37" t="s">
        <v>16</v>
      </c>
      <c r="B22" s="37">
        <v>1.014994</v>
      </c>
      <c r="C22" s="37">
        <v>0.18339900000000001</v>
      </c>
      <c r="D22" s="37">
        <v>0.93056099999999997</v>
      </c>
      <c r="H22" s="2">
        <v>1.9301360000000001</v>
      </c>
      <c r="I22" s="2">
        <v>1.933216</v>
      </c>
      <c r="J22" s="2">
        <v>7.1944860000000004</v>
      </c>
      <c r="K22" s="2">
        <f>SUM(H22:J22)</f>
        <v>11.057838</v>
      </c>
    </row>
    <row r="23" spans="1:11">
      <c r="A23" s="37" t="s">
        <v>17</v>
      </c>
      <c r="B23" s="37">
        <v>24.942198999999999</v>
      </c>
      <c r="C23" s="37">
        <v>26.680834000000001</v>
      </c>
      <c r="D23" s="37">
        <v>45.355972999999999</v>
      </c>
      <c r="H23" s="2">
        <v>22.874290999999999</v>
      </c>
      <c r="I23" s="2">
        <v>22.911729999999999</v>
      </c>
      <c r="J23" s="2">
        <v>14.287761</v>
      </c>
      <c r="K23" s="2">
        <f>SUM(H23:J23)</f>
        <v>60.073781999999994</v>
      </c>
    </row>
    <row r="24" spans="1:11">
      <c r="A24" s="37" t="s">
        <v>18</v>
      </c>
      <c r="B24" s="37">
        <v>-2.5419360000000002</v>
      </c>
      <c r="C24" s="37">
        <v>-2.4785300000000001</v>
      </c>
      <c r="D24" s="37">
        <v>-4.3213280000000003</v>
      </c>
      <c r="H24" s="2">
        <v>-1.3790290000000001</v>
      </c>
      <c r="I24" s="2">
        <v>-1.3845320000000001</v>
      </c>
      <c r="J24" s="2">
        <v>4.2677620000000003</v>
      </c>
      <c r="K24" s="2">
        <f>SUM(H24:J24)</f>
        <v>1.5042010000000001</v>
      </c>
    </row>
    <row r="25" spans="1:11">
      <c r="A25" s="37" t="s">
        <v>19</v>
      </c>
      <c r="B25" s="37">
        <v>10137869</v>
      </c>
      <c r="C25" s="37">
        <v>9432853</v>
      </c>
      <c r="D25" s="37">
        <v>19446836</v>
      </c>
      <c r="H25" s="2"/>
      <c r="I25" s="2"/>
      <c r="J25" s="2"/>
    </row>
    <row r="26" spans="1:11">
      <c r="D26" s="37">
        <v>8123967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"/>
  <sheetViews>
    <sheetView workbookViewId="0">
      <selection activeCell="B21" sqref="B21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>
        <v>6.5069022950000006</v>
      </c>
      <c r="C2" s="3">
        <v>-0.41778339400000009</v>
      </c>
      <c r="D2" s="3">
        <v>-0.41293419949999999</v>
      </c>
      <c r="E2" s="3">
        <v>0.90877358500000027</v>
      </c>
      <c r="F2" s="3">
        <v>0.89543405250000063</v>
      </c>
      <c r="G2" s="3">
        <v>0.29718624349999989</v>
      </c>
      <c r="H2" s="3">
        <v>0.30152286299999997</v>
      </c>
      <c r="I2" s="3">
        <v>0.51986291650000038</v>
      </c>
      <c r="J2" s="3">
        <v>0.18940020599999999</v>
      </c>
      <c r="K2" s="3">
        <v>0.19145051249999989</v>
      </c>
      <c r="L2" s="3">
        <v>1.413115040000001</v>
      </c>
      <c r="M2" s="3">
        <v>1.5325825850000001</v>
      </c>
      <c r="N2" s="3">
        <v>5.3800794100000042E-2</v>
      </c>
      <c r="O2" s="3">
        <v>5.5122277249999997E-2</v>
      </c>
      <c r="P2" s="3">
        <f>SUM(B2:O2)</f>
        <v>12.034435776850003</v>
      </c>
    </row>
    <row r="3" spans="1:16">
      <c r="A3" s="3" t="s">
        <v>17</v>
      </c>
      <c r="B3" s="3">
        <v>19.269504449999989</v>
      </c>
      <c r="C3" s="3">
        <v>31.867762949999999</v>
      </c>
      <c r="D3" s="3">
        <v>31.851378300000011</v>
      </c>
      <c r="E3" s="3">
        <v>0.23951845950000011</v>
      </c>
      <c r="F3" s="3">
        <v>0.27219670350000003</v>
      </c>
      <c r="G3" s="3">
        <v>-7.8061781050000084E-2</v>
      </c>
      <c r="H3" s="3">
        <v>-7.8083555100000007E-2</v>
      </c>
      <c r="I3" s="3">
        <v>-6.5961185250000012E-2</v>
      </c>
      <c r="J3" s="3">
        <v>0.37408833750000009</v>
      </c>
      <c r="K3" s="3">
        <v>0.36914596150000012</v>
      </c>
      <c r="L3" s="3">
        <v>0.35522452799999998</v>
      </c>
      <c r="M3" s="3">
        <v>0.1466942546145</v>
      </c>
      <c r="N3" s="3">
        <v>3.3802159959499997E-5</v>
      </c>
      <c r="O3" s="3">
        <v>6.404346865449997E-5</v>
      </c>
      <c r="P3" s="3">
        <f>SUM(B3:O3)</f>
        <v>84.52350526884311</v>
      </c>
    </row>
    <row r="4" spans="1:16">
      <c r="A4" s="3" t="s">
        <v>18</v>
      </c>
      <c r="B4" s="3">
        <v>5.9624865399999996</v>
      </c>
      <c r="C4" s="3">
        <v>-1.989376394999999</v>
      </c>
      <c r="D4" s="3">
        <v>-2.0115853149999992</v>
      </c>
      <c r="E4" s="3">
        <v>-6.431455409999999E-2</v>
      </c>
      <c r="F4" s="3">
        <v>-6.1716642350000003E-2</v>
      </c>
      <c r="G4" s="3">
        <v>-2.8887387099999998E-2</v>
      </c>
      <c r="H4" s="3">
        <v>-2.9533814950000011E-2</v>
      </c>
      <c r="I4" s="3">
        <v>-7.081982180000003E-2</v>
      </c>
      <c r="J4" s="3">
        <v>8.6433558900000027E-2</v>
      </c>
      <c r="K4" s="3">
        <v>8.4056221599999981E-2</v>
      </c>
      <c r="L4" s="3">
        <v>5.824711440499999E-7</v>
      </c>
      <c r="M4" s="3">
        <v>1.1035826059500001E-2</v>
      </c>
      <c r="N4" s="3">
        <v>-1.8335800149999981E-4</v>
      </c>
      <c r="O4" s="3">
        <v>-1.8837843950000009E-4</v>
      </c>
      <c r="P4" s="3">
        <f>SUM(B4:O4)</f>
        <v>1.8874070622896455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>
        <v>5.883001740000001</v>
      </c>
      <c r="C8" s="3">
        <v>-1.3534326999999999</v>
      </c>
      <c r="D8" s="3">
        <v>-1.34777788</v>
      </c>
      <c r="E8" s="3">
        <v>0.9125816619999999</v>
      </c>
      <c r="F8" s="3">
        <v>0.90889668200000007</v>
      </c>
      <c r="G8" s="3">
        <v>0.29780574999999998</v>
      </c>
      <c r="H8" s="3">
        <v>0.29980648999999998</v>
      </c>
      <c r="I8" s="3">
        <v>0.53507343799999996</v>
      </c>
      <c r="J8" s="3">
        <v>0.16553375400000001</v>
      </c>
      <c r="K8" s="3">
        <v>0.17490272200000001</v>
      </c>
      <c r="L8" s="3">
        <v>1.34652694</v>
      </c>
      <c r="M8" s="3">
        <v>1.45648252</v>
      </c>
      <c r="N8" s="3">
        <v>5.1473563799999997E-2</v>
      </c>
      <c r="O8" s="3">
        <v>5.1833677199999997E-2</v>
      </c>
      <c r="P8" s="3">
        <f>SUM(B8:O8)</f>
        <v>9.3827083590000004</v>
      </c>
    </row>
    <row r="9" spans="1:16">
      <c r="A9" s="3" t="s">
        <v>17</v>
      </c>
      <c r="B9" s="3">
        <v>18.699575599999999</v>
      </c>
      <c r="C9" s="3">
        <v>50.124580799999997</v>
      </c>
      <c r="D9" s="3">
        <v>50.390761400000002</v>
      </c>
      <c r="E9" s="3">
        <v>0.33366497000000001</v>
      </c>
      <c r="F9" s="3">
        <v>0.30309789999999998</v>
      </c>
      <c r="G9" s="3">
        <v>-7.4616379399999988E-2</v>
      </c>
      <c r="H9" s="3">
        <v>-7.3564802400000004E-2</v>
      </c>
      <c r="I9" s="3">
        <v>-6.0006756199999997E-2</v>
      </c>
      <c r="J9" s="3">
        <v>0.40710626799999999</v>
      </c>
      <c r="K9" s="3">
        <v>0.41980436399999987</v>
      </c>
      <c r="L9" s="3">
        <v>0.44944593999999988</v>
      </c>
      <c r="M9" s="3">
        <v>0.17708481800000009</v>
      </c>
      <c r="N9" s="3">
        <v>9.4388032000000015E-4</v>
      </c>
      <c r="O9" s="3">
        <v>9.9949514999999982E-4</v>
      </c>
      <c r="P9" s="3">
        <f>SUM(B9:O9)</f>
        <v>121.09887749747</v>
      </c>
    </row>
    <row r="10" spans="1:16">
      <c r="A10" s="3" t="s">
        <v>18</v>
      </c>
      <c r="B10" s="3">
        <v>5.7897756400000002</v>
      </c>
      <c r="C10" s="3">
        <v>-2.800098240000001</v>
      </c>
      <c r="D10" s="3">
        <v>-2.8356098800000011</v>
      </c>
      <c r="E10" s="3">
        <v>-7.293647839999999E-2</v>
      </c>
      <c r="F10" s="3">
        <v>-7.5031212000000014E-2</v>
      </c>
      <c r="G10" s="3">
        <v>-2.860180159999999E-2</v>
      </c>
      <c r="H10" s="3">
        <v>-2.8895493799999991E-2</v>
      </c>
      <c r="I10" s="3">
        <v>-7.3612175000000016E-2</v>
      </c>
      <c r="J10" s="3">
        <v>8.2958742399999993E-2</v>
      </c>
      <c r="K10" s="3">
        <v>8.2949175200000003E-2</v>
      </c>
      <c r="L10" s="3">
        <v>6.1108186399999999E-6</v>
      </c>
      <c r="M10" s="3">
        <v>8.5438805399999998E-3</v>
      </c>
      <c r="N10" s="3">
        <v>-1.7755276600000001E-4</v>
      </c>
      <c r="O10" s="3">
        <v>-1.8041033000000011E-4</v>
      </c>
      <c r="P10" s="3">
        <f>SUM(B10:O10)</f>
        <v>4.9090305062638125E-2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"/>
  <sheetViews>
    <sheetView workbookViewId="0">
      <selection activeCell="E14" sqref="E14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>
        <v>5.8015129600000011</v>
      </c>
      <c r="C2" s="3">
        <v>-1.79530525</v>
      </c>
      <c r="D2" s="3">
        <v>-1.7853299499999999</v>
      </c>
      <c r="E2" s="3">
        <v>0.94237720399999991</v>
      </c>
      <c r="F2" s="3">
        <v>0.93540207000000042</v>
      </c>
      <c r="G2" s="3">
        <v>0.29595064900000001</v>
      </c>
      <c r="H2" s="3">
        <v>0.29730664600000001</v>
      </c>
      <c r="I2" s="3">
        <v>0.51637228499999976</v>
      </c>
      <c r="J2" s="3">
        <v>0.121137148</v>
      </c>
      <c r="K2" s="3">
        <v>0.124042954</v>
      </c>
      <c r="L2" s="3">
        <v>1.4559223099999989</v>
      </c>
      <c r="M2" s="3">
        <v>1.5941720200000009</v>
      </c>
      <c r="N2" s="3">
        <v>5.1704245400000001E-2</v>
      </c>
      <c r="O2" s="3">
        <v>5.1055721600000013E-2</v>
      </c>
      <c r="P2" s="3">
        <f>SUM(B2:O2)</f>
        <v>8.6063210130000005</v>
      </c>
    </row>
    <row r="3" spans="1:16">
      <c r="A3" s="3" t="s">
        <v>17</v>
      </c>
      <c r="B3" s="3">
        <v>23.855405099999999</v>
      </c>
      <c r="C3" s="3">
        <v>40.871236999999986</v>
      </c>
      <c r="D3" s="3">
        <v>40.970129700000001</v>
      </c>
      <c r="E3" s="3">
        <v>0.2368843150000001</v>
      </c>
      <c r="F3" s="3">
        <v>0.228626259</v>
      </c>
      <c r="G3" s="3">
        <v>-7.1725425299999965E-2</v>
      </c>
      <c r="H3" s="3">
        <v>-7.1050427800000024E-2</v>
      </c>
      <c r="I3" s="3">
        <v>-5.7936803000000002E-2</v>
      </c>
      <c r="J3" s="3">
        <v>0.48942642800000002</v>
      </c>
      <c r="K3" s="3">
        <v>0.49090735800000013</v>
      </c>
      <c r="L3" s="3">
        <v>0.36867333800000018</v>
      </c>
      <c r="M3" s="3">
        <v>0.2278745459999999</v>
      </c>
      <c r="N3" s="3">
        <v>6.767205424999999E-6</v>
      </c>
      <c r="O3" s="3">
        <v>5.1147044280000007E-6</v>
      </c>
      <c r="P3" s="3">
        <f>SUM(B3:O3)</f>
        <v>107.53846326980981</v>
      </c>
    </row>
    <row r="4" spans="1:16">
      <c r="A4" s="3" t="s">
        <v>18</v>
      </c>
      <c r="B4" s="3">
        <v>7.4140428100000006</v>
      </c>
      <c r="C4" s="3">
        <v>-2.59984569</v>
      </c>
      <c r="D4" s="3">
        <v>-2.6260988099999998</v>
      </c>
      <c r="E4" s="3">
        <v>-6.0347559999999988E-2</v>
      </c>
      <c r="F4" s="3">
        <v>-5.8469493799999987E-2</v>
      </c>
      <c r="G4" s="3">
        <v>-2.920049990000001E-2</v>
      </c>
      <c r="H4" s="3">
        <v>-2.9396925899999989E-2</v>
      </c>
      <c r="I4" s="3">
        <v>-6.8173719100000016E-2</v>
      </c>
      <c r="J4" s="3">
        <v>8.8921998799999985E-2</v>
      </c>
      <c r="K4" s="3">
        <v>8.8926030600000067E-2</v>
      </c>
      <c r="L4" s="3">
        <v>-9.0525945728200017E-7</v>
      </c>
      <c r="M4" s="3">
        <v>-2.520283356700001E-3</v>
      </c>
      <c r="N4" s="3">
        <v>-1.754355309999999E-4</v>
      </c>
      <c r="O4" s="3">
        <v>-1.7183596599999989E-4</v>
      </c>
      <c r="P4" s="3">
        <f>SUM(B4:O4)</f>
        <v>2.1174896805868442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>
        <v>5.2881961000000004</v>
      </c>
      <c r="C8" s="3">
        <v>-3.9066280999999998</v>
      </c>
      <c r="D8" s="3">
        <v>-3.89579136</v>
      </c>
      <c r="E8" s="3">
        <v>0.99896463199999985</v>
      </c>
      <c r="F8" s="3">
        <v>0.99909811999999987</v>
      </c>
      <c r="G8" s="3">
        <v>0.30158737399999991</v>
      </c>
      <c r="H8" s="3">
        <v>0.30043727599999998</v>
      </c>
      <c r="I8" s="3">
        <v>0.52519813599999987</v>
      </c>
      <c r="J8" s="3">
        <v>6.3577470400000002E-2</v>
      </c>
      <c r="K8" s="3">
        <v>6.4840204199999987E-2</v>
      </c>
      <c r="L8" s="3">
        <v>1.415195519999999</v>
      </c>
      <c r="M8" s="3">
        <v>1.5511384800000001</v>
      </c>
      <c r="N8" s="3">
        <v>5.18374734E-2</v>
      </c>
      <c r="O8" s="3">
        <v>5.0402935799999993E-2</v>
      </c>
      <c r="P8" s="3">
        <f>SUM(B8:O8)</f>
        <v>3.8080542617999988</v>
      </c>
    </row>
    <row r="9" spans="1:16">
      <c r="A9" s="3" t="s">
        <v>17</v>
      </c>
      <c r="B9" s="3">
        <v>22.474383599999999</v>
      </c>
      <c r="C9" s="3">
        <v>66.162412200000006</v>
      </c>
      <c r="D9" s="3">
        <v>66.181630000000013</v>
      </c>
      <c r="E9" s="3">
        <v>0.26790571000000007</v>
      </c>
      <c r="F9" s="3">
        <v>0.2812509700000001</v>
      </c>
      <c r="G9" s="3">
        <v>-6.8780740599999987E-2</v>
      </c>
      <c r="H9" s="3">
        <v>-6.8985537599999994E-2</v>
      </c>
      <c r="I9" s="3">
        <v>-5.1394960800000007E-2</v>
      </c>
      <c r="J9" s="3">
        <v>0.58172580400000018</v>
      </c>
      <c r="K9" s="3">
        <v>0.56991681600000021</v>
      </c>
      <c r="L9" s="3">
        <v>0.38519793999999979</v>
      </c>
      <c r="M9" s="3">
        <v>0.27571621000000002</v>
      </c>
      <c r="N9" s="3">
        <v>1.0271047000000001E-3</v>
      </c>
      <c r="O9" s="3">
        <v>9.8148613400000028E-4</v>
      </c>
      <c r="P9" s="3">
        <f>SUM(B9:O9)</f>
        <v>156.99298660183402</v>
      </c>
    </row>
    <row r="10" spans="1:16">
      <c r="A10" s="3" t="s">
        <v>18</v>
      </c>
      <c r="B10" s="3">
        <v>6.8249927999999986</v>
      </c>
      <c r="C10" s="3">
        <v>-3.73111462</v>
      </c>
      <c r="D10" s="3">
        <v>-3.7308496799999999</v>
      </c>
      <c r="E10" s="3">
        <v>-6.479863399999998E-2</v>
      </c>
      <c r="F10" s="3">
        <v>-6.6341649999999974E-2</v>
      </c>
      <c r="G10" s="3">
        <v>-2.95111604E-2</v>
      </c>
      <c r="H10" s="3">
        <v>-2.9465530600000001E-2</v>
      </c>
      <c r="I10" s="3">
        <v>-7.0106553000000002E-2</v>
      </c>
      <c r="J10" s="3">
        <v>8.0737544000000008E-2</v>
      </c>
      <c r="K10" s="3">
        <v>8.079981819999997E-2</v>
      </c>
      <c r="L10" s="3">
        <v>-1.7318917679999999E-7</v>
      </c>
      <c r="M10" s="3">
        <v>-7.0578735400000014E-3</v>
      </c>
      <c r="N10" s="3">
        <v>-1.82211392E-4</v>
      </c>
      <c r="O10" s="3">
        <v>-1.7635686400000001E-4</v>
      </c>
      <c r="P10" s="3">
        <f>SUM(B10:O10)</f>
        <v>-0.74307428078517823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1"/>
  <sheetViews>
    <sheetView workbookViewId="0">
      <selection activeCell="C21" sqref="C21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>
        <v>5.2077079599999987</v>
      </c>
      <c r="C2" s="3">
        <v>-3.4668209200000009</v>
      </c>
      <c r="D2" s="3">
        <v>-3.41924853</v>
      </c>
      <c r="E2" s="3">
        <v>0.99832600000000016</v>
      </c>
      <c r="F2" s="3">
        <v>0.99572264399999999</v>
      </c>
      <c r="G2" s="3">
        <v>0.29370723999999998</v>
      </c>
      <c r="H2" s="3">
        <v>0.29445930100000012</v>
      </c>
      <c r="I2" s="3">
        <v>0.50034026799999987</v>
      </c>
      <c r="J2" s="3">
        <v>5.5370467299999983E-2</v>
      </c>
      <c r="K2" s="3">
        <v>5.9183745200000012E-2</v>
      </c>
      <c r="L2" s="3">
        <v>1.50614767</v>
      </c>
      <c r="M2" s="3">
        <v>1.6826948199999989</v>
      </c>
      <c r="N2" s="3">
        <v>5.4370331100000009E-2</v>
      </c>
      <c r="O2" s="3">
        <v>5.3401841499999991E-2</v>
      </c>
      <c r="P2" s="3">
        <f>SUM(B2:O2)</f>
        <v>4.8153628380999978</v>
      </c>
    </row>
    <row r="3" spans="1:16">
      <c r="A3" s="3" t="s">
        <v>17</v>
      </c>
      <c r="B3" s="3">
        <v>27.387940499999981</v>
      </c>
      <c r="C3" s="3">
        <v>50.166521099999983</v>
      </c>
      <c r="D3" s="3">
        <v>50.193797500000016</v>
      </c>
      <c r="E3" s="3">
        <v>0.15029990300000001</v>
      </c>
      <c r="F3" s="3">
        <v>0.165435531</v>
      </c>
      <c r="G3" s="3">
        <v>-6.5198198200000015E-2</v>
      </c>
      <c r="H3" s="3">
        <v>-6.4855619599999983E-2</v>
      </c>
      <c r="I3" s="3">
        <v>-4.9120817800000022E-2</v>
      </c>
      <c r="J3" s="3">
        <v>0.63064968600000004</v>
      </c>
      <c r="K3" s="3">
        <v>0.61982519400000025</v>
      </c>
      <c r="L3" s="3">
        <v>0.34992517200000001</v>
      </c>
      <c r="M3" s="3">
        <v>0.27272645449999983</v>
      </c>
      <c r="N3" s="3">
        <v>1.0299890090000001E-4</v>
      </c>
      <c r="O3" s="3">
        <v>9.3707542699999986E-5</v>
      </c>
      <c r="P3" s="3">
        <f>SUM(B3:O3)</f>
        <v>129.7581431113436</v>
      </c>
    </row>
    <row r="4" spans="1:16">
      <c r="A4" s="3" t="s">
        <v>18</v>
      </c>
      <c r="B4" s="3">
        <v>8.3800007500000007</v>
      </c>
      <c r="C4" s="3">
        <v>-3.2881397099999998</v>
      </c>
      <c r="D4" s="3">
        <v>-3.3166639800000008</v>
      </c>
      <c r="E4" s="3">
        <v>-4.3872305900000012E-2</v>
      </c>
      <c r="F4" s="3">
        <v>-4.49039538E-2</v>
      </c>
      <c r="G4" s="3">
        <v>-2.9330691799999999E-2</v>
      </c>
      <c r="H4" s="3">
        <v>-2.9515377799999999E-2</v>
      </c>
      <c r="I4" s="3">
        <v>-6.3369322500000019E-2</v>
      </c>
      <c r="J4" s="3">
        <v>8.2527668400000018E-2</v>
      </c>
      <c r="K4" s="3">
        <v>8.0657347999999976E-2</v>
      </c>
      <c r="L4" s="3">
        <v>-2.5321243686000002E-6</v>
      </c>
      <c r="M4" s="3">
        <v>-8.6525753210000018E-3</v>
      </c>
      <c r="N4" s="3">
        <v>-1.8817942800000001E-4</v>
      </c>
      <c r="O4" s="3">
        <v>-1.825245480000001E-4</v>
      </c>
      <c r="P4" s="3">
        <f>SUM(B4:O4)</f>
        <v>1.7183646131786317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>
        <v>4.8641936099999992</v>
      </c>
      <c r="C8" s="3">
        <v>-7.1369527899999978</v>
      </c>
      <c r="D8" s="3">
        <v>-7.1342620600000002</v>
      </c>
      <c r="E8" s="3">
        <v>1.05270898</v>
      </c>
      <c r="F8" s="3">
        <v>1.09542695</v>
      </c>
      <c r="G8" s="3">
        <v>0.29046919700000001</v>
      </c>
      <c r="H8" s="3">
        <v>0.29652334899999988</v>
      </c>
      <c r="I8" s="3">
        <v>0.50007865499999982</v>
      </c>
      <c r="J8" s="3">
        <v>-7.1061208399999992E-2</v>
      </c>
      <c r="K8" s="3">
        <v>-2.149451383999999E-2</v>
      </c>
      <c r="L8" s="3">
        <v>1.480163140000001</v>
      </c>
      <c r="M8" s="3">
        <v>1.5815568200000001</v>
      </c>
      <c r="N8" s="3">
        <v>5.3843363899999983E-2</v>
      </c>
      <c r="O8" s="3">
        <v>4.9295492399999988E-2</v>
      </c>
      <c r="P8" s="3">
        <f>SUM(B8:O8)</f>
        <v>-3.0995110149399956</v>
      </c>
    </row>
    <row r="9" spans="1:16">
      <c r="A9" s="3" t="s">
        <v>17</v>
      </c>
      <c r="B9" s="3">
        <v>26.695136999999988</v>
      </c>
      <c r="C9" s="3">
        <v>83.60057070000002</v>
      </c>
      <c r="D9" s="3">
        <v>83.672083100000037</v>
      </c>
      <c r="E9" s="3">
        <v>0.33529204499999998</v>
      </c>
      <c r="F9" s="3">
        <v>0.18940805599999999</v>
      </c>
      <c r="G9" s="3">
        <v>-6.0732488000000043E-2</v>
      </c>
      <c r="H9" s="3">
        <v>-6.1204001399999999E-2</v>
      </c>
      <c r="I9" s="3">
        <v>-4.2076570099999967E-2</v>
      </c>
      <c r="J9" s="3">
        <v>0.78615046700000035</v>
      </c>
      <c r="K9" s="3">
        <v>0.75036225099999998</v>
      </c>
      <c r="L9" s="3">
        <v>0.43092597599999999</v>
      </c>
      <c r="M9" s="3">
        <v>0.33223691280000012</v>
      </c>
      <c r="N9" s="3">
        <v>1.025521322E-3</v>
      </c>
      <c r="O9" s="3">
        <v>9.6770282500000058E-4</v>
      </c>
      <c r="P9" s="3">
        <f>SUM(B9:O9)</f>
        <v>196.63014667244701</v>
      </c>
    </row>
    <row r="10" spans="1:16">
      <c r="A10" s="3" t="s">
        <v>18</v>
      </c>
      <c r="B10" s="3">
        <v>8.0446965399999986</v>
      </c>
      <c r="C10" s="3">
        <v>-4.9311092300000006</v>
      </c>
      <c r="D10" s="3">
        <v>-4.8939250799999989</v>
      </c>
      <c r="E10" s="3">
        <v>-6.9866186199999999E-2</v>
      </c>
      <c r="F10" s="3">
        <v>-6.4185967699999985E-2</v>
      </c>
      <c r="G10" s="3">
        <v>-2.865107900000001E-2</v>
      </c>
      <c r="H10" s="3">
        <v>-2.9441141299999991E-2</v>
      </c>
      <c r="I10" s="3">
        <v>-6.36930156E-2</v>
      </c>
      <c r="J10" s="3">
        <v>6.5526884300000005E-2</v>
      </c>
      <c r="K10" s="3">
        <v>7.5195348399999973E-2</v>
      </c>
      <c r="L10" s="3">
        <v>1.3859244214799991E-6</v>
      </c>
      <c r="M10" s="3">
        <v>-1.6680055433E-2</v>
      </c>
      <c r="N10" s="3">
        <v>-1.8586197500000009E-4</v>
      </c>
      <c r="O10" s="3">
        <v>-1.7236030800000011E-4</v>
      </c>
      <c r="P10" s="3">
        <f>SUM(B10:O10)</f>
        <v>-1.9124898188915798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7"/>
  <sheetViews>
    <sheetView workbookViewId="0">
      <selection activeCell="J13" sqref="J13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>
        <v>4.2410289799999994</v>
      </c>
      <c r="C2" s="3">
        <v>-5.5220574700000009</v>
      </c>
      <c r="D2" s="3">
        <v>-5.4566923900000006</v>
      </c>
      <c r="E2" s="3">
        <v>1.0380395600000001</v>
      </c>
      <c r="F2" s="3">
        <v>1.02885859</v>
      </c>
      <c r="G2" s="3">
        <v>0.28388584300000003</v>
      </c>
      <c r="H2" s="3">
        <v>0.28876658199999988</v>
      </c>
      <c r="I2" s="3">
        <v>0.48189188000000022</v>
      </c>
      <c r="J2" s="3">
        <v>-3.3748977499999999E-2</v>
      </c>
      <c r="K2" s="3">
        <v>-5.636344560000002E-2</v>
      </c>
      <c r="L2" s="3">
        <v>1.51024672</v>
      </c>
      <c r="M2" s="3">
        <v>1.74153018</v>
      </c>
      <c r="N2" s="3">
        <v>5.2292230300000027E-2</v>
      </c>
      <c r="O2" s="3">
        <v>5.2322554599999987E-2</v>
      </c>
      <c r="P2" s="3">
        <f>SUM(B2:O2)</f>
        <v>-0.34999916320000113</v>
      </c>
    </row>
    <row r="3" spans="1:16">
      <c r="A3" s="3" t="s">
        <v>17</v>
      </c>
      <c r="B3" s="3">
        <v>32.671607599999987</v>
      </c>
      <c r="C3" s="3">
        <v>59.236856199999977</v>
      </c>
      <c r="D3" s="3">
        <v>59.575840299999989</v>
      </c>
      <c r="E3" s="3">
        <v>0.1166481664999999</v>
      </c>
      <c r="F3" s="3">
        <v>0.13256712100000001</v>
      </c>
      <c r="G3" s="3">
        <v>-5.7706580800000032E-2</v>
      </c>
      <c r="H3" s="3">
        <v>-5.6785819899999999E-2</v>
      </c>
      <c r="I3" s="3">
        <v>-4.2165721400000022E-2</v>
      </c>
      <c r="J3" s="3">
        <v>0.83747678500000033</v>
      </c>
      <c r="K3" s="3">
        <v>0.8551912469999996</v>
      </c>
      <c r="L3" s="3">
        <v>0.41487726100000022</v>
      </c>
      <c r="M3" s="3">
        <v>0.38114325999999998</v>
      </c>
      <c r="N3" s="3">
        <v>9.7851725399999992E-5</v>
      </c>
      <c r="O3" s="3">
        <v>7.7224992900000003E-5</v>
      </c>
      <c r="P3" s="3">
        <f>SUM(B3:O3)</f>
        <v>154.06572489511822</v>
      </c>
    </row>
    <row r="4" spans="1:16">
      <c r="A4" s="3" t="s">
        <v>18</v>
      </c>
      <c r="B4" s="3">
        <v>10.16588825</v>
      </c>
      <c r="C4" s="3">
        <v>-3.96894072</v>
      </c>
      <c r="D4" s="3">
        <v>-4.0697356699999983</v>
      </c>
      <c r="E4" s="3">
        <v>-4.1548571499999992E-2</v>
      </c>
      <c r="F4" s="3">
        <v>-3.8232286100000012E-2</v>
      </c>
      <c r="G4" s="3">
        <v>-2.85755426E-2</v>
      </c>
      <c r="H4" s="3">
        <v>-2.9211248500000009E-2</v>
      </c>
      <c r="I4" s="3">
        <v>-5.9299778699999993E-2</v>
      </c>
      <c r="J4" s="3">
        <v>8.0408787999999981E-2</v>
      </c>
      <c r="K4" s="3">
        <v>7.7266638500000012E-2</v>
      </c>
      <c r="L4" s="3">
        <v>-2.6555923900000002E-6</v>
      </c>
      <c r="M4" s="3">
        <v>-2.7346019999999999E-2</v>
      </c>
      <c r="N4" s="3">
        <v>-1.79411971E-4</v>
      </c>
      <c r="O4" s="3">
        <v>-1.79058951E-4</v>
      </c>
      <c r="P4" s="3">
        <f>SUM(B4:O4)</f>
        <v>2.060312712585612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>
        <v>4.4268206049999979</v>
      </c>
      <c r="C8" s="3">
        <v>-11.241991100000011</v>
      </c>
      <c r="D8" s="3">
        <v>-11.349700650000001</v>
      </c>
      <c r="E8" s="3">
        <v>1.139146695</v>
      </c>
      <c r="F8" s="3">
        <v>1.1359571449999999</v>
      </c>
      <c r="G8" s="3">
        <v>0.28468149149999999</v>
      </c>
      <c r="H8" s="3">
        <v>0.29440572999999981</v>
      </c>
      <c r="I8" s="3">
        <v>0.48315793699999982</v>
      </c>
      <c r="J8" s="3">
        <v>-0.13319679779999999</v>
      </c>
      <c r="K8" s="3">
        <v>-0.17822303849999999</v>
      </c>
      <c r="L8" s="3">
        <v>1.508958005</v>
      </c>
      <c r="M8" s="3">
        <v>1.6127340949999991</v>
      </c>
      <c r="N8" s="3">
        <v>4.3601061299999987E-2</v>
      </c>
      <c r="O8" s="3">
        <v>5.083652089999996E-2</v>
      </c>
      <c r="P8" s="3">
        <f>SUM(B8:O8)</f>
        <v>-11.922812300600015</v>
      </c>
    </row>
    <row r="9" spans="1:16">
      <c r="A9" s="3" t="s">
        <v>17</v>
      </c>
      <c r="B9" s="3">
        <v>33.637382700000003</v>
      </c>
      <c r="C9" s="3">
        <v>100.67868199999999</v>
      </c>
      <c r="D9" s="3">
        <v>101.3480528</v>
      </c>
      <c r="E9" s="3">
        <v>0.1643056692399999</v>
      </c>
      <c r="F9" s="3">
        <v>0.11602386889999999</v>
      </c>
      <c r="G9" s="3">
        <v>-5.2983481199999953E-2</v>
      </c>
      <c r="H9" s="3">
        <v>-5.3560266050000013E-2</v>
      </c>
      <c r="I9" s="3">
        <v>-3.4026926850000028E-2</v>
      </c>
      <c r="J9" s="3">
        <v>1.0289803710000001</v>
      </c>
      <c r="K9" s="3">
        <v>1.1306853649999999</v>
      </c>
      <c r="L9" s="3">
        <v>0.48118473800000011</v>
      </c>
      <c r="M9" s="3">
        <v>0.37924590304999989</v>
      </c>
      <c r="N9" s="3">
        <v>7.7764448249999978E-4</v>
      </c>
      <c r="O9" s="3">
        <v>9.9898087750000019E-4</v>
      </c>
      <c r="P9" s="3">
        <f>SUM(B9:O9)</f>
        <v>238.82574936645</v>
      </c>
    </row>
    <row r="10" spans="1:16">
      <c r="A10" s="3" t="s">
        <v>18</v>
      </c>
      <c r="B10" s="3">
        <v>10.3095915</v>
      </c>
      <c r="C10" s="3">
        <v>-6.2092747299999971</v>
      </c>
      <c r="D10" s="3">
        <v>-6.1449286300000026</v>
      </c>
      <c r="E10" s="3">
        <v>-6.2500579650000013E-2</v>
      </c>
      <c r="F10" s="3">
        <v>-5.9849885600000013E-2</v>
      </c>
      <c r="G10" s="3">
        <v>-2.8779464299999981E-2</v>
      </c>
      <c r="H10" s="3">
        <v>-2.9739224950000011E-2</v>
      </c>
      <c r="I10" s="3">
        <v>-5.9299399399999973E-2</v>
      </c>
      <c r="J10" s="3">
        <v>7.9146137100000027E-2</v>
      </c>
      <c r="K10" s="3">
        <v>8.1718890950000012E-2</v>
      </c>
      <c r="L10" s="3">
        <v>9.1731838621550009E-7</v>
      </c>
      <c r="M10" s="3">
        <v>-2.4516255153000009E-2</v>
      </c>
      <c r="N10" s="3">
        <v>-1.45631173E-4</v>
      </c>
      <c r="O10" s="3">
        <v>-1.773097415E-4</v>
      </c>
      <c r="P10" s="3">
        <f>SUM(B10:O10)</f>
        <v>-2.1487536645991132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  <row r="12" spans="1:16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</row>
    <row r="13" spans="1:16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</row>
    <row r="14" spans="1:16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</row>
    <row r="15" spans="1:16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</row>
    <row r="16" spans="1: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</row>
    <row r="17" spans="1:16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1"/>
  <sheetViews>
    <sheetView workbookViewId="0">
      <selection activeCell="O18" sqref="O18"/>
    </sheetView>
  </sheetViews>
  <sheetFormatPr baseColWidth="10" defaultRowHeight="20"/>
  <cols>
    <col min="1" max="11" width="10.7109375" style="37" customWidth="1"/>
    <col min="12" max="16384" width="10.7109375" style="37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>
        <v>3.2897780499999989</v>
      </c>
      <c r="C2" s="3">
        <v>-7.4860062699999972</v>
      </c>
      <c r="D2" s="3">
        <v>-7.5451987699999972</v>
      </c>
      <c r="E2" s="3">
        <v>1.048583</v>
      </c>
      <c r="F2" s="3">
        <v>1.0410199099999999</v>
      </c>
      <c r="G2" s="3">
        <v>0.28477079900000002</v>
      </c>
      <c r="H2" s="3">
        <v>0.28389902900000002</v>
      </c>
      <c r="I2" s="3">
        <v>0.46925866899999991</v>
      </c>
      <c r="J2" s="3">
        <v>-0.221865759</v>
      </c>
      <c r="K2" s="3">
        <v>-0.17917038199999999</v>
      </c>
      <c r="L2" s="3">
        <v>1.4846066600000001</v>
      </c>
      <c r="M2" s="3">
        <v>1.7923752799999999</v>
      </c>
      <c r="N2" s="3">
        <v>4.7811294600000012E-2</v>
      </c>
      <c r="O2" s="3">
        <v>4.9001110199999989E-2</v>
      </c>
      <c r="P2" s="3">
        <f>SUM(B2:O2)</f>
        <v>-5.6411373791999955</v>
      </c>
    </row>
    <row r="3" spans="1:16">
      <c r="A3" s="3" t="s">
        <v>17</v>
      </c>
      <c r="B3" s="3">
        <v>37.721099099999989</v>
      </c>
      <c r="C3" s="3">
        <v>66.226199799999989</v>
      </c>
      <c r="D3" s="3">
        <v>66.554559400000031</v>
      </c>
      <c r="E3" s="3">
        <v>9.7896217700000024E-2</v>
      </c>
      <c r="F3" s="3">
        <v>9.8593598100000013E-2</v>
      </c>
      <c r="G3" s="3">
        <v>-5.1583037700000008E-2</v>
      </c>
      <c r="H3" s="3">
        <v>-5.1380736199999992E-2</v>
      </c>
      <c r="I3" s="3">
        <v>-3.3550308399999999E-2</v>
      </c>
      <c r="J3" s="3">
        <v>1.1234077200000001</v>
      </c>
      <c r="K3" s="3">
        <v>1.15094567</v>
      </c>
      <c r="L3" s="3">
        <v>0.45847271599999978</v>
      </c>
      <c r="M3" s="3">
        <v>0.42175850799999981</v>
      </c>
      <c r="N3" s="3">
        <v>2.2071371699999989E-5</v>
      </c>
      <c r="O3" s="3">
        <v>2.2244205819999999E-5</v>
      </c>
      <c r="P3" s="3">
        <f>SUM(B3:O3)</f>
        <v>173.71646296307748</v>
      </c>
    </row>
    <row r="4" spans="1:16">
      <c r="A4" s="3" t="s">
        <v>18</v>
      </c>
      <c r="B4" s="3">
        <v>11.6862119</v>
      </c>
      <c r="C4" s="3">
        <v>-4.6035352800000018</v>
      </c>
      <c r="D4" s="3">
        <v>-4.6194561299999997</v>
      </c>
      <c r="E4" s="3">
        <v>-2.8928358600000009E-2</v>
      </c>
      <c r="F4" s="3">
        <v>-3.266245990000001E-2</v>
      </c>
      <c r="G4" s="3">
        <v>-2.914760210000001E-2</v>
      </c>
      <c r="H4" s="3">
        <v>-2.9081448900000001E-2</v>
      </c>
      <c r="I4" s="3">
        <v>-5.5206784600000003E-2</v>
      </c>
      <c r="J4" s="3">
        <v>7.398775649999996E-2</v>
      </c>
      <c r="K4" s="3">
        <v>8.3785018499999989E-2</v>
      </c>
      <c r="L4" s="3">
        <v>-1.827573714E-6</v>
      </c>
      <c r="M4" s="3">
        <v>-3.3631326700000012E-2</v>
      </c>
      <c r="N4" s="3">
        <v>-1.6126572800000011E-4</v>
      </c>
      <c r="O4" s="3">
        <v>-1.6479322000000001E-4</v>
      </c>
      <c r="P4" s="3">
        <f>SUM(B4:O4)</f>
        <v>2.4120073976782836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>
        <v>2.7716271399999992</v>
      </c>
      <c r="C8" s="3">
        <v>-15.373682799999999</v>
      </c>
      <c r="D8" s="3">
        <v>-14.6777546</v>
      </c>
      <c r="E8" s="3">
        <v>1.2275943600000001</v>
      </c>
      <c r="F8" s="3">
        <v>1.23084876</v>
      </c>
      <c r="G8" s="3">
        <v>0.28906872400000011</v>
      </c>
      <c r="H8" s="3">
        <v>0.28728904000000011</v>
      </c>
      <c r="I8" s="3">
        <v>0.47410674800000002</v>
      </c>
      <c r="J8" s="3">
        <v>-0.26855860399999998</v>
      </c>
      <c r="K8" s="3">
        <v>-0.110237372</v>
      </c>
      <c r="L8" s="3">
        <v>1.4856414600000001</v>
      </c>
      <c r="M8" s="3">
        <v>1.7526021599999999</v>
      </c>
      <c r="N8" s="3">
        <v>4.7402308000000011E-2</v>
      </c>
      <c r="O8" s="3">
        <v>4.6281683199999993E-2</v>
      </c>
      <c r="P8" s="3">
        <f>SUM(B8:O8)</f>
        <v>-20.817770992799996</v>
      </c>
    </row>
    <row r="9" spans="1:16">
      <c r="A9" s="3" t="s">
        <v>17</v>
      </c>
      <c r="B9" s="3">
        <v>38.61819779999999</v>
      </c>
      <c r="C9" s="3">
        <v>111.893822</v>
      </c>
      <c r="D9" s="3">
        <v>113.804046</v>
      </c>
      <c r="E9" s="3">
        <v>7.3674097800000019E-2</v>
      </c>
      <c r="F9" s="3">
        <v>8.0479964200000018E-2</v>
      </c>
      <c r="G9" s="3">
        <v>-4.8059019399999993E-2</v>
      </c>
      <c r="H9" s="3">
        <v>-4.7584796199999987E-2</v>
      </c>
      <c r="I9" s="3">
        <v>-2.667464059999999E-2</v>
      </c>
      <c r="J9" s="3">
        <v>1.32017188</v>
      </c>
      <c r="K9" s="3">
        <v>1.3415916000000001</v>
      </c>
      <c r="L9" s="3">
        <v>0.57130432600000003</v>
      </c>
      <c r="M9" s="3">
        <v>0.48064826799999982</v>
      </c>
      <c r="N9" s="3">
        <v>8.7409971599999967E-4</v>
      </c>
      <c r="O9" s="3">
        <v>8.9356616599999992E-4</v>
      </c>
      <c r="P9" s="3">
        <f>SUM(B9:O9)</f>
        <v>268.06338514568193</v>
      </c>
    </row>
    <row r="10" spans="1:16">
      <c r="A10" s="3" t="s">
        <v>18</v>
      </c>
      <c r="B10" s="3">
        <v>11.8919292</v>
      </c>
      <c r="C10" s="3">
        <v>-6.7635475199999986</v>
      </c>
      <c r="D10" s="3">
        <v>-7.5432526000000006</v>
      </c>
      <c r="E10" s="3">
        <v>-5.8802796200000007E-2</v>
      </c>
      <c r="F10" s="3">
        <v>-5.685361659999999E-2</v>
      </c>
      <c r="G10" s="3">
        <v>-2.9466308800000011E-2</v>
      </c>
      <c r="H10" s="3">
        <v>-2.929821560000001E-2</v>
      </c>
      <c r="I10" s="3">
        <v>-5.6367402800000008E-2</v>
      </c>
      <c r="J10" s="3">
        <v>8.9514418199999959E-2</v>
      </c>
      <c r="K10" s="3">
        <v>9.5819164199999987E-2</v>
      </c>
      <c r="L10" s="3">
        <v>6.904387522E-7</v>
      </c>
      <c r="M10" s="3">
        <v>-3.9353515999999998E-2</v>
      </c>
      <c r="N10" s="3">
        <v>-1.6213233399999999E-4</v>
      </c>
      <c r="O10" s="3">
        <v>-1.6057264000000001E-4</v>
      </c>
      <c r="P10" s="3">
        <f>SUM(B10:O10)</f>
        <v>-2.500001208135247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alpha=0</vt:lpstr>
      <vt:lpstr>alpha=2</vt:lpstr>
      <vt:lpstr>alpha=4</vt:lpstr>
      <vt:lpstr>Sheet1</vt:lpstr>
      <vt:lpstr>alpha=6</vt:lpstr>
      <vt:lpstr>alpha=8</vt:lpstr>
      <vt:lpstr>alpha=10</vt:lpstr>
      <vt:lpstr>alpha=12</vt:lpstr>
      <vt:lpstr>alpha=14</vt:lpstr>
      <vt:lpstr>変換後プロット</vt:lpstr>
      <vt:lpstr>三種抜きプロット</vt:lpstr>
      <vt:lpstr>プロット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2019-10-21T04:59:10Z</dcterms:created>
  <dcterms:modified xsi:type="dcterms:W3CDTF">2019-11-03T04:02:38Z</dcterms:modified>
</cp:coreProperties>
</file>