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ovanostra/Dropbox/Udacity/P7/"/>
    </mc:Choice>
  </mc:AlternateContent>
  <bookViews>
    <workbookView xWindow="0" yWindow="460" windowWidth="28800" windowHeight="1746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3" i="2"/>
  <c r="N33" i="2"/>
  <c r="N29" i="2"/>
  <c r="N30" i="2"/>
  <c r="N31" i="2"/>
  <c r="N32" i="2"/>
  <c r="K30" i="2"/>
  <c r="K31" i="2"/>
  <c r="K33" i="2"/>
  <c r="K32" i="2"/>
  <c r="K29" i="2"/>
  <c r="P28" i="2"/>
  <c r="M28" i="2"/>
  <c r="L28" i="2"/>
  <c r="N28" i="2"/>
  <c r="O28" i="2"/>
  <c r="K28" i="2"/>
  <c r="L27" i="2"/>
  <c r="K27" i="2"/>
  <c r="N26" i="2"/>
  <c r="O26" i="2"/>
  <c r="L26" i="2"/>
  <c r="K26" i="2"/>
  <c r="H45" i="2"/>
  <c r="B45" i="2"/>
  <c r="E43" i="2"/>
  <c r="E46" i="2"/>
  <c r="E45" i="2"/>
  <c r="E47" i="2"/>
  <c r="F40" i="2"/>
  <c r="E40" i="2"/>
  <c r="E41" i="2"/>
  <c r="E44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F3" i="2"/>
  <c r="E3" i="2"/>
  <c r="I40" i="2"/>
  <c r="H40" i="2"/>
  <c r="H41" i="2"/>
  <c r="H42" i="2"/>
  <c r="H44" i="2"/>
  <c r="H43" i="2"/>
  <c r="C40" i="2"/>
  <c r="B40" i="2"/>
  <c r="B41" i="2"/>
  <c r="B42" i="2"/>
  <c r="B44" i="2"/>
  <c r="B43" i="2"/>
  <c r="G14" i="1"/>
  <c r="F14" i="1"/>
  <c r="E3" i="1"/>
  <c r="E7" i="1"/>
  <c r="D5" i="1"/>
  <c r="D3" i="1"/>
  <c r="C3" i="1"/>
  <c r="D2" i="1"/>
  <c r="C2" i="1"/>
</calcChain>
</file>

<file path=xl/sharedStrings.xml><?xml version="1.0" encoding="utf-8"?>
<sst xmlns="http://schemas.openxmlformats.org/spreadsheetml/2006/main" count="92" uniqueCount="69">
  <si>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</si>
  <si>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</si>
  <si>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</si>
  <si>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</si>
  <si>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0.08</t>
  </si>
  <si>
    <t>Probability of enrolling, given click:</t>
  </si>
  <si>
    <t>Probability of payment, given enroll:</t>
  </si>
  <si>
    <t>Probability of payment, given click</t>
  </si>
  <si>
    <t>Variability</t>
  </si>
  <si>
    <t>net conv</t>
  </si>
  <si>
    <t>gross conv</t>
  </si>
  <si>
    <t>pageviews</t>
  </si>
  <si>
    <t>length</t>
  </si>
  <si>
    <t>all traffic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</si>
  <si>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</si>
  <si>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</si>
  <si>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</si>
  <si>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</si>
  <si>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</si>
  <si>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</si>
  <si>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</si>
  <si>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</si>
  <si>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</si>
  <si>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</si>
  <si>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</si>
  <si>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</si>
  <si>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</si>
  <si>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</si>
  <si>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</si>
  <si>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</si>
  <si>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</si>
  <si>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</si>
  <si>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</si>
  <si>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</si>
  <si>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</si>
  <si>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</si>
  <si>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</si>
  <si>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</si>
  <si>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</si>
  <si>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</si>
  <si>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</si>
  <si>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</si>
  <si>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</si>
  <si>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</si>
  <si>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</si>
  <si>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</si>
  <si>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</si>
  <si>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</si>
  <si>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</si>
  <si>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</si>
  <si>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</si>
  <si>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</si>
  <si>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</si>
  <si>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</si>
  <si>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</si>
  <si>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</si>
  <si>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</t>
  </si>
  <si>
    <t>EXPERIMENT</t>
  </si>
  <si>
    <t>SE</t>
  </si>
  <si>
    <t>Margin</t>
  </si>
  <si>
    <t>Upper</t>
  </si>
  <si>
    <t>Lower</t>
  </si>
  <si>
    <t>Observed</t>
  </si>
  <si>
    <t>CTR</t>
  </si>
  <si>
    <t>Difference</t>
  </si>
  <si>
    <t>Total</t>
  </si>
  <si>
    <t>Total clicks</t>
  </si>
  <si>
    <t>Probability</t>
  </si>
  <si>
    <t>Pooled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</si>
</sst>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0"/>
    <numFmt numFmtId="166" formatCode="0.000000"/>
    <numFmt numFmtId="167" formatCode="0.00000000"/>
  </numFmts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theme="1"/>
      <name val="Calibri"/>
      <family val="2"/>
      <scheme val="minor"/>
    </font>
    <font>
      <sz val="13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0" borderId="0" xfId="0" applyFill="1"/>
    <xf numFmtId="167" fontId="0" fillId="0" borderId="0" xfId="0" applyNumberFormat="1"/>
    <xf numFmtId="16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showRuler="0" zoomScale="130" zoomScaleNormal="130" zoomScalePageLayoutView="130" workbookViewId="0">
      <selection activeCell="E7" sqref="E7"/>
    </sheetView>
  </sheetViews>
  <sheetFormatPr baseColWidth="10" defaultRowHeight="16" x14ac:dyDescent="0.2"/>
  <cols>
    <col min="1" max="1" width="46.6640625" bestFit="1" customWidth="1"/>
    <col min="2" max="2" width="11.33203125" bestFit="1" customWidth="1"/>
    <col min="4" max="4" width="11.1640625" bestFit="1" customWidth="1"/>
    <col min="5" max="5" width="12.33203125" bestFit="1" customWidth="1"/>
    <col min="6" max="6" width="11.1640625" bestFit="1" customWidth="1"/>
  </cols>
  <sheetData>
    <row r="1" spans="1:8" ht="17" x14ac:dyDescent="0.2">
      <c r="A1" s="3" t="s">
        <v>0</v>
      </c>
      <c r="B1" s="3">
        <v>40000</v>
      </c>
      <c r="C1" s="2"/>
      <c r="D1" s="2">
        <v>5000</v>
      </c>
      <c r="E1" t="s">
        <v>8</v>
      </c>
    </row>
    <row r="2" spans="1:8" ht="17" x14ac:dyDescent="0.2">
      <c r="A2" s="3" t="s">
        <v>1</v>
      </c>
      <c r="B2" s="3">
        <v>3200</v>
      </c>
      <c r="C2" s="2">
        <f>B2/B1</f>
        <v>0.08</v>
      </c>
      <c r="D2">
        <f>D1*C2</f>
        <v>400</v>
      </c>
    </row>
    <row r="3" spans="1:8" ht="17" x14ac:dyDescent="0.2">
      <c r="A3" s="3" t="s">
        <v>2</v>
      </c>
      <c r="B3" s="3">
        <v>660</v>
      </c>
      <c r="C3" s="2">
        <f>B3/B2</f>
        <v>0.20624999999999999</v>
      </c>
      <c r="D3">
        <f>D2*C3</f>
        <v>82.5</v>
      </c>
      <c r="E3">
        <f>SQRT(B5*(1-B5)/(D2))</f>
        <v>2.0230604137049392E-2</v>
      </c>
    </row>
    <row r="4" spans="1:8" ht="17" x14ac:dyDescent="0.2">
      <c r="A4" s="3" t="s">
        <v>3</v>
      </c>
      <c r="B4" s="3" t="s">
        <v>4</v>
      </c>
      <c r="C4" s="2"/>
    </row>
    <row r="5" spans="1:8" ht="17" x14ac:dyDescent="0.2">
      <c r="A5" s="3" t="s">
        <v>5</v>
      </c>
      <c r="B5" s="3">
        <v>0.20624999999999999</v>
      </c>
      <c r="C5" s="2"/>
      <c r="D5">
        <f>((B2-D2)/D1)*(1-((B2-D2)/D1))/D1</f>
        <v>4.9279999999999996E-5</v>
      </c>
    </row>
    <row r="6" spans="1:8" ht="17" x14ac:dyDescent="0.2">
      <c r="A6" s="3" t="s">
        <v>6</v>
      </c>
      <c r="B6" s="3">
        <v>0.53</v>
      </c>
      <c r="C6" s="2"/>
    </row>
    <row r="7" spans="1:8" ht="17" x14ac:dyDescent="0.2">
      <c r="A7" s="3" t="s">
        <v>7</v>
      </c>
      <c r="B7" s="3">
        <v>0.10931250000000001</v>
      </c>
      <c r="C7" s="2"/>
      <c r="E7" s="6">
        <f>SQRT(B7*(1-B7)/D2)</f>
        <v>1.560154458248846E-2</v>
      </c>
    </row>
    <row r="13" spans="1:8" x14ac:dyDescent="0.2">
      <c r="F13" t="s">
        <v>11</v>
      </c>
      <c r="G13" t="s">
        <v>12</v>
      </c>
    </row>
    <row r="14" spans="1:8" x14ac:dyDescent="0.2">
      <c r="D14" t="s">
        <v>9</v>
      </c>
      <c r="E14" s="7"/>
      <c r="F14" s="7">
        <f>27413*2*B1/B2</f>
        <v>685325</v>
      </c>
      <c r="G14">
        <f>F14/(B1/2)</f>
        <v>34.266249999999999</v>
      </c>
      <c r="H14" t="s">
        <v>13</v>
      </c>
    </row>
    <row r="15" spans="1:8" x14ac:dyDescent="0.2">
      <c r="D15" t="s">
        <v>10</v>
      </c>
      <c r="E15" s="7"/>
      <c r="F15" s="7">
        <f>F14/2</f>
        <v>342662.5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Ruler="0" topLeftCell="A22" zoomScale="140" zoomScaleNormal="140" zoomScalePageLayoutView="140" workbookViewId="0">
      <selection activeCell="F39" sqref="F39"/>
    </sheetView>
  </sheetViews>
  <sheetFormatPr baseColWidth="10" defaultRowHeight="16" x14ac:dyDescent="0.2"/>
  <cols>
    <col min="1" max="1" width="13.6640625" bestFit="1" customWidth="1"/>
    <col min="2" max="2" width="11.5" bestFit="1" customWidth="1"/>
    <col min="3" max="3" width="11.6640625" bestFit="1" customWidth="1"/>
    <col min="4" max="4" width="9.6640625" bestFit="1" customWidth="1"/>
    <col min="5" max="6" width="12.83203125" bestFit="1" customWidth="1"/>
    <col min="7" max="9" width="12.5" bestFit="1" customWidth="1"/>
    <col min="10" max="10" width="11.6640625" bestFit="1" customWidth="1"/>
    <col min="11" max="11" width="14.1640625" bestFit="1" customWidth="1"/>
    <col min="12" max="12" width="11.6640625" bestFit="1" customWidth="1"/>
  </cols>
  <sheetData>
    <row r="1" spans="1:16" x14ac:dyDescent="0.2">
      <c r="B1" s="8" t="s">
        <v>56</v>
      </c>
      <c r="C1" s="8" t="s">
        <v>57</v>
      </c>
      <c r="E1" s="8" t="s">
        <v>56</v>
      </c>
      <c r="F1" s="8" t="s">
        <v>57</v>
      </c>
      <c r="H1" s="8" t="s">
        <v>56</v>
      </c>
      <c r="I1" s="8" t="s">
        <v>57</v>
      </c>
      <c r="K1" s="8" t="s">
        <v>56</v>
      </c>
      <c r="L1" s="8" t="s">
        <v>57</v>
      </c>
      <c r="N1" s="8" t="s">
        <v>56</v>
      </c>
      <c r="O1" s="8" t="s">
        <v>57</v>
      </c>
    </row>
    <row r="2" spans="1:16" ht="17" x14ac:dyDescent="0.2">
      <c r="A2" s="9" t="s">
        <v>14</v>
      </c>
      <c r="B2" s="9" t="s">
        <v>15</v>
      </c>
      <c r="C2" s="9" t="s">
        <v>15</v>
      </c>
      <c r="D2" s="10"/>
      <c r="E2" s="9" t="s">
        <v>63</v>
      </c>
      <c r="F2" s="9" t="s">
        <v>63</v>
      </c>
      <c r="H2" s="9" t="s">
        <v>16</v>
      </c>
      <c r="I2" s="9" t="s">
        <v>16</v>
      </c>
      <c r="K2" s="9" t="s">
        <v>17</v>
      </c>
      <c r="L2" s="9" t="s">
        <v>17</v>
      </c>
      <c r="N2" s="9" t="s">
        <v>18</v>
      </c>
      <c r="O2" s="9" t="s">
        <v>18</v>
      </c>
    </row>
    <row r="3" spans="1:16" ht="17" x14ac:dyDescent="0.2">
      <c r="A3" s="9" t="s">
        <v>19</v>
      </c>
      <c r="B3" s="1">
        <v>7723</v>
      </c>
      <c r="C3" s="1">
        <v>7716</v>
      </c>
      <c r="E3">
        <f>H3/B3</f>
        <v>8.8955069273598336E-2</v>
      </c>
      <c r="F3">
        <f>I3/C3</f>
        <v>8.8906168999481602E-2</v>
      </c>
      <c r="H3" s="1">
        <v>687</v>
      </c>
      <c r="I3" s="1">
        <v>686</v>
      </c>
      <c r="K3" s="1">
        <v>134</v>
      </c>
      <c r="L3" s="1">
        <v>105</v>
      </c>
      <c r="M3">
        <f>L3-K3</f>
        <v>-29</v>
      </c>
      <c r="N3" s="1">
        <v>70</v>
      </c>
      <c r="O3" s="1">
        <v>34</v>
      </c>
      <c r="P3">
        <f>O3-N3</f>
        <v>-36</v>
      </c>
    </row>
    <row r="4" spans="1:16" ht="17" x14ac:dyDescent="0.2">
      <c r="A4" s="9" t="s">
        <v>20</v>
      </c>
      <c r="B4" s="1">
        <v>9102</v>
      </c>
      <c r="C4" s="1">
        <v>9288</v>
      </c>
      <c r="E4">
        <f t="shared" ref="E4:E39" si="0">H4/B4</f>
        <v>8.5585585585585586E-2</v>
      </c>
      <c r="F4">
        <f t="shared" ref="F4:F39" si="1">I4/C4</f>
        <v>8.4517657192075796E-2</v>
      </c>
      <c r="H4" s="1">
        <v>779</v>
      </c>
      <c r="I4" s="1">
        <v>785</v>
      </c>
      <c r="K4" s="1">
        <v>147</v>
      </c>
      <c r="L4" s="1">
        <v>116</v>
      </c>
      <c r="M4">
        <f t="shared" ref="M4:M25" si="2">L4-K4</f>
        <v>-31</v>
      </c>
      <c r="N4" s="1">
        <v>70</v>
      </c>
      <c r="O4" s="1">
        <v>91</v>
      </c>
      <c r="P4">
        <f t="shared" ref="P4:P25" si="3">O4-N4</f>
        <v>21</v>
      </c>
    </row>
    <row r="5" spans="1:16" ht="17" x14ac:dyDescent="0.2">
      <c r="A5" s="9" t="s">
        <v>21</v>
      </c>
      <c r="B5" s="1">
        <v>10511</v>
      </c>
      <c r="C5" s="1">
        <v>10480</v>
      </c>
      <c r="E5">
        <f t="shared" si="0"/>
        <v>8.6480829607078299E-2</v>
      </c>
      <c r="F5">
        <f t="shared" si="1"/>
        <v>8.4351145038167943E-2</v>
      </c>
      <c r="H5" s="1">
        <v>909</v>
      </c>
      <c r="I5" s="1">
        <v>884</v>
      </c>
      <c r="K5" s="1">
        <v>167</v>
      </c>
      <c r="L5" s="1">
        <v>145</v>
      </c>
      <c r="M5">
        <f t="shared" si="2"/>
        <v>-22</v>
      </c>
      <c r="N5" s="1">
        <v>95</v>
      </c>
      <c r="O5" s="1">
        <v>79</v>
      </c>
      <c r="P5">
        <f t="shared" si="3"/>
        <v>-16</v>
      </c>
    </row>
    <row r="6" spans="1:16" ht="17" x14ac:dyDescent="0.2">
      <c r="A6" s="9" t="s">
        <v>22</v>
      </c>
      <c r="B6" s="1">
        <v>9871</v>
      </c>
      <c r="C6" s="1">
        <v>9867</v>
      </c>
      <c r="E6">
        <f t="shared" si="0"/>
        <v>8.4692533684530447E-2</v>
      </c>
      <c r="F6">
        <f t="shared" si="1"/>
        <v>8.3814735988649039E-2</v>
      </c>
      <c r="H6" s="1">
        <v>836</v>
      </c>
      <c r="I6" s="1">
        <v>827</v>
      </c>
      <c r="K6" s="1">
        <v>156</v>
      </c>
      <c r="L6" s="1">
        <v>138</v>
      </c>
      <c r="M6">
        <f t="shared" si="2"/>
        <v>-18</v>
      </c>
      <c r="N6" s="1">
        <v>105</v>
      </c>
      <c r="O6" s="1">
        <v>92</v>
      </c>
      <c r="P6">
        <f t="shared" si="3"/>
        <v>-13</v>
      </c>
    </row>
    <row r="7" spans="1:16" ht="17" x14ac:dyDescent="0.2">
      <c r="A7" s="9" t="s">
        <v>23</v>
      </c>
      <c r="B7" s="1">
        <v>10014</v>
      </c>
      <c r="C7" s="1">
        <v>9793</v>
      </c>
      <c r="E7">
        <f t="shared" si="0"/>
        <v>8.3582983822648296E-2</v>
      </c>
      <c r="F7">
        <f t="shared" si="1"/>
        <v>8.4958643929337288E-2</v>
      </c>
      <c r="H7" s="1">
        <v>837</v>
      </c>
      <c r="I7" s="1">
        <v>832</v>
      </c>
      <c r="K7" s="1">
        <v>163</v>
      </c>
      <c r="L7" s="1">
        <v>140</v>
      </c>
      <c r="M7">
        <f t="shared" si="2"/>
        <v>-23</v>
      </c>
      <c r="N7" s="1">
        <v>64</v>
      </c>
      <c r="O7" s="1">
        <v>94</v>
      </c>
      <c r="P7">
        <f t="shared" si="3"/>
        <v>30</v>
      </c>
    </row>
    <row r="8" spans="1:16" ht="17" x14ac:dyDescent="0.2">
      <c r="A8" s="9" t="s">
        <v>24</v>
      </c>
      <c r="B8" s="1">
        <v>9670</v>
      </c>
      <c r="C8" s="1">
        <v>9500</v>
      </c>
      <c r="E8">
        <f t="shared" si="0"/>
        <v>8.5108583247156158E-2</v>
      </c>
      <c r="F8">
        <f t="shared" si="1"/>
        <v>8.2947368421052631E-2</v>
      </c>
      <c r="H8" s="1">
        <v>823</v>
      </c>
      <c r="I8" s="1">
        <v>788</v>
      </c>
      <c r="K8" s="1">
        <v>138</v>
      </c>
      <c r="L8" s="1">
        <v>129</v>
      </c>
      <c r="M8">
        <f t="shared" si="2"/>
        <v>-9</v>
      </c>
      <c r="N8" s="1">
        <v>82</v>
      </c>
      <c r="O8" s="1">
        <v>61</v>
      </c>
      <c r="P8">
        <f t="shared" si="3"/>
        <v>-21</v>
      </c>
    </row>
    <row r="9" spans="1:16" ht="17" x14ac:dyDescent="0.2">
      <c r="A9" s="9" t="s">
        <v>25</v>
      </c>
      <c r="B9" s="1">
        <v>9008</v>
      </c>
      <c r="C9" s="1">
        <v>9088</v>
      </c>
      <c r="E9">
        <f t="shared" si="0"/>
        <v>8.3037300177619899E-2</v>
      </c>
      <c r="F9">
        <f t="shared" si="1"/>
        <v>8.5827464788732391E-2</v>
      </c>
      <c r="H9" s="1">
        <v>748</v>
      </c>
      <c r="I9" s="1">
        <v>780</v>
      </c>
      <c r="K9" s="1">
        <v>146</v>
      </c>
      <c r="L9" s="1">
        <v>127</v>
      </c>
      <c r="M9">
        <f t="shared" si="2"/>
        <v>-19</v>
      </c>
      <c r="N9" s="1">
        <v>76</v>
      </c>
      <c r="O9" s="1">
        <v>44</v>
      </c>
      <c r="P9">
        <f t="shared" si="3"/>
        <v>-32</v>
      </c>
    </row>
    <row r="10" spans="1:16" ht="17" x14ac:dyDescent="0.2">
      <c r="A10" s="9" t="s">
        <v>26</v>
      </c>
      <c r="B10" s="1">
        <v>7434</v>
      </c>
      <c r="C10" s="1">
        <v>7664</v>
      </c>
      <c r="E10">
        <f t="shared" si="0"/>
        <v>8.5014796879203658E-2</v>
      </c>
      <c r="F10">
        <f t="shared" si="1"/>
        <v>8.5073068893528184E-2</v>
      </c>
      <c r="H10" s="1">
        <v>632</v>
      </c>
      <c r="I10" s="1">
        <v>652</v>
      </c>
      <c r="K10" s="1">
        <v>110</v>
      </c>
      <c r="L10" s="1">
        <v>94</v>
      </c>
      <c r="M10">
        <f t="shared" si="2"/>
        <v>-16</v>
      </c>
      <c r="N10" s="1">
        <v>70</v>
      </c>
      <c r="O10" s="1">
        <v>62</v>
      </c>
      <c r="P10">
        <f t="shared" si="3"/>
        <v>-8</v>
      </c>
    </row>
    <row r="11" spans="1:16" ht="17" x14ac:dyDescent="0.2">
      <c r="A11" s="9" t="s">
        <v>27</v>
      </c>
      <c r="B11" s="1">
        <v>8459</v>
      </c>
      <c r="C11" s="1">
        <v>8434</v>
      </c>
      <c r="E11">
        <f t="shared" si="0"/>
        <v>8.1688142806478306E-2</v>
      </c>
      <c r="F11">
        <f t="shared" si="1"/>
        <v>8.2641688404078734E-2</v>
      </c>
      <c r="H11" s="1">
        <v>691</v>
      </c>
      <c r="I11" s="1">
        <v>697</v>
      </c>
      <c r="K11" s="1">
        <v>131</v>
      </c>
      <c r="L11" s="1">
        <v>120</v>
      </c>
      <c r="M11">
        <f t="shared" si="2"/>
        <v>-11</v>
      </c>
      <c r="N11" s="1">
        <v>60</v>
      </c>
      <c r="O11" s="1">
        <v>77</v>
      </c>
      <c r="P11">
        <f t="shared" si="3"/>
        <v>17</v>
      </c>
    </row>
    <row r="12" spans="1:16" ht="17" x14ac:dyDescent="0.2">
      <c r="A12" s="9" t="s">
        <v>28</v>
      </c>
      <c r="B12" s="1">
        <v>10667</v>
      </c>
      <c r="C12" s="1">
        <v>10496</v>
      </c>
      <c r="E12">
        <f t="shared" si="0"/>
        <v>8.0716227617886938E-2</v>
      </c>
      <c r="F12">
        <f t="shared" si="1"/>
        <v>8.1935975609756101E-2</v>
      </c>
      <c r="H12" s="1">
        <v>861</v>
      </c>
      <c r="I12" s="1">
        <v>860</v>
      </c>
      <c r="K12" s="1">
        <v>165</v>
      </c>
      <c r="L12" s="1">
        <v>153</v>
      </c>
      <c r="M12">
        <f t="shared" si="2"/>
        <v>-12</v>
      </c>
      <c r="N12" s="1">
        <v>97</v>
      </c>
      <c r="O12" s="1">
        <v>98</v>
      </c>
      <c r="P12">
        <f t="shared" si="3"/>
        <v>1</v>
      </c>
    </row>
    <row r="13" spans="1:16" ht="17" x14ac:dyDescent="0.2">
      <c r="A13" s="9" t="s">
        <v>29</v>
      </c>
      <c r="B13" s="1">
        <v>10660</v>
      </c>
      <c r="C13" s="1">
        <v>10551</v>
      </c>
      <c r="E13">
        <f t="shared" si="0"/>
        <v>8.1332082551594742E-2</v>
      </c>
      <c r="F13">
        <f t="shared" si="1"/>
        <v>8.1887972704009104E-2</v>
      </c>
      <c r="H13" s="1">
        <v>867</v>
      </c>
      <c r="I13" s="1">
        <v>864</v>
      </c>
      <c r="K13" s="1">
        <v>196</v>
      </c>
      <c r="L13" s="1">
        <v>143</v>
      </c>
      <c r="M13">
        <f t="shared" si="2"/>
        <v>-53</v>
      </c>
      <c r="N13" s="1">
        <v>105</v>
      </c>
      <c r="O13" s="1">
        <v>71</v>
      </c>
      <c r="P13">
        <f t="shared" si="3"/>
        <v>-34</v>
      </c>
    </row>
    <row r="14" spans="1:16" ht="17" x14ac:dyDescent="0.2">
      <c r="A14" s="9" t="s">
        <v>30</v>
      </c>
      <c r="B14" s="1">
        <v>9947</v>
      </c>
      <c r="C14" s="1">
        <v>9737</v>
      </c>
      <c r="E14">
        <f t="shared" si="0"/>
        <v>8.4246506484367142E-2</v>
      </c>
      <c r="F14">
        <f t="shared" si="1"/>
        <v>8.2263530861661702E-2</v>
      </c>
      <c r="H14" s="1">
        <v>838</v>
      </c>
      <c r="I14" s="1">
        <v>801</v>
      </c>
      <c r="K14" s="1">
        <v>162</v>
      </c>
      <c r="L14" s="1">
        <v>128</v>
      </c>
      <c r="M14">
        <f t="shared" si="2"/>
        <v>-34</v>
      </c>
      <c r="N14" s="1">
        <v>92</v>
      </c>
      <c r="O14" s="1">
        <v>70</v>
      </c>
      <c r="P14">
        <f t="shared" si="3"/>
        <v>-22</v>
      </c>
    </row>
    <row r="15" spans="1:16" ht="17" x14ac:dyDescent="0.2">
      <c r="A15" s="9" t="s">
        <v>31</v>
      </c>
      <c r="B15" s="1">
        <v>8324</v>
      </c>
      <c r="C15" s="1">
        <v>8176</v>
      </c>
      <c r="E15">
        <f t="shared" si="0"/>
        <v>7.9889476213358956E-2</v>
      </c>
      <c r="F15">
        <f t="shared" si="1"/>
        <v>7.8522504892367909E-2</v>
      </c>
      <c r="H15" s="1">
        <v>665</v>
      </c>
      <c r="I15" s="1">
        <v>642</v>
      </c>
      <c r="K15" s="1">
        <v>127</v>
      </c>
      <c r="L15" s="1">
        <v>122</v>
      </c>
      <c r="M15">
        <f t="shared" si="2"/>
        <v>-5</v>
      </c>
      <c r="N15" s="1">
        <v>56</v>
      </c>
      <c r="O15" s="1">
        <v>68</v>
      </c>
      <c r="P15">
        <f t="shared" si="3"/>
        <v>12</v>
      </c>
    </row>
    <row r="16" spans="1:16" ht="17" x14ac:dyDescent="0.2">
      <c r="A16" s="9" t="s">
        <v>32</v>
      </c>
      <c r="B16" s="1">
        <v>9434</v>
      </c>
      <c r="C16" s="1">
        <v>9402</v>
      </c>
      <c r="E16">
        <f t="shared" si="0"/>
        <v>7.1337714649141404E-2</v>
      </c>
      <c r="F16">
        <f t="shared" si="1"/>
        <v>7.413316315677515E-2</v>
      </c>
      <c r="H16" s="1">
        <v>673</v>
      </c>
      <c r="I16" s="1">
        <v>697</v>
      </c>
      <c r="K16" s="1">
        <v>220</v>
      </c>
      <c r="L16" s="1">
        <v>194</v>
      </c>
      <c r="M16">
        <f t="shared" si="2"/>
        <v>-26</v>
      </c>
      <c r="N16" s="1">
        <v>122</v>
      </c>
      <c r="O16" s="1">
        <v>94</v>
      </c>
      <c r="P16">
        <f t="shared" si="3"/>
        <v>-28</v>
      </c>
    </row>
    <row r="17" spans="1:16" ht="17" x14ac:dyDescent="0.2">
      <c r="A17" s="9" t="s">
        <v>33</v>
      </c>
      <c r="B17" s="1">
        <v>8687</v>
      </c>
      <c r="C17" s="1">
        <v>8669</v>
      </c>
      <c r="E17">
        <f t="shared" si="0"/>
        <v>7.954414642569356E-2</v>
      </c>
      <c r="F17">
        <f t="shared" si="1"/>
        <v>7.7171530741723379E-2</v>
      </c>
      <c r="H17" s="1">
        <v>691</v>
      </c>
      <c r="I17" s="1">
        <v>669</v>
      </c>
      <c r="K17" s="1">
        <v>176</v>
      </c>
      <c r="L17" s="1">
        <v>127</v>
      </c>
      <c r="M17">
        <f t="shared" si="2"/>
        <v>-49</v>
      </c>
      <c r="N17" s="1">
        <v>128</v>
      </c>
      <c r="O17" s="1">
        <v>81</v>
      </c>
      <c r="P17">
        <f t="shared" si="3"/>
        <v>-47</v>
      </c>
    </row>
    <row r="18" spans="1:16" ht="17" x14ac:dyDescent="0.2">
      <c r="A18" s="9" t="s">
        <v>34</v>
      </c>
      <c r="B18" s="1">
        <v>8896</v>
      </c>
      <c r="C18" s="1">
        <v>8881</v>
      </c>
      <c r="E18">
        <f t="shared" si="0"/>
        <v>7.9586330935251803E-2</v>
      </c>
      <c r="F18">
        <f t="shared" si="1"/>
        <v>7.8031753180948085E-2</v>
      </c>
      <c r="H18" s="1">
        <v>708</v>
      </c>
      <c r="I18" s="1">
        <v>693</v>
      </c>
      <c r="K18" s="1">
        <v>161</v>
      </c>
      <c r="L18" s="1">
        <v>153</v>
      </c>
      <c r="M18">
        <f t="shared" si="2"/>
        <v>-8</v>
      </c>
      <c r="N18" s="1">
        <v>104</v>
      </c>
      <c r="O18" s="1">
        <v>101</v>
      </c>
      <c r="P18">
        <f t="shared" si="3"/>
        <v>-3</v>
      </c>
    </row>
    <row r="19" spans="1:16" ht="17" x14ac:dyDescent="0.2">
      <c r="A19" s="9" t="s">
        <v>35</v>
      </c>
      <c r="B19" s="1">
        <v>9535</v>
      </c>
      <c r="C19" s="1">
        <v>9655</v>
      </c>
      <c r="E19">
        <f t="shared" si="0"/>
        <v>7.960146827477714E-2</v>
      </c>
      <c r="F19">
        <f t="shared" si="1"/>
        <v>7.9854997410668052E-2</v>
      </c>
      <c r="H19" s="1">
        <v>759</v>
      </c>
      <c r="I19" s="1">
        <v>771</v>
      </c>
      <c r="K19" s="1">
        <v>233</v>
      </c>
      <c r="L19" s="1">
        <v>213</v>
      </c>
      <c r="M19">
        <f t="shared" si="2"/>
        <v>-20</v>
      </c>
      <c r="N19" s="1">
        <v>124</v>
      </c>
      <c r="O19" s="1">
        <v>119</v>
      </c>
      <c r="P19">
        <f t="shared" si="3"/>
        <v>-5</v>
      </c>
    </row>
    <row r="20" spans="1:16" ht="17" x14ac:dyDescent="0.2">
      <c r="A20" s="9" t="s">
        <v>36</v>
      </c>
      <c r="B20" s="1">
        <v>9363</v>
      </c>
      <c r="C20" s="1">
        <v>9396</v>
      </c>
      <c r="E20">
        <f t="shared" si="0"/>
        <v>7.8607283990174096E-2</v>
      </c>
      <c r="F20">
        <f t="shared" si="1"/>
        <v>7.833120476798637E-2</v>
      </c>
      <c r="H20" s="1">
        <v>736</v>
      </c>
      <c r="I20" s="1">
        <v>736</v>
      </c>
      <c r="K20" s="1">
        <v>154</v>
      </c>
      <c r="L20" s="1">
        <v>162</v>
      </c>
      <c r="M20">
        <f t="shared" si="2"/>
        <v>8</v>
      </c>
      <c r="N20" s="1">
        <v>91</v>
      </c>
      <c r="O20" s="1">
        <v>120</v>
      </c>
      <c r="P20">
        <f t="shared" si="3"/>
        <v>29</v>
      </c>
    </row>
    <row r="21" spans="1:16" ht="17" x14ac:dyDescent="0.2">
      <c r="A21" s="9" t="s">
        <v>37</v>
      </c>
      <c r="B21" s="1">
        <v>9327</v>
      </c>
      <c r="C21" s="1">
        <v>9262</v>
      </c>
      <c r="E21">
        <f t="shared" si="0"/>
        <v>7.9232336228154815E-2</v>
      </c>
      <c r="F21">
        <f t="shared" si="1"/>
        <v>7.8492766141222192E-2</v>
      </c>
      <c r="H21" s="1">
        <v>739</v>
      </c>
      <c r="I21" s="1">
        <v>727</v>
      </c>
      <c r="K21" s="1">
        <v>196</v>
      </c>
      <c r="L21" s="1">
        <v>201</v>
      </c>
      <c r="M21">
        <f t="shared" si="2"/>
        <v>5</v>
      </c>
      <c r="N21" s="1">
        <v>86</v>
      </c>
      <c r="O21" s="1">
        <v>96</v>
      </c>
      <c r="P21">
        <f t="shared" si="3"/>
        <v>10</v>
      </c>
    </row>
    <row r="22" spans="1:16" ht="17" x14ac:dyDescent="0.2">
      <c r="A22" s="9" t="s">
        <v>38</v>
      </c>
      <c r="B22" s="1">
        <v>9345</v>
      </c>
      <c r="C22" s="1">
        <v>9308</v>
      </c>
      <c r="E22">
        <f t="shared" si="0"/>
        <v>7.854467629748528E-2</v>
      </c>
      <c r="F22">
        <f t="shared" si="1"/>
        <v>7.8212290502793297E-2</v>
      </c>
      <c r="H22" s="1">
        <v>734</v>
      </c>
      <c r="I22" s="1">
        <v>728</v>
      </c>
      <c r="K22" s="1">
        <v>167</v>
      </c>
      <c r="L22" s="1">
        <v>207</v>
      </c>
      <c r="M22">
        <f t="shared" si="2"/>
        <v>40</v>
      </c>
      <c r="N22" s="1">
        <v>75</v>
      </c>
      <c r="O22" s="1">
        <v>67</v>
      </c>
      <c r="P22">
        <f t="shared" si="3"/>
        <v>-8</v>
      </c>
    </row>
    <row r="23" spans="1:16" ht="17" x14ac:dyDescent="0.2">
      <c r="A23" s="9" t="s">
        <v>39</v>
      </c>
      <c r="B23" s="1">
        <v>8890</v>
      </c>
      <c r="C23" s="1">
        <v>8715</v>
      </c>
      <c r="E23">
        <f t="shared" si="0"/>
        <v>7.9415073115860518E-2</v>
      </c>
      <c r="F23">
        <f t="shared" si="1"/>
        <v>8.2845668387837065E-2</v>
      </c>
      <c r="H23" s="1">
        <v>706</v>
      </c>
      <c r="I23" s="1">
        <v>722</v>
      </c>
      <c r="K23" s="1">
        <v>174</v>
      </c>
      <c r="L23" s="1">
        <v>182</v>
      </c>
      <c r="M23">
        <f t="shared" si="2"/>
        <v>8</v>
      </c>
      <c r="N23" s="1">
        <v>101</v>
      </c>
      <c r="O23" s="1">
        <v>123</v>
      </c>
      <c r="P23">
        <f t="shared" si="3"/>
        <v>22</v>
      </c>
    </row>
    <row r="24" spans="1:16" ht="17" x14ac:dyDescent="0.2">
      <c r="A24" s="9" t="s">
        <v>40</v>
      </c>
      <c r="B24" s="1">
        <v>8460</v>
      </c>
      <c r="C24" s="1">
        <v>8448</v>
      </c>
      <c r="E24">
        <f t="shared" si="0"/>
        <v>8.0496453900709225E-2</v>
      </c>
      <c r="F24">
        <f t="shared" si="1"/>
        <v>8.2267992424242431E-2</v>
      </c>
      <c r="H24" s="1">
        <v>681</v>
      </c>
      <c r="I24" s="1">
        <v>695</v>
      </c>
      <c r="K24" s="1">
        <v>156</v>
      </c>
      <c r="L24" s="1">
        <v>142</v>
      </c>
      <c r="M24">
        <f t="shared" si="2"/>
        <v>-14</v>
      </c>
      <c r="N24" s="1">
        <v>93</v>
      </c>
      <c r="O24" s="1">
        <v>100</v>
      </c>
      <c r="P24">
        <f t="shared" si="3"/>
        <v>7</v>
      </c>
    </row>
    <row r="25" spans="1:16" ht="17" x14ac:dyDescent="0.2">
      <c r="A25" s="9" t="s">
        <v>41</v>
      </c>
      <c r="B25" s="1">
        <v>8836</v>
      </c>
      <c r="C25" s="1">
        <v>8836</v>
      </c>
      <c r="E25">
        <f t="shared" si="0"/>
        <v>7.8429153463105472E-2</v>
      </c>
      <c r="F25">
        <f t="shared" si="1"/>
        <v>8.1937528293345399E-2</v>
      </c>
      <c r="H25" s="1">
        <v>693</v>
      </c>
      <c r="I25" s="1">
        <v>724</v>
      </c>
      <c r="K25" s="1">
        <v>206</v>
      </c>
      <c r="L25" s="1">
        <v>182</v>
      </c>
      <c r="M25">
        <f t="shared" si="2"/>
        <v>-24</v>
      </c>
      <c r="N25" s="1">
        <v>67</v>
      </c>
      <c r="O25" s="1">
        <v>103</v>
      </c>
      <c r="P25">
        <f t="shared" si="3"/>
        <v>36</v>
      </c>
    </row>
    <row r="26" spans="1:16" ht="17" x14ac:dyDescent="0.2">
      <c r="A26" s="9" t="s">
        <v>42</v>
      </c>
      <c r="B26" s="1">
        <v>9437</v>
      </c>
      <c r="C26" s="1">
        <v>9359</v>
      </c>
      <c r="E26">
        <f t="shared" si="0"/>
        <v>8.3501112641729366E-2</v>
      </c>
      <c r="F26">
        <f t="shared" si="1"/>
        <v>8.4303878619510636E-2</v>
      </c>
      <c r="H26" s="1">
        <v>788</v>
      </c>
      <c r="I26" s="1">
        <v>789</v>
      </c>
      <c r="J26" t="s">
        <v>65</v>
      </c>
      <c r="K26" s="1">
        <f>SUM(K3:K25)</f>
        <v>3785</v>
      </c>
      <c r="L26" s="1">
        <f>SUM(L3:L25)</f>
        <v>3423</v>
      </c>
      <c r="M26" s="1"/>
      <c r="N26" s="1">
        <f t="shared" ref="M26:O26" si="4">SUM(N3:N25)</f>
        <v>2033</v>
      </c>
      <c r="O26" s="1">
        <f t="shared" si="4"/>
        <v>1945</v>
      </c>
    </row>
    <row r="27" spans="1:16" ht="17" x14ac:dyDescent="0.2">
      <c r="A27" s="9" t="s">
        <v>43</v>
      </c>
      <c r="B27" s="1">
        <v>9420</v>
      </c>
      <c r="C27" s="1">
        <v>9427</v>
      </c>
      <c r="E27">
        <f t="shared" si="0"/>
        <v>8.2908704883227172E-2</v>
      </c>
      <c r="F27">
        <f t="shared" si="1"/>
        <v>7.8816166330752099E-2</v>
      </c>
      <c r="H27" s="1">
        <v>781</v>
      </c>
      <c r="I27" s="1">
        <v>743</v>
      </c>
      <c r="J27" t="s">
        <v>66</v>
      </c>
      <c r="K27" s="1">
        <f>SUM(H3:H25)</f>
        <v>17293</v>
      </c>
      <c r="L27" s="1">
        <f>SUM(I3:I25)</f>
        <v>17260</v>
      </c>
      <c r="N27" s="1">
        <v>17293</v>
      </c>
      <c r="O27" s="1">
        <v>17260</v>
      </c>
    </row>
    <row r="28" spans="1:16" ht="17" x14ac:dyDescent="0.2">
      <c r="A28" s="9" t="s">
        <v>44</v>
      </c>
      <c r="B28" s="1">
        <v>9570</v>
      </c>
      <c r="C28" s="1">
        <v>9633</v>
      </c>
      <c r="E28">
        <f t="shared" si="0"/>
        <v>8.4117032392894461E-2</v>
      </c>
      <c r="F28">
        <f t="shared" si="1"/>
        <v>8.3878334890480646E-2</v>
      </c>
      <c r="H28" s="1">
        <v>805</v>
      </c>
      <c r="I28" s="1">
        <v>808</v>
      </c>
      <c r="J28" t="s">
        <v>67</v>
      </c>
      <c r="K28" s="1">
        <f>K26/K27</f>
        <v>0.2188746891805933</v>
      </c>
      <c r="L28" s="1">
        <f t="shared" ref="L28:O28" si="5">L26/L27</f>
        <v>0.19831981460023174</v>
      </c>
      <c r="M28" s="1">
        <f>L28-K28</f>
        <v>-2.0554874580361565E-2</v>
      </c>
      <c r="N28" s="1">
        <f t="shared" si="5"/>
        <v>0.11756201931417337</v>
      </c>
      <c r="O28" s="1">
        <f t="shared" si="5"/>
        <v>0.1126882966396292</v>
      </c>
      <c r="P28" s="1">
        <f>O28-N28</f>
        <v>-4.8737226745441675E-3</v>
      </c>
    </row>
    <row r="29" spans="1:16" ht="17" x14ac:dyDescent="0.2">
      <c r="A29" s="9" t="s">
        <v>45</v>
      </c>
      <c r="B29" s="1">
        <v>9921</v>
      </c>
      <c r="C29" s="1">
        <v>9842</v>
      </c>
      <c r="E29">
        <f t="shared" si="0"/>
        <v>8.3660921278096961E-2</v>
      </c>
      <c r="F29">
        <f t="shared" si="1"/>
        <v>8.4434058118268651E-2</v>
      </c>
      <c r="H29" s="1">
        <v>830</v>
      </c>
      <c r="I29" s="1">
        <v>831</v>
      </c>
      <c r="J29" t="s">
        <v>68</v>
      </c>
      <c r="K29" s="1">
        <f>(K26+L26)/(K27+L27)</f>
        <v>0.20860706740369866</v>
      </c>
      <c r="N29" s="1">
        <f>(N26+O26)/(N27+O27)</f>
        <v>0.11512748531241861</v>
      </c>
      <c r="O29" s="1"/>
    </row>
    <row r="30" spans="1:16" ht="17" x14ac:dyDescent="0.2">
      <c r="A30" s="9" t="s">
        <v>46</v>
      </c>
      <c r="B30" s="1">
        <v>9424</v>
      </c>
      <c r="C30" s="1">
        <v>9272</v>
      </c>
      <c r="E30">
        <f t="shared" si="0"/>
        <v>8.2873514431239387E-2</v>
      </c>
      <c r="F30">
        <f t="shared" si="1"/>
        <v>8.2722174288179462E-2</v>
      </c>
      <c r="H30" s="1">
        <v>781</v>
      </c>
      <c r="I30" s="1">
        <v>767</v>
      </c>
      <c r="J30" t="s">
        <v>58</v>
      </c>
      <c r="K30" s="1">
        <f>SQRT(K29*(1-K29)*((1/K27)+(1/L27)))</f>
        <v>4.3716753852259364E-3</v>
      </c>
      <c r="N30" s="1">
        <f>SQRT(N29*(1-N29)*((1/N27)+(1/O27)))</f>
        <v>3.4341335129324238E-3</v>
      </c>
      <c r="O30" s="1"/>
    </row>
    <row r="31" spans="1:16" ht="17" x14ac:dyDescent="0.2">
      <c r="A31" s="9" t="s">
        <v>47</v>
      </c>
      <c r="B31" s="1">
        <v>9010</v>
      </c>
      <c r="C31" s="1">
        <v>8969</v>
      </c>
      <c r="E31">
        <f t="shared" si="0"/>
        <v>8.390677025527192E-2</v>
      </c>
      <c r="F31">
        <f t="shared" si="1"/>
        <v>8.4736313970342286E-2</v>
      </c>
      <c r="H31" s="1">
        <v>756</v>
      </c>
      <c r="I31" s="1">
        <v>760</v>
      </c>
      <c r="J31" t="s">
        <v>59</v>
      </c>
      <c r="K31" s="13">
        <f>1.96*K30</f>
        <v>8.5684837550428355E-3</v>
      </c>
      <c r="L31" s="6"/>
      <c r="M31" s="6"/>
      <c r="N31" s="13">
        <f>1.96*N30</f>
        <v>6.7309016853475505E-3</v>
      </c>
      <c r="O31" s="1"/>
    </row>
    <row r="32" spans="1:16" ht="17" x14ac:dyDescent="0.2">
      <c r="A32" s="9" t="s">
        <v>48</v>
      </c>
      <c r="B32" s="1">
        <v>9656</v>
      </c>
      <c r="C32" s="1">
        <v>9697</v>
      </c>
      <c r="E32">
        <f t="shared" si="0"/>
        <v>8.5439105219552614E-2</v>
      </c>
      <c r="F32">
        <f t="shared" si="1"/>
        <v>8.7655976075074762E-2</v>
      </c>
      <c r="H32" s="1">
        <v>825</v>
      </c>
      <c r="I32" s="1">
        <v>850</v>
      </c>
      <c r="J32" t="s">
        <v>60</v>
      </c>
      <c r="K32" s="12">
        <f>M28+K31</f>
        <v>-1.198639082531873E-2</v>
      </c>
      <c r="L32" s="6"/>
      <c r="M32" s="6"/>
      <c r="N32" s="12">
        <f>P28+N31</f>
        <v>1.857179010803383E-3</v>
      </c>
      <c r="O32" s="1"/>
    </row>
    <row r="33" spans="1:15" ht="17" x14ac:dyDescent="0.2">
      <c r="A33" s="9" t="s">
        <v>49</v>
      </c>
      <c r="B33" s="1">
        <v>10419</v>
      </c>
      <c r="C33" s="1">
        <v>10445</v>
      </c>
      <c r="E33">
        <f t="shared" si="0"/>
        <v>8.3885209713024281E-2</v>
      </c>
      <c r="F33">
        <f t="shared" si="1"/>
        <v>8.1474389660124463E-2</v>
      </c>
      <c r="H33" s="1">
        <v>874</v>
      </c>
      <c r="I33" s="1">
        <v>851</v>
      </c>
      <c r="J33" t="s">
        <v>61</v>
      </c>
      <c r="K33" s="12">
        <f>M28-K31</f>
        <v>-2.9123358335404401E-2</v>
      </c>
      <c r="L33" s="6"/>
      <c r="M33" s="6"/>
      <c r="N33" s="12">
        <f>P28-N31</f>
        <v>-1.1604624359891718E-2</v>
      </c>
      <c r="O33" s="1"/>
    </row>
    <row r="34" spans="1:15" ht="17" x14ac:dyDescent="0.2">
      <c r="A34" s="9" t="s">
        <v>50</v>
      </c>
      <c r="B34" s="1">
        <v>9880</v>
      </c>
      <c r="C34" s="1">
        <v>9931</v>
      </c>
      <c r="E34">
        <f t="shared" si="0"/>
        <v>8.4008097165991905E-2</v>
      </c>
      <c r="F34">
        <f t="shared" si="1"/>
        <v>8.3677373879770423E-2</v>
      </c>
      <c r="H34" s="1">
        <v>830</v>
      </c>
      <c r="I34" s="1">
        <v>831</v>
      </c>
      <c r="J34" t="s">
        <v>62</v>
      </c>
      <c r="K34" s="1"/>
      <c r="N34" s="1"/>
      <c r="O34" s="1"/>
    </row>
    <row r="35" spans="1:15" ht="17" x14ac:dyDescent="0.2">
      <c r="A35" s="9" t="s">
        <v>51</v>
      </c>
      <c r="B35" s="1">
        <v>10134</v>
      </c>
      <c r="C35" s="1">
        <v>10042</v>
      </c>
      <c r="E35">
        <f t="shared" si="0"/>
        <v>7.9040852575488457E-2</v>
      </c>
      <c r="F35">
        <f t="shared" si="1"/>
        <v>7.9864568810993825E-2</v>
      </c>
      <c r="H35" s="1">
        <v>801</v>
      </c>
      <c r="I35" s="1">
        <v>802</v>
      </c>
      <c r="K35" s="1"/>
      <c r="N35" s="1"/>
      <c r="O35" s="1"/>
    </row>
    <row r="36" spans="1:15" ht="17" x14ac:dyDescent="0.2">
      <c r="A36" s="9" t="s">
        <v>52</v>
      </c>
      <c r="B36" s="1">
        <v>9717</v>
      </c>
      <c r="C36" s="1">
        <v>9721</v>
      </c>
      <c r="E36">
        <f t="shared" si="0"/>
        <v>8.3770711124832767E-2</v>
      </c>
      <c r="F36">
        <f t="shared" si="1"/>
        <v>8.5279292253883351E-2</v>
      </c>
      <c r="H36" s="1">
        <v>814</v>
      </c>
      <c r="I36" s="1">
        <v>829</v>
      </c>
      <c r="K36" s="1"/>
      <c r="N36" s="1"/>
      <c r="O36" s="1"/>
    </row>
    <row r="37" spans="1:15" ht="17" x14ac:dyDescent="0.2">
      <c r="A37" s="9" t="s">
        <v>53</v>
      </c>
      <c r="B37" s="1">
        <v>9192</v>
      </c>
      <c r="C37" s="1">
        <v>9304</v>
      </c>
      <c r="E37">
        <f t="shared" si="0"/>
        <v>7.9960835509138378E-2</v>
      </c>
      <c r="F37">
        <f t="shared" si="1"/>
        <v>8.2760103181427347E-2</v>
      </c>
      <c r="H37" s="1">
        <v>735</v>
      </c>
      <c r="I37" s="1">
        <v>770</v>
      </c>
      <c r="K37" s="1"/>
      <c r="N37" s="1"/>
      <c r="O37" s="1"/>
    </row>
    <row r="38" spans="1:15" ht="17" x14ac:dyDescent="0.2">
      <c r="A38" s="9" t="s">
        <v>54</v>
      </c>
      <c r="B38" s="1">
        <v>8630</v>
      </c>
      <c r="C38" s="1">
        <v>8668</v>
      </c>
      <c r="E38">
        <f t="shared" si="0"/>
        <v>8.6095017381228267E-2</v>
      </c>
      <c r="F38">
        <f t="shared" si="1"/>
        <v>8.3525611444393175E-2</v>
      </c>
      <c r="H38" s="1">
        <v>743</v>
      </c>
      <c r="I38" s="1">
        <v>724</v>
      </c>
      <c r="K38" s="1"/>
      <c r="N38" s="1"/>
      <c r="O38" s="1"/>
    </row>
    <row r="39" spans="1:15" ht="17" x14ac:dyDescent="0.2">
      <c r="A39" s="9" t="s">
        <v>55</v>
      </c>
      <c r="B39" s="1">
        <v>8970</v>
      </c>
      <c r="C39" s="1">
        <v>8988</v>
      </c>
      <c r="E39">
        <f t="shared" si="0"/>
        <v>8.0490523968784838E-2</v>
      </c>
      <c r="F39">
        <f t="shared" si="1"/>
        <v>7.8994214508233199E-2</v>
      </c>
      <c r="H39" s="1">
        <v>722</v>
      </c>
      <c r="I39" s="1">
        <v>710</v>
      </c>
      <c r="K39" s="1"/>
      <c r="N39" s="1"/>
      <c r="O39" s="1"/>
    </row>
    <row r="40" spans="1:15" ht="17" x14ac:dyDescent="0.2">
      <c r="A40" s="1"/>
      <c r="B40">
        <f t="shared" ref="B40:C40" si="6">SUM(B3:B39)</f>
        <v>345543</v>
      </c>
      <c r="C40">
        <f t="shared" si="6"/>
        <v>344660</v>
      </c>
      <c r="E40">
        <f>H40/B40</f>
        <v>8.2125813574576823E-2</v>
      </c>
      <c r="F40">
        <f>I40/C40</f>
        <v>8.2182440666163759E-2</v>
      </c>
      <c r="H40">
        <f>SUM(H3:H39)</f>
        <v>28378</v>
      </c>
      <c r="I40">
        <f>SUM(I3:I39)</f>
        <v>28325</v>
      </c>
    </row>
    <row r="41" spans="1:15" ht="17" x14ac:dyDescent="0.2">
      <c r="A41" s="1" t="s">
        <v>58</v>
      </c>
      <c r="B41" s="11">
        <f>SQRT(0.5*0.5/(B40+C40))</f>
        <v>6.0184074029432473E-4</v>
      </c>
      <c r="D41" t="s">
        <v>64</v>
      </c>
      <c r="E41" s="4">
        <f>F40-E40</f>
        <v>5.6627091586936018E-5</v>
      </c>
      <c r="H41" s="5">
        <f>SQRT(0.5*0.5/(H40+I40))</f>
        <v>2.0997470796992519E-3</v>
      </c>
    </row>
    <row r="42" spans="1:15" ht="17" x14ac:dyDescent="0.2">
      <c r="A42" s="1" t="s">
        <v>59</v>
      </c>
      <c r="B42" s="11">
        <f>1.96*B41</f>
        <v>1.1796078509768765E-3</v>
      </c>
      <c r="E42" s="4"/>
      <c r="H42" s="5">
        <f>1.96*H41</f>
        <v>4.1155042762105335E-3</v>
      </c>
    </row>
    <row r="43" spans="1:15" ht="17" x14ac:dyDescent="0.2">
      <c r="A43" s="1" t="s">
        <v>60</v>
      </c>
      <c r="B43" s="4">
        <f>0.5+B42</f>
        <v>0.50117960785097693</v>
      </c>
      <c r="D43" t="s">
        <v>58</v>
      </c>
      <c r="E43" s="11">
        <f>SQRT(E40*(1-E40)/B40)</f>
        <v>4.6706827655464432E-4</v>
      </c>
      <c r="H43" s="4">
        <f>0.5+H42</f>
        <v>0.50411550427621055</v>
      </c>
    </row>
    <row r="44" spans="1:15" ht="17" x14ac:dyDescent="0.2">
      <c r="A44" s="1" t="s">
        <v>61</v>
      </c>
      <c r="B44" s="4">
        <f>0.5-B42</f>
        <v>0.49882039214902313</v>
      </c>
      <c r="D44" t="s">
        <v>59</v>
      </c>
      <c r="E44" s="11">
        <f>1.96*E43</f>
        <v>9.154538220471028E-4</v>
      </c>
      <c r="H44" s="4">
        <f>0.5-H42</f>
        <v>0.49588449572378945</v>
      </c>
    </row>
    <row r="45" spans="1:15" ht="17" x14ac:dyDescent="0.2">
      <c r="A45" s="1" t="s">
        <v>62</v>
      </c>
      <c r="B45" s="4">
        <f>B40/(B40+C40)</f>
        <v>0.50063966688061334</v>
      </c>
      <c r="D45" t="s">
        <v>60</v>
      </c>
      <c r="E45" s="4">
        <f>E40+E44</f>
        <v>8.304126739662393E-2</v>
      </c>
      <c r="H45" s="4">
        <f>H40/(H40+I40)</f>
        <v>0.50046734740666277</v>
      </c>
    </row>
    <row r="46" spans="1:15" x14ac:dyDescent="0.2">
      <c r="D46" t="s">
        <v>61</v>
      </c>
      <c r="E46" s="4">
        <f>E40-E44</f>
        <v>8.1210359752529715E-2</v>
      </c>
    </row>
    <row r="47" spans="1:15" x14ac:dyDescent="0.2">
      <c r="D47" t="s">
        <v>62</v>
      </c>
      <c r="E47" s="4">
        <f>I40/C40</f>
        <v>8.2182440666163759E-2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2017-02-05T11:22:16Z</dcterms:created>
  <dcterms:modified xsi:type="dcterms:W3CDTF">2017-02-05T22:47:26Z</dcterms:modified>
</cp:coreProperties>
</file>