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wk/Dropbox/Research/Spelling-of-English/Other-Spanish/"/>
    </mc:Choice>
  </mc:AlternateContent>
  <xr:revisionPtr revIDLastSave="0" documentId="13_ncr:1_{E9A75D9E-6997-D04B-9B0B-D7D5C3774F31}" xr6:coauthVersionLast="47" xr6:coauthVersionMax="47" xr10:uidLastSave="{00000000-0000-0000-0000-000000000000}"/>
  <bookViews>
    <workbookView xWindow="1020" yWindow="880" windowWidth="32680" windowHeight="15540" xr2:uid="{835A4A22-7A8C-D249-A284-9196D3EF2CFC}"/>
  </bookViews>
  <sheets>
    <sheet name="1gram.r1a" sheetId="2" r:id="rId1"/>
  </sheets>
  <definedNames>
    <definedName name="freq.sum.r1a" localSheetId="0">'1gram.r1a'!$B$480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83" i="2" l="1"/>
  <c r="E44" i="2"/>
  <c r="E310" i="2"/>
  <c r="E56" i="2"/>
  <c r="G56" i="2" s="1"/>
  <c r="E299" i="2"/>
  <c r="E32" i="2"/>
  <c r="E311" i="2"/>
  <c r="G311" i="2" s="1"/>
  <c r="E312" i="2"/>
  <c r="G312" i="2" s="1"/>
  <c r="E313" i="2"/>
  <c r="E314" i="2"/>
  <c r="G314" i="2" s="1"/>
  <c r="E315" i="2"/>
  <c r="E316" i="2"/>
  <c r="E456" i="2"/>
  <c r="G456" i="2" s="1"/>
  <c r="E317" i="2"/>
  <c r="E50" i="2"/>
  <c r="G50" i="2" s="1"/>
  <c r="E318" i="2"/>
  <c r="E319" i="2"/>
  <c r="G319" i="2" s="1"/>
  <c r="E320" i="2"/>
  <c r="G320" i="2" s="1"/>
  <c r="E321" i="2"/>
  <c r="G321" i="2" s="1"/>
  <c r="E322" i="2"/>
  <c r="E20" i="2"/>
  <c r="G20" i="2" s="1"/>
  <c r="E55" i="2"/>
  <c r="G55" i="2" s="1"/>
  <c r="E323" i="2"/>
  <c r="G323" i="2" s="1"/>
  <c r="E160" i="2"/>
  <c r="E458" i="2"/>
  <c r="E175" i="2"/>
  <c r="G175" i="2" s="1"/>
  <c r="E324" i="2"/>
  <c r="E459" i="2"/>
  <c r="E325" i="2"/>
  <c r="G325" i="2" s="1"/>
  <c r="E326" i="2"/>
  <c r="E168" i="2"/>
  <c r="G168" i="2" s="1"/>
  <c r="E327" i="2"/>
  <c r="E171" i="2"/>
  <c r="E328" i="2"/>
  <c r="G328" i="2" s="1"/>
  <c r="E472" i="2"/>
  <c r="E473" i="2"/>
  <c r="E334" i="2"/>
  <c r="G334" i="2" s="1"/>
  <c r="E185" i="2"/>
  <c r="E329" i="2"/>
  <c r="G329" i="2" s="1"/>
  <c r="E199" i="2"/>
  <c r="G199" i="2" s="1"/>
  <c r="E330" i="2"/>
  <c r="G330" i="2" s="1"/>
  <c r="E85" i="2"/>
  <c r="G85" i="2" s="1"/>
  <c r="E57" i="2"/>
  <c r="G57" i="2" s="1"/>
  <c r="E331" i="2"/>
  <c r="E201" i="2"/>
  <c r="G201" i="2" s="1"/>
  <c r="E82" i="2"/>
  <c r="G82" i="2" s="1"/>
  <c r="E332" i="2"/>
  <c r="G332" i="2" s="1"/>
  <c r="E200" i="2"/>
  <c r="E36" i="2"/>
  <c r="G36" i="2" s="1"/>
  <c r="E208" i="2"/>
  <c r="E209" i="2"/>
  <c r="G209" i="2" s="1"/>
  <c r="E210" i="2"/>
  <c r="G210" i="2" s="1"/>
  <c r="E211" i="2"/>
  <c r="E422" i="2"/>
  <c r="G422" i="2" s="1"/>
  <c r="E193" i="2"/>
  <c r="G193" i="2" s="1"/>
  <c r="E212" i="2"/>
  <c r="E213" i="2"/>
  <c r="E399" i="2"/>
  <c r="G399" i="2" s="1"/>
  <c r="E400" i="2"/>
  <c r="E401" i="2"/>
  <c r="G401" i="2" s="1"/>
  <c r="E402" i="2"/>
  <c r="G402" i="2" s="1"/>
  <c r="E153" i="2"/>
  <c r="E214" i="2"/>
  <c r="G214" i="2" s="1"/>
  <c r="E423" i="2"/>
  <c r="E215" i="2"/>
  <c r="G215" i="2" s="1"/>
  <c r="E216" i="2"/>
  <c r="G216" i="2" s="1"/>
  <c r="E217" i="2"/>
  <c r="G217" i="2" s="1"/>
  <c r="E218" i="2"/>
  <c r="E424" i="2"/>
  <c r="E149" i="2"/>
  <c r="E150" i="2"/>
  <c r="G150" i="2" s="1"/>
  <c r="E79" i="2"/>
  <c r="G79" i="2" s="1"/>
  <c r="E207" i="2"/>
  <c r="G207" i="2" s="1"/>
  <c r="E48" i="2"/>
  <c r="G48" i="2" s="1"/>
  <c r="E429" i="2"/>
  <c r="E219" i="2"/>
  <c r="E220" i="2"/>
  <c r="G220" i="2" s="1"/>
  <c r="E430" i="2"/>
  <c r="E221" i="2"/>
  <c r="G221" i="2" s="1"/>
  <c r="E158" i="2"/>
  <c r="E431" i="2"/>
  <c r="G431" i="2" s="1"/>
  <c r="E222" i="2"/>
  <c r="E151" i="2"/>
  <c r="G151" i="2" s="1"/>
  <c r="E152" i="2"/>
  <c r="G152" i="2" s="1"/>
  <c r="E77" i="2"/>
  <c r="E223" i="2"/>
  <c r="G223" i="2" s="1"/>
  <c r="E224" i="2"/>
  <c r="G224" i="2" s="1"/>
  <c r="E225" i="2"/>
  <c r="E226" i="2"/>
  <c r="E227" i="2"/>
  <c r="E403" i="2"/>
  <c r="G403" i="2" s="1"/>
  <c r="E206" i="2"/>
  <c r="G206" i="2" s="1"/>
  <c r="I206" i="2" s="1"/>
  <c r="E228" i="2"/>
  <c r="G228" i="2" s="1"/>
  <c r="E229" i="2"/>
  <c r="G229" i="2" s="1"/>
  <c r="E230" i="2"/>
  <c r="G230" i="2" s="1"/>
  <c r="E231" i="2"/>
  <c r="G231" i="2" s="1"/>
  <c r="E432" i="2"/>
  <c r="G432" i="2" s="1"/>
  <c r="E294" i="2"/>
  <c r="G294" i="2" s="1"/>
  <c r="E232" i="2"/>
  <c r="E425" i="2"/>
  <c r="E37" i="2"/>
  <c r="G37" i="2" s="1"/>
  <c r="E233" i="2"/>
  <c r="E234" i="2"/>
  <c r="G234" i="2" s="1"/>
  <c r="E417" i="2"/>
  <c r="E162" i="2"/>
  <c r="G162" i="2" s="1"/>
  <c r="E187" i="2"/>
  <c r="G187" i="2" s="1"/>
  <c r="E173" i="2"/>
  <c r="E418" i="2"/>
  <c r="E188" i="2"/>
  <c r="G188" i="2" s="1"/>
  <c r="E433" i="2"/>
  <c r="E235" i="2"/>
  <c r="G235" i="2" s="1"/>
  <c r="E236" i="2"/>
  <c r="E237" i="2"/>
  <c r="G237" i="2" s="1"/>
  <c r="E172" i="2"/>
  <c r="G172" i="2" s="1"/>
  <c r="E194" i="2"/>
  <c r="G194" i="2" s="1"/>
  <c r="E179" i="2"/>
  <c r="E178" i="2"/>
  <c r="E80" i="2"/>
  <c r="E138" i="2"/>
  <c r="G138" i="2" s="1"/>
  <c r="E3" i="2"/>
  <c r="E434" i="2"/>
  <c r="G434" i="2" s="1"/>
  <c r="E426" i="2"/>
  <c r="E238" i="2"/>
  <c r="G238" i="2" s="1"/>
  <c r="E182" i="2"/>
  <c r="G182" i="2" s="1"/>
  <c r="E142" i="2"/>
  <c r="G142" i="2" s="1"/>
  <c r="E239" i="2"/>
  <c r="E51" i="2"/>
  <c r="G51" i="2" s="1"/>
  <c r="E25" i="2"/>
  <c r="E6" i="2"/>
  <c r="G6" i="2" s="1"/>
  <c r="E240" i="2"/>
  <c r="E241" i="2"/>
  <c r="G241" i="2" s="1"/>
  <c r="E242" i="2"/>
  <c r="G242" i="2" s="1"/>
  <c r="E243" i="2"/>
  <c r="E244" i="2"/>
  <c r="G244" i="2" s="1"/>
  <c r="E27" i="2"/>
  <c r="G27" i="2" s="1"/>
  <c r="E245" i="2"/>
  <c r="E246" i="2"/>
  <c r="G246" i="2" s="1"/>
  <c r="E11" i="2"/>
  <c r="G11" i="2" s="1"/>
  <c r="E176" i="2"/>
  <c r="G176" i="2" s="1"/>
  <c r="E408" i="2"/>
  <c r="G408" i="2" s="1"/>
  <c r="I408" i="2" s="1"/>
  <c r="E435" i="2"/>
  <c r="E247" i="2"/>
  <c r="E412" i="2"/>
  <c r="G412" i="2" s="1"/>
  <c r="E248" i="2"/>
  <c r="G248" i="2" s="1"/>
  <c r="E12" i="2"/>
  <c r="G12" i="2" s="1"/>
  <c r="E249" i="2"/>
  <c r="E180" i="2"/>
  <c r="E183" i="2"/>
  <c r="E186" i="2"/>
  <c r="E250" i="2"/>
  <c r="G250" i="2" s="1"/>
  <c r="E476" i="2"/>
  <c r="G476" i="2" s="1"/>
  <c r="E436" i="2"/>
  <c r="G436" i="2" s="1"/>
  <c r="E437" i="2"/>
  <c r="G437" i="2" s="1"/>
  <c r="E466" i="2"/>
  <c r="E467" i="2"/>
  <c r="E184" i="2"/>
  <c r="E438" i="2"/>
  <c r="E251" i="2"/>
  <c r="E439" i="2"/>
  <c r="G439" i="2" s="1"/>
  <c r="E252" i="2"/>
  <c r="E253" i="2"/>
  <c r="G253" i="2" s="1"/>
  <c r="E254" i="2"/>
  <c r="G254" i="2" s="1"/>
  <c r="E4" i="2"/>
  <c r="E83" i="2"/>
  <c r="G83" i="2" s="1"/>
  <c r="E255" i="2"/>
  <c r="E415" i="2"/>
  <c r="E427" i="2"/>
  <c r="G427" i="2" s="1"/>
  <c r="E428" i="2"/>
  <c r="E409" i="2"/>
  <c r="G409" i="2" s="1"/>
  <c r="E148" i="2"/>
  <c r="E407" i="2"/>
  <c r="G407" i="2" s="1"/>
  <c r="E139" i="2"/>
  <c r="G139" i="2" s="1"/>
  <c r="E440" i="2"/>
  <c r="E416" i="2"/>
  <c r="E256" i="2"/>
  <c r="G256" i="2" s="1"/>
  <c r="E257" i="2"/>
  <c r="E5" i="2"/>
  <c r="G5" i="2" s="1"/>
  <c r="E115" i="2"/>
  <c r="G115" i="2" s="1"/>
  <c r="E258" i="2"/>
  <c r="G258" i="2" s="1"/>
  <c r="E441" i="2"/>
  <c r="E259" i="2"/>
  <c r="E260" i="2"/>
  <c r="G260" i="2" s="1"/>
  <c r="E261" i="2"/>
  <c r="G261" i="2" s="1"/>
  <c r="E10" i="2"/>
  <c r="G10" i="2" s="1"/>
  <c r="E35" i="2"/>
  <c r="G35" i="2" s="1"/>
  <c r="E262" i="2"/>
  <c r="G262" i="2" s="1"/>
  <c r="E468" i="2"/>
  <c r="G468" i="2" s="1"/>
  <c r="E469" i="2"/>
  <c r="E263" i="2"/>
  <c r="E159" i="2"/>
  <c r="G159" i="2" s="1"/>
  <c r="E442" i="2"/>
  <c r="G442" i="2" s="1"/>
  <c r="E443" i="2"/>
  <c r="E444" i="2"/>
  <c r="G444" i="2" s="1"/>
  <c r="E419" i="2"/>
  <c r="G419" i="2" s="1"/>
  <c r="E475" i="2"/>
  <c r="G475" i="2" s="1"/>
  <c r="E474" i="2"/>
  <c r="G474" i="2" s="1"/>
  <c r="E445" i="2"/>
  <c r="E264" i="2"/>
  <c r="G264" i="2" s="1"/>
  <c r="E265" i="2"/>
  <c r="G265" i="2" s="1"/>
  <c r="E421" i="2"/>
  <c r="G421" i="2" s="1"/>
  <c r="E420" i="2"/>
  <c r="G420" i="2" s="1"/>
  <c r="E266" i="2"/>
  <c r="E267" i="2"/>
  <c r="G267" i="2" s="1"/>
  <c r="E42" i="2"/>
  <c r="G42" i="2" s="1"/>
  <c r="I42" i="2" s="1"/>
  <c r="E446" i="2"/>
  <c r="E268" i="2"/>
  <c r="E447" i="2"/>
  <c r="G447" i="2" s="1"/>
  <c r="E477" i="2"/>
  <c r="G477" i="2" s="1"/>
  <c r="E448" i="2"/>
  <c r="G448" i="2" s="1"/>
  <c r="E449" i="2"/>
  <c r="G449" i="2" s="1"/>
  <c r="E450" i="2"/>
  <c r="E269" i="2"/>
  <c r="G269" i="2" s="1"/>
  <c r="E177" i="2"/>
  <c r="E270" i="2"/>
  <c r="G270" i="2" s="1"/>
  <c r="E271" i="2"/>
  <c r="G271" i="2" s="1"/>
  <c r="E272" i="2"/>
  <c r="G272" i="2" s="1"/>
  <c r="E451" i="2"/>
  <c r="G451" i="2" s="1"/>
  <c r="E452" i="2"/>
  <c r="G452" i="2" s="1"/>
  <c r="E470" i="2"/>
  <c r="G470" i="2" s="1"/>
  <c r="E471" i="2"/>
  <c r="G471" i="2" s="1"/>
  <c r="E273" i="2"/>
  <c r="E274" i="2"/>
  <c r="E275" i="2"/>
  <c r="G275" i="2" s="1"/>
  <c r="E276" i="2"/>
  <c r="G276" i="2" s="1"/>
  <c r="E277" i="2"/>
  <c r="G277" i="2" s="1"/>
  <c r="E295" i="2"/>
  <c r="E278" i="2"/>
  <c r="G278" i="2" s="1"/>
  <c r="E279" i="2"/>
  <c r="G279" i="2" s="1"/>
  <c r="E280" i="2"/>
  <c r="E281" i="2"/>
  <c r="E282" i="2"/>
  <c r="G282" i="2" s="1"/>
  <c r="E8" i="2"/>
  <c r="G8" i="2" s="1"/>
  <c r="E68" i="2"/>
  <c r="G68" i="2" s="1"/>
  <c r="E283" i="2"/>
  <c r="G283" i="2" s="1"/>
  <c r="E284" i="2"/>
  <c r="G284" i="2" s="1"/>
  <c r="E43" i="2"/>
  <c r="G43" i="2" s="1"/>
  <c r="E453" i="2"/>
  <c r="E454" i="2"/>
  <c r="G454" i="2" s="1"/>
  <c r="E285" i="2"/>
  <c r="G285" i="2" s="1"/>
  <c r="E286" i="2"/>
  <c r="E296" i="2"/>
  <c r="G296" i="2" s="1"/>
  <c r="E297" i="2"/>
  <c r="G297" i="2" s="1"/>
  <c r="E455" i="2"/>
  <c r="G455" i="2" s="1"/>
  <c r="E157" i="2"/>
  <c r="E84" i="2"/>
  <c r="E414" i="2"/>
  <c r="G414" i="2" s="1"/>
  <c r="E30" i="2"/>
  <c r="G30" i="2" s="1"/>
  <c r="E28" i="2"/>
  <c r="G28" i="2" s="1"/>
  <c r="E33" i="2"/>
  <c r="G33" i="2" s="1"/>
  <c r="E287" i="2"/>
  <c r="G287" i="2" s="1"/>
  <c r="E39" i="2"/>
  <c r="G39" i="2" s="1"/>
  <c r="E40" i="2"/>
  <c r="G40" i="2" s="1"/>
  <c r="E195" i="2"/>
  <c r="E288" i="2"/>
  <c r="G288" i="2" s="1"/>
  <c r="E289" i="2"/>
  <c r="G289" i="2" s="1"/>
  <c r="E290" i="2"/>
  <c r="E291" i="2"/>
  <c r="G291" i="2" s="1"/>
  <c r="E81" i="2"/>
  <c r="G81" i="2" s="1"/>
  <c r="E298" i="2"/>
  <c r="E292" i="2"/>
  <c r="E170" i="2"/>
  <c r="E147" i="2"/>
  <c r="G147" i="2" s="1"/>
  <c r="E189" i="2"/>
  <c r="G189" i="2" s="1"/>
  <c r="E406" i="2"/>
  <c r="E26" i="2"/>
  <c r="G26" i="2" s="1"/>
  <c r="E190" i="2"/>
  <c r="G190" i="2" s="1"/>
  <c r="E191" i="2"/>
  <c r="E293" i="2"/>
  <c r="E154" i="2"/>
  <c r="E196" i="2"/>
  <c r="E192" i="2"/>
  <c r="G192" i="2" s="1"/>
  <c r="E73" i="2"/>
  <c r="E174" i="2"/>
  <c r="G174" i="2" s="1"/>
  <c r="F44" i="2"/>
  <c r="H44" i="2" s="1"/>
  <c r="F310" i="2"/>
  <c r="H310" i="2" s="1"/>
  <c r="F56" i="2"/>
  <c r="H56" i="2" s="1"/>
  <c r="F299" i="2"/>
  <c r="H299" i="2" s="1"/>
  <c r="F32" i="2"/>
  <c r="H32" i="2" s="1"/>
  <c r="I32" i="2" s="1"/>
  <c r="F311" i="2"/>
  <c r="H311" i="2" s="1"/>
  <c r="I311" i="2" s="1"/>
  <c r="F312" i="2"/>
  <c r="H312" i="2" s="1"/>
  <c r="F313" i="2"/>
  <c r="H313" i="2" s="1"/>
  <c r="F314" i="2"/>
  <c r="H314" i="2" s="1"/>
  <c r="F315" i="2"/>
  <c r="F316" i="2"/>
  <c r="H316" i="2" s="1"/>
  <c r="F456" i="2"/>
  <c r="H456" i="2" s="1"/>
  <c r="F317" i="2"/>
  <c r="H317" i="2" s="1"/>
  <c r="F50" i="2"/>
  <c r="H50" i="2" s="1"/>
  <c r="I50" i="2" s="1"/>
  <c r="F318" i="2"/>
  <c r="H318" i="2" s="1"/>
  <c r="F319" i="2"/>
  <c r="H319" i="2" s="1"/>
  <c r="F320" i="2"/>
  <c r="H320" i="2" s="1"/>
  <c r="F321" i="2"/>
  <c r="F322" i="2"/>
  <c r="H322" i="2" s="1"/>
  <c r="F20" i="2"/>
  <c r="H20" i="2" s="1"/>
  <c r="F55" i="2"/>
  <c r="H55" i="2" s="1"/>
  <c r="F323" i="2"/>
  <c r="H323" i="2" s="1"/>
  <c r="I323" i="2" s="1"/>
  <c r="F160" i="2"/>
  <c r="F458" i="2"/>
  <c r="H458" i="2" s="1"/>
  <c r="F175" i="2"/>
  <c r="H175" i="2" s="1"/>
  <c r="F324" i="2"/>
  <c r="H324" i="2" s="1"/>
  <c r="F459" i="2"/>
  <c r="H459" i="2" s="1"/>
  <c r="F325" i="2"/>
  <c r="H325" i="2" s="1"/>
  <c r="I325" i="2" s="1"/>
  <c r="F326" i="2"/>
  <c r="H326" i="2" s="1"/>
  <c r="F168" i="2"/>
  <c r="A168" i="2" s="1"/>
  <c r="F327" i="2"/>
  <c r="H327" i="2" s="1"/>
  <c r="F171" i="2"/>
  <c r="H171" i="2" s="1"/>
  <c r="F328" i="2"/>
  <c r="H328" i="2" s="1"/>
  <c r="F472" i="2"/>
  <c r="H472" i="2" s="1"/>
  <c r="F473" i="2"/>
  <c r="H473" i="2" s="1"/>
  <c r="F334" i="2"/>
  <c r="H334" i="2" s="1"/>
  <c r="F185" i="2"/>
  <c r="H185" i="2" s="1"/>
  <c r="F329" i="2"/>
  <c r="H329" i="2" s="1"/>
  <c r="I329" i="2" s="1"/>
  <c r="F199" i="2"/>
  <c r="H199" i="2" s="1"/>
  <c r="I199" i="2" s="1"/>
  <c r="F330" i="2"/>
  <c r="H330" i="2" s="1"/>
  <c r="F85" i="2"/>
  <c r="F57" i="2"/>
  <c r="H57" i="2" s="1"/>
  <c r="F331" i="2"/>
  <c r="H331" i="2" s="1"/>
  <c r="F201" i="2"/>
  <c r="H201" i="2" s="1"/>
  <c r="F82" i="2"/>
  <c r="H82" i="2" s="1"/>
  <c r="I82" i="2" s="1"/>
  <c r="F332" i="2"/>
  <c r="A332" i="2" s="1"/>
  <c r="F200" i="2"/>
  <c r="H200" i="2" s="1"/>
  <c r="F36" i="2"/>
  <c r="H36" i="2" s="1"/>
  <c r="F208" i="2"/>
  <c r="A208" i="2" s="1"/>
  <c r="F209" i="2"/>
  <c r="H209" i="2" s="1"/>
  <c r="F210" i="2"/>
  <c r="H210" i="2" s="1"/>
  <c r="I210" i="2" s="1"/>
  <c r="F211" i="2"/>
  <c r="H211" i="2" s="1"/>
  <c r="F422" i="2"/>
  <c r="H422" i="2" s="1"/>
  <c r="F193" i="2"/>
  <c r="H193" i="2" s="1"/>
  <c r="I193" i="2" s="1"/>
  <c r="F212" i="2"/>
  <c r="H212" i="2" s="1"/>
  <c r="F213" i="2"/>
  <c r="H213" i="2" s="1"/>
  <c r="F399" i="2"/>
  <c r="F400" i="2"/>
  <c r="H400" i="2" s="1"/>
  <c r="F401" i="2"/>
  <c r="H401" i="2" s="1"/>
  <c r="F402" i="2"/>
  <c r="H402" i="2" s="1"/>
  <c r="F153" i="2"/>
  <c r="H153" i="2" s="1"/>
  <c r="F214" i="2"/>
  <c r="A214" i="2" s="1"/>
  <c r="F423" i="2"/>
  <c r="H423" i="2" s="1"/>
  <c r="F215" i="2"/>
  <c r="H215" i="2" s="1"/>
  <c r="I215" i="2" s="1"/>
  <c r="F216" i="2"/>
  <c r="F217" i="2"/>
  <c r="H217" i="2" s="1"/>
  <c r="F218" i="2"/>
  <c r="H218" i="2" s="1"/>
  <c r="F424" i="2"/>
  <c r="H424" i="2" s="1"/>
  <c r="F149" i="2"/>
  <c r="H149" i="2" s="1"/>
  <c r="F150" i="2"/>
  <c r="H150" i="2" s="1"/>
  <c r="I150" i="2" s="1"/>
  <c r="F79" i="2"/>
  <c r="H79" i="2" s="1"/>
  <c r="F207" i="2"/>
  <c r="H207" i="2" s="1"/>
  <c r="F48" i="2"/>
  <c r="A48" i="2" s="1"/>
  <c r="F429" i="2"/>
  <c r="H429" i="2" s="1"/>
  <c r="F219" i="2"/>
  <c r="H219" i="2" s="1"/>
  <c r="F220" i="2"/>
  <c r="H220" i="2" s="1"/>
  <c r="F430" i="2"/>
  <c r="H430" i="2" s="1"/>
  <c r="F221" i="2"/>
  <c r="A221" i="2" s="1"/>
  <c r="F158" i="2"/>
  <c r="H158" i="2" s="1"/>
  <c r="F431" i="2"/>
  <c r="H431" i="2" s="1"/>
  <c r="F222" i="2"/>
  <c r="A222" i="2" s="1"/>
  <c r="F151" i="2"/>
  <c r="H151" i="2" s="1"/>
  <c r="F152" i="2"/>
  <c r="H152" i="2" s="1"/>
  <c r="F77" i="2"/>
  <c r="H77" i="2" s="1"/>
  <c r="F223" i="2"/>
  <c r="H223" i="2" s="1"/>
  <c r="F224" i="2"/>
  <c r="H224" i="2" s="1"/>
  <c r="I224" i="2" s="1"/>
  <c r="F225" i="2"/>
  <c r="H225" i="2" s="1"/>
  <c r="F226" i="2"/>
  <c r="H226" i="2" s="1"/>
  <c r="F227" i="2"/>
  <c r="A227" i="2" s="1"/>
  <c r="F403" i="2"/>
  <c r="H403" i="2" s="1"/>
  <c r="F206" i="2"/>
  <c r="H206" i="2" s="1"/>
  <c r="F228" i="2"/>
  <c r="H228" i="2" s="1"/>
  <c r="F229" i="2"/>
  <c r="H229" i="2" s="1"/>
  <c r="F230" i="2"/>
  <c r="A230" i="2" s="1"/>
  <c r="F231" i="2"/>
  <c r="H231" i="2" s="1"/>
  <c r="F432" i="2"/>
  <c r="H432" i="2" s="1"/>
  <c r="F294" i="2"/>
  <c r="A294" i="2" s="1"/>
  <c r="F232" i="2"/>
  <c r="H232" i="2" s="1"/>
  <c r="F425" i="2"/>
  <c r="H425" i="2" s="1"/>
  <c r="F37" i="2"/>
  <c r="H37" i="2" s="1"/>
  <c r="F233" i="2"/>
  <c r="H233" i="2" s="1"/>
  <c r="F234" i="2"/>
  <c r="H234" i="2" s="1"/>
  <c r="I234" i="2" s="1"/>
  <c r="F417" i="2"/>
  <c r="H417" i="2" s="1"/>
  <c r="F162" i="2"/>
  <c r="H162" i="2" s="1"/>
  <c r="F187" i="2"/>
  <c r="F173" i="2"/>
  <c r="F418" i="2"/>
  <c r="H418" i="2" s="1"/>
  <c r="F188" i="2"/>
  <c r="H188" i="2" s="1"/>
  <c r="F433" i="2"/>
  <c r="H433" i="2" s="1"/>
  <c r="F235" i="2"/>
  <c r="A235" i="2" s="1"/>
  <c r="F236" i="2"/>
  <c r="H236" i="2" s="1"/>
  <c r="F237" i="2"/>
  <c r="H237" i="2" s="1"/>
  <c r="F172" i="2"/>
  <c r="F194" i="2"/>
  <c r="H194" i="2" s="1"/>
  <c r="F179" i="2"/>
  <c r="H179" i="2" s="1"/>
  <c r="F178" i="2"/>
  <c r="H178" i="2" s="1"/>
  <c r="F80" i="2"/>
  <c r="H80" i="2" s="1"/>
  <c r="F138" i="2"/>
  <c r="H138" i="2" s="1"/>
  <c r="I138" i="2" s="1"/>
  <c r="F3" i="2"/>
  <c r="H3" i="2" s="1"/>
  <c r="F434" i="2"/>
  <c r="A434" i="2" s="1"/>
  <c r="F426" i="2"/>
  <c r="A426" i="2" s="1"/>
  <c r="F238" i="2"/>
  <c r="H238" i="2" s="1"/>
  <c r="F182" i="2"/>
  <c r="H182" i="2" s="1"/>
  <c r="F142" i="2"/>
  <c r="H142" i="2" s="1"/>
  <c r="F239" i="2"/>
  <c r="H239" i="2" s="1"/>
  <c r="F51" i="2"/>
  <c r="A51" i="2" s="1"/>
  <c r="F25" i="2"/>
  <c r="H25" i="2" s="1"/>
  <c r="F6" i="2"/>
  <c r="A6" i="2" s="1"/>
  <c r="F240" i="2"/>
  <c r="A240" i="2" s="1"/>
  <c r="F241" i="2"/>
  <c r="H241" i="2" s="1"/>
  <c r="F242" i="2"/>
  <c r="H242" i="2" s="1"/>
  <c r="I242" i="2" s="1"/>
  <c r="F243" i="2"/>
  <c r="H243" i="2" s="1"/>
  <c r="F244" i="2"/>
  <c r="H244" i="2" s="1"/>
  <c r="F27" i="2"/>
  <c r="F245" i="2"/>
  <c r="H245" i="2" s="1"/>
  <c r="F246" i="2"/>
  <c r="A246" i="2" s="1"/>
  <c r="F11" i="2"/>
  <c r="A11" i="2" s="1"/>
  <c r="F176" i="2"/>
  <c r="H176" i="2" s="1"/>
  <c r="I176" i="2" s="1"/>
  <c r="F408" i="2"/>
  <c r="H408" i="2" s="1"/>
  <c r="F435" i="2"/>
  <c r="H435" i="2" s="1"/>
  <c r="F247" i="2"/>
  <c r="H247" i="2" s="1"/>
  <c r="F412" i="2"/>
  <c r="F248" i="2"/>
  <c r="H248" i="2" s="1"/>
  <c r="F12" i="2"/>
  <c r="F249" i="2"/>
  <c r="F180" i="2"/>
  <c r="H180" i="2" s="1"/>
  <c r="F183" i="2"/>
  <c r="H183" i="2" s="1"/>
  <c r="F186" i="2"/>
  <c r="H186" i="2" s="1"/>
  <c r="F250" i="2"/>
  <c r="H250" i="2" s="1"/>
  <c r="F476" i="2"/>
  <c r="A476" i="2" s="1"/>
  <c r="F436" i="2"/>
  <c r="H436" i="2" s="1"/>
  <c r="F437" i="2"/>
  <c r="A437" i="2" s="1"/>
  <c r="F466" i="2"/>
  <c r="H466" i="2" s="1"/>
  <c r="F467" i="2"/>
  <c r="F184" i="2"/>
  <c r="H184" i="2" s="1"/>
  <c r="F438" i="2"/>
  <c r="H438" i="2" s="1"/>
  <c r="F251" i="2"/>
  <c r="H251" i="2" s="1"/>
  <c r="F439" i="2"/>
  <c r="A439" i="2" s="1"/>
  <c r="F252" i="2"/>
  <c r="H252" i="2" s="1"/>
  <c r="F253" i="2"/>
  <c r="F254" i="2"/>
  <c r="A254" i="2" s="1"/>
  <c r="F4" i="2"/>
  <c r="H4" i="2" s="1"/>
  <c r="F83" i="2"/>
  <c r="H83" i="2" s="1"/>
  <c r="I83" i="2" s="1"/>
  <c r="F255" i="2"/>
  <c r="H255" i="2" s="1"/>
  <c r="F415" i="2"/>
  <c r="H415" i="2" s="1"/>
  <c r="F427" i="2"/>
  <c r="H427" i="2" s="1"/>
  <c r="F428" i="2"/>
  <c r="H428" i="2" s="1"/>
  <c r="F409" i="2"/>
  <c r="A409" i="2" s="1"/>
  <c r="F148" i="2"/>
  <c r="F407" i="2"/>
  <c r="H407" i="2" s="1"/>
  <c r="F139" i="2"/>
  <c r="H139" i="2" s="1"/>
  <c r="F440" i="2"/>
  <c r="H440" i="2" s="1"/>
  <c r="F416" i="2"/>
  <c r="H416" i="2" s="1"/>
  <c r="F256" i="2"/>
  <c r="F257" i="2"/>
  <c r="H257" i="2" s="1"/>
  <c r="F5" i="2"/>
  <c r="A5" i="2" s="1"/>
  <c r="F115" i="2"/>
  <c r="A115" i="2" s="1"/>
  <c r="F258" i="2"/>
  <c r="H258" i="2" s="1"/>
  <c r="F441" i="2"/>
  <c r="H441" i="2" s="1"/>
  <c r="F259" i="2"/>
  <c r="H259" i="2" s="1"/>
  <c r="F260" i="2"/>
  <c r="H260" i="2" s="1"/>
  <c r="F261" i="2"/>
  <c r="A261" i="2" s="1"/>
  <c r="F10" i="2"/>
  <c r="H10" i="2" s="1"/>
  <c r="F35" i="2"/>
  <c r="F262" i="2"/>
  <c r="F468" i="2"/>
  <c r="H468" i="2" s="1"/>
  <c r="F469" i="2"/>
  <c r="H469" i="2" s="1"/>
  <c r="F263" i="2"/>
  <c r="H263" i="2" s="1"/>
  <c r="F159" i="2"/>
  <c r="H159" i="2" s="1"/>
  <c r="F442" i="2"/>
  <c r="A442" i="2" s="1"/>
  <c r="F443" i="2"/>
  <c r="H443" i="2" s="1"/>
  <c r="F444" i="2"/>
  <c r="A444" i="2" s="1"/>
  <c r="F419" i="2"/>
  <c r="A419" i="2" s="1"/>
  <c r="F475" i="2"/>
  <c r="H475" i="2" s="1"/>
  <c r="F474" i="2"/>
  <c r="H474" i="2" s="1"/>
  <c r="I474" i="2" s="1"/>
  <c r="F445" i="2"/>
  <c r="H445" i="2" s="1"/>
  <c r="F264" i="2"/>
  <c r="H264" i="2" s="1"/>
  <c r="F265" i="2"/>
  <c r="A265" i="2" s="1"/>
  <c r="F421" i="2"/>
  <c r="H421" i="2" s="1"/>
  <c r="F420" i="2"/>
  <c r="A420" i="2" s="1"/>
  <c r="F266" i="2"/>
  <c r="A266" i="2" s="1"/>
  <c r="F267" i="2"/>
  <c r="H267" i="2" s="1"/>
  <c r="F42" i="2"/>
  <c r="H42" i="2" s="1"/>
  <c r="F446" i="2"/>
  <c r="H446" i="2" s="1"/>
  <c r="F268" i="2"/>
  <c r="H268" i="2" s="1"/>
  <c r="F447" i="2"/>
  <c r="F477" i="2"/>
  <c r="H477" i="2" s="1"/>
  <c r="F448" i="2"/>
  <c r="A448" i="2" s="1"/>
  <c r="F449" i="2"/>
  <c r="A449" i="2" s="1"/>
  <c r="F450" i="2"/>
  <c r="H450" i="2" s="1"/>
  <c r="F269" i="2"/>
  <c r="H269" i="2" s="1"/>
  <c r="I269" i="2" s="1"/>
  <c r="F177" i="2"/>
  <c r="H177" i="2" s="1"/>
  <c r="F270" i="2"/>
  <c r="H270" i="2" s="1"/>
  <c r="F271" i="2"/>
  <c r="F272" i="2"/>
  <c r="H272" i="2" s="1"/>
  <c r="F451" i="2"/>
  <c r="A451" i="2" s="1"/>
  <c r="F452" i="2"/>
  <c r="A452" i="2" s="1"/>
  <c r="F470" i="2"/>
  <c r="H470" i="2" s="1"/>
  <c r="F471" i="2"/>
  <c r="H471" i="2" s="1"/>
  <c r="I471" i="2" s="1"/>
  <c r="F273" i="2"/>
  <c r="H273" i="2" s="1"/>
  <c r="F274" i="2"/>
  <c r="H274" i="2" s="1"/>
  <c r="F275" i="2"/>
  <c r="A275" i="2" s="1"/>
  <c r="F276" i="2"/>
  <c r="H276" i="2" s="1"/>
  <c r="F277" i="2"/>
  <c r="F295" i="2"/>
  <c r="F278" i="2"/>
  <c r="H278" i="2" s="1"/>
  <c r="F279" i="2"/>
  <c r="H279" i="2" s="1"/>
  <c r="F280" i="2"/>
  <c r="H280" i="2" s="1"/>
  <c r="F281" i="2"/>
  <c r="H281" i="2" s="1"/>
  <c r="F282" i="2"/>
  <c r="F8" i="2"/>
  <c r="H8" i="2" s="1"/>
  <c r="F68" i="2"/>
  <c r="A68" i="2" s="1"/>
  <c r="F283" i="2"/>
  <c r="F284" i="2"/>
  <c r="H284" i="2" s="1"/>
  <c r="I284" i="2" s="1"/>
  <c r="F43" i="2"/>
  <c r="H43" i="2" s="1"/>
  <c r="F453" i="2"/>
  <c r="H453" i="2" s="1"/>
  <c r="F454" i="2"/>
  <c r="H454" i="2" s="1"/>
  <c r="F285" i="2"/>
  <c r="F286" i="2"/>
  <c r="H286" i="2" s="1"/>
  <c r="F296" i="2"/>
  <c r="A296" i="2" s="1"/>
  <c r="F297" i="2"/>
  <c r="A297" i="2" s="1"/>
  <c r="F455" i="2"/>
  <c r="H455" i="2" s="1"/>
  <c r="F157" i="2"/>
  <c r="H157" i="2" s="1"/>
  <c r="F84" i="2"/>
  <c r="H84" i="2" s="1"/>
  <c r="F414" i="2"/>
  <c r="H414" i="2" s="1"/>
  <c r="F30" i="2"/>
  <c r="F28" i="2"/>
  <c r="H28" i="2" s="1"/>
  <c r="F33" i="2"/>
  <c r="A33" i="2" s="1"/>
  <c r="F287" i="2"/>
  <c r="A287" i="2" s="1"/>
  <c r="F39" i="2"/>
  <c r="F40" i="2"/>
  <c r="H40" i="2" s="1"/>
  <c r="I40" i="2" s="1"/>
  <c r="F195" i="2"/>
  <c r="H195" i="2" s="1"/>
  <c r="F288" i="2"/>
  <c r="H288" i="2" s="1"/>
  <c r="F289" i="2"/>
  <c r="F290" i="2"/>
  <c r="H290" i="2" s="1"/>
  <c r="F291" i="2"/>
  <c r="A291" i="2" s="1"/>
  <c r="F81" i="2"/>
  <c r="A81" i="2" s="1"/>
  <c r="F298" i="2"/>
  <c r="H298" i="2" s="1"/>
  <c r="F292" i="2"/>
  <c r="H292" i="2" s="1"/>
  <c r="F170" i="2"/>
  <c r="H170" i="2" s="1"/>
  <c r="F147" i="2"/>
  <c r="H147" i="2" s="1"/>
  <c r="F189" i="2"/>
  <c r="F406" i="2"/>
  <c r="H406" i="2" s="1"/>
  <c r="F26" i="2"/>
  <c r="F190" i="2"/>
  <c r="A190" i="2" s="1"/>
  <c r="F191" i="2"/>
  <c r="H191" i="2" s="1"/>
  <c r="F293" i="2"/>
  <c r="H293" i="2" s="1"/>
  <c r="F154" i="2"/>
  <c r="H154" i="2" s="1"/>
  <c r="F196" i="2"/>
  <c r="H196" i="2" s="1"/>
  <c r="F192" i="2"/>
  <c r="F73" i="2"/>
  <c r="H73" i="2" s="1"/>
  <c r="F174" i="2"/>
  <c r="G44" i="2"/>
  <c r="G310" i="2"/>
  <c r="G32" i="2"/>
  <c r="G313" i="2"/>
  <c r="G317" i="2"/>
  <c r="G160" i="2"/>
  <c r="G324" i="2"/>
  <c r="G459" i="2"/>
  <c r="I459" i="2" s="1"/>
  <c r="G472" i="2"/>
  <c r="G473" i="2"/>
  <c r="I473" i="2" s="1"/>
  <c r="G331" i="2"/>
  <c r="I331" i="2" s="1"/>
  <c r="G208" i="2"/>
  <c r="G429" i="2"/>
  <c r="G219" i="2"/>
  <c r="I219" i="2" s="1"/>
  <c r="G222" i="2"/>
  <c r="G77" i="2"/>
  <c r="G225" i="2"/>
  <c r="G226" i="2"/>
  <c r="G227" i="2"/>
  <c r="G425" i="2"/>
  <c r="G433" i="2"/>
  <c r="G426" i="2"/>
  <c r="G240" i="2"/>
  <c r="G249" i="2"/>
  <c r="G183" i="2"/>
  <c r="I183" i="2" s="1"/>
  <c r="G466" i="2"/>
  <c r="G251" i="2"/>
  <c r="G4" i="2"/>
  <c r="G428" i="2"/>
  <c r="G148" i="2"/>
  <c r="G441" i="2"/>
  <c r="G469" i="2"/>
  <c r="G266" i="2"/>
  <c r="G295" i="2"/>
  <c r="G157" i="2"/>
  <c r="G290" i="2"/>
  <c r="G293" i="2"/>
  <c r="H315" i="2"/>
  <c r="H321" i="2"/>
  <c r="H160" i="2"/>
  <c r="H208" i="2"/>
  <c r="H294" i="2"/>
  <c r="H173" i="2"/>
  <c r="H240" i="2"/>
  <c r="H467" i="2"/>
  <c r="H254" i="2"/>
  <c r="H39" i="2"/>
  <c r="H190" i="2"/>
  <c r="B480" i="2"/>
  <c r="D70" i="2" s="1"/>
  <c r="E70" i="2"/>
  <c r="F70" i="2"/>
  <c r="E24" i="2"/>
  <c r="G24" i="2" s="1"/>
  <c r="E22" i="2"/>
  <c r="G22" i="2" s="1"/>
  <c r="E103" i="2"/>
  <c r="G103" i="2" s="1"/>
  <c r="E87" i="2"/>
  <c r="G87" i="2" s="1"/>
  <c r="E97" i="2"/>
  <c r="G97" i="2" s="1"/>
  <c r="E19" i="2"/>
  <c r="G19" i="2" s="1"/>
  <c r="E305" i="2"/>
  <c r="G305" i="2" s="1"/>
  <c r="E2" i="2"/>
  <c r="G2" i="2" s="1"/>
  <c r="E181" i="2"/>
  <c r="G181" i="2" s="1"/>
  <c r="E354" i="2"/>
  <c r="G354" i="2" s="1"/>
  <c r="E129" i="2"/>
  <c r="G129" i="2" s="1"/>
  <c r="E390" i="2"/>
  <c r="G390" i="2" s="1"/>
  <c r="E71" i="2"/>
  <c r="G71" i="2" s="1"/>
  <c r="E343" i="2"/>
  <c r="G343" i="2" s="1"/>
  <c r="E93" i="2"/>
  <c r="G93" i="2" s="1"/>
  <c r="E336" i="2"/>
  <c r="G336" i="2" s="1"/>
  <c r="E308" i="2"/>
  <c r="G308" i="2" s="1"/>
  <c r="E364" i="2"/>
  <c r="G364" i="2" s="1"/>
  <c r="E145" i="2"/>
  <c r="G145" i="2" s="1"/>
  <c r="E198" i="2"/>
  <c r="G198" i="2" s="1"/>
  <c r="E370" i="2"/>
  <c r="G370" i="2" s="1"/>
  <c r="E41" i="2"/>
  <c r="G41" i="2" s="1"/>
  <c r="E309" i="2"/>
  <c r="E374" i="2"/>
  <c r="G374" i="2" s="1"/>
  <c r="E355" i="2"/>
  <c r="G355" i="2" s="1"/>
  <c r="E15" i="2"/>
  <c r="G15" i="2" s="1"/>
  <c r="E66" i="2"/>
  <c r="G66" i="2" s="1"/>
  <c r="E167" i="2"/>
  <c r="G167" i="2" s="1"/>
  <c r="E411" i="2"/>
  <c r="G411" i="2" s="1"/>
  <c r="E413" i="2"/>
  <c r="G413" i="2" s="1"/>
  <c r="E393" i="2"/>
  <c r="E342" i="2"/>
  <c r="G342" i="2" s="1"/>
  <c r="E90" i="2"/>
  <c r="G90" i="2" s="1"/>
  <c r="E337" i="2"/>
  <c r="G337" i="2" s="1"/>
  <c r="E67" i="2"/>
  <c r="G67" i="2" s="1"/>
  <c r="E361" i="2"/>
  <c r="E96" i="2"/>
  <c r="G96" i="2" s="1"/>
  <c r="E122" i="2"/>
  <c r="G122" i="2" s="1"/>
  <c r="E166" i="2"/>
  <c r="G166" i="2" s="1"/>
  <c r="E346" i="2"/>
  <c r="G346" i="2" s="1"/>
  <c r="F24" i="2"/>
  <c r="H24" i="2" s="1"/>
  <c r="F22" i="2"/>
  <c r="H22" i="2" s="1"/>
  <c r="F103" i="2"/>
  <c r="H103" i="2" s="1"/>
  <c r="F87" i="2"/>
  <c r="F97" i="2"/>
  <c r="H97" i="2" s="1"/>
  <c r="F19" i="2"/>
  <c r="F305" i="2"/>
  <c r="H305" i="2" s="1"/>
  <c r="F2" i="2"/>
  <c r="F181" i="2"/>
  <c r="H181" i="2" s="1"/>
  <c r="F354" i="2"/>
  <c r="H354" i="2" s="1"/>
  <c r="F129" i="2"/>
  <c r="H129" i="2" s="1"/>
  <c r="F390" i="2"/>
  <c r="H390" i="2" s="1"/>
  <c r="F71" i="2"/>
  <c r="H71" i="2" s="1"/>
  <c r="F343" i="2"/>
  <c r="H343" i="2" s="1"/>
  <c r="F93" i="2"/>
  <c r="H93" i="2" s="1"/>
  <c r="F336" i="2"/>
  <c r="H336" i="2" s="1"/>
  <c r="F308" i="2"/>
  <c r="H308" i="2" s="1"/>
  <c r="F364" i="2"/>
  <c r="H364" i="2" s="1"/>
  <c r="F145" i="2"/>
  <c r="H145" i="2" s="1"/>
  <c r="F198" i="2"/>
  <c r="H198" i="2" s="1"/>
  <c r="F370" i="2"/>
  <c r="H370" i="2" s="1"/>
  <c r="F41" i="2"/>
  <c r="H41" i="2" s="1"/>
  <c r="F309" i="2"/>
  <c r="H309" i="2" s="1"/>
  <c r="F374" i="2"/>
  <c r="H374" i="2" s="1"/>
  <c r="F355" i="2"/>
  <c r="H355" i="2" s="1"/>
  <c r="F15" i="2"/>
  <c r="H15" i="2" s="1"/>
  <c r="F66" i="2"/>
  <c r="H66" i="2" s="1"/>
  <c r="F167" i="2"/>
  <c r="H167" i="2" s="1"/>
  <c r="F411" i="2"/>
  <c r="H411" i="2" s="1"/>
  <c r="F413" i="2"/>
  <c r="H413" i="2" s="1"/>
  <c r="F393" i="2"/>
  <c r="H393" i="2" s="1"/>
  <c r="F342" i="2"/>
  <c r="H342" i="2" s="1"/>
  <c r="F90" i="2"/>
  <c r="H90" i="2" s="1"/>
  <c r="F337" i="2"/>
  <c r="H337" i="2" s="1"/>
  <c r="F67" i="2"/>
  <c r="H67" i="2" s="1"/>
  <c r="F361" i="2"/>
  <c r="H361" i="2" s="1"/>
  <c r="F96" i="2"/>
  <c r="H96" i="2" s="1"/>
  <c r="F122" i="2"/>
  <c r="H122" i="2" s="1"/>
  <c r="F166" i="2"/>
  <c r="F346" i="2"/>
  <c r="H346" i="2" s="1"/>
  <c r="P487" i="2"/>
  <c r="I208" i="2" l="1"/>
  <c r="I226" i="2"/>
  <c r="I225" i="2"/>
  <c r="A213" i="2"/>
  <c r="I454" i="2"/>
  <c r="I142" i="2"/>
  <c r="I228" i="2"/>
  <c r="I240" i="2"/>
  <c r="I466" i="2"/>
  <c r="I44" i="2"/>
  <c r="I294" i="2"/>
  <c r="I328" i="2"/>
  <c r="I175" i="2"/>
  <c r="I320" i="2"/>
  <c r="A458" i="2"/>
  <c r="A319" i="2"/>
  <c r="H81" i="2"/>
  <c r="I81" i="2" s="1"/>
  <c r="H266" i="2"/>
  <c r="I266" i="2" s="1"/>
  <c r="I431" i="2"/>
  <c r="I36" i="2"/>
  <c r="H419" i="2"/>
  <c r="H426" i="2"/>
  <c r="I426" i="2" s="1"/>
  <c r="I278" i="2"/>
  <c r="I432" i="2"/>
  <c r="A226" i="2"/>
  <c r="H287" i="2"/>
  <c r="I287" i="2" s="1"/>
  <c r="H222" i="2"/>
  <c r="I222" i="2" s="1"/>
  <c r="I160" i="2"/>
  <c r="G458" i="2"/>
  <c r="I458" i="2" s="1"/>
  <c r="H452" i="2"/>
  <c r="I452" i="2" s="1"/>
  <c r="H11" i="2"/>
  <c r="I11" i="2" s="1"/>
  <c r="H449" i="2"/>
  <c r="I449" i="2" s="1"/>
  <c r="H115" i="2"/>
  <c r="I115" i="2" s="1"/>
  <c r="H48" i="2"/>
  <c r="I48" i="2" s="1"/>
  <c r="I20" i="2"/>
  <c r="H297" i="2"/>
  <c r="I297" i="2" s="1"/>
  <c r="H448" i="2"/>
  <c r="I448" i="2" s="1"/>
  <c r="H227" i="2"/>
  <c r="I227" i="2" s="1"/>
  <c r="I4" i="2"/>
  <c r="I209" i="2"/>
  <c r="I472" i="2"/>
  <c r="I258" i="2"/>
  <c r="I267" i="2"/>
  <c r="I330" i="2"/>
  <c r="H246" i="2"/>
  <c r="I246" i="2" s="1"/>
  <c r="I319" i="2"/>
  <c r="I194" i="2"/>
  <c r="I403" i="2"/>
  <c r="I324" i="2"/>
  <c r="I310" i="2"/>
  <c r="I455" i="2"/>
  <c r="H434" i="2"/>
  <c r="I434" i="2" s="1"/>
  <c r="H221" i="2"/>
  <c r="I221" i="2" s="1"/>
  <c r="I317" i="2"/>
  <c r="A466" i="2"/>
  <c r="A237" i="2"/>
  <c r="A432" i="2"/>
  <c r="A431" i="2"/>
  <c r="A215" i="2"/>
  <c r="A36" i="2"/>
  <c r="A171" i="2"/>
  <c r="A313" i="2"/>
  <c r="A162" i="2"/>
  <c r="A225" i="2"/>
  <c r="A212" i="2"/>
  <c r="A327" i="2"/>
  <c r="A160" i="2"/>
  <c r="A318" i="2"/>
  <c r="I312" i="2"/>
  <c r="A207" i="2"/>
  <c r="A406" i="2"/>
  <c r="A245" i="2"/>
  <c r="A417" i="2"/>
  <c r="I427" i="2"/>
  <c r="I190" i="2"/>
  <c r="H6" i="2"/>
  <c r="I6" i="2" s="1"/>
  <c r="G213" i="2"/>
  <c r="I213" i="2" s="1"/>
  <c r="G327" i="2"/>
  <c r="I327" i="2" s="1"/>
  <c r="I147" i="2"/>
  <c r="I414" i="2"/>
  <c r="I159" i="2"/>
  <c r="I251" i="2"/>
  <c r="I231" i="2"/>
  <c r="I272" i="2"/>
  <c r="A436" i="2"/>
  <c r="H296" i="2"/>
  <c r="I296" i="2" s="1"/>
  <c r="G245" i="2"/>
  <c r="I313" i="2"/>
  <c r="H451" i="2"/>
  <c r="I451" i="2" s="1"/>
  <c r="H409" i="2"/>
  <c r="I409" i="2" s="1"/>
  <c r="H168" i="2"/>
  <c r="I168" i="2" s="1"/>
  <c r="I244" i="2"/>
  <c r="G212" i="2"/>
  <c r="I212" i="2" s="1"/>
  <c r="A330" i="2"/>
  <c r="I276" i="2"/>
  <c r="A421" i="2"/>
  <c r="A428" i="2"/>
  <c r="A3" i="2"/>
  <c r="A79" i="2"/>
  <c r="G171" i="2"/>
  <c r="I171" i="2" s="1"/>
  <c r="H291" i="2"/>
  <c r="I291" i="2" s="1"/>
  <c r="H68" i="2"/>
  <c r="I68" i="2" s="1"/>
  <c r="I188" i="2"/>
  <c r="H332" i="2"/>
  <c r="I332" i="2" s="1"/>
  <c r="I260" i="2"/>
  <c r="G3" i="2"/>
  <c r="G417" i="2"/>
  <c r="I417" i="2" s="1"/>
  <c r="I293" i="2"/>
  <c r="I43" i="2"/>
  <c r="I279" i="2"/>
  <c r="I441" i="2"/>
  <c r="I182" i="2"/>
  <c r="I425" i="2"/>
  <c r="I401" i="2"/>
  <c r="I56" i="2"/>
  <c r="I152" i="2"/>
  <c r="I470" i="2"/>
  <c r="I468" i="2"/>
  <c r="I407" i="2"/>
  <c r="I139" i="2"/>
  <c r="A73" i="2"/>
  <c r="A290" i="2"/>
  <c r="A286" i="2"/>
  <c r="A276" i="2"/>
  <c r="A477" i="2"/>
  <c r="A443" i="2"/>
  <c r="A257" i="2"/>
  <c r="A252" i="2"/>
  <c r="A248" i="2"/>
  <c r="A25" i="2"/>
  <c r="A236" i="2"/>
  <c r="A231" i="2"/>
  <c r="A158" i="2"/>
  <c r="A423" i="2"/>
  <c r="A200" i="2"/>
  <c r="A312" i="2"/>
  <c r="A28" i="2"/>
  <c r="I223" i="2"/>
  <c r="A8" i="2"/>
  <c r="I162" i="2"/>
  <c r="I288" i="2"/>
  <c r="I157" i="2"/>
  <c r="I264" i="2"/>
  <c r="I469" i="2"/>
  <c r="I436" i="2"/>
  <c r="I237" i="2"/>
  <c r="I229" i="2"/>
  <c r="I429" i="2"/>
  <c r="I422" i="2"/>
  <c r="A196" i="2"/>
  <c r="A147" i="2"/>
  <c r="A288" i="2"/>
  <c r="A414" i="2"/>
  <c r="A454" i="2"/>
  <c r="A281" i="2"/>
  <c r="A274" i="2"/>
  <c r="A270" i="2"/>
  <c r="A268" i="2"/>
  <c r="A264" i="2"/>
  <c r="A159" i="2"/>
  <c r="A260" i="2"/>
  <c r="A416" i="2"/>
  <c r="A415" i="2"/>
  <c r="A251" i="2"/>
  <c r="A250" i="2"/>
  <c r="A247" i="2"/>
  <c r="A244" i="2"/>
  <c r="A80" i="2"/>
  <c r="A433" i="2"/>
  <c r="A233" i="2"/>
  <c r="A229" i="2"/>
  <c r="A223" i="2"/>
  <c r="A430" i="2"/>
  <c r="A149" i="2"/>
  <c r="A153" i="2"/>
  <c r="A422" i="2"/>
  <c r="A82" i="2"/>
  <c r="A185" i="2"/>
  <c r="A326" i="2"/>
  <c r="A55" i="2"/>
  <c r="A317" i="2"/>
  <c r="A32" i="2"/>
  <c r="A272" i="2"/>
  <c r="A138" i="2"/>
  <c r="A224" i="2"/>
  <c r="A193" i="2"/>
  <c r="H51" i="2"/>
  <c r="I51" i="2" s="1"/>
  <c r="H230" i="2"/>
  <c r="I230" i="2" s="1"/>
  <c r="I456" i="2"/>
  <c r="G406" i="2"/>
  <c r="I406" i="2" s="1"/>
  <c r="G252" i="2"/>
  <c r="I252" i="2" s="1"/>
  <c r="G247" i="2"/>
  <c r="I247" i="2" s="1"/>
  <c r="G236" i="2"/>
  <c r="G233" i="2"/>
  <c r="I233" i="2" s="1"/>
  <c r="G423" i="2"/>
  <c r="I423" i="2" s="1"/>
  <c r="G318" i="2"/>
  <c r="I318" i="2" s="1"/>
  <c r="A323" i="2"/>
  <c r="I475" i="2"/>
  <c r="I250" i="2"/>
  <c r="I241" i="2"/>
  <c r="I433" i="2"/>
  <c r="A184" i="2"/>
  <c r="A183" i="2"/>
  <c r="A408" i="2"/>
  <c r="A242" i="2"/>
  <c r="A182" i="2"/>
  <c r="A179" i="2"/>
  <c r="A418" i="2"/>
  <c r="A425" i="2"/>
  <c r="A206" i="2"/>
  <c r="A152" i="2"/>
  <c r="A219" i="2"/>
  <c r="A218" i="2"/>
  <c r="A401" i="2"/>
  <c r="A210" i="2"/>
  <c r="A331" i="2"/>
  <c r="A473" i="2"/>
  <c r="A459" i="2"/>
  <c r="A322" i="2"/>
  <c r="A316" i="2"/>
  <c r="A56" i="2"/>
  <c r="A10" i="2"/>
  <c r="I254" i="2"/>
  <c r="I238" i="2"/>
  <c r="I151" i="2"/>
  <c r="I207" i="2"/>
  <c r="H214" i="2"/>
  <c r="I214" i="2" s="1"/>
  <c r="I314" i="2"/>
  <c r="I270" i="2"/>
  <c r="G257" i="2"/>
  <c r="I257" i="2" s="1"/>
  <c r="I55" i="2"/>
  <c r="A298" i="2"/>
  <c r="A39" i="2"/>
  <c r="A455" i="2"/>
  <c r="A284" i="2"/>
  <c r="A278" i="2"/>
  <c r="A470" i="2"/>
  <c r="A450" i="2"/>
  <c r="A267" i="2"/>
  <c r="A475" i="2"/>
  <c r="A468" i="2"/>
  <c r="A258" i="2"/>
  <c r="A407" i="2"/>
  <c r="A4" i="2"/>
  <c r="A467" i="2"/>
  <c r="A180" i="2"/>
  <c r="A176" i="2"/>
  <c r="A241" i="2"/>
  <c r="A238" i="2"/>
  <c r="A194" i="2"/>
  <c r="A173" i="2"/>
  <c r="A232" i="2"/>
  <c r="A403" i="2"/>
  <c r="A151" i="2"/>
  <c r="A429" i="2"/>
  <c r="A217" i="2"/>
  <c r="A400" i="2"/>
  <c r="A209" i="2"/>
  <c r="A57" i="2"/>
  <c r="A472" i="2"/>
  <c r="A324" i="2"/>
  <c r="A321" i="2"/>
  <c r="A315" i="2"/>
  <c r="A310" i="2"/>
  <c r="A199" i="2"/>
  <c r="H235" i="2"/>
  <c r="I235" i="2" s="1"/>
  <c r="G73" i="2"/>
  <c r="I73" i="2" s="1"/>
  <c r="G286" i="2"/>
  <c r="I286" i="2" s="1"/>
  <c r="G274" i="2"/>
  <c r="I274" i="2" s="1"/>
  <c r="G415" i="2"/>
  <c r="I415" i="2" s="1"/>
  <c r="G184" i="2"/>
  <c r="I184" i="2" s="1"/>
  <c r="G180" i="2"/>
  <c r="I180" i="2" s="1"/>
  <c r="G80" i="2"/>
  <c r="I80" i="2" s="1"/>
  <c r="G418" i="2"/>
  <c r="I418" i="2" s="1"/>
  <c r="G232" i="2"/>
  <c r="I232" i="2" s="1"/>
  <c r="G149" i="2"/>
  <c r="I149" i="2" s="1"/>
  <c r="G400" i="2"/>
  <c r="I400" i="2" s="1"/>
  <c r="G326" i="2"/>
  <c r="I326" i="2" s="1"/>
  <c r="G316" i="2"/>
  <c r="I316" i="2" s="1"/>
  <c r="A328" i="2"/>
  <c r="A175" i="2"/>
  <c r="A320" i="2"/>
  <c r="A314" i="2"/>
  <c r="A44" i="2"/>
  <c r="A234" i="2"/>
  <c r="A150" i="2"/>
  <c r="A329" i="2"/>
  <c r="A50" i="2"/>
  <c r="G281" i="2"/>
  <c r="I281" i="2" s="1"/>
  <c r="G450" i="2"/>
  <c r="I450" i="2" s="1"/>
  <c r="G443" i="2"/>
  <c r="I443" i="2" s="1"/>
  <c r="G416" i="2"/>
  <c r="I416" i="2" s="1"/>
  <c r="G467" i="2"/>
  <c r="I467" i="2" s="1"/>
  <c r="G25" i="2"/>
  <c r="I25" i="2" s="1"/>
  <c r="G179" i="2"/>
  <c r="I179" i="2" s="1"/>
  <c r="G173" i="2"/>
  <c r="I173" i="2" s="1"/>
  <c r="G158" i="2"/>
  <c r="I158" i="2" s="1"/>
  <c r="G218" i="2"/>
  <c r="I218" i="2" s="1"/>
  <c r="G200" i="2"/>
  <c r="I200" i="2" s="1"/>
  <c r="G185" i="2"/>
  <c r="I185" i="2" s="1"/>
  <c r="G322" i="2"/>
  <c r="I322" i="2" s="1"/>
  <c r="G315" i="2"/>
  <c r="I315" i="2" s="1"/>
  <c r="D44" i="2"/>
  <c r="D314" i="2"/>
  <c r="D320" i="2"/>
  <c r="D175" i="2"/>
  <c r="D328" i="2"/>
  <c r="D85" i="2"/>
  <c r="D208" i="2"/>
  <c r="D399" i="2"/>
  <c r="D216" i="2"/>
  <c r="D48" i="2"/>
  <c r="D222" i="2"/>
  <c r="D227" i="2"/>
  <c r="D294" i="2"/>
  <c r="D187" i="2"/>
  <c r="D172" i="2"/>
  <c r="D426" i="2"/>
  <c r="D240" i="2"/>
  <c r="D11" i="2"/>
  <c r="D249" i="2"/>
  <c r="D466" i="2"/>
  <c r="D254" i="2"/>
  <c r="D148" i="2"/>
  <c r="D115" i="2"/>
  <c r="D262" i="2"/>
  <c r="D419" i="2"/>
  <c r="D266" i="2"/>
  <c r="D449" i="2"/>
  <c r="D452" i="2"/>
  <c r="D295" i="2"/>
  <c r="D283" i="2"/>
  <c r="D297" i="2"/>
  <c r="D287" i="2"/>
  <c r="D81" i="2"/>
  <c r="D190" i="2"/>
  <c r="D310" i="2"/>
  <c r="D315" i="2"/>
  <c r="D321" i="2"/>
  <c r="D324" i="2"/>
  <c r="D472" i="2"/>
  <c r="D57" i="2"/>
  <c r="D209" i="2"/>
  <c r="D400" i="2"/>
  <c r="D217" i="2"/>
  <c r="D429" i="2"/>
  <c r="D151" i="2"/>
  <c r="D403" i="2"/>
  <c r="D232" i="2"/>
  <c r="D173" i="2"/>
  <c r="D194" i="2"/>
  <c r="D238" i="2"/>
  <c r="D241" i="2"/>
  <c r="D176" i="2"/>
  <c r="D180" i="2"/>
  <c r="D467" i="2"/>
  <c r="D4" i="2"/>
  <c r="D407" i="2"/>
  <c r="D258" i="2"/>
  <c r="D468" i="2"/>
  <c r="D475" i="2"/>
  <c r="D267" i="2"/>
  <c r="D450" i="2"/>
  <c r="D470" i="2"/>
  <c r="D278" i="2"/>
  <c r="D284" i="2"/>
  <c r="D455" i="2"/>
  <c r="D39" i="2"/>
  <c r="D298" i="2"/>
  <c r="D191" i="2"/>
  <c r="D56" i="2"/>
  <c r="D316" i="2"/>
  <c r="D322" i="2"/>
  <c r="D459" i="2"/>
  <c r="D473" i="2"/>
  <c r="D331" i="2"/>
  <c r="D210" i="2"/>
  <c r="D401" i="2"/>
  <c r="D218" i="2"/>
  <c r="D219" i="2"/>
  <c r="D152" i="2"/>
  <c r="D206" i="2"/>
  <c r="D425" i="2"/>
  <c r="D418" i="2"/>
  <c r="D179" i="2"/>
  <c r="D182" i="2"/>
  <c r="D242" i="2"/>
  <c r="D408" i="2"/>
  <c r="D183" i="2"/>
  <c r="D184" i="2"/>
  <c r="D83" i="2"/>
  <c r="D139" i="2"/>
  <c r="D441" i="2"/>
  <c r="D469" i="2"/>
  <c r="D474" i="2"/>
  <c r="D42" i="2"/>
  <c r="D269" i="2"/>
  <c r="D471" i="2"/>
  <c r="D279" i="2"/>
  <c r="D43" i="2"/>
  <c r="D157" i="2"/>
  <c r="D40" i="2"/>
  <c r="D292" i="2"/>
  <c r="D293" i="2"/>
  <c r="D299" i="2"/>
  <c r="D456" i="2"/>
  <c r="D20" i="2"/>
  <c r="D325" i="2"/>
  <c r="D334" i="2"/>
  <c r="D201" i="2"/>
  <c r="D211" i="2"/>
  <c r="D402" i="2"/>
  <c r="D424" i="2"/>
  <c r="D220" i="2"/>
  <c r="D77" i="2"/>
  <c r="D228" i="2"/>
  <c r="D37" i="2"/>
  <c r="D188" i="2"/>
  <c r="D178" i="2"/>
  <c r="D142" i="2"/>
  <c r="D243" i="2"/>
  <c r="D435" i="2"/>
  <c r="D186" i="2"/>
  <c r="D438" i="2"/>
  <c r="D255" i="2"/>
  <c r="D440" i="2"/>
  <c r="D259" i="2"/>
  <c r="D263" i="2"/>
  <c r="D445" i="2"/>
  <c r="D446" i="2"/>
  <c r="D177" i="2"/>
  <c r="D273" i="2"/>
  <c r="D280" i="2"/>
  <c r="D453" i="2"/>
  <c r="D84" i="2"/>
  <c r="D195" i="2"/>
  <c r="D170" i="2"/>
  <c r="D154" i="2"/>
  <c r="D50" i="2"/>
  <c r="D168" i="2"/>
  <c r="D332" i="2"/>
  <c r="D214" i="2"/>
  <c r="D221" i="2"/>
  <c r="D230" i="2"/>
  <c r="D235" i="2"/>
  <c r="D51" i="2"/>
  <c r="D412" i="2"/>
  <c r="D439" i="2"/>
  <c r="D256" i="2"/>
  <c r="D442" i="2"/>
  <c r="D447" i="2"/>
  <c r="D275" i="2"/>
  <c r="D285" i="2"/>
  <c r="D289" i="2"/>
  <c r="D192" i="2"/>
  <c r="D318" i="2"/>
  <c r="D327" i="2"/>
  <c r="D200" i="2"/>
  <c r="D423" i="2"/>
  <c r="D158" i="2"/>
  <c r="D231" i="2"/>
  <c r="D236" i="2"/>
  <c r="D25" i="2"/>
  <c r="D248" i="2"/>
  <c r="D252" i="2"/>
  <c r="D257" i="2"/>
  <c r="D443" i="2"/>
  <c r="D477" i="2"/>
  <c r="D276" i="2"/>
  <c r="D286" i="2"/>
  <c r="D290" i="2"/>
  <c r="D73" i="2"/>
  <c r="D319" i="2"/>
  <c r="D171" i="2"/>
  <c r="D36" i="2"/>
  <c r="D215" i="2"/>
  <c r="D431" i="2"/>
  <c r="D432" i="2"/>
  <c r="D237" i="2"/>
  <c r="D6" i="2"/>
  <c r="D12" i="2"/>
  <c r="D253" i="2"/>
  <c r="D5" i="2"/>
  <c r="D444" i="2"/>
  <c r="D448" i="2"/>
  <c r="D277" i="2"/>
  <c r="D296" i="2"/>
  <c r="D291" i="2"/>
  <c r="D174" i="2"/>
  <c r="D317" i="2"/>
  <c r="D326" i="2"/>
  <c r="D82" i="2"/>
  <c r="D153" i="2"/>
  <c r="D430" i="2"/>
  <c r="D229" i="2"/>
  <c r="D433" i="2"/>
  <c r="D239" i="2"/>
  <c r="D247" i="2"/>
  <c r="D251" i="2"/>
  <c r="D416" i="2"/>
  <c r="D159" i="2"/>
  <c r="D268" i="2"/>
  <c r="D274" i="2"/>
  <c r="D454" i="2"/>
  <c r="D288" i="2"/>
  <c r="D196" i="2"/>
  <c r="D458" i="2"/>
  <c r="D213" i="2"/>
  <c r="D226" i="2"/>
  <c r="D434" i="2"/>
  <c r="D437" i="2"/>
  <c r="D35" i="2"/>
  <c r="D451" i="2"/>
  <c r="D33" i="2"/>
  <c r="D32" i="2"/>
  <c r="D185" i="2"/>
  <c r="D149" i="2"/>
  <c r="D233" i="2"/>
  <c r="D244" i="2"/>
  <c r="D415" i="2"/>
  <c r="D264" i="2"/>
  <c r="D281" i="2"/>
  <c r="D147" i="2"/>
  <c r="D311" i="2"/>
  <c r="D329" i="2"/>
  <c r="D150" i="2"/>
  <c r="D234" i="2"/>
  <c r="D27" i="2"/>
  <c r="D427" i="2"/>
  <c r="D265" i="2"/>
  <c r="D282" i="2"/>
  <c r="D189" i="2"/>
  <c r="D160" i="2"/>
  <c r="D212" i="2"/>
  <c r="D225" i="2"/>
  <c r="D3" i="2"/>
  <c r="D436" i="2"/>
  <c r="D10" i="2"/>
  <c r="D272" i="2"/>
  <c r="D28" i="2"/>
  <c r="D199" i="2"/>
  <c r="D417" i="2"/>
  <c r="D428" i="2"/>
  <c r="D8" i="2"/>
  <c r="D330" i="2"/>
  <c r="D162" i="2"/>
  <c r="D409" i="2"/>
  <c r="D68" i="2"/>
  <c r="D422" i="2"/>
  <c r="D80" i="2"/>
  <c r="D260" i="2"/>
  <c r="D414" i="2"/>
  <c r="D323" i="2"/>
  <c r="D224" i="2"/>
  <c r="D476" i="2"/>
  <c r="D271" i="2"/>
  <c r="D193" i="2"/>
  <c r="D261" i="2"/>
  <c r="D79" i="2"/>
  <c r="D421" i="2"/>
  <c r="D207" i="2"/>
  <c r="D420" i="2"/>
  <c r="D223" i="2"/>
  <c r="D270" i="2"/>
  <c r="D138" i="2"/>
  <c r="D30" i="2"/>
  <c r="D312" i="2"/>
  <c r="D245" i="2"/>
  <c r="D406" i="2"/>
  <c r="D313" i="2"/>
  <c r="D246" i="2"/>
  <c r="D26" i="2"/>
  <c r="D55" i="2"/>
  <c r="D250" i="2"/>
  <c r="I57" i="2"/>
  <c r="A192" i="2"/>
  <c r="H192" i="2"/>
  <c r="A189" i="2"/>
  <c r="H189" i="2"/>
  <c r="A289" i="2"/>
  <c r="H289" i="2"/>
  <c r="A30" i="2"/>
  <c r="H30" i="2"/>
  <c r="A285" i="2"/>
  <c r="H285" i="2"/>
  <c r="A282" i="2"/>
  <c r="H282" i="2"/>
  <c r="I39" i="2"/>
  <c r="I419" i="2"/>
  <c r="I236" i="2"/>
  <c r="I321" i="2"/>
  <c r="I10" i="2"/>
  <c r="I421" i="2"/>
  <c r="A174" i="2"/>
  <c r="H174" i="2"/>
  <c r="A26" i="2"/>
  <c r="H26" i="2"/>
  <c r="A277" i="2"/>
  <c r="H277" i="2"/>
  <c r="A35" i="2"/>
  <c r="H35" i="2"/>
  <c r="A253" i="2"/>
  <c r="H253" i="2"/>
  <c r="A12" i="2"/>
  <c r="H12" i="2"/>
  <c r="I8" i="2"/>
  <c r="H265" i="2"/>
  <c r="H476" i="2"/>
  <c r="A271" i="2"/>
  <c r="H271" i="2"/>
  <c r="A447" i="2"/>
  <c r="H447" i="2"/>
  <c r="A256" i="2"/>
  <c r="H256" i="2"/>
  <c r="A412" i="2"/>
  <c r="H412" i="2"/>
  <c r="A27" i="2"/>
  <c r="H27" i="2"/>
  <c r="I477" i="2"/>
  <c r="H261" i="2"/>
  <c r="H439" i="2"/>
  <c r="I77" i="2"/>
  <c r="H444" i="2"/>
  <c r="I428" i="2"/>
  <c r="I248" i="2"/>
  <c r="I37" i="2"/>
  <c r="A427" i="2"/>
  <c r="H33" i="2"/>
  <c r="I79" i="2"/>
  <c r="I28" i="2"/>
  <c r="H275" i="2"/>
  <c r="H420" i="2"/>
  <c r="H442" i="2"/>
  <c r="H5" i="2"/>
  <c r="H437" i="2"/>
  <c r="I3" i="2"/>
  <c r="I334" i="2"/>
  <c r="A283" i="2"/>
  <c r="H283" i="2"/>
  <c r="A295" i="2"/>
  <c r="H295" i="2"/>
  <c r="H262" i="2"/>
  <c r="A262" i="2"/>
  <c r="A148" i="2"/>
  <c r="H148" i="2"/>
  <c r="A249" i="2"/>
  <c r="H249" i="2"/>
  <c r="A172" i="2"/>
  <c r="H172" i="2"/>
  <c r="H187" i="2"/>
  <c r="A187" i="2"/>
  <c r="A216" i="2"/>
  <c r="H216" i="2"/>
  <c r="A399" i="2"/>
  <c r="H399" i="2"/>
  <c r="A85" i="2"/>
  <c r="H85" i="2"/>
  <c r="A191" i="2"/>
  <c r="G191" i="2"/>
  <c r="I191" i="2" s="1"/>
  <c r="I220" i="2"/>
  <c r="I402" i="2"/>
  <c r="I290" i="2"/>
  <c r="I245" i="2"/>
  <c r="I217" i="2"/>
  <c r="G298" i="2"/>
  <c r="I298" i="2" s="1"/>
  <c r="I201" i="2"/>
  <c r="A293" i="2"/>
  <c r="A292" i="2"/>
  <c r="A40" i="2"/>
  <c r="A157" i="2"/>
  <c r="A43" i="2"/>
  <c r="A279" i="2"/>
  <c r="A471" i="2"/>
  <c r="A269" i="2"/>
  <c r="A42" i="2"/>
  <c r="A474" i="2"/>
  <c r="A469" i="2"/>
  <c r="A441" i="2"/>
  <c r="A139" i="2"/>
  <c r="A83" i="2"/>
  <c r="G196" i="2"/>
  <c r="I196" i="2" s="1"/>
  <c r="G292" i="2"/>
  <c r="I292" i="2" s="1"/>
  <c r="G268" i="2"/>
  <c r="I268" i="2" s="1"/>
  <c r="A239" i="2"/>
  <c r="G239" i="2"/>
  <c r="I239" i="2" s="1"/>
  <c r="A154" i="2"/>
  <c r="G154" i="2"/>
  <c r="I154" i="2" s="1"/>
  <c r="A170" i="2"/>
  <c r="G170" i="2"/>
  <c r="I170" i="2" s="1"/>
  <c r="A195" i="2"/>
  <c r="G195" i="2"/>
  <c r="I195" i="2" s="1"/>
  <c r="A84" i="2"/>
  <c r="G84" i="2"/>
  <c r="I84" i="2" s="1"/>
  <c r="A453" i="2"/>
  <c r="G453" i="2"/>
  <c r="I453" i="2" s="1"/>
  <c r="A280" i="2"/>
  <c r="G280" i="2"/>
  <c r="I280" i="2" s="1"/>
  <c r="A273" i="2"/>
  <c r="G273" i="2"/>
  <c r="I273" i="2" s="1"/>
  <c r="A177" i="2"/>
  <c r="G177" i="2"/>
  <c r="I177" i="2" s="1"/>
  <c r="A446" i="2"/>
  <c r="G446" i="2"/>
  <c r="I446" i="2" s="1"/>
  <c r="A445" i="2"/>
  <c r="G445" i="2"/>
  <c r="I445" i="2" s="1"/>
  <c r="A263" i="2"/>
  <c r="G263" i="2"/>
  <c r="I263" i="2" s="1"/>
  <c r="A259" i="2"/>
  <c r="G259" i="2"/>
  <c r="I259" i="2" s="1"/>
  <c r="A440" i="2"/>
  <c r="G440" i="2"/>
  <c r="I440" i="2" s="1"/>
  <c r="A255" i="2"/>
  <c r="G255" i="2"/>
  <c r="I255" i="2" s="1"/>
  <c r="A438" i="2"/>
  <c r="G438" i="2"/>
  <c r="I438" i="2" s="1"/>
  <c r="A186" i="2"/>
  <c r="G186" i="2"/>
  <c r="I186" i="2" s="1"/>
  <c r="A435" i="2"/>
  <c r="G435" i="2"/>
  <c r="I435" i="2" s="1"/>
  <c r="A243" i="2"/>
  <c r="G243" i="2"/>
  <c r="I243" i="2" s="1"/>
  <c r="A142" i="2"/>
  <c r="A178" i="2"/>
  <c r="G178" i="2"/>
  <c r="I178" i="2" s="1"/>
  <c r="A188" i="2"/>
  <c r="A37" i="2"/>
  <c r="A228" i="2"/>
  <c r="A77" i="2"/>
  <c r="A220" i="2"/>
  <c r="A424" i="2"/>
  <c r="G424" i="2"/>
  <c r="I424" i="2" s="1"/>
  <c r="A402" i="2"/>
  <c r="A211" i="2"/>
  <c r="G211" i="2"/>
  <c r="I211" i="2" s="1"/>
  <c r="A201" i="2"/>
  <c r="A334" i="2"/>
  <c r="A325" i="2"/>
  <c r="A20" i="2"/>
  <c r="A456" i="2"/>
  <c r="A299" i="2"/>
  <c r="G299" i="2"/>
  <c r="I299" i="2" s="1"/>
  <c r="G153" i="2"/>
  <c r="I153" i="2" s="1"/>
  <c r="G430" i="2"/>
  <c r="I430" i="2" s="1"/>
  <c r="A311" i="2"/>
  <c r="A70" i="2"/>
  <c r="H70" i="2"/>
  <c r="G70" i="2"/>
  <c r="I411" i="2"/>
  <c r="I346" i="2"/>
  <c r="I355" i="2"/>
  <c r="I93" i="2"/>
  <c r="A2" i="2"/>
  <c r="A19" i="2"/>
  <c r="A87" i="2"/>
  <c r="I337" i="2"/>
  <c r="H2" i="2"/>
  <c r="I2" i="2" s="1"/>
  <c r="I181" i="2"/>
  <c r="I24" i="2"/>
  <c r="H87" i="2"/>
  <c r="I87" i="2" s="1"/>
  <c r="I308" i="2"/>
  <c r="I374" i="2"/>
  <c r="I22" i="2"/>
  <c r="I66" i="2"/>
  <c r="I370" i="2"/>
  <c r="I103" i="2"/>
  <c r="I336" i="2"/>
  <c r="I413" i="2"/>
  <c r="A393" i="2"/>
  <c r="A66" i="2"/>
  <c r="A309" i="2"/>
  <c r="A370" i="2"/>
  <c r="A103" i="2"/>
  <c r="I145" i="2"/>
  <c r="I129" i="2"/>
  <c r="I342" i="2"/>
  <c r="A122" i="2"/>
  <c r="A374" i="2"/>
  <c r="A364" i="2"/>
  <c r="A308" i="2"/>
  <c r="A343" i="2"/>
  <c r="A305" i="2"/>
  <c r="A97" i="2"/>
  <c r="I71" i="2"/>
  <c r="I41" i="2"/>
  <c r="H19" i="2"/>
  <c r="I19" i="2" s="1"/>
  <c r="I122" i="2"/>
  <c r="I15" i="2"/>
  <c r="G309" i="2"/>
  <c r="I309" i="2" s="1"/>
  <c r="I305" i="2"/>
  <c r="I96" i="2"/>
  <c r="A145" i="2"/>
  <c r="A129" i="2"/>
  <c r="A181" i="2"/>
  <c r="D24" i="2"/>
  <c r="D71" i="2"/>
  <c r="D15" i="2"/>
  <c r="D413" i="2"/>
  <c r="D337" i="2"/>
  <c r="D97" i="2"/>
  <c r="D305" i="2"/>
  <c r="D343" i="2"/>
  <c r="D308" i="2"/>
  <c r="D364" i="2"/>
  <c r="D374" i="2"/>
  <c r="D122" i="2"/>
  <c r="D103" i="2"/>
  <c r="D181" i="2"/>
  <c r="D129" i="2"/>
  <c r="D145" i="2"/>
  <c r="D87" i="2"/>
  <c r="D19" i="2"/>
  <c r="D2" i="2"/>
  <c r="D93" i="2"/>
  <c r="D167" i="2"/>
  <c r="D90" i="2"/>
  <c r="D67" i="2"/>
  <c r="D166" i="2"/>
  <c r="D22" i="2"/>
  <c r="D41" i="2"/>
  <c r="D355" i="2"/>
  <c r="D342" i="2"/>
  <c r="D361" i="2"/>
  <c r="D354" i="2"/>
  <c r="D390" i="2"/>
  <c r="D336" i="2"/>
  <c r="D198" i="2"/>
  <c r="D411" i="2"/>
  <c r="D346" i="2"/>
  <c r="D96" i="2"/>
  <c r="D370" i="2"/>
  <c r="D66" i="2"/>
  <c r="D309" i="2"/>
  <c r="D393" i="2"/>
  <c r="I198" i="2"/>
  <c r="I343" i="2"/>
  <c r="I354" i="2"/>
  <c r="I364" i="2"/>
  <c r="I390" i="2"/>
  <c r="H166" i="2"/>
  <c r="A166" i="2"/>
  <c r="I67" i="2"/>
  <c r="I90" i="2"/>
  <c r="I167" i="2"/>
  <c r="I97" i="2"/>
  <c r="A96" i="2"/>
  <c r="A346" i="2"/>
  <c r="A411" i="2"/>
  <c r="A198" i="2"/>
  <c r="A336" i="2"/>
  <c r="A390" i="2"/>
  <c r="A354" i="2"/>
  <c r="A361" i="2"/>
  <c r="G361" i="2"/>
  <c r="I361" i="2" s="1"/>
  <c r="A342" i="2"/>
  <c r="A355" i="2"/>
  <c r="A41" i="2"/>
  <c r="G393" i="2"/>
  <c r="I393" i="2" s="1"/>
  <c r="A337" i="2"/>
  <c r="A413" i="2"/>
  <c r="A15" i="2"/>
  <c r="A71" i="2"/>
  <c r="A24" i="2"/>
  <c r="A93" i="2"/>
  <c r="A22" i="2"/>
  <c r="A67" i="2"/>
  <c r="A90" i="2"/>
  <c r="A167" i="2"/>
  <c r="I189" i="2" l="1"/>
  <c r="I33" i="2"/>
  <c r="I447" i="2"/>
  <c r="I282" i="2"/>
  <c r="I444" i="2"/>
  <c r="I283" i="2"/>
  <c r="I437" i="2"/>
  <c r="I192" i="2"/>
  <c r="I26" i="2"/>
  <c r="I442" i="2"/>
  <c r="I30" i="2"/>
  <c r="I85" i="2"/>
  <c r="I249" i="2"/>
  <c r="I27" i="2"/>
  <c r="I285" i="2"/>
  <c r="I148" i="2"/>
  <c r="I5" i="2"/>
  <c r="I12" i="2"/>
  <c r="I172" i="2"/>
  <c r="I295" i="2"/>
  <c r="I476" i="2"/>
  <c r="I35" i="2"/>
  <c r="I265" i="2"/>
  <c r="I399" i="2"/>
  <c r="I271" i="2"/>
  <c r="I277" i="2"/>
  <c r="I216" i="2"/>
  <c r="I412" i="2"/>
  <c r="I420" i="2"/>
  <c r="I439" i="2"/>
  <c r="I256" i="2"/>
  <c r="I253" i="2"/>
  <c r="I174" i="2"/>
  <c r="I187" i="2"/>
  <c r="I262" i="2"/>
  <c r="I275" i="2"/>
  <c r="I261" i="2"/>
  <c r="I289" i="2"/>
  <c r="I70" i="2"/>
  <c r="I166" i="2"/>
  <c r="E140" i="2" l="1"/>
  <c r="G140" i="2" s="1"/>
  <c r="E345" i="2"/>
  <c r="G345" i="2" s="1"/>
  <c r="E161" i="2"/>
  <c r="G161" i="2" s="1"/>
  <c r="E348" i="2"/>
  <c r="G348" i="2" s="1"/>
  <c r="E373" i="2"/>
  <c r="E124" i="2"/>
  <c r="G124" i="2" s="1"/>
  <c r="E100" i="2"/>
  <c r="E76" i="2"/>
  <c r="G76" i="2" s="1"/>
  <c r="E112" i="2"/>
  <c r="G112" i="2" s="1"/>
  <c r="E304" i="2"/>
  <c r="G304" i="2" s="1"/>
  <c r="E113" i="2"/>
  <c r="E410" i="2"/>
  <c r="G410" i="2" s="1"/>
  <c r="E62" i="2"/>
  <c r="G62" i="2" s="1"/>
  <c r="E357" i="2"/>
  <c r="E300" i="2"/>
  <c r="E384" i="2"/>
  <c r="G384" i="2" s="1"/>
  <c r="E75" i="2"/>
  <c r="E60" i="2"/>
  <c r="E156" i="2"/>
  <c r="G156" i="2" s="1"/>
  <c r="E125" i="2"/>
  <c r="G125" i="2" s="1"/>
  <c r="E368" i="2"/>
  <c r="G368" i="2" s="1"/>
  <c r="E102" i="2"/>
  <c r="E350" i="2"/>
  <c r="G350" i="2" s="1"/>
  <c r="E389" i="2"/>
  <c r="G389" i="2" s="1"/>
  <c r="E144" i="2"/>
  <c r="E461" i="2"/>
  <c r="G461" i="2" s="1"/>
  <c r="E137" i="2"/>
  <c r="G137" i="2" s="1"/>
  <c r="E163" i="2"/>
  <c r="E123" i="2"/>
  <c r="E89" i="2"/>
  <c r="E61" i="2"/>
  <c r="G61" i="2" s="1"/>
  <c r="E141" i="2"/>
  <c r="G141" i="2" s="1"/>
  <c r="E104" i="2"/>
  <c r="E387" i="2"/>
  <c r="G387" i="2" s="1"/>
  <c r="E127" i="2"/>
  <c r="G127" i="2" s="1"/>
  <c r="E99" i="2"/>
  <c r="G99" i="2" s="1"/>
  <c r="E169" i="2"/>
  <c r="G169" i="2" s="1"/>
  <c r="E197" i="2"/>
  <c r="F140" i="2"/>
  <c r="H140" i="2" s="1"/>
  <c r="F345" i="2"/>
  <c r="H345" i="2" s="1"/>
  <c r="F161" i="2"/>
  <c r="F348" i="2"/>
  <c r="H348" i="2" s="1"/>
  <c r="F373" i="2"/>
  <c r="H373" i="2" s="1"/>
  <c r="F124" i="2"/>
  <c r="F100" i="2"/>
  <c r="H100" i="2" s="1"/>
  <c r="F76" i="2"/>
  <c r="H76" i="2" s="1"/>
  <c r="F112" i="2"/>
  <c r="F304" i="2"/>
  <c r="F113" i="2"/>
  <c r="H113" i="2" s="1"/>
  <c r="F410" i="2"/>
  <c r="H410" i="2" s="1"/>
  <c r="F62" i="2"/>
  <c r="F357" i="2"/>
  <c r="H357" i="2" s="1"/>
  <c r="F300" i="2"/>
  <c r="H300" i="2" s="1"/>
  <c r="F384" i="2"/>
  <c r="F75" i="2"/>
  <c r="H75" i="2" s="1"/>
  <c r="F60" i="2"/>
  <c r="H60" i="2" s="1"/>
  <c r="F156" i="2"/>
  <c r="F125" i="2"/>
  <c r="H125" i="2" s="1"/>
  <c r="F368" i="2"/>
  <c r="H368" i="2" s="1"/>
  <c r="F102" i="2"/>
  <c r="H102" i="2" s="1"/>
  <c r="F350" i="2"/>
  <c r="H350" i="2" s="1"/>
  <c r="F389" i="2"/>
  <c r="H389" i="2" s="1"/>
  <c r="F144" i="2"/>
  <c r="H144" i="2" s="1"/>
  <c r="F461" i="2"/>
  <c r="H461" i="2" s="1"/>
  <c r="F137" i="2"/>
  <c r="F163" i="2"/>
  <c r="H163" i="2" s="1"/>
  <c r="F123" i="2"/>
  <c r="H123" i="2" s="1"/>
  <c r="F89" i="2"/>
  <c r="H89" i="2" s="1"/>
  <c r="F61" i="2"/>
  <c r="H61" i="2" s="1"/>
  <c r="F141" i="2"/>
  <c r="F104" i="2"/>
  <c r="H104" i="2" s="1"/>
  <c r="F387" i="2"/>
  <c r="H387" i="2" s="1"/>
  <c r="F127" i="2"/>
  <c r="H127" i="2" s="1"/>
  <c r="F99" i="2"/>
  <c r="H99" i="2" s="1"/>
  <c r="F169" i="2"/>
  <c r="H169" i="2" s="1"/>
  <c r="F197" i="2"/>
  <c r="H197" i="2" s="1"/>
  <c r="E110" i="2"/>
  <c r="E397" i="2"/>
  <c r="G397" i="2" s="1"/>
  <c r="E340" i="2"/>
  <c r="G340" i="2" s="1"/>
  <c r="E131" i="2"/>
  <c r="G131" i="2" s="1"/>
  <c r="E136" i="2"/>
  <c r="G136" i="2" s="1"/>
  <c r="E392" i="2"/>
  <c r="E46" i="2"/>
  <c r="G46" i="2" s="1"/>
  <c r="E49" i="2"/>
  <c r="G49" i="2" s="1"/>
  <c r="E302" i="2"/>
  <c r="G302" i="2" s="1"/>
  <c r="E88" i="2"/>
  <c r="E65" i="2"/>
  <c r="G65" i="2" s="1"/>
  <c r="F110" i="2"/>
  <c r="H110" i="2" s="1"/>
  <c r="F397" i="2"/>
  <c r="H397" i="2" s="1"/>
  <c r="F340" i="2"/>
  <c r="H340" i="2" s="1"/>
  <c r="F131" i="2"/>
  <c r="F136" i="2"/>
  <c r="H136" i="2" s="1"/>
  <c r="F392" i="2"/>
  <c r="H392" i="2" s="1"/>
  <c r="F46" i="2"/>
  <c r="H46" i="2" s="1"/>
  <c r="F49" i="2"/>
  <c r="H49" i="2" s="1"/>
  <c r="F302" i="2"/>
  <c r="F88" i="2"/>
  <c r="H88" i="2" s="1"/>
  <c r="F65" i="2"/>
  <c r="H65" i="2" s="1"/>
  <c r="F118" i="2"/>
  <c r="H118" i="2" s="1"/>
  <c r="E118" i="2"/>
  <c r="F92" i="2"/>
  <c r="H92" i="2" s="1"/>
  <c r="E92" i="2"/>
  <c r="F339" i="2"/>
  <c r="H339" i="2" s="1"/>
  <c r="E339" i="2"/>
  <c r="F360" i="2"/>
  <c r="H360" i="2" s="1"/>
  <c r="E360" i="2"/>
  <c r="F394" i="2"/>
  <c r="H394" i="2" s="1"/>
  <c r="E394" i="2"/>
  <c r="F135" i="2"/>
  <c r="H135" i="2" s="1"/>
  <c r="E135" i="2"/>
  <c r="F121" i="2"/>
  <c r="H121" i="2" s="1"/>
  <c r="E121" i="2"/>
  <c r="F365" i="2"/>
  <c r="H365" i="2" s="1"/>
  <c r="E365" i="2"/>
  <c r="F130" i="2"/>
  <c r="H130" i="2" s="1"/>
  <c r="E130" i="2"/>
  <c r="F164" i="2"/>
  <c r="H164" i="2" s="1"/>
  <c r="E164" i="2"/>
  <c r="F353" i="2"/>
  <c r="H353" i="2" s="1"/>
  <c r="E353" i="2"/>
  <c r="G353" i="2" s="1"/>
  <c r="F13" i="2"/>
  <c r="H13" i="2" s="1"/>
  <c r="E13" i="2"/>
  <c r="G13" i="2" s="1"/>
  <c r="F134" i="2"/>
  <c r="H134" i="2" s="1"/>
  <c r="E134" i="2"/>
  <c r="F457" i="2"/>
  <c r="H457" i="2" s="1"/>
  <c r="E457" i="2"/>
  <c r="F396" i="2"/>
  <c r="H396" i="2" s="1"/>
  <c r="E396" i="2"/>
  <c r="G396" i="2" s="1"/>
  <c r="F379" i="2"/>
  <c r="H379" i="2" s="1"/>
  <c r="E379" i="2"/>
  <c r="G379" i="2" s="1"/>
  <c r="F395" i="2"/>
  <c r="H395" i="2" s="1"/>
  <c r="E395" i="2"/>
  <c r="G395" i="2" s="1"/>
  <c r="F359" i="2"/>
  <c r="H359" i="2" s="1"/>
  <c r="E359" i="2"/>
  <c r="G359" i="2" s="1"/>
  <c r="F404" i="2"/>
  <c r="H404" i="2" s="1"/>
  <c r="E404" i="2"/>
  <c r="G404" i="2" s="1"/>
  <c r="F143" i="2"/>
  <c r="H143" i="2" s="1"/>
  <c r="E143" i="2"/>
  <c r="F9" i="2"/>
  <c r="H9" i="2" s="1"/>
  <c r="E9" i="2"/>
  <c r="F369" i="2"/>
  <c r="H369" i="2" s="1"/>
  <c r="E369" i="2"/>
  <c r="F347" i="2"/>
  <c r="H347" i="2" s="1"/>
  <c r="E347" i="2"/>
  <c r="F378" i="2"/>
  <c r="H378" i="2" s="1"/>
  <c r="E378" i="2"/>
  <c r="G378" i="2" s="1"/>
  <c r="F381" i="2"/>
  <c r="H381" i="2" s="1"/>
  <c r="E381" i="2"/>
  <c r="F126" i="2"/>
  <c r="H126" i="2" s="1"/>
  <c r="E126" i="2"/>
  <c r="F338" i="2"/>
  <c r="H338" i="2" s="1"/>
  <c r="E338" i="2"/>
  <c r="G338" i="2" s="1"/>
  <c r="F18" i="2"/>
  <c r="E18" i="2"/>
  <c r="F106" i="2"/>
  <c r="E106" i="2"/>
  <c r="G106" i="2" s="1"/>
  <c r="F460" i="2"/>
  <c r="H460" i="2" s="1"/>
  <c r="E460" i="2"/>
  <c r="F165" i="2"/>
  <c r="H165" i="2" s="1"/>
  <c r="E165" i="2"/>
  <c r="G165" i="2" s="1"/>
  <c r="F398" i="2"/>
  <c r="H398" i="2" s="1"/>
  <c r="E398" i="2"/>
  <c r="G398" i="2" s="1"/>
  <c r="F86" i="2"/>
  <c r="H86" i="2" s="1"/>
  <c r="E86" i="2"/>
  <c r="G86" i="2" s="1"/>
  <c r="F351" i="2"/>
  <c r="H351" i="2" s="1"/>
  <c r="E351" i="2"/>
  <c r="F17" i="2"/>
  <c r="H17" i="2" s="1"/>
  <c r="E17" i="2"/>
  <c r="G17" i="2" s="1"/>
  <c r="F377" i="2"/>
  <c r="H377" i="2" s="1"/>
  <c r="E377" i="2"/>
  <c r="F54" i="2"/>
  <c r="H54" i="2" s="1"/>
  <c r="E54" i="2"/>
  <c r="F16" i="2"/>
  <c r="H16" i="2" s="1"/>
  <c r="E16" i="2"/>
  <c r="G16" i="2" s="1"/>
  <c r="F108" i="2"/>
  <c r="H108" i="2" s="1"/>
  <c r="E108" i="2"/>
  <c r="F391" i="2"/>
  <c r="H391" i="2" s="1"/>
  <c r="E391" i="2"/>
  <c r="G391" i="2" s="1"/>
  <c r="F362" i="2"/>
  <c r="H362" i="2" s="1"/>
  <c r="E362" i="2"/>
  <c r="F98" i="2"/>
  <c r="H98" i="2" s="1"/>
  <c r="E98" i="2"/>
  <c r="G98" i="2" s="1"/>
  <c r="F203" i="2"/>
  <c r="H203" i="2" s="1"/>
  <c r="E203" i="2"/>
  <c r="F53" i="2"/>
  <c r="H53" i="2" s="1"/>
  <c r="E53" i="2"/>
  <c r="G53" i="2" s="1"/>
  <c r="F380" i="2"/>
  <c r="H380" i="2" s="1"/>
  <c r="E380" i="2"/>
  <c r="G380" i="2" s="1"/>
  <c r="F91" i="2"/>
  <c r="H91" i="2" s="1"/>
  <c r="E91" i="2"/>
  <c r="F14" i="2"/>
  <c r="H14" i="2" s="1"/>
  <c r="E14" i="2"/>
  <c r="F64" i="2"/>
  <c r="H64" i="2" s="1"/>
  <c r="E64" i="2"/>
  <c r="G64" i="2" s="1"/>
  <c r="F114" i="2"/>
  <c r="H114" i="2" s="1"/>
  <c r="E114" i="2"/>
  <c r="F120" i="2"/>
  <c r="H120" i="2" s="1"/>
  <c r="E120" i="2"/>
  <c r="F31" i="2"/>
  <c r="H31" i="2" s="1"/>
  <c r="E31" i="2"/>
  <c r="F388" i="2"/>
  <c r="H388" i="2" s="1"/>
  <c r="E388" i="2"/>
  <c r="G388" i="2" s="1"/>
  <c r="F383" i="2"/>
  <c r="H383" i="2" s="1"/>
  <c r="E383" i="2"/>
  <c r="F204" i="2"/>
  <c r="H204" i="2" s="1"/>
  <c r="E204" i="2"/>
  <c r="G204" i="2" s="1"/>
  <c r="F23" i="2"/>
  <c r="H23" i="2" s="1"/>
  <c r="E23" i="2"/>
  <c r="F352" i="2"/>
  <c r="H352" i="2" s="1"/>
  <c r="E352" i="2"/>
  <c r="G352" i="2" s="1"/>
  <c r="F63" i="2"/>
  <c r="H63" i="2" s="1"/>
  <c r="E63" i="2"/>
  <c r="F344" i="2"/>
  <c r="H344" i="2" s="1"/>
  <c r="E344" i="2"/>
  <c r="G344" i="2" s="1"/>
  <c r="F133" i="2"/>
  <c r="H133" i="2" s="1"/>
  <c r="E133" i="2"/>
  <c r="G133" i="2" s="1"/>
  <c r="F146" i="2"/>
  <c r="H146" i="2" s="1"/>
  <c r="E146" i="2"/>
  <c r="G146" i="2" s="1"/>
  <c r="F205" i="2"/>
  <c r="H205" i="2" s="1"/>
  <c r="E205" i="2"/>
  <c r="G205" i="2" s="1"/>
  <c r="F306" i="2"/>
  <c r="H306" i="2" s="1"/>
  <c r="E306" i="2"/>
  <c r="F69" i="2"/>
  <c r="H69" i="2" s="1"/>
  <c r="E69" i="2"/>
  <c r="F375" i="2"/>
  <c r="E375" i="2"/>
  <c r="G375" i="2" s="1"/>
  <c r="F356" i="2"/>
  <c r="H356" i="2" s="1"/>
  <c r="E356" i="2"/>
  <c r="G356" i="2" s="1"/>
  <c r="F119" i="2"/>
  <c r="H119" i="2" s="1"/>
  <c r="E119" i="2"/>
  <c r="F105" i="2"/>
  <c r="H105" i="2" s="1"/>
  <c r="E105" i="2"/>
  <c r="G105" i="2" s="1"/>
  <c r="F59" i="2"/>
  <c r="H59" i="2" s="1"/>
  <c r="E59" i="2"/>
  <c r="G59" i="2" s="1"/>
  <c r="F117" i="2"/>
  <c r="H117" i="2" s="1"/>
  <c r="E117" i="2"/>
  <c r="F376" i="2"/>
  <c r="H376" i="2" s="1"/>
  <c r="E376" i="2"/>
  <c r="G376" i="2" s="1"/>
  <c r="F464" i="2"/>
  <c r="H464" i="2" s="1"/>
  <c r="E464" i="2"/>
  <c r="G464" i="2" s="1"/>
  <c r="F303" i="2"/>
  <c r="H303" i="2" s="1"/>
  <c r="E303" i="2"/>
  <c r="F367" i="2"/>
  <c r="H367" i="2" s="1"/>
  <c r="E367" i="2"/>
  <c r="F463" i="2"/>
  <c r="H463" i="2" s="1"/>
  <c r="E463" i="2"/>
  <c r="F128" i="2"/>
  <c r="H128" i="2" s="1"/>
  <c r="E128" i="2"/>
  <c r="F405" i="2"/>
  <c r="H405" i="2" s="1"/>
  <c r="E405" i="2"/>
  <c r="F34" i="2"/>
  <c r="H34" i="2" s="1"/>
  <c r="E34" i="2"/>
  <c r="G34" i="2" s="1"/>
  <c r="F45" i="2"/>
  <c r="H45" i="2" s="1"/>
  <c r="E45" i="2"/>
  <c r="F38" i="2"/>
  <c r="H38" i="2" s="1"/>
  <c r="E38" i="2"/>
  <c r="F107" i="2"/>
  <c r="H107" i="2" s="1"/>
  <c r="E107" i="2"/>
  <c r="G107" i="2" s="1"/>
  <c r="F52" i="2"/>
  <c r="H52" i="2" s="1"/>
  <c r="E52" i="2"/>
  <c r="G52" i="2" s="1"/>
  <c r="F78" i="2"/>
  <c r="H78" i="2" s="1"/>
  <c r="E78" i="2"/>
  <c r="F94" i="2"/>
  <c r="H94" i="2" s="1"/>
  <c r="E94" i="2"/>
  <c r="G94" i="2" s="1"/>
  <c r="F72" i="2"/>
  <c r="H72" i="2" s="1"/>
  <c r="E72" i="2"/>
  <c r="F385" i="2"/>
  <c r="H385" i="2" s="1"/>
  <c r="E385" i="2"/>
  <c r="G385" i="2" s="1"/>
  <c r="F363" i="2"/>
  <c r="H363" i="2" s="1"/>
  <c r="E363" i="2"/>
  <c r="F386" i="2"/>
  <c r="H386" i="2" s="1"/>
  <c r="E386" i="2"/>
  <c r="F7" i="2"/>
  <c r="H7" i="2" s="1"/>
  <c r="E7" i="2"/>
  <c r="F74" i="2"/>
  <c r="H74" i="2" s="1"/>
  <c r="E74" i="2"/>
  <c r="G74" i="2" s="1"/>
  <c r="F21" i="2"/>
  <c r="H21" i="2" s="1"/>
  <c r="E21" i="2"/>
  <c r="F132" i="2"/>
  <c r="H132" i="2" s="1"/>
  <c r="E132" i="2"/>
  <c r="F358" i="2"/>
  <c r="H358" i="2" s="1"/>
  <c r="E358" i="2"/>
  <c r="G358" i="2" s="1"/>
  <c r="F372" i="2"/>
  <c r="H372" i="2" s="1"/>
  <c r="E372" i="2"/>
  <c r="G372" i="2" s="1"/>
  <c r="F465" i="2"/>
  <c r="H465" i="2" s="1"/>
  <c r="E465" i="2"/>
  <c r="G465" i="2" s="1"/>
  <c r="F371" i="2"/>
  <c r="H371" i="2" s="1"/>
  <c r="E371" i="2"/>
  <c r="G371" i="2" s="1"/>
  <c r="F333" i="2"/>
  <c r="H333" i="2" s="1"/>
  <c r="E333" i="2"/>
  <c r="F335" i="2"/>
  <c r="H335" i="2" s="1"/>
  <c r="E335" i="2"/>
  <c r="F382" i="2"/>
  <c r="H382" i="2" s="1"/>
  <c r="E382" i="2"/>
  <c r="G382" i="2" s="1"/>
  <c r="F111" i="2"/>
  <c r="H111" i="2" s="1"/>
  <c r="E111" i="2"/>
  <c r="G111" i="2" s="1"/>
  <c r="F341" i="2"/>
  <c r="H341" i="2" s="1"/>
  <c r="E341" i="2"/>
  <c r="G341" i="2" s="1"/>
  <c r="F366" i="2"/>
  <c r="H366" i="2" s="1"/>
  <c r="E366" i="2"/>
  <c r="F47" i="2"/>
  <c r="H47" i="2" s="1"/>
  <c r="E47" i="2"/>
  <c r="F155" i="2"/>
  <c r="H155" i="2" s="1"/>
  <c r="E155" i="2"/>
  <c r="G155" i="2" s="1"/>
  <c r="F202" i="2"/>
  <c r="H202" i="2" s="1"/>
  <c r="E202" i="2"/>
  <c r="F116" i="2"/>
  <c r="H116" i="2" s="1"/>
  <c r="E116" i="2"/>
  <c r="F462" i="2"/>
  <c r="H462" i="2" s="1"/>
  <c r="E462" i="2"/>
  <c r="G462" i="2" s="1"/>
  <c r="F301" i="2"/>
  <c r="E301" i="2"/>
  <c r="G301" i="2" s="1"/>
  <c r="F95" i="2"/>
  <c r="E95" i="2"/>
  <c r="F58" i="2"/>
  <c r="E58" i="2"/>
  <c r="G58" i="2" s="1"/>
  <c r="F349" i="2"/>
  <c r="E349" i="2"/>
  <c r="G349" i="2" s="1"/>
  <c r="F101" i="2"/>
  <c r="E101" i="2"/>
  <c r="G101" i="2" s="1"/>
  <c r="F307" i="2"/>
  <c r="E307" i="2"/>
  <c r="G307" i="2" s="1"/>
  <c r="F29" i="2"/>
  <c r="H29" i="2" s="1"/>
  <c r="E29" i="2"/>
  <c r="G29" i="2" s="1"/>
  <c r="F109" i="2"/>
  <c r="E109" i="2"/>
  <c r="G109" i="2" s="1"/>
  <c r="G18" i="2" l="1"/>
  <c r="J313" i="2" a="1"/>
  <c r="J313" i="2" s="1"/>
  <c r="K313" i="2" s="1"/>
  <c r="J318" i="2" a="1"/>
  <c r="J318" i="2" s="1"/>
  <c r="K318" i="2" s="1"/>
  <c r="J473" i="2" a="1"/>
  <c r="J473" i="2" s="1"/>
  <c r="K473" i="2" s="1"/>
  <c r="J153" i="2" a="1"/>
  <c r="J153" i="2" s="1"/>
  <c r="K153" i="2" s="1"/>
  <c r="J218" i="2" a="1"/>
  <c r="J218" i="2" s="1"/>
  <c r="K218" i="2" s="1"/>
  <c r="J429" i="2" a="1"/>
  <c r="J429" i="2" s="1"/>
  <c r="K429" i="2" s="1"/>
  <c r="J222" i="2" a="1"/>
  <c r="J222" i="2" s="1"/>
  <c r="K222" i="2" s="1"/>
  <c r="J226" i="2" a="1"/>
  <c r="J226" i="2" s="1"/>
  <c r="K226" i="2" s="1"/>
  <c r="J432" i="2" a="1"/>
  <c r="J432" i="2" s="1"/>
  <c r="K432" i="2" s="1"/>
  <c r="J417" i="2" a="1"/>
  <c r="J417" i="2" s="1"/>
  <c r="K417" i="2" s="1"/>
  <c r="J433" i="2" a="1"/>
  <c r="J433" i="2" s="1"/>
  <c r="K433" i="2" s="1"/>
  <c r="J178" i="2" a="1"/>
  <c r="J178" i="2" s="1"/>
  <c r="K178" i="2" s="1"/>
  <c r="J314" i="2" a="1"/>
  <c r="J314" i="2" s="1"/>
  <c r="K314" i="2" s="1"/>
  <c r="J319" i="2" a="1"/>
  <c r="J319" i="2" s="1"/>
  <c r="K319" i="2" s="1"/>
  <c r="J325" i="2" a="1"/>
  <c r="J325" i="2" s="1"/>
  <c r="K325" i="2" s="1"/>
  <c r="J334" i="2" a="1"/>
  <c r="J334" i="2" s="1"/>
  <c r="K334" i="2" s="1"/>
  <c r="J57" i="2" a="1"/>
  <c r="J57" i="2" s="1"/>
  <c r="K57" i="2" s="1"/>
  <c r="J36" i="2" a="1"/>
  <c r="J36" i="2" s="1"/>
  <c r="K36" i="2" s="1"/>
  <c r="J193" i="2" a="1"/>
  <c r="J193" i="2" s="1"/>
  <c r="K193" i="2" s="1"/>
  <c r="J214" i="2" a="1"/>
  <c r="J214" i="2" s="1"/>
  <c r="K214" i="2" s="1"/>
  <c r="J424" i="2" a="1"/>
  <c r="J424" i="2" s="1"/>
  <c r="K424" i="2" s="1"/>
  <c r="J151" i="2" a="1"/>
  <c r="J151" i="2" s="1"/>
  <c r="K151" i="2" s="1"/>
  <c r="J227" i="2" a="1"/>
  <c r="J227" i="2" s="1"/>
  <c r="K227" i="2" s="1"/>
  <c r="J294" i="2" a="1"/>
  <c r="J294" i="2" s="1"/>
  <c r="K294" i="2" s="1"/>
  <c r="J310" i="2" a="1"/>
  <c r="J310" i="2" s="1"/>
  <c r="K310" i="2" s="1"/>
  <c r="J315" i="2" a="1"/>
  <c r="J315" i="2" s="1"/>
  <c r="K315" i="2" s="1"/>
  <c r="J320" i="2" a="1"/>
  <c r="J320" i="2" s="1"/>
  <c r="K320" i="2" s="1"/>
  <c r="J323" i="2" a="1"/>
  <c r="J323" i="2" s="1"/>
  <c r="K323" i="2" s="1"/>
  <c r="J326" i="2" a="1"/>
  <c r="J326" i="2" s="1"/>
  <c r="K326" i="2" s="1"/>
  <c r="J185" i="2" a="1"/>
  <c r="J185" i="2" s="1"/>
  <c r="K185" i="2" s="1"/>
  <c r="J56" i="2" a="1"/>
  <c r="J56" i="2" s="1"/>
  <c r="K56" i="2" s="1"/>
  <c r="J321" i="2" a="1"/>
  <c r="J321" i="2" s="1"/>
  <c r="K321" i="2" s="1"/>
  <c r="J160" i="2" a="1"/>
  <c r="J160" i="2" s="1"/>
  <c r="K160" i="2" s="1"/>
  <c r="J168" i="2" a="1"/>
  <c r="J168" i="2" s="1"/>
  <c r="K168" i="2" s="1"/>
  <c r="J329" i="2" a="1"/>
  <c r="J329" i="2" s="1"/>
  <c r="K329" i="2" s="1"/>
  <c r="J331" i="2" a="1"/>
  <c r="J331" i="2" s="1"/>
  <c r="K331" i="2" s="1"/>
  <c r="J299" i="2" a="1"/>
  <c r="J299" i="2" s="1"/>
  <c r="K299" i="2" s="1"/>
  <c r="J316" i="2" a="1"/>
  <c r="J316" i="2" s="1"/>
  <c r="K316" i="2" s="1"/>
  <c r="J458" i="2" a="1"/>
  <c r="J458" i="2" s="1"/>
  <c r="K458" i="2" s="1"/>
  <c r="J327" i="2" a="1"/>
  <c r="J327" i="2" s="1"/>
  <c r="K327" i="2" s="1"/>
  <c r="J201" i="2" a="1"/>
  <c r="J201" i="2" s="1"/>
  <c r="K201" i="2" s="1"/>
  <c r="J210" i="2" a="1"/>
  <c r="J210" i="2" s="1"/>
  <c r="K210" i="2" s="1"/>
  <c r="J399" i="2" a="1"/>
  <c r="J399" i="2" s="1"/>
  <c r="K399" i="2" s="1"/>
  <c r="J215" i="2" a="1"/>
  <c r="J215" i="2" s="1"/>
  <c r="K215" i="2" s="1"/>
  <c r="J79" i="2" a="1"/>
  <c r="J79" i="2" s="1"/>
  <c r="K79" i="2" s="1"/>
  <c r="J430" i="2" a="1"/>
  <c r="J430" i="2" s="1"/>
  <c r="K430" i="2" s="1"/>
  <c r="J228" i="2" a="1"/>
  <c r="J228" i="2" s="1"/>
  <c r="K228" i="2" s="1"/>
  <c r="J32" i="2" a="1"/>
  <c r="J32" i="2" s="1"/>
  <c r="K32" i="2" s="1"/>
  <c r="J456" i="2" a="1"/>
  <c r="J456" i="2" s="1"/>
  <c r="K456" i="2" s="1"/>
  <c r="J322" i="2" a="1"/>
  <c r="J322" i="2" s="1"/>
  <c r="K322" i="2" s="1"/>
  <c r="J175" i="2" a="1"/>
  <c r="J175" i="2" s="1"/>
  <c r="K175" i="2" s="1"/>
  <c r="J171" i="2" a="1"/>
  <c r="J171" i="2" s="1"/>
  <c r="K171" i="2" s="1"/>
  <c r="J82" i="2" a="1"/>
  <c r="J82" i="2" s="1"/>
  <c r="K82" i="2" s="1"/>
  <c r="J400" i="2" a="1"/>
  <c r="J400" i="2" s="1"/>
  <c r="K400" i="2" s="1"/>
  <c r="J216" i="2" a="1"/>
  <c r="J216" i="2" s="1"/>
  <c r="K216" i="2" s="1"/>
  <c r="J221" i="2" a="1"/>
  <c r="J221" i="2" s="1"/>
  <c r="K221" i="2" s="1"/>
  <c r="J223" i="2" a="1"/>
  <c r="J223" i="2" s="1"/>
  <c r="K223" i="2" s="1"/>
  <c r="J229" i="2" a="1"/>
  <c r="J229" i="2" s="1"/>
  <c r="K229" i="2" s="1"/>
  <c r="J311" i="2" a="1"/>
  <c r="J311" i="2" s="1"/>
  <c r="K311" i="2" s="1"/>
  <c r="J317" i="2" a="1"/>
  <c r="J317" i="2" s="1"/>
  <c r="K317" i="2" s="1"/>
  <c r="J324" i="2" a="1"/>
  <c r="J324" i="2" s="1"/>
  <c r="K324" i="2" s="1"/>
  <c r="J328" i="2" a="1"/>
  <c r="J328" i="2" s="1"/>
  <c r="K328" i="2" s="1"/>
  <c r="J330" i="2" a="1"/>
  <c r="J330" i="2" s="1"/>
  <c r="K330" i="2" s="1"/>
  <c r="J332" i="2" a="1"/>
  <c r="J332" i="2" s="1"/>
  <c r="K332" i="2" s="1"/>
  <c r="J211" i="2" a="1"/>
  <c r="J211" i="2" s="1"/>
  <c r="K211" i="2" s="1"/>
  <c r="J401" i="2" a="1"/>
  <c r="J401" i="2" s="1"/>
  <c r="K401" i="2" s="1"/>
  <c r="J207" i="2" a="1"/>
  <c r="J207" i="2" s="1"/>
  <c r="K207" i="2" s="1"/>
  <c r="J224" i="2" a="1"/>
  <c r="J224" i="2" s="1"/>
  <c r="K224" i="2" s="1"/>
  <c r="J312" i="2" a="1"/>
  <c r="J312" i="2" s="1"/>
  <c r="K312" i="2" s="1"/>
  <c r="J459" i="2" a="1"/>
  <c r="J459" i="2" s="1"/>
  <c r="K459" i="2" s="1"/>
  <c r="J472" i="2" a="1"/>
  <c r="J472" i="2" s="1"/>
  <c r="K472" i="2" s="1"/>
  <c r="J85" i="2" a="1"/>
  <c r="J85" i="2" s="1"/>
  <c r="K85" i="2" s="1"/>
  <c r="J200" i="2" a="1"/>
  <c r="J200" i="2" s="1"/>
  <c r="K200" i="2" s="1"/>
  <c r="J422" i="2" a="1"/>
  <c r="J422" i="2" s="1"/>
  <c r="K422" i="2" s="1"/>
  <c r="J402" i="2" a="1"/>
  <c r="J402" i="2" s="1"/>
  <c r="K402" i="2" s="1"/>
  <c r="J212" i="2" a="1"/>
  <c r="J212" i="2" s="1"/>
  <c r="K212" i="2" s="1"/>
  <c r="J219" i="2" a="1"/>
  <c r="J219" i="2" s="1"/>
  <c r="K219" i="2" s="1"/>
  <c r="J230" i="2" a="1"/>
  <c r="J230" i="2" s="1"/>
  <c r="K230" i="2" s="1"/>
  <c r="J162" i="2" a="1"/>
  <c r="J162" i="2" s="1"/>
  <c r="K162" i="2" s="1"/>
  <c r="J237" i="2" a="1"/>
  <c r="J237" i="2" s="1"/>
  <c r="K237" i="2" s="1"/>
  <c r="J243" i="2" a="1"/>
  <c r="J243" i="2" s="1"/>
  <c r="K243" i="2" s="1"/>
  <c r="J176" i="2" a="1"/>
  <c r="J176" i="2" s="1"/>
  <c r="K176" i="2" s="1"/>
  <c r="J12" i="2" a="1"/>
  <c r="J12" i="2" s="1"/>
  <c r="K12" i="2" s="1"/>
  <c r="J476" i="2" a="1"/>
  <c r="J476" i="2" s="1"/>
  <c r="K476" i="2" s="1"/>
  <c r="J83" i="2" a="1"/>
  <c r="J83" i="2" s="1"/>
  <c r="K83" i="2" s="1"/>
  <c r="J148" i="2" a="1"/>
  <c r="J148" i="2" s="1"/>
  <c r="K148" i="2" s="1"/>
  <c r="J159" i="2" a="1"/>
  <c r="J159" i="2" s="1"/>
  <c r="K159" i="2" s="1"/>
  <c r="J475" i="2" a="1"/>
  <c r="J475" i="2" s="1"/>
  <c r="K475" i="2" s="1"/>
  <c r="J420" i="2" a="1"/>
  <c r="J420" i="2" s="1"/>
  <c r="K420" i="2" s="1"/>
  <c r="J477" i="2" a="1"/>
  <c r="J477" i="2" s="1"/>
  <c r="K477" i="2" s="1"/>
  <c r="J270" i="2" a="1"/>
  <c r="J270" i="2" s="1"/>
  <c r="K270" i="2" s="1"/>
  <c r="J273" i="2" a="1"/>
  <c r="J273" i="2" s="1"/>
  <c r="K273" i="2" s="1"/>
  <c r="J285" i="2" a="1"/>
  <c r="J285" i="2" s="1"/>
  <c r="K285" i="2" s="1"/>
  <c r="J84" i="2" a="1"/>
  <c r="J84" i="2" s="1"/>
  <c r="K84" i="2" s="1"/>
  <c r="J81" i="2" a="1"/>
  <c r="J81" i="2" s="1"/>
  <c r="K81" i="2" s="1"/>
  <c r="J196" i="2" a="1"/>
  <c r="J196" i="2" s="1"/>
  <c r="K196" i="2" s="1"/>
  <c r="J213" i="2" a="1"/>
  <c r="J213" i="2" s="1"/>
  <c r="K213" i="2" s="1"/>
  <c r="J220" i="2" a="1"/>
  <c r="J220" i="2" s="1"/>
  <c r="K220" i="2" s="1"/>
  <c r="J231" i="2" a="1"/>
  <c r="J231" i="2" s="1"/>
  <c r="K231" i="2" s="1"/>
  <c r="J187" i="2" a="1"/>
  <c r="J187" i="2" s="1"/>
  <c r="K187" i="2" s="1"/>
  <c r="J172" i="2" a="1"/>
  <c r="J172" i="2" s="1"/>
  <c r="K172" i="2" s="1"/>
  <c r="J434" i="2" a="1"/>
  <c r="J434" i="2" s="1"/>
  <c r="K434" i="2" s="1"/>
  <c r="J244" i="2" a="1"/>
  <c r="J244" i="2" s="1"/>
  <c r="K244" i="2" s="1"/>
  <c r="J249" i="2" a="1"/>
  <c r="J249" i="2" s="1"/>
  <c r="K249" i="2" s="1"/>
  <c r="J436" i="2" a="1"/>
  <c r="J436" i="2" s="1"/>
  <c r="K436" i="2" s="1"/>
  <c r="J439" i="2" a="1"/>
  <c r="J439" i="2" s="1"/>
  <c r="K439" i="2" s="1"/>
  <c r="J255" i="2" a="1"/>
  <c r="J255" i="2" s="1"/>
  <c r="K255" i="2" s="1"/>
  <c r="J261" i="2" a="1"/>
  <c r="J261" i="2" s="1"/>
  <c r="K261" i="2" s="1"/>
  <c r="J474" i="2" a="1"/>
  <c r="J474" i="2" s="1"/>
  <c r="K474" i="2" s="1"/>
  <c r="J266" i="2" a="1"/>
  <c r="J266" i="2" s="1"/>
  <c r="K266" i="2" s="1"/>
  <c r="J274" i="2" a="1"/>
  <c r="J274" i="2" s="1"/>
  <c r="K274" i="2" s="1"/>
  <c r="J278" i="2" a="1"/>
  <c r="J278" i="2" s="1"/>
  <c r="K278" i="2" s="1"/>
  <c r="J286" i="2" a="1"/>
  <c r="J286" i="2" s="1"/>
  <c r="K286" i="2" s="1"/>
  <c r="J414" i="2" a="1"/>
  <c r="J414" i="2" s="1"/>
  <c r="K414" i="2" s="1"/>
  <c r="J195" i="2" a="1"/>
  <c r="J195" i="2" s="1"/>
  <c r="K195" i="2" s="1"/>
  <c r="J431" i="2" a="1"/>
  <c r="J431" i="2" s="1"/>
  <c r="K431" i="2" s="1"/>
  <c r="J173" i="2" a="1"/>
  <c r="J173" i="2" s="1"/>
  <c r="K173" i="2" s="1"/>
  <c r="J194" i="2" a="1"/>
  <c r="J194" i="2" s="1"/>
  <c r="K194" i="2" s="1"/>
  <c r="J426" i="2" a="1"/>
  <c r="J426" i="2" s="1"/>
  <c r="K426" i="2" s="1"/>
  <c r="J25" i="2" a="1"/>
  <c r="J25" i="2" s="1"/>
  <c r="K25" i="2" s="1"/>
  <c r="J408" i="2" a="1"/>
  <c r="J408" i="2" s="1"/>
  <c r="K408" i="2" s="1"/>
  <c r="J180" i="2" a="1"/>
  <c r="J180" i="2" s="1"/>
  <c r="K180" i="2" s="1"/>
  <c r="J437" i="2" a="1"/>
  <c r="J437" i="2" s="1"/>
  <c r="K437" i="2" s="1"/>
  <c r="J415" i="2" a="1"/>
  <c r="J415" i="2" s="1"/>
  <c r="K415" i="2" s="1"/>
  <c r="J442" i="2" a="1"/>
  <c r="J442" i="2" s="1"/>
  <c r="K442" i="2" s="1"/>
  <c r="J445" i="2" a="1"/>
  <c r="J445" i="2" s="1"/>
  <c r="K445" i="2" s="1"/>
  <c r="J267" i="2" a="1"/>
  <c r="J267" i="2" s="1"/>
  <c r="K267" i="2" s="1"/>
  <c r="J448" i="2" a="1"/>
  <c r="J448" i="2" s="1"/>
  <c r="K448" i="2" s="1"/>
  <c r="J271" i="2" a="1"/>
  <c r="J271" i="2" s="1"/>
  <c r="K271" i="2" s="1"/>
  <c r="J279" i="2" a="1"/>
  <c r="J279" i="2" s="1"/>
  <c r="K279" i="2" s="1"/>
  <c r="J283" i="2" a="1"/>
  <c r="J283" i="2" s="1"/>
  <c r="K283" i="2" s="1"/>
  <c r="J288" i="2" a="1"/>
  <c r="J288" i="2" s="1"/>
  <c r="K288" i="2" s="1"/>
  <c r="J298" i="2" a="1"/>
  <c r="J298" i="2" s="1"/>
  <c r="K298" i="2" s="1"/>
  <c r="J423" i="2" a="1"/>
  <c r="J423" i="2" s="1"/>
  <c r="K423" i="2" s="1"/>
  <c r="J152" i="2" a="1"/>
  <c r="J152" i="2" s="1"/>
  <c r="K152" i="2" s="1"/>
  <c r="J232" i="2" a="1"/>
  <c r="J232" i="2" s="1"/>
  <c r="K232" i="2" s="1"/>
  <c r="J179" i="2" a="1"/>
  <c r="J179" i="2" s="1"/>
  <c r="K179" i="2" s="1"/>
  <c r="J238" i="2" a="1"/>
  <c r="J238" i="2" s="1"/>
  <c r="K238" i="2" s="1"/>
  <c r="J435" i="2" a="1"/>
  <c r="J435" i="2" s="1"/>
  <c r="K435" i="2" s="1"/>
  <c r="J183" i="2" a="1"/>
  <c r="J183" i="2" s="1"/>
  <c r="K183" i="2" s="1"/>
  <c r="J466" i="2" a="1"/>
  <c r="J466" i="2" s="1"/>
  <c r="K466" i="2" s="1"/>
  <c r="J252" i="2" a="1"/>
  <c r="J252" i="2" s="1"/>
  <c r="K252" i="2" s="1"/>
  <c r="J427" i="2" a="1"/>
  <c r="J427" i="2" s="1"/>
  <c r="K427" i="2" s="1"/>
  <c r="J258" i="2" a="1"/>
  <c r="J258" i="2" s="1"/>
  <c r="K258" i="2" s="1"/>
  <c r="J35" i="2" a="1"/>
  <c r="J35" i="2" s="1"/>
  <c r="K35" i="2" s="1"/>
  <c r="J264" i="2" a="1"/>
  <c r="J264" i="2" s="1"/>
  <c r="K264" i="2" s="1"/>
  <c r="J449" i="2" a="1"/>
  <c r="J449" i="2" s="1"/>
  <c r="K449" i="2" s="1"/>
  <c r="J272" i="2" a="1"/>
  <c r="J272" i="2" s="1"/>
  <c r="K272" i="2" s="1"/>
  <c r="J275" i="2" a="1"/>
  <c r="J275" i="2" s="1"/>
  <c r="K275" i="2" s="1"/>
  <c r="J280" i="2" a="1"/>
  <c r="J280" i="2" s="1"/>
  <c r="K280" i="2" s="1"/>
  <c r="J284" i="2" a="1"/>
  <c r="J284" i="2" s="1"/>
  <c r="K284" i="2" s="1"/>
  <c r="J296" i="2" a="1"/>
  <c r="J296" i="2" s="1"/>
  <c r="K296" i="2" s="1"/>
  <c r="J292" i="2" a="1"/>
  <c r="J292" i="2" s="1"/>
  <c r="K292" i="2" s="1"/>
  <c r="J346" i="2" a="1"/>
  <c r="J346" i="2" s="1"/>
  <c r="J22" i="2" a="1"/>
  <c r="J22" i="2" s="1"/>
  <c r="J217" i="2" a="1"/>
  <c r="J217" i="2" s="1"/>
  <c r="K217" i="2" s="1"/>
  <c r="J425" i="2" a="1"/>
  <c r="J425" i="2" s="1"/>
  <c r="K425" i="2" s="1"/>
  <c r="J418" i="2" a="1"/>
  <c r="J418" i="2" s="1"/>
  <c r="K418" i="2" s="1"/>
  <c r="J182" i="2" a="1"/>
  <c r="J182" i="2" s="1"/>
  <c r="K182" i="2" s="1"/>
  <c r="J240" i="2" a="1"/>
  <c r="J240" i="2" s="1"/>
  <c r="K240" i="2" s="1"/>
  <c r="J245" i="2" a="1"/>
  <c r="J245" i="2" s="1"/>
  <c r="K245" i="2" s="1"/>
  <c r="J247" i="2" a="1"/>
  <c r="J247" i="2" s="1"/>
  <c r="K247" i="2" s="1"/>
  <c r="J467" i="2" a="1"/>
  <c r="J467" i="2" s="1"/>
  <c r="K467" i="2" s="1"/>
  <c r="J253" i="2" a="1"/>
  <c r="J253" i="2" s="1"/>
  <c r="K253" i="2" s="1"/>
  <c r="J440" i="2" a="1"/>
  <c r="J440" i="2" s="1"/>
  <c r="K440" i="2" s="1"/>
  <c r="J441" i="2" a="1"/>
  <c r="J441" i="2" s="1"/>
  <c r="K441" i="2" s="1"/>
  <c r="J262" i="2" a="1"/>
  <c r="J262" i="2" s="1"/>
  <c r="K262" i="2" s="1"/>
  <c r="J443" i="2" a="1"/>
  <c r="J443" i="2" s="1"/>
  <c r="K443" i="2" s="1"/>
  <c r="J265" i="2" a="1"/>
  <c r="J265" i="2" s="1"/>
  <c r="K265" i="2" s="1"/>
  <c r="J450" i="2" a="1"/>
  <c r="J450" i="2" s="1"/>
  <c r="K450" i="2" s="1"/>
  <c r="J451" i="2" a="1"/>
  <c r="J451" i="2" s="1"/>
  <c r="K451" i="2" s="1"/>
  <c r="J281" i="2" a="1"/>
  <c r="J281" i="2" s="1"/>
  <c r="K281" i="2" s="1"/>
  <c r="J297" i="2" a="1"/>
  <c r="J297" i="2" s="1"/>
  <c r="K297" i="2" s="1"/>
  <c r="J289" i="2" a="1"/>
  <c r="J289" i="2" s="1"/>
  <c r="K289" i="2" s="1"/>
  <c r="J170" i="2" a="1"/>
  <c r="J170" i="2" s="1"/>
  <c r="K170" i="2" s="1"/>
  <c r="J174" i="2" a="1"/>
  <c r="J174" i="2" s="1"/>
  <c r="K174" i="2" s="1"/>
  <c r="J149" i="2" a="1"/>
  <c r="J149" i="2" s="1"/>
  <c r="K149" i="2" s="1"/>
  <c r="J225" i="2" a="1"/>
  <c r="J225" i="2" s="1"/>
  <c r="K225" i="2" s="1"/>
  <c r="J233" i="2" a="1"/>
  <c r="J233" i="2" s="1"/>
  <c r="K233" i="2" s="1"/>
  <c r="J188" i="2" a="1"/>
  <c r="J188" i="2" s="1"/>
  <c r="K188" i="2" s="1"/>
  <c r="J80" i="2" a="1"/>
  <c r="J80" i="2" s="1"/>
  <c r="K80" i="2" s="1"/>
  <c r="J412" i="2" a="1"/>
  <c r="J412" i="2" s="1"/>
  <c r="K412" i="2" s="1"/>
  <c r="J186" i="2" a="1"/>
  <c r="J186" i="2" s="1"/>
  <c r="K186" i="2" s="1"/>
  <c r="J184" i="2" a="1"/>
  <c r="J184" i="2" s="1"/>
  <c r="K184" i="2" s="1"/>
  <c r="J254" i="2" a="1"/>
  <c r="J254" i="2" s="1"/>
  <c r="K254" i="2" s="1"/>
  <c r="J428" i="2" a="1"/>
  <c r="J428" i="2" s="1"/>
  <c r="K428" i="2" s="1"/>
  <c r="J416" i="2" a="1"/>
  <c r="J416" i="2" s="1"/>
  <c r="K416" i="2" s="1"/>
  <c r="J468" i="2" a="1"/>
  <c r="J468" i="2" s="1"/>
  <c r="K468" i="2" s="1"/>
  <c r="J444" i="2" a="1"/>
  <c r="J444" i="2" s="1"/>
  <c r="K444" i="2" s="1"/>
  <c r="J446" i="2" a="1"/>
  <c r="J446" i="2" s="1"/>
  <c r="K446" i="2" s="1"/>
  <c r="J269" i="2" a="1"/>
  <c r="J269" i="2" s="1"/>
  <c r="K269" i="2" s="1"/>
  <c r="J452" i="2" a="1"/>
  <c r="J452" i="2" s="1"/>
  <c r="K452" i="2" s="1"/>
  <c r="J276" i="2" a="1"/>
  <c r="J276" i="2" s="1"/>
  <c r="K276" i="2" s="1"/>
  <c r="J282" i="2" a="1"/>
  <c r="J282" i="2" s="1"/>
  <c r="K282" i="2" s="1"/>
  <c r="J455" i="2" a="1"/>
  <c r="J455" i="2" s="1"/>
  <c r="K455" i="2" s="1"/>
  <c r="J33" i="2" a="1"/>
  <c r="J33" i="2" s="1"/>
  <c r="K33" i="2" s="1"/>
  <c r="J147" i="2" a="1"/>
  <c r="J147" i="2" s="1"/>
  <c r="K147" i="2" s="1"/>
  <c r="J66" i="2" a="1"/>
  <c r="J66" i="2" s="1"/>
  <c r="J308" i="2" a="1"/>
  <c r="J308" i="2" s="1"/>
  <c r="J374" i="2" a="1"/>
  <c r="J374" i="2" s="1"/>
  <c r="J208" i="2" a="1"/>
  <c r="J208" i="2" s="1"/>
  <c r="K208" i="2" s="1"/>
  <c r="J150" i="2" a="1"/>
  <c r="J150" i="2" s="1"/>
  <c r="K150" i="2" s="1"/>
  <c r="J403" i="2" a="1"/>
  <c r="J403" i="2" s="1"/>
  <c r="K403" i="2" s="1"/>
  <c r="J234" i="2" a="1"/>
  <c r="J234" i="2" s="1"/>
  <c r="K234" i="2" s="1"/>
  <c r="J235" i="2" a="1"/>
  <c r="J235" i="2" s="1"/>
  <c r="K235" i="2" s="1"/>
  <c r="J239" i="2" a="1"/>
  <c r="J239" i="2" s="1"/>
  <c r="K239" i="2" s="1"/>
  <c r="J241" i="2" a="1"/>
  <c r="J241" i="2" s="1"/>
  <c r="K241" i="2" s="1"/>
  <c r="J246" i="2" a="1"/>
  <c r="J246" i="2" s="1"/>
  <c r="K246" i="2" s="1"/>
  <c r="J248" i="2" a="1"/>
  <c r="J248" i="2" s="1"/>
  <c r="K248" i="2" s="1"/>
  <c r="J250" i="2" a="1"/>
  <c r="J250" i="2" s="1"/>
  <c r="K250" i="2" s="1"/>
  <c r="J438" i="2" a="1"/>
  <c r="J438" i="2" s="1"/>
  <c r="K438" i="2" s="1"/>
  <c r="J256" i="2" a="1"/>
  <c r="J256" i="2" s="1"/>
  <c r="K256" i="2" s="1"/>
  <c r="J259" i="2" a="1"/>
  <c r="J259" i="2" s="1"/>
  <c r="K259" i="2" s="1"/>
  <c r="J469" i="2" a="1"/>
  <c r="J469" i="2" s="1"/>
  <c r="K469" i="2" s="1"/>
  <c r="J419" i="2" a="1"/>
  <c r="J419" i="2" s="1"/>
  <c r="K419" i="2" s="1"/>
  <c r="J421" i="2" a="1"/>
  <c r="J421" i="2" s="1"/>
  <c r="K421" i="2" s="1"/>
  <c r="J268" i="2" a="1"/>
  <c r="J268" i="2" s="1"/>
  <c r="K268" i="2" s="1"/>
  <c r="J470" i="2" a="1"/>
  <c r="J470" i="2" s="1"/>
  <c r="K470" i="2" s="1"/>
  <c r="J277" i="2" a="1"/>
  <c r="J277" i="2" s="1"/>
  <c r="K277" i="2" s="1"/>
  <c r="J453" i="2" a="1"/>
  <c r="J453" i="2" s="1"/>
  <c r="K453" i="2" s="1"/>
  <c r="J157" i="2" a="1"/>
  <c r="J157" i="2" s="1"/>
  <c r="K157" i="2" s="1"/>
  <c r="J287" i="2" a="1"/>
  <c r="J287" i="2" s="1"/>
  <c r="K287" i="2" s="1"/>
  <c r="J290" i="2" a="1"/>
  <c r="J290" i="2" s="1"/>
  <c r="K290" i="2" s="1"/>
  <c r="J293" i="2" a="1"/>
  <c r="J293" i="2" s="1"/>
  <c r="K293" i="2" s="1"/>
  <c r="J209" i="2" a="1"/>
  <c r="J209" i="2" s="1"/>
  <c r="K209" i="2" s="1"/>
  <c r="J48" i="2" a="1"/>
  <c r="J48" i="2" s="1"/>
  <c r="K48" i="2" s="1"/>
  <c r="J206" i="2" a="1"/>
  <c r="J206" i="2" s="1"/>
  <c r="K206" i="2" s="1"/>
  <c r="J236" i="2" a="1"/>
  <c r="J236" i="2" s="1"/>
  <c r="K236" i="2" s="1"/>
  <c r="J242" i="2" a="1"/>
  <c r="J242" i="2" s="1"/>
  <c r="K242" i="2" s="1"/>
  <c r="J11" i="2" a="1"/>
  <c r="J11" i="2" s="1"/>
  <c r="K11" i="2" s="1"/>
  <c r="J251" i="2" a="1"/>
  <c r="J251" i="2" s="1"/>
  <c r="K251" i="2" s="1"/>
  <c r="J409" i="2" a="1"/>
  <c r="J409" i="2" s="1"/>
  <c r="K409" i="2" s="1"/>
  <c r="J257" i="2" a="1"/>
  <c r="J257" i="2" s="1"/>
  <c r="K257" i="2" s="1"/>
  <c r="J260" i="2" a="1"/>
  <c r="J260" i="2" s="1"/>
  <c r="K260" i="2" s="1"/>
  <c r="J263" i="2" a="1"/>
  <c r="J263" i="2" s="1"/>
  <c r="K263" i="2" s="1"/>
  <c r="J447" i="2" a="1"/>
  <c r="J447" i="2" s="1"/>
  <c r="K447" i="2" s="1"/>
  <c r="J177" i="2" a="1"/>
  <c r="J177" i="2" s="1"/>
  <c r="K177" i="2" s="1"/>
  <c r="J471" i="2" a="1"/>
  <c r="J471" i="2" s="1"/>
  <c r="K471" i="2" s="1"/>
  <c r="J295" i="2" a="1"/>
  <c r="J295" i="2" s="1"/>
  <c r="K295" i="2" s="1"/>
  <c r="J454" i="2" a="1"/>
  <c r="J454" i="2" s="1"/>
  <c r="K454" i="2" s="1"/>
  <c r="J291" i="2" a="1"/>
  <c r="J291" i="2" s="1"/>
  <c r="K291" i="2" s="1"/>
  <c r="J154" i="2" a="1"/>
  <c r="J154" i="2" s="1"/>
  <c r="K154" i="2" s="1"/>
  <c r="J24" i="2" a="1"/>
  <c r="J24" i="2" s="1"/>
  <c r="J129" i="2" a="1"/>
  <c r="J129" i="2" s="1"/>
  <c r="J90" i="2" a="1"/>
  <c r="J90" i="2" s="1"/>
  <c r="J370" i="2" a="1"/>
  <c r="J370" i="2" s="1"/>
  <c r="J93" i="2" a="1"/>
  <c r="J93" i="2" s="1"/>
  <c r="J97" i="2" a="1"/>
  <c r="J97" i="2" s="1"/>
  <c r="J305" i="2" a="1"/>
  <c r="J305" i="2" s="1"/>
  <c r="J67" i="2" a="1"/>
  <c r="J67" i="2" s="1"/>
  <c r="J361" i="2" a="1"/>
  <c r="J361" i="2" s="1"/>
  <c r="J342" i="2" a="1"/>
  <c r="J342" i="2" s="1"/>
  <c r="J355" i="2" a="1"/>
  <c r="J355" i="2" s="1"/>
  <c r="J393" i="2" a="1"/>
  <c r="J393" i="2" s="1"/>
  <c r="J167" i="2" a="1"/>
  <c r="J167" i="2" s="1"/>
  <c r="J364" i="2" a="1"/>
  <c r="J364" i="2" s="1"/>
  <c r="J198" i="2" a="1"/>
  <c r="J198" i="2" s="1"/>
  <c r="J87" i="2" a="1"/>
  <c r="J87" i="2" s="1"/>
  <c r="J343" i="2" a="1"/>
  <c r="J343" i="2" s="1"/>
  <c r="J413" i="2" a="1"/>
  <c r="J413" i="2" s="1"/>
  <c r="J15" i="2" a="1"/>
  <c r="J15" i="2" s="1"/>
  <c r="J354" i="2" a="1"/>
  <c r="J354" i="2" s="1"/>
  <c r="J96" i="2" a="1"/>
  <c r="J96" i="2" s="1"/>
  <c r="J122" i="2" a="1"/>
  <c r="J122" i="2" s="1"/>
  <c r="J337" i="2" a="1"/>
  <c r="J337" i="2" s="1"/>
  <c r="J166" i="2" a="1"/>
  <c r="J166" i="2" s="1"/>
  <c r="J181" i="2" a="1"/>
  <c r="J181" i="2" s="1"/>
  <c r="J309" i="2" a="1"/>
  <c r="J309" i="2" s="1"/>
  <c r="J336" i="2" a="1"/>
  <c r="J336" i="2" s="1"/>
  <c r="J390" i="2" a="1"/>
  <c r="J390" i="2" s="1"/>
  <c r="J103" i="2" a="1"/>
  <c r="J103" i="2" s="1"/>
  <c r="J411" i="2" a="1"/>
  <c r="J411" i="2" s="1"/>
  <c r="H18" i="2"/>
  <c r="L56" i="2" a="1"/>
  <c r="L56" i="2" s="1"/>
  <c r="M56" i="2" s="1"/>
  <c r="O56" i="2" s="1"/>
  <c r="N56" i="2" s="1"/>
  <c r="L315" i="2" a="1"/>
  <c r="L315" i="2" s="1"/>
  <c r="M315" i="2" s="1"/>
  <c r="O315" i="2" s="1"/>
  <c r="N315" i="2" s="1"/>
  <c r="L319" i="2" a="1"/>
  <c r="L319" i="2" s="1"/>
  <c r="M319" i="2" s="1"/>
  <c r="O319" i="2" s="1"/>
  <c r="N319" i="2" s="1"/>
  <c r="L323" i="2" a="1"/>
  <c r="L323" i="2" s="1"/>
  <c r="M323" i="2" s="1"/>
  <c r="O323" i="2" s="1"/>
  <c r="N323" i="2" s="1"/>
  <c r="L325" i="2" a="1"/>
  <c r="L325" i="2" s="1"/>
  <c r="M325" i="2" s="1"/>
  <c r="O325" i="2" s="1"/>
  <c r="N325" i="2" s="1"/>
  <c r="L472" i="2" a="1"/>
  <c r="L472" i="2" s="1"/>
  <c r="M472" i="2" s="1"/>
  <c r="O472" i="2" s="1"/>
  <c r="N472" i="2" s="1"/>
  <c r="L330" i="2" a="1"/>
  <c r="L330" i="2" s="1"/>
  <c r="M330" i="2" s="1"/>
  <c r="O330" i="2" s="1"/>
  <c r="N330" i="2" s="1"/>
  <c r="L422" i="2" a="1"/>
  <c r="L422" i="2" s="1"/>
  <c r="M422" i="2" s="1"/>
  <c r="O422" i="2" s="1"/>
  <c r="N422" i="2" s="1"/>
  <c r="L218" i="2" a="1"/>
  <c r="L218" i="2" s="1"/>
  <c r="M218" i="2" s="1"/>
  <c r="O218" i="2" s="1"/>
  <c r="N218" i="2" s="1"/>
  <c r="L48" i="2" a="1"/>
  <c r="L48" i="2" s="1"/>
  <c r="M48" i="2" s="1"/>
  <c r="O48" i="2" s="1"/>
  <c r="N48" i="2" s="1"/>
  <c r="L431" i="2" a="1"/>
  <c r="L431" i="2" s="1"/>
  <c r="M431" i="2" s="1"/>
  <c r="O431" i="2" s="1"/>
  <c r="N431" i="2" s="1"/>
  <c r="L229" i="2" a="1"/>
  <c r="L229" i="2" s="1"/>
  <c r="M229" i="2" s="1"/>
  <c r="O229" i="2" s="1"/>
  <c r="N229" i="2" s="1"/>
  <c r="L37" i="2" a="1"/>
  <c r="L37" i="2" s="1"/>
  <c r="M37" i="2" s="1"/>
  <c r="L176" i="2" a="1"/>
  <c r="L176" i="2" s="1"/>
  <c r="M176" i="2" s="1"/>
  <c r="O176" i="2" s="1"/>
  <c r="N176" i="2" s="1"/>
  <c r="L12" i="2" a="1"/>
  <c r="L12" i="2" s="1"/>
  <c r="M12" i="2" s="1"/>
  <c r="O12" i="2" s="1"/>
  <c r="N12" i="2" s="1"/>
  <c r="L251" i="2" a="1"/>
  <c r="L251" i="2" s="1"/>
  <c r="M251" i="2" s="1"/>
  <c r="O251" i="2" s="1"/>
  <c r="N251" i="2" s="1"/>
  <c r="L255" i="2" a="1"/>
  <c r="L255" i="2" s="1"/>
  <c r="M255" i="2" s="1"/>
  <c r="O255" i="2" s="1"/>
  <c r="N255" i="2" s="1"/>
  <c r="L148" i="2" a="1"/>
  <c r="L148" i="2" s="1"/>
  <c r="M148" i="2" s="1"/>
  <c r="O148" i="2" s="1"/>
  <c r="N148" i="2" s="1"/>
  <c r="L299" i="2" a="1"/>
  <c r="L299" i="2" s="1"/>
  <c r="M299" i="2" s="1"/>
  <c r="O299" i="2" s="1"/>
  <c r="N299" i="2" s="1"/>
  <c r="L316" i="2" a="1"/>
  <c r="L316" i="2" s="1"/>
  <c r="M316" i="2" s="1"/>
  <c r="O316" i="2" s="1"/>
  <c r="N316" i="2" s="1"/>
  <c r="L326" i="2" a="1"/>
  <c r="L326" i="2" s="1"/>
  <c r="M326" i="2" s="1"/>
  <c r="O326" i="2" s="1"/>
  <c r="N326" i="2" s="1"/>
  <c r="L85" i="2" a="1"/>
  <c r="L85" i="2" s="1"/>
  <c r="M85" i="2" s="1"/>
  <c r="O85" i="2" s="1"/>
  <c r="N85" i="2" s="1"/>
  <c r="L200" i="2" a="1"/>
  <c r="L200" i="2" s="1"/>
  <c r="M200" i="2" s="1"/>
  <c r="O200" i="2" s="1"/>
  <c r="N200" i="2" s="1"/>
  <c r="L193" i="2" a="1"/>
  <c r="L193" i="2" s="1"/>
  <c r="M193" i="2" s="1"/>
  <c r="O193" i="2" s="1"/>
  <c r="N193" i="2" s="1"/>
  <c r="L424" i="2" a="1"/>
  <c r="L424" i="2" s="1"/>
  <c r="M424" i="2" s="1"/>
  <c r="O424" i="2" s="1"/>
  <c r="N424" i="2" s="1"/>
  <c r="L429" i="2" a="1"/>
  <c r="L429" i="2" s="1"/>
  <c r="M429" i="2" s="1"/>
  <c r="O429" i="2" s="1"/>
  <c r="N429" i="2" s="1"/>
  <c r="L222" i="2" a="1"/>
  <c r="L222" i="2" s="1"/>
  <c r="M222" i="2" s="1"/>
  <c r="O222" i="2" s="1"/>
  <c r="N222" i="2" s="1"/>
  <c r="L225" i="2" a="1"/>
  <c r="L225" i="2" s="1"/>
  <c r="M225" i="2" s="1"/>
  <c r="O225" i="2" s="1"/>
  <c r="N225" i="2" s="1"/>
  <c r="L233" i="2" a="1"/>
  <c r="L233" i="2" s="1"/>
  <c r="M233" i="2" s="1"/>
  <c r="O233" i="2" s="1"/>
  <c r="N233" i="2" s="1"/>
  <c r="L434" i="2" a="1"/>
  <c r="L434" i="2" s="1"/>
  <c r="M434" i="2" s="1"/>
  <c r="O434" i="2" s="1"/>
  <c r="N434" i="2" s="1"/>
  <c r="L244" i="2" a="1"/>
  <c r="L244" i="2" s="1"/>
  <c r="M244" i="2" s="1"/>
  <c r="O244" i="2" s="1"/>
  <c r="N244" i="2" s="1"/>
  <c r="L249" i="2" a="1"/>
  <c r="L249" i="2" s="1"/>
  <c r="M249" i="2" s="1"/>
  <c r="O249" i="2" s="1"/>
  <c r="N249" i="2" s="1"/>
  <c r="L436" i="2" a="1"/>
  <c r="L436" i="2" s="1"/>
  <c r="M436" i="2" s="1"/>
  <c r="O436" i="2" s="1"/>
  <c r="N436" i="2" s="1"/>
  <c r="L456" i="2" a="1"/>
  <c r="L456" i="2" s="1"/>
  <c r="M456" i="2" s="1"/>
  <c r="O456" i="2" s="1"/>
  <c r="N456" i="2" s="1"/>
  <c r="L320" i="2" a="1"/>
  <c r="L320" i="2" s="1"/>
  <c r="M320" i="2" s="1"/>
  <c r="O320" i="2" s="1"/>
  <c r="N320" i="2" s="1"/>
  <c r="L473" i="2" a="1"/>
  <c r="L473" i="2" s="1"/>
  <c r="M473" i="2" s="1"/>
  <c r="O473" i="2" s="1"/>
  <c r="N473" i="2" s="1"/>
  <c r="L57" i="2" a="1"/>
  <c r="L57" i="2" s="1"/>
  <c r="M57" i="2" s="1"/>
  <c r="O57" i="2" s="1"/>
  <c r="N57" i="2" s="1"/>
  <c r="L212" i="2" a="1"/>
  <c r="L212" i="2" s="1"/>
  <c r="M212" i="2" s="1"/>
  <c r="O212" i="2" s="1"/>
  <c r="N212" i="2" s="1"/>
  <c r="L149" i="2" a="1"/>
  <c r="L149" i="2" s="1"/>
  <c r="M149" i="2" s="1"/>
  <c r="O149" i="2" s="1"/>
  <c r="N149" i="2" s="1"/>
  <c r="L219" i="2" a="1"/>
  <c r="L219" i="2" s="1"/>
  <c r="M219" i="2" s="1"/>
  <c r="O219" i="2" s="1"/>
  <c r="N219" i="2" s="1"/>
  <c r="L151" i="2" a="1"/>
  <c r="L151" i="2" s="1"/>
  <c r="M151" i="2" s="1"/>
  <c r="O151" i="2" s="1"/>
  <c r="N151" i="2" s="1"/>
  <c r="L226" i="2" a="1"/>
  <c r="L226" i="2" s="1"/>
  <c r="M226" i="2" s="1"/>
  <c r="O226" i="2" s="1"/>
  <c r="N226" i="2" s="1"/>
  <c r="L230" i="2" a="1"/>
  <c r="L230" i="2" s="1"/>
  <c r="M230" i="2" s="1"/>
  <c r="O230" i="2" s="1"/>
  <c r="N230" i="2" s="1"/>
  <c r="L194" i="2" a="1"/>
  <c r="L194" i="2" s="1"/>
  <c r="M194" i="2" s="1"/>
  <c r="O194" i="2" s="1"/>
  <c r="N194" i="2" s="1"/>
  <c r="L426" i="2" a="1"/>
  <c r="L426" i="2" s="1"/>
  <c r="M426" i="2" s="1"/>
  <c r="O426" i="2" s="1"/>
  <c r="N426" i="2" s="1"/>
  <c r="L435" i="2" a="1"/>
  <c r="L435" i="2" s="1"/>
  <c r="M435" i="2" s="1"/>
  <c r="O435" i="2" s="1"/>
  <c r="N435" i="2" s="1"/>
  <c r="L437" i="2" a="1"/>
  <c r="L437" i="2" s="1"/>
  <c r="M437" i="2" s="1"/>
  <c r="O437" i="2" s="1"/>
  <c r="N437" i="2" s="1"/>
  <c r="L439" i="2" a="1"/>
  <c r="L439" i="2" s="1"/>
  <c r="M439" i="2" s="1"/>
  <c r="O439" i="2" s="1"/>
  <c r="N439" i="2" s="1"/>
  <c r="L258" i="2" a="1"/>
  <c r="L258" i="2" s="1"/>
  <c r="M258" i="2" s="1"/>
  <c r="O258" i="2" s="1"/>
  <c r="N258" i="2" s="1"/>
  <c r="L442" i="2" a="1"/>
  <c r="L442" i="2" s="1"/>
  <c r="M442" i="2" s="1"/>
  <c r="O442" i="2" s="1"/>
  <c r="N442" i="2" s="1"/>
  <c r="L264" i="2" a="1"/>
  <c r="L264" i="2" s="1"/>
  <c r="M264" i="2" s="1"/>
  <c r="O264" i="2" s="1"/>
  <c r="N264" i="2" s="1"/>
  <c r="L42" i="2" a="1"/>
  <c r="L42" i="2" s="1"/>
  <c r="M42" i="2" s="1"/>
  <c r="L450" i="2" a="1"/>
  <c r="L450" i="2" s="1"/>
  <c r="M450" i="2" s="1"/>
  <c r="O450" i="2" s="1"/>
  <c r="N450" i="2" s="1"/>
  <c r="L452" i="2" a="1"/>
  <c r="L452" i="2" s="1"/>
  <c r="M452" i="2" s="1"/>
  <c r="O452" i="2" s="1"/>
  <c r="N452" i="2" s="1"/>
  <c r="L276" i="2" a="1"/>
  <c r="L276" i="2" s="1"/>
  <c r="M276" i="2" s="1"/>
  <c r="O276" i="2" s="1"/>
  <c r="N276" i="2" s="1"/>
  <c r="L282" i="2" a="1"/>
  <c r="L282" i="2" s="1"/>
  <c r="M282" i="2" s="1"/>
  <c r="O282" i="2" s="1"/>
  <c r="N282" i="2" s="1"/>
  <c r="L454" i="2" a="1"/>
  <c r="L454" i="2" s="1"/>
  <c r="M454" i="2" s="1"/>
  <c r="O454" i="2" s="1"/>
  <c r="N454" i="2" s="1"/>
  <c r="L32" i="2" a="1"/>
  <c r="L32" i="2" s="1"/>
  <c r="M32" i="2" s="1"/>
  <c r="O32" i="2" s="1"/>
  <c r="N32" i="2" s="1"/>
  <c r="L321" i="2" a="1"/>
  <c r="L321" i="2" s="1"/>
  <c r="M321" i="2" s="1"/>
  <c r="O321" i="2" s="1"/>
  <c r="N321" i="2" s="1"/>
  <c r="L458" i="2" a="1"/>
  <c r="L458" i="2" s="1"/>
  <c r="M458" i="2" s="1"/>
  <c r="O458" i="2" s="1"/>
  <c r="N458" i="2" s="1"/>
  <c r="L334" i="2" a="1"/>
  <c r="L334" i="2" s="1"/>
  <c r="M334" i="2" s="1"/>
  <c r="O334" i="2" s="1"/>
  <c r="N334" i="2" s="1"/>
  <c r="L331" i="2" a="1"/>
  <c r="L331" i="2" s="1"/>
  <c r="M331" i="2" s="1"/>
  <c r="O331" i="2" s="1"/>
  <c r="N331" i="2" s="1"/>
  <c r="L208" i="2" a="1"/>
  <c r="L208" i="2" s="1"/>
  <c r="M208" i="2" s="1"/>
  <c r="O208" i="2" s="1"/>
  <c r="N208" i="2" s="1"/>
  <c r="L213" i="2" a="1"/>
  <c r="L213" i="2" s="1"/>
  <c r="M213" i="2" s="1"/>
  <c r="O213" i="2" s="1"/>
  <c r="N213" i="2" s="1"/>
  <c r="L214" i="2" a="1"/>
  <c r="L214" i="2" s="1"/>
  <c r="M214" i="2" s="1"/>
  <c r="O214" i="2" s="1"/>
  <c r="N214" i="2" s="1"/>
  <c r="L220" i="2" a="1"/>
  <c r="L220" i="2" s="1"/>
  <c r="M220" i="2" s="1"/>
  <c r="O220" i="2" s="1"/>
  <c r="N220" i="2" s="1"/>
  <c r="L152" i="2" a="1"/>
  <c r="L152" i="2" s="1"/>
  <c r="M152" i="2" s="1"/>
  <c r="O152" i="2" s="1"/>
  <c r="N152" i="2" s="1"/>
  <c r="L227" i="2" a="1"/>
  <c r="L227" i="2" s="1"/>
  <c r="M227" i="2" s="1"/>
  <c r="O227" i="2" s="1"/>
  <c r="N227" i="2" s="1"/>
  <c r="L231" i="2" a="1"/>
  <c r="L231" i="2" s="1"/>
  <c r="M231" i="2" s="1"/>
  <c r="O231" i="2" s="1"/>
  <c r="N231" i="2" s="1"/>
  <c r="L234" i="2" a="1"/>
  <c r="L234" i="2" s="1"/>
  <c r="M234" i="2" s="1"/>
  <c r="O234" i="2" s="1"/>
  <c r="N234" i="2" s="1"/>
  <c r="L433" i="2" a="1"/>
  <c r="L433" i="2" s="1"/>
  <c r="M433" i="2" s="1"/>
  <c r="O433" i="2" s="1"/>
  <c r="N433" i="2" s="1"/>
  <c r="L238" i="2" a="1"/>
  <c r="L238" i="2" s="1"/>
  <c r="M238" i="2" s="1"/>
  <c r="O238" i="2" s="1"/>
  <c r="N238" i="2" s="1"/>
  <c r="L247" i="2" a="1"/>
  <c r="L247" i="2" s="1"/>
  <c r="M247" i="2" s="1"/>
  <c r="O247" i="2" s="1"/>
  <c r="N247" i="2" s="1"/>
  <c r="L466" i="2" a="1"/>
  <c r="L466" i="2" s="1"/>
  <c r="M466" i="2" s="1"/>
  <c r="O466" i="2" s="1"/>
  <c r="N466" i="2" s="1"/>
  <c r="L252" i="2" a="1"/>
  <c r="L252" i="2" s="1"/>
  <c r="M252" i="2" s="1"/>
  <c r="O252" i="2" s="1"/>
  <c r="N252" i="2" s="1"/>
  <c r="L440" i="2" a="1"/>
  <c r="L440" i="2" s="1"/>
  <c r="M440" i="2" s="1"/>
  <c r="O440" i="2" s="1"/>
  <c r="N440" i="2" s="1"/>
  <c r="L441" i="2" a="1"/>
  <c r="L441" i="2" s="1"/>
  <c r="M441" i="2" s="1"/>
  <c r="O441" i="2" s="1"/>
  <c r="N441" i="2" s="1"/>
  <c r="L262" i="2" a="1"/>
  <c r="L262" i="2" s="1"/>
  <c r="M262" i="2" s="1"/>
  <c r="O262" i="2" s="1"/>
  <c r="N262" i="2" s="1"/>
  <c r="L443" i="2" a="1"/>
  <c r="L443" i="2" s="1"/>
  <c r="M443" i="2" s="1"/>
  <c r="O443" i="2" s="1"/>
  <c r="N443" i="2" s="1"/>
  <c r="L446" i="2" a="1"/>
  <c r="L446" i="2" s="1"/>
  <c r="M446" i="2" s="1"/>
  <c r="O446" i="2" s="1"/>
  <c r="N446" i="2" s="1"/>
  <c r="L269" i="2" a="1"/>
  <c r="L269" i="2" s="1"/>
  <c r="M269" i="2" s="1"/>
  <c r="O269" i="2" s="1"/>
  <c r="N269" i="2" s="1"/>
  <c r="L470" i="2" a="1"/>
  <c r="L470" i="2" s="1"/>
  <c r="M470" i="2" s="1"/>
  <c r="O470" i="2" s="1"/>
  <c r="N470" i="2" s="1"/>
  <c r="L277" i="2" a="1"/>
  <c r="L277" i="2" s="1"/>
  <c r="M277" i="2" s="1"/>
  <c r="O277" i="2" s="1"/>
  <c r="N277" i="2" s="1"/>
  <c r="L84" i="2" a="1"/>
  <c r="L84" i="2" s="1"/>
  <c r="M84" i="2" s="1"/>
  <c r="O84" i="2" s="1"/>
  <c r="N84" i="2" s="1"/>
  <c r="L40" i="2" a="1"/>
  <c r="L40" i="2" s="1"/>
  <c r="M40" i="2" s="1"/>
  <c r="L81" i="2" a="1"/>
  <c r="L81" i="2" s="1"/>
  <c r="M81" i="2" s="1"/>
  <c r="O81" i="2" s="1"/>
  <c r="N81" i="2" s="1"/>
  <c r="L406" i="2" a="1"/>
  <c r="L406" i="2" s="1"/>
  <c r="M406" i="2" s="1"/>
  <c r="L97" i="2" a="1"/>
  <c r="L97" i="2" s="1"/>
  <c r="L308" i="2" a="1"/>
  <c r="L308" i="2" s="1"/>
  <c r="L90" i="2" a="1"/>
  <c r="L90" i="2" s="1"/>
  <c r="L346" i="2" a="1"/>
  <c r="L346" i="2" s="1"/>
  <c r="L71" i="2" a="1"/>
  <c r="L71" i="2" s="1"/>
  <c r="L311" i="2" a="1"/>
  <c r="L311" i="2" s="1"/>
  <c r="M311" i="2" s="1"/>
  <c r="O311" i="2" s="1"/>
  <c r="N311" i="2" s="1"/>
  <c r="L317" i="2" a="1"/>
  <c r="L317" i="2" s="1"/>
  <c r="M317" i="2" s="1"/>
  <c r="O317" i="2" s="1"/>
  <c r="N317" i="2" s="1"/>
  <c r="L322" i="2" a="1"/>
  <c r="L322" i="2" s="1"/>
  <c r="M322" i="2" s="1"/>
  <c r="O322" i="2" s="1"/>
  <c r="N322" i="2" s="1"/>
  <c r="L175" i="2" a="1"/>
  <c r="L175" i="2" s="1"/>
  <c r="M175" i="2" s="1"/>
  <c r="O175" i="2" s="1"/>
  <c r="N175" i="2" s="1"/>
  <c r="L327" i="2" a="1"/>
  <c r="L327" i="2" s="1"/>
  <c r="M327" i="2" s="1"/>
  <c r="O327" i="2" s="1"/>
  <c r="N327" i="2" s="1"/>
  <c r="L201" i="2" a="1"/>
  <c r="L201" i="2" s="1"/>
  <c r="M201" i="2" s="1"/>
  <c r="O201" i="2" s="1"/>
  <c r="N201" i="2" s="1"/>
  <c r="L209" i="2" a="1"/>
  <c r="L209" i="2" s="1"/>
  <c r="M209" i="2" s="1"/>
  <c r="O209" i="2" s="1"/>
  <c r="N209" i="2" s="1"/>
  <c r="L399" i="2" a="1"/>
  <c r="L399" i="2" s="1"/>
  <c r="M399" i="2" s="1"/>
  <c r="O399" i="2" s="1"/>
  <c r="N399" i="2" s="1"/>
  <c r="L423" i="2" a="1"/>
  <c r="L423" i="2" s="1"/>
  <c r="M423" i="2" s="1"/>
  <c r="O423" i="2" s="1"/>
  <c r="N423" i="2" s="1"/>
  <c r="L150" i="2" a="1"/>
  <c r="L150" i="2" s="1"/>
  <c r="M150" i="2" s="1"/>
  <c r="O150" i="2" s="1"/>
  <c r="N150" i="2" s="1"/>
  <c r="L430" i="2" a="1"/>
  <c r="L430" i="2" s="1"/>
  <c r="M430" i="2" s="1"/>
  <c r="O430" i="2" s="1"/>
  <c r="N430" i="2" s="1"/>
  <c r="L403" i="2" a="1"/>
  <c r="L403" i="2" s="1"/>
  <c r="M403" i="2" s="1"/>
  <c r="O403" i="2" s="1"/>
  <c r="N403" i="2" s="1"/>
  <c r="L432" i="2" a="1"/>
  <c r="L432" i="2" s="1"/>
  <c r="M432" i="2" s="1"/>
  <c r="O432" i="2" s="1"/>
  <c r="N432" i="2" s="1"/>
  <c r="L235" i="2" a="1"/>
  <c r="L235" i="2" s="1"/>
  <c r="M235" i="2" s="1"/>
  <c r="O235" i="2" s="1"/>
  <c r="N235" i="2" s="1"/>
  <c r="L240" i="2" a="1"/>
  <c r="L240" i="2" s="1"/>
  <c r="M240" i="2" s="1"/>
  <c r="O240" i="2" s="1"/>
  <c r="N240" i="2" s="1"/>
  <c r="L467" i="2" a="1"/>
  <c r="L467" i="2" s="1"/>
  <c r="M467" i="2" s="1"/>
  <c r="O467" i="2" s="1"/>
  <c r="N467" i="2" s="1"/>
  <c r="L253" i="2" a="1"/>
  <c r="L253" i="2" s="1"/>
  <c r="M253" i="2" s="1"/>
  <c r="O253" i="2" s="1"/>
  <c r="N253" i="2" s="1"/>
  <c r="L427" i="2" a="1"/>
  <c r="L427" i="2" s="1"/>
  <c r="M427" i="2" s="1"/>
  <c r="O427" i="2" s="1"/>
  <c r="N427" i="2" s="1"/>
  <c r="L416" i="2" a="1"/>
  <c r="L416" i="2" s="1"/>
  <c r="M416" i="2" s="1"/>
  <c r="O416" i="2" s="1"/>
  <c r="N416" i="2" s="1"/>
  <c r="L259" i="2" a="1"/>
  <c r="L259" i="2" s="1"/>
  <c r="M259" i="2" s="1"/>
  <c r="O259" i="2" s="1"/>
  <c r="N259" i="2" s="1"/>
  <c r="L468" i="2" a="1"/>
  <c r="L468" i="2" s="1"/>
  <c r="M468" i="2" s="1"/>
  <c r="O468" i="2" s="1"/>
  <c r="N468" i="2" s="1"/>
  <c r="L444" i="2" a="1"/>
  <c r="L444" i="2" s="1"/>
  <c r="M444" i="2" s="1"/>
  <c r="O444" i="2" s="1"/>
  <c r="N444" i="2" s="1"/>
  <c r="L265" i="2" a="1"/>
  <c r="L265" i="2" s="1"/>
  <c r="M265" i="2" s="1"/>
  <c r="O265" i="2" s="1"/>
  <c r="N265" i="2" s="1"/>
  <c r="L268" i="2" a="1"/>
  <c r="L268" i="2" s="1"/>
  <c r="M268" i="2" s="1"/>
  <c r="O268" i="2" s="1"/>
  <c r="N268" i="2" s="1"/>
  <c r="L471" i="2" a="1"/>
  <c r="L471" i="2" s="1"/>
  <c r="M471" i="2" s="1"/>
  <c r="O471" i="2" s="1"/>
  <c r="N471" i="2" s="1"/>
  <c r="L295" i="2" a="1"/>
  <c r="L295" i="2" s="1"/>
  <c r="M295" i="2" s="1"/>
  <c r="O295" i="2" s="1"/>
  <c r="N295" i="2" s="1"/>
  <c r="L285" i="2" a="1"/>
  <c r="L285" i="2" s="1"/>
  <c r="M285" i="2" s="1"/>
  <c r="O285" i="2" s="1"/>
  <c r="N285" i="2" s="1"/>
  <c r="L195" i="2" a="1"/>
  <c r="L195" i="2" s="1"/>
  <c r="M195" i="2" s="1"/>
  <c r="O195" i="2" s="1"/>
  <c r="N195" i="2" s="1"/>
  <c r="L298" i="2" a="1"/>
  <c r="L298" i="2" s="1"/>
  <c r="M298" i="2" s="1"/>
  <c r="O298" i="2" s="1"/>
  <c r="N298" i="2" s="1"/>
  <c r="L192" i="2" a="1"/>
  <c r="L192" i="2" s="1"/>
  <c r="M192" i="2" s="1"/>
  <c r="L305" i="2" a="1"/>
  <c r="L305" i="2" s="1"/>
  <c r="L309" i="2" a="1"/>
  <c r="L309" i="2" s="1"/>
  <c r="L370" i="2" a="1"/>
  <c r="L370" i="2" s="1"/>
  <c r="L44" i="2" a="1"/>
  <c r="L44" i="2" s="1"/>
  <c r="M44" i="2" s="1"/>
  <c r="L312" i="2" a="1"/>
  <c r="L312" i="2" s="1"/>
  <c r="M312" i="2" s="1"/>
  <c r="O312" i="2" s="1"/>
  <c r="N312" i="2" s="1"/>
  <c r="L82" i="2" a="1"/>
  <c r="L82" i="2" s="1"/>
  <c r="M82" i="2" s="1"/>
  <c r="O82" i="2" s="1"/>
  <c r="N82" i="2" s="1"/>
  <c r="L210" i="2" a="1"/>
  <c r="L210" i="2" s="1"/>
  <c r="M210" i="2" s="1"/>
  <c r="O210" i="2" s="1"/>
  <c r="N210" i="2" s="1"/>
  <c r="L400" i="2" a="1"/>
  <c r="L400" i="2" s="1"/>
  <c r="M400" i="2" s="1"/>
  <c r="O400" i="2" s="1"/>
  <c r="N400" i="2" s="1"/>
  <c r="L215" i="2" a="1"/>
  <c r="L215" i="2" s="1"/>
  <c r="M215" i="2" s="1"/>
  <c r="O215" i="2" s="1"/>
  <c r="N215" i="2" s="1"/>
  <c r="L221" i="2" a="1"/>
  <c r="L221" i="2" s="1"/>
  <c r="M221" i="2" s="1"/>
  <c r="O221" i="2" s="1"/>
  <c r="N221" i="2" s="1"/>
  <c r="L206" i="2" a="1"/>
  <c r="L206" i="2" s="1"/>
  <c r="M206" i="2" s="1"/>
  <c r="O206" i="2" s="1"/>
  <c r="N206" i="2" s="1"/>
  <c r="L294" i="2" a="1"/>
  <c r="L294" i="2" s="1"/>
  <c r="M294" i="2" s="1"/>
  <c r="O294" i="2" s="1"/>
  <c r="N294" i="2" s="1"/>
  <c r="L241" i="2" a="1"/>
  <c r="L241" i="2" s="1"/>
  <c r="M241" i="2" s="1"/>
  <c r="O241" i="2" s="1"/>
  <c r="N241" i="2" s="1"/>
  <c r="L245" i="2" a="1"/>
  <c r="L245" i="2" s="1"/>
  <c r="M245" i="2" s="1"/>
  <c r="O245" i="2" s="1"/>
  <c r="N245" i="2" s="1"/>
  <c r="L254" i="2" a="1"/>
  <c r="L254" i="2" s="1"/>
  <c r="M254" i="2" s="1"/>
  <c r="O254" i="2" s="1"/>
  <c r="N254" i="2" s="1"/>
  <c r="L256" i="2" a="1"/>
  <c r="L256" i="2" s="1"/>
  <c r="M256" i="2" s="1"/>
  <c r="O256" i="2" s="1"/>
  <c r="N256" i="2" s="1"/>
  <c r="L469" i="2" a="1"/>
  <c r="L469" i="2" s="1"/>
  <c r="M469" i="2" s="1"/>
  <c r="O469" i="2" s="1"/>
  <c r="N469" i="2" s="1"/>
  <c r="L447" i="2" a="1"/>
  <c r="L447" i="2" s="1"/>
  <c r="M447" i="2" s="1"/>
  <c r="O447" i="2" s="1"/>
  <c r="N447" i="2" s="1"/>
  <c r="L273" i="2" a="1"/>
  <c r="L273" i="2" s="1"/>
  <c r="M273" i="2" s="1"/>
  <c r="O273" i="2" s="1"/>
  <c r="N273" i="2" s="1"/>
  <c r="L278" i="2" a="1"/>
  <c r="L278" i="2" s="1"/>
  <c r="M278" i="2" s="1"/>
  <c r="O278" i="2" s="1"/>
  <c r="N278" i="2" s="1"/>
  <c r="L292" i="2" a="1"/>
  <c r="L292" i="2" s="1"/>
  <c r="M292" i="2" s="1"/>
  <c r="O292" i="2" s="1"/>
  <c r="N292" i="2" s="1"/>
  <c r="L190" i="2" a="1"/>
  <c r="L190" i="2" s="1"/>
  <c r="M190" i="2" s="1"/>
  <c r="L87" i="2" a="1"/>
  <c r="L87" i="2" s="1"/>
  <c r="L336" i="2" a="1"/>
  <c r="L336" i="2" s="1"/>
  <c r="L390" i="2" a="1"/>
  <c r="L390" i="2" s="1"/>
  <c r="L70" i="2" a="1"/>
  <c r="L70" i="2" s="1"/>
  <c r="L310" i="2" a="1"/>
  <c r="L310" i="2" s="1"/>
  <c r="M310" i="2" s="1"/>
  <c r="O310" i="2" s="1"/>
  <c r="N310" i="2" s="1"/>
  <c r="L313" i="2" a="1"/>
  <c r="L313" i="2" s="1"/>
  <c r="M313" i="2" s="1"/>
  <c r="O313" i="2" s="1"/>
  <c r="N313" i="2" s="1"/>
  <c r="L50" i="2" a="1"/>
  <c r="L50" i="2" s="1"/>
  <c r="M50" i="2" s="1"/>
  <c r="L324" i="2" a="1"/>
  <c r="L324" i="2" s="1"/>
  <c r="M324" i="2" s="1"/>
  <c r="O324" i="2" s="1"/>
  <c r="N324" i="2" s="1"/>
  <c r="L328" i="2" a="1"/>
  <c r="L328" i="2" s="1"/>
  <c r="M328" i="2" s="1"/>
  <c r="O328" i="2" s="1"/>
  <c r="N328" i="2" s="1"/>
  <c r="L329" i="2" a="1"/>
  <c r="L329" i="2" s="1"/>
  <c r="M329" i="2" s="1"/>
  <c r="O329" i="2" s="1"/>
  <c r="N329" i="2" s="1"/>
  <c r="L211" i="2" a="1"/>
  <c r="L211" i="2" s="1"/>
  <c r="M211" i="2" s="1"/>
  <c r="O211" i="2" s="1"/>
  <c r="N211" i="2" s="1"/>
  <c r="L401" i="2" a="1"/>
  <c r="L401" i="2" s="1"/>
  <c r="M401" i="2" s="1"/>
  <c r="O401" i="2" s="1"/>
  <c r="N401" i="2" s="1"/>
  <c r="L216" i="2" a="1"/>
  <c r="L216" i="2" s="1"/>
  <c r="M216" i="2" s="1"/>
  <c r="O216" i="2" s="1"/>
  <c r="N216" i="2" s="1"/>
  <c r="L79" i="2" a="1"/>
  <c r="L79" i="2" s="1"/>
  <c r="M79" i="2" s="1"/>
  <c r="O79" i="2" s="1"/>
  <c r="N79" i="2" s="1"/>
  <c r="L223" i="2" a="1"/>
  <c r="L223" i="2" s="1"/>
  <c r="M223" i="2" s="1"/>
  <c r="O223" i="2" s="1"/>
  <c r="N223" i="2" s="1"/>
  <c r="L228" i="2" a="1"/>
  <c r="L228" i="2" s="1"/>
  <c r="M228" i="2" s="1"/>
  <c r="O228" i="2" s="1"/>
  <c r="N228" i="2" s="1"/>
  <c r="L232" i="2" a="1"/>
  <c r="L232" i="2" s="1"/>
  <c r="M232" i="2" s="1"/>
  <c r="O232" i="2" s="1"/>
  <c r="N232" i="2" s="1"/>
  <c r="L314" i="2" a="1"/>
  <c r="L314" i="2" s="1"/>
  <c r="M314" i="2" s="1"/>
  <c r="O314" i="2" s="1"/>
  <c r="N314" i="2" s="1"/>
  <c r="L318" i="2" a="1"/>
  <c r="L318" i="2" s="1"/>
  <c r="M318" i="2" s="1"/>
  <c r="O318" i="2" s="1"/>
  <c r="N318" i="2" s="1"/>
  <c r="L459" i="2" a="1"/>
  <c r="L459" i="2" s="1"/>
  <c r="M459" i="2" s="1"/>
  <c r="O459" i="2" s="1"/>
  <c r="N459" i="2" s="1"/>
  <c r="L199" i="2" a="1"/>
  <c r="L199" i="2" s="1"/>
  <c r="M199" i="2" s="1"/>
  <c r="L332" i="2" a="1"/>
  <c r="L332" i="2" s="1"/>
  <c r="M332" i="2" s="1"/>
  <c r="O332" i="2" s="1"/>
  <c r="N332" i="2" s="1"/>
  <c r="L402" i="2" a="1"/>
  <c r="L402" i="2" s="1"/>
  <c r="M402" i="2" s="1"/>
  <c r="O402" i="2" s="1"/>
  <c r="N402" i="2" s="1"/>
  <c r="L217" i="2" a="1"/>
  <c r="L217" i="2" s="1"/>
  <c r="M217" i="2" s="1"/>
  <c r="O217" i="2" s="1"/>
  <c r="N217" i="2" s="1"/>
  <c r="L207" i="2" a="1"/>
  <c r="L207" i="2" s="1"/>
  <c r="M207" i="2" s="1"/>
  <c r="O207" i="2" s="1"/>
  <c r="N207" i="2" s="1"/>
  <c r="L224" i="2" a="1"/>
  <c r="L224" i="2" s="1"/>
  <c r="M224" i="2" s="1"/>
  <c r="O224" i="2" s="1"/>
  <c r="N224" i="2" s="1"/>
  <c r="L425" i="2" a="1"/>
  <c r="L425" i="2" s="1"/>
  <c r="M425" i="2" s="1"/>
  <c r="O425" i="2" s="1"/>
  <c r="N425" i="2" s="1"/>
  <c r="L237" i="2" a="1"/>
  <c r="L237" i="2" s="1"/>
  <c r="M237" i="2" s="1"/>
  <c r="O237" i="2" s="1"/>
  <c r="N237" i="2" s="1"/>
  <c r="L239" i="2" a="1"/>
  <c r="L239" i="2" s="1"/>
  <c r="M239" i="2" s="1"/>
  <c r="O239" i="2" s="1"/>
  <c r="N239" i="2" s="1"/>
  <c r="L243" i="2" a="1"/>
  <c r="L243" i="2" s="1"/>
  <c r="M243" i="2" s="1"/>
  <c r="O243" i="2" s="1"/>
  <c r="N243" i="2" s="1"/>
  <c r="L11" i="2" a="1"/>
  <c r="L11" i="2" s="1"/>
  <c r="M11" i="2" s="1"/>
  <c r="O11" i="2" s="1"/>
  <c r="N11" i="2" s="1"/>
  <c r="L248" i="2" a="1"/>
  <c r="L248" i="2" s="1"/>
  <c r="M248" i="2" s="1"/>
  <c r="O248" i="2" s="1"/>
  <c r="N248" i="2" s="1"/>
  <c r="L476" i="2" a="1"/>
  <c r="L476" i="2" s="1"/>
  <c r="M476" i="2" s="1"/>
  <c r="O476" i="2" s="1"/>
  <c r="N476" i="2" s="1"/>
  <c r="L83" i="2" a="1"/>
  <c r="L83" i="2" s="1"/>
  <c r="M83" i="2" s="1"/>
  <c r="O83" i="2" s="1"/>
  <c r="N83" i="2" s="1"/>
  <c r="L409" i="2" a="1"/>
  <c r="L409" i="2" s="1"/>
  <c r="M409" i="2" s="1"/>
  <c r="O409" i="2" s="1"/>
  <c r="N409" i="2" s="1"/>
  <c r="L257" i="2" a="1"/>
  <c r="L257" i="2" s="1"/>
  <c r="M257" i="2" s="1"/>
  <c r="O257" i="2" s="1"/>
  <c r="N257" i="2" s="1"/>
  <c r="L261" i="2" a="1"/>
  <c r="L261" i="2" s="1"/>
  <c r="M261" i="2" s="1"/>
  <c r="O261" i="2" s="1"/>
  <c r="N261" i="2" s="1"/>
  <c r="L445" i="2" a="1"/>
  <c r="L445" i="2" s="1"/>
  <c r="M445" i="2" s="1"/>
  <c r="O445" i="2" s="1"/>
  <c r="N445" i="2" s="1"/>
  <c r="L448" i="2" a="1"/>
  <c r="L448" i="2" s="1"/>
  <c r="M448" i="2" s="1"/>
  <c r="O448" i="2" s="1"/>
  <c r="N448" i="2" s="1"/>
  <c r="L43" i="2" a="1"/>
  <c r="L43" i="2" s="1"/>
  <c r="M43" i="2" s="1"/>
  <c r="L15" i="2" a="1"/>
  <c r="L15" i="2" s="1"/>
  <c r="L198" i="2" a="1"/>
  <c r="L198" i="2" s="1"/>
  <c r="L242" i="2" a="1"/>
  <c r="L242" i="2" s="1"/>
  <c r="M242" i="2" s="1"/>
  <c r="O242" i="2" s="1"/>
  <c r="N242" i="2" s="1"/>
  <c r="L260" i="2" a="1"/>
  <c r="L260" i="2" s="1"/>
  <c r="M260" i="2" s="1"/>
  <c r="O260" i="2" s="1"/>
  <c r="N260" i="2" s="1"/>
  <c r="L449" i="2" a="1"/>
  <c r="L449" i="2" s="1"/>
  <c r="M449" i="2" s="1"/>
  <c r="O449" i="2" s="1"/>
  <c r="N449" i="2" s="1"/>
  <c r="L275" i="2" a="1"/>
  <c r="L275" i="2" s="1"/>
  <c r="M275" i="2" s="1"/>
  <c r="O275" i="2" s="1"/>
  <c r="N275" i="2" s="1"/>
  <c r="L453" i="2" a="1"/>
  <c r="L453" i="2" s="1"/>
  <c r="M453" i="2" s="1"/>
  <c r="O453" i="2" s="1"/>
  <c r="N453" i="2" s="1"/>
  <c r="L287" i="2" a="1"/>
  <c r="L287" i="2" s="1"/>
  <c r="M287" i="2" s="1"/>
  <c r="O287" i="2" s="1"/>
  <c r="N287" i="2" s="1"/>
  <c r="L196" i="2" a="1"/>
  <c r="L196" i="2" s="1"/>
  <c r="M196" i="2" s="1"/>
  <c r="O196" i="2" s="1"/>
  <c r="N196" i="2" s="1"/>
  <c r="L122" i="2" a="1"/>
  <c r="L122" i="2" s="1"/>
  <c r="L41" i="2" a="1"/>
  <c r="L41" i="2" s="1"/>
  <c r="L246" i="2" a="1"/>
  <c r="L246" i="2" s="1"/>
  <c r="M246" i="2" s="1"/>
  <c r="O246" i="2" s="1"/>
  <c r="N246" i="2" s="1"/>
  <c r="L421" i="2" a="1"/>
  <c r="L421" i="2" s="1"/>
  <c r="M421" i="2" s="1"/>
  <c r="O421" i="2" s="1"/>
  <c r="N421" i="2" s="1"/>
  <c r="L270" i="2" a="1"/>
  <c r="L270" i="2" s="1"/>
  <c r="M270" i="2" s="1"/>
  <c r="O270" i="2" s="1"/>
  <c r="N270" i="2" s="1"/>
  <c r="L279" i="2" a="1"/>
  <c r="L279" i="2" s="1"/>
  <c r="M279" i="2" s="1"/>
  <c r="O279" i="2" s="1"/>
  <c r="N279" i="2" s="1"/>
  <c r="L286" i="2" a="1"/>
  <c r="L286" i="2" s="1"/>
  <c r="M286" i="2" s="1"/>
  <c r="O286" i="2" s="1"/>
  <c r="N286" i="2" s="1"/>
  <c r="L39" i="2" a="1"/>
  <c r="L39" i="2" s="1"/>
  <c r="M39" i="2" s="1"/>
  <c r="L374" i="2" a="1"/>
  <c r="L374" i="2" s="1"/>
  <c r="L66" i="2" a="1"/>
  <c r="L66" i="2" s="1"/>
  <c r="L263" i="2" a="1"/>
  <c r="L263" i="2" s="1"/>
  <c r="M263" i="2" s="1"/>
  <c r="O263" i="2" s="1"/>
  <c r="N263" i="2" s="1"/>
  <c r="L420" i="2" a="1"/>
  <c r="L420" i="2" s="1"/>
  <c r="M420" i="2" s="1"/>
  <c r="O420" i="2" s="1"/>
  <c r="N420" i="2" s="1"/>
  <c r="L271" i="2" a="1"/>
  <c r="L271" i="2" s="1"/>
  <c r="M271" i="2" s="1"/>
  <c r="O271" i="2" s="1"/>
  <c r="N271" i="2" s="1"/>
  <c r="L280" i="2" a="1"/>
  <c r="L280" i="2" s="1"/>
  <c r="M280" i="2" s="1"/>
  <c r="O280" i="2" s="1"/>
  <c r="N280" i="2" s="1"/>
  <c r="L296" i="2" a="1"/>
  <c r="L296" i="2" s="1"/>
  <c r="M296" i="2" s="1"/>
  <c r="O296" i="2" s="1"/>
  <c r="N296" i="2" s="1"/>
  <c r="L288" i="2" a="1"/>
  <c r="L288" i="2" s="1"/>
  <c r="M288" i="2" s="1"/>
  <c r="O288" i="2" s="1"/>
  <c r="N288" i="2" s="1"/>
  <c r="L189" i="2" a="1"/>
  <c r="L189" i="2" s="1"/>
  <c r="M189" i="2" s="1"/>
  <c r="L337" i="2" a="1"/>
  <c r="L337" i="2" s="1"/>
  <c r="L145" i="2" a="1"/>
  <c r="L145" i="2" s="1"/>
  <c r="L250" i="2" a="1"/>
  <c r="L250" i="2" s="1"/>
  <c r="M250" i="2" s="1"/>
  <c r="O250" i="2" s="1"/>
  <c r="N250" i="2" s="1"/>
  <c r="L266" i="2" a="1"/>
  <c r="L266" i="2" s="1"/>
  <c r="M266" i="2" s="1"/>
  <c r="O266" i="2" s="1"/>
  <c r="N266" i="2" s="1"/>
  <c r="L272" i="2" a="1"/>
  <c r="L272" i="2" s="1"/>
  <c r="M272" i="2" s="1"/>
  <c r="O272" i="2" s="1"/>
  <c r="N272" i="2" s="1"/>
  <c r="L281" i="2" a="1"/>
  <c r="L281" i="2" s="1"/>
  <c r="M281" i="2" s="1"/>
  <c r="O281" i="2" s="1"/>
  <c r="N281" i="2" s="1"/>
  <c r="L297" i="2" a="1"/>
  <c r="L297" i="2" s="1"/>
  <c r="M297" i="2" s="1"/>
  <c r="O297" i="2" s="1"/>
  <c r="N297" i="2" s="1"/>
  <c r="L93" i="2" a="1"/>
  <c r="L93" i="2" s="1"/>
  <c r="L342" i="2" a="1"/>
  <c r="L342" i="2" s="1"/>
  <c r="L354" i="2" a="1"/>
  <c r="L354" i="2" s="1"/>
  <c r="L438" i="2" a="1"/>
  <c r="L438" i="2" s="1"/>
  <c r="M438" i="2" s="1"/>
  <c r="O438" i="2" s="1"/>
  <c r="N438" i="2" s="1"/>
  <c r="L267" i="2" a="1"/>
  <c r="L267" i="2" s="1"/>
  <c r="M267" i="2" s="1"/>
  <c r="O267" i="2" s="1"/>
  <c r="N267" i="2" s="1"/>
  <c r="L451" i="2" a="1"/>
  <c r="L451" i="2" s="1"/>
  <c r="M451" i="2" s="1"/>
  <c r="O451" i="2" s="1"/>
  <c r="N451" i="2" s="1"/>
  <c r="L455" i="2" a="1"/>
  <c r="L455" i="2" s="1"/>
  <c r="M455" i="2" s="1"/>
  <c r="O455" i="2" s="1"/>
  <c r="N455" i="2" s="1"/>
  <c r="L289" i="2" a="1"/>
  <c r="L289" i="2" s="1"/>
  <c r="M289" i="2" s="1"/>
  <c r="O289" i="2" s="1"/>
  <c r="N289" i="2" s="1"/>
  <c r="L191" i="2" a="1"/>
  <c r="L191" i="2" s="1"/>
  <c r="M191" i="2" s="1"/>
  <c r="L393" i="2" a="1"/>
  <c r="L393" i="2" s="1"/>
  <c r="L361" i="2" a="1"/>
  <c r="L361" i="2" s="1"/>
  <c r="L236" i="2" a="1"/>
  <c r="L236" i="2" s="1"/>
  <c r="M236" i="2" s="1"/>
  <c r="O236" i="2" s="1"/>
  <c r="N236" i="2" s="1"/>
  <c r="L475" i="2" a="1"/>
  <c r="L475" i="2" s="1"/>
  <c r="M475" i="2" s="1"/>
  <c r="O475" i="2" s="1"/>
  <c r="N475" i="2" s="1"/>
  <c r="L283" i="2" a="1"/>
  <c r="L283" i="2" s="1"/>
  <c r="M283" i="2" s="1"/>
  <c r="O283" i="2" s="1"/>
  <c r="N283" i="2" s="1"/>
  <c r="L290" i="2" a="1"/>
  <c r="L290" i="2" s="1"/>
  <c r="M290" i="2" s="1"/>
  <c r="O290" i="2" s="1"/>
  <c r="N290" i="2" s="1"/>
  <c r="L293" i="2" a="1"/>
  <c r="L293" i="2" s="1"/>
  <c r="M293" i="2" s="1"/>
  <c r="O293" i="2" s="1"/>
  <c r="N293" i="2" s="1"/>
  <c r="L355" i="2" a="1"/>
  <c r="L355" i="2" s="1"/>
  <c r="L22" i="2" a="1"/>
  <c r="L22" i="2" s="1"/>
  <c r="M22" i="2" s="1"/>
  <c r="L96" i="2" a="1"/>
  <c r="L96" i="2" s="1"/>
  <c r="L80" i="2" a="1"/>
  <c r="L80" i="2" s="1"/>
  <c r="M80" i="2" s="1"/>
  <c r="O80" i="2" s="1"/>
  <c r="N80" i="2" s="1"/>
  <c r="L428" i="2" a="1"/>
  <c r="L428" i="2" s="1"/>
  <c r="M428" i="2" s="1"/>
  <c r="O428" i="2" s="1"/>
  <c r="N428" i="2" s="1"/>
  <c r="L474" i="2" a="1"/>
  <c r="L474" i="2" s="1"/>
  <c r="M474" i="2" s="1"/>
  <c r="O474" i="2" s="1"/>
  <c r="N474" i="2" s="1"/>
  <c r="L477" i="2" a="1"/>
  <c r="L477" i="2" s="1"/>
  <c r="M477" i="2" s="1"/>
  <c r="O477" i="2" s="1"/>
  <c r="N477" i="2" s="1"/>
  <c r="L274" i="2" a="1"/>
  <c r="L274" i="2" s="1"/>
  <c r="M274" i="2" s="1"/>
  <c r="O274" i="2" s="1"/>
  <c r="N274" i="2" s="1"/>
  <c r="L284" i="2" a="1"/>
  <c r="L284" i="2" s="1"/>
  <c r="M284" i="2" s="1"/>
  <c r="O284" i="2" s="1"/>
  <c r="N284" i="2" s="1"/>
  <c r="L291" i="2" a="1"/>
  <c r="L291" i="2" s="1"/>
  <c r="M291" i="2" s="1"/>
  <c r="O291" i="2" s="1"/>
  <c r="N291" i="2" s="1"/>
  <c r="L154" i="2" a="1"/>
  <c r="L154" i="2" s="1"/>
  <c r="M154" i="2" s="1"/>
  <c r="O154" i="2" s="1"/>
  <c r="N154" i="2" s="1"/>
  <c r="L343" i="2" a="1"/>
  <c r="L343" i="2" s="1"/>
  <c r="L364" i="2" a="1"/>
  <c r="L364" i="2" s="1"/>
  <c r="M364" i="2" s="1"/>
  <c r="L103" i="2" a="1"/>
  <c r="L103" i="2" s="1"/>
  <c r="M103" i="2" s="1"/>
  <c r="M70" i="2"/>
  <c r="K370" i="2"/>
  <c r="K305" i="2"/>
  <c r="K374" i="2"/>
  <c r="K87" i="2"/>
  <c r="A302" i="2"/>
  <c r="A131" i="2"/>
  <c r="K103" i="2"/>
  <c r="K181" i="2"/>
  <c r="K96" i="2"/>
  <c r="K393" i="2"/>
  <c r="K343" i="2"/>
  <c r="K167" i="2"/>
  <c r="K122" i="2"/>
  <c r="M374" i="2"/>
  <c r="M71" i="2"/>
  <c r="M305" i="2"/>
  <c r="M41" i="2"/>
  <c r="M337" i="2"/>
  <c r="M361" i="2"/>
  <c r="D394" i="2"/>
  <c r="D95" i="2"/>
  <c r="J95" i="2" s="1" a="1"/>
  <c r="J95" i="2" s="1"/>
  <c r="I127" i="2"/>
  <c r="I350" i="2"/>
  <c r="I125" i="2"/>
  <c r="D465" i="2"/>
  <c r="D132" i="2"/>
  <c r="D335" i="2"/>
  <c r="D341" i="2"/>
  <c r="A137" i="2"/>
  <c r="A384" i="2"/>
  <c r="A62" i="2"/>
  <c r="D109" i="2"/>
  <c r="D301" i="2"/>
  <c r="J301" i="2" s="1" a="1"/>
  <c r="J301" i="2" s="1"/>
  <c r="D29" i="2"/>
  <c r="D47" i="2"/>
  <c r="L47" i="2" s="1" a="1"/>
  <c r="L47" i="2" s="1"/>
  <c r="D72" i="2"/>
  <c r="D367" i="2"/>
  <c r="D117" i="2"/>
  <c r="D306" i="2"/>
  <c r="D398" i="2"/>
  <c r="D111" i="2"/>
  <c r="D107" i="2"/>
  <c r="D34" i="2"/>
  <c r="J34" i="2" s="1" a="1"/>
  <c r="J34" i="2" s="1"/>
  <c r="D359" i="2"/>
  <c r="D371" i="2"/>
  <c r="D363" i="2"/>
  <c r="J363" i="2" s="1" a="1"/>
  <c r="J363" i="2" s="1"/>
  <c r="D78" i="2"/>
  <c r="D38" i="2"/>
  <c r="D303" i="2"/>
  <c r="I410" i="2"/>
  <c r="I461" i="2"/>
  <c r="I345" i="2"/>
  <c r="G95" i="2"/>
  <c r="G367" i="2"/>
  <c r="I367" i="2" s="1"/>
  <c r="D58" i="2"/>
  <c r="D202" i="2"/>
  <c r="D366" i="2"/>
  <c r="D333" i="2"/>
  <c r="D358" i="2"/>
  <c r="D7" i="2"/>
  <c r="D385" i="2"/>
  <c r="D63" i="2"/>
  <c r="D362" i="2"/>
  <c r="A104" i="2"/>
  <c r="A123" i="2"/>
  <c r="A76" i="2"/>
  <c r="I61" i="2"/>
  <c r="D349" i="2"/>
  <c r="D116" i="2"/>
  <c r="D372" i="2"/>
  <c r="D74" i="2"/>
  <c r="L74" i="2" s="1" a="1"/>
  <c r="L74" i="2" s="1"/>
  <c r="D386" i="2"/>
  <c r="J386" i="2" s="1" a="1"/>
  <c r="J386" i="2" s="1"/>
  <c r="D94" i="2"/>
  <c r="D52" i="2"/>
  <c r="D18" i="2"/>
  <c r="I348" i="2"/>
  <c r="D462" i="2"/>
  <c r="D155" i="2"/>
  <c r="J155" i="2" s="1" a="1"/>
  <c r="J155" i="2" s="1"/>
  <c r="D382" i="2"/>
  <c r="J382" i="2" s="1" a="1"/>
  <c r="J382" i="2" s="1"/>
  <c r="D21" i="2"/>
  <c r="D45" i="2"/>
  <c r="D119" i="2"/>
  <c r="D460" i="2"/>
  <c r="A99" i="2"/>
  <c r="A387" i="2"/>
  <c r="A61" i="2"/>
  <c r="A348" i="2"/>
  <c r="A345" i="2"/>
  <c r="D307" i="2"/>
  <c r="D101" i="2"/>
  <c r="D375" i="2"/>
  <c r="D14" i="2"/>
  <c r="H62" i="2"/>
  <c r="I62" i="2" s="1"/>
  <c r="A140" i="2"/>
  <c r="D100" i="2"/>
  <c r="L100" i="2" s="1" a="1"/>
  <c r="L100" i="2" s="1"/>
  <c r="D357" i="2"/>
  <c r="D75" i="2"/>
  <c r="D102" i="2"/>
  <c r="D163" i="2"/>
  <c r="K67" i="2"/>
  <c r="D125" i="2"/>
  <c r="D350" i="2"/>
  <c r="D127" i="2"/>
  <c r="D197" i="2"/>
  <c r="D76" i="2"/>
  <c r="L19" i="2" s="1" a="1"/>
  <c r="L19" i="2" s="1"/>
  <c r="D300" i="2"/>
  <c r="D144" i="2"/>
  <c r="D123" i="2"/>
  <c r="D104" i="2"/>
  <c r="D62" i="2"/>
  <c r="D384" i="2"/>
  <c r="D137" i="2"/>
  <c r="L137" i="2" s="1" a="1"/>
  <c r="L137" i="2" s="1"/>
  <c r="D141" i="2"/>
  <c r="D112" i="2"/>
  <c r="D410" i="2"/>
  <c r="J410" i="2" s="1" a="1"/>
  <c r="J410" i="2" s="1"/>
  <c r="D389" i="2"/>
  <c r="D461" i="2"/>
  <c r="J461" i="2" s="1" a="1"/>
  <c r="J461" i="2" s="1"/>
  <c r="D345" i="2"/>
  <c r="D373" i="2"/>
  <c r="D61" i="2"/>
  <c r="D99" i="2"/>
  <c r="D161" i="2"/>
  <c r="J161" i="2" s="1" a="1"/>
  <c r="J161" i="2" s="1"/>
  <c r="D304" i="2"/>
  <c r="D368" i="2"/>
  <c r="D348" i="2"/>
  <c r="D156" i="2"/>
  <c r="J156" i="2" s="1" a="1"/>
  <c r="J156" i="2" s="1"/>
  <c r="D113" i="2"/>
  <c r="D140" i="2"/>
  <c r="D124" i="2"/>
  <c r="D89" i="2"/>
  <c r="D169" i="2"/>
  <c r="D60" i="2"/>
  <c r="D387" i="2"/>
  <c r="J387" i="2" s="1" a="1"/>
  <c r="J387" i="2" s="1"/>
  <c r="I169" i="2"/>
  <c r="A156" i="2"/>
  <c r="H156" i="2"/>
  <c r="A124" i="2"/>
  <c r="H124" i="2"/>
  <c r="A144" i="2"/>
  <c r="G144" i="2"/>
  <c r="I144" i="2" s="1"/>
  <c r="A300" i="2"/>
  <c r="G300" i="2"/>
  <c r="I300" i="2" s="1"/>
  <c r="H141" i="2"/>
  <c r="A141" i="2"/>
  <c r="I368" i="2"/>
  <c r="H304" i="2"/>
  <c r="A304" i="2"/>
  <c r="H112" i="2"/>
  <c r="A112" i="2"/>
  <c r="H161" i="2"/>
  <c r="A161" i="2"/>
  <c r="G163" i="2"/>
  <c r="I163" i="2" s="1"/>
  <c r="A163" i="2"/>
  <c r="G102" i="2"/>
  <c r="I102" i="2" s="1"/>
  <c r="A102" i="2"/>
  <c r="G75" i="2"/>
  <c r="I75" i="2" s="1"/>
  <c r="A75" i="2"/>
  <c r="I140" i="2"/>
  <c r="H384" i="2"/>
  <c r="G123" i="2"/>
  <c r="I123" i="2" s="1"/>
  <c r="I76" i="2"/>
  <c r="G104" i="2"/>
  <c r="I104" i="2" s="1"/>
  <c r="I389" i="2"/>
  <c r="H137" i="2"/>
  <c r="A89" i="2"/>
  <c r="G89" i="2"/>
  <c r="I89" i="2" s="1"/>
  <c r="A60" i="2"/>
  <c r="G60" i="2"/>
  <c r="I60" i="2" s="1"/>
  <c r="A113" i="2"/>
  <c r="G113" i="2"/>
  <c r="I113" i="2" s="1"/>
  <c r="A197" i="2"/>
  <c r="A127" i="2"/>
  <c r="A350" i="2"/>
  <c r="A125" i="2"/>
  <c r="G357" i="2"/>
  <c r="I357" i="2" s="1"/>
  <c r="A357" i="2"/>
  <c r="G100" i="2"/>
  <c r="I100" i="2" s="1"/>
  <c r="A100" i="2"/>
  <c r="I99" i="2"/>
  <c r="I387" i="2"/>
  <c r="G197" i="2"/>
  <c r="I197" i="2" s="1"/>
  <c r="A461" i="2"/>
  <c r="A389" i="2"/>
  <c r="A368" i="2"/>
  <c r="A410" i="2"/>
  <c r="A169" i="2"/>
  <c r="A373" i="2"/>
  <c r="G373" i="2"/>
  <c r="I373" i="2" s="1"/>
  <c r="A383" i="2"/>
  <c r="A116" i="2"/>
  <c r="A386" i="2"/>
  <c r="A31" i="2"/>
  <c r="A7" i="2"/>
  <c r="I205" i="2"/>
  <c r="A38" i="2"/>
  <c r="I396" i="2"/>
  <c r="I107" i="2"/>
  <c r="D128" i="2"/>
  <c r="L128" i="2" s="1" a="1"/>
  <c r="L128" i="2" s="1"/>
  <c r="D376" i="2"/>
  <c r="D105" i="2"/>
  <c r="I133" i="2"/>
  <c r="I344" i="2"/>
  <c r="D204" i="2"/>
  <c r="L204" i="2" s="1" a="1"/>
  <c r="L204" i="2" s="1"/>
  <c r="D388" i="2"/>
  <c r="D31" i="2"/>
  <c r="D16" i="2"/>
  <c r="D17" i="2"/>
  <c r="D381" i="2"/>
  <c r="D369" i="2"/>
  <c r="I46" i="2"/>
  <c r="K411" i="2"/>
  <c r="D404" i="2"/>
  <c r="D134" i="2"/>
  <c r="L134" i="2" s="1" a="1"/>
  <c r="L134" i="2" s="1"/>
  <c r="H131" i="2"/>
  <c r="I131" i="2" s="1"/>
  <c r="I358" i="2"/>
  <c r="D405" i="2"/>
  <c r="J405" i="2" s="1" a="1"/>
  <c r="J405" i="2" s="1"/>
  <c r="D356" i="2"/>
  <c r="D69" i="2"/>
  <c r="D457" i="2"/>
  <c r="D13" i="2"/>
  <c r="D130" i="2"/>
  <c r="L130" i="2" s="1" a="1"/>
  <c r="L130" i="2" s="1"/>
  <c r="D463" i="2"/>
  <c r="J463" i="2" s="1" a="1"/>
  <c r="J463" i="2" s="1"/>
  <c r="D464" i="2"/>
  <c r="J464" i="2" s="1" a="1"/>
  <c r="J464" i="2" s="1"/>
  <c r="D59" i="2"/>
  <c r="D205" i="2"/>
  <c r="D146" i="2"/>
  <c r="D133" i="2"/>
  <c r="D344" i="2"/>
  <c r="D383" i="2"/>
  <c r="D53" i="2"/>
  <c r="L28" i="2" s="1" a="1"/>
  <c r="L28" i="2" s="1"/>
  <c r="M28" i="2" s="1"/>
  <c r="D143" i="2"/>
  <c r="A303" i="2"/>
  <c r="I371" i="2"/>
  <c r="I465" i="2"/>
  <c r="A114" i="2"/>
  <c r="I379" i="2"/>
  <c r="A134" i="2"/>
  <c r="D118" i="2"/>
  <c r="I397" i="2"/>
  <c r="A358" i="2"/>
  <c r="A29" i="2"/>
  <c r="A91" i="2"/>
  <c r="D353" i="2"/>
  <c r="J353" i="2" s="1" a="1"/>
  <c r="J353" i="2" s="1"/>
  <c r="I29" i="2"/>
  <c r="G460" i="2"/>
  <c r="I460" i="2" s="1"/>
  <c r="A460" i="2"/>
  <c r="I382" i="2"/>
  <c r="G303" i="2"/>
  <c r="I303" i="2" s="1"/>
  <c r="G306" i="2"/>
  <c r="I306" i="2" s="1"/>
  <c r="A306" i="2"/>
  <c r="I53" i="2"/>
  <c r="A58" i="2"/>
  <c r="I352" i="2"/>
  <c r="G7" i="2"/>
  <c r="I7" i="2" s="1"/>
  <c r="A72" i="2"/>
  <c r="G72" i="2"/>
  <c r="I72" i="2" s="1"/>
  <c r="A78" i="2"/>
  <c r="A464" i="2"/>
  <c r="D352" i="2"/>
  <c r="M87" i="2"/>
  <c r="D91" i="2"/>
  <c r="D203" i="2"/>
  <c r="I98" i="2"/>
  <c r="D108" i="2"/>
  <c r="J108" i="2" s="1" a="1"/>
  <c r="J108" i="2" s="1"/>
  <c r="D106" i="2"/>
  <c r="D378" i="2"/>
  <c r="D379" i="2"/>
  <c r="D135" i="2"/>
  <c r="D92" i="2"/>
  <c r="I340" i="2"/>
  <c r="A369" i="2"/>
  <c r="D164" i="2"/>
  <c r="D121" i="2"/>
  <c r="I376" i="2"/>
  <c r="D391" i="2"/>
  <c r="D377" i="2"/>
  <c r="D347" i="2"/>
  <c r="D9" i="2"/>
  <c r="D395" i="2"/>
  <c r="D396" i="2"/>
  <c r="D365" i="2"/>
  <c r="A88" i="2"/>
  <c r="D23" i="2"/>
  <c r="D120" i="2"/>
  <c r="D64" i="2"/>
  <c r="D54" i="2"/>
  <c r="D86" i="2"/>
  <c r="D338" i="2"/>
  <c r="D339" i="2"/>
  <c r="A397" i="2"/>
  <c r="A344" i="2"/>
  <c r="D114" i="2"/>
  <c r="J114" i="2" s="1" a="1"/>
  <c r="J114" i="2" s="1"/>
  <c r="D380" i="2"/>
  <c r="D98" i="2"/>
  <c r="D351" i="2"/>
  <c r="D165" i="2"/>
  <c r="J165" i="2" s="1" a="1"/>
  <c r="J165" i="2" s="1"/>
  <c r="D126" i="2"/>
  <c r="A353" i="2"/>
  <c r="D360" i="2"/>
  <c r="A65" i="2"/>
  <c r="A46" i="2"/>
  <c r="A136" i="2"/>
  <c r="I65" i="2"/>
  <c r="H302" i="2"/>
  <c r="I49" i="2"/>
  <c r="I136" i="2"/>
  <c r="D49" i="2"/>
  <c r="L49" i="2" s="1" a="1"/>
  <c r="L49" i="2" s="1"/>
  <c r="D397" i="2"/>
  <c r="D340" i="2"/>
  <c r="D110" i="2"/>
  <c r="D46" i="2"/>
  <c r="D88" i="2"/>
  <c r="D131" i="2"/>
  <c r="D136" i="2"/>
  <c r="L136" i="2" s="1" a="1"/>
  <c r="L136" i="2" s="1"/>
  <c r="D65" i="2"/>
  <c r="D392" i="2"/>
  <c r="D302" i="2"/>
  <c r="A49" i="2"/>
  <c r="G392" i="2"/>
  <c r="I392" i="2" s="1"/>
  <c r="A392" i="2"/>
  <c r="G110" i="2"/>
  <c r="I110" i="2" s="1"/>
  <c r="A110" i="2"/>
  <c r="A340" i="2"/>
  <c r="G88" i="2"/>
  <c r="I88" i="2" s="1"/>
  <c r="A371" i="2"/>
  <c r="A385" i="2"/>
  <c r="A128" i="2"/>
  <c r="G128" i="2"/>
  <c r="I128" i="2" s="1"/>
  <c r="H58" i="2"/>
  <c r="I58" i="2" s="1"/>
  <c r="A301" i="2"/>
  <c r="A465" i="2"/>
  <c r="A101" i="2"/>
  <c r="A349" i="2"/>
  <c r="H349" i="2"/>
  <c r="I349" i="2" s="1"/>
  <c r="A379" i="2"/>
  <c r="A164" i="2"/>
  <c r="G369" i="2"/>
  <c r="I369" i="2" s="1"/>
  <c r="A359" i="2"/>
  <c r="A118" i="2"/>
  <c r="I86" i="2"/>
  <c r="A381" i="2"/>
  <c r="G118" i="2"/>
  <c r="I118" i="2" s="1"/>
  <c r="A362" i="2"/>
  <c r="A108" i="2"/>
  <c r="A106" i="2"/>
  <c r="A404" i="2"/>
  <c r="G78" i="2"/>
  <c r="I78" i="2" s="1"/>
  <c r="G38" i="2"/>
  <c r="I38" i="2" s="1"/>
  <c r="A109" i="2"/>
  <c r="A307" i="2"/>
  <c r="A95" i="2"/>
  <c r="A107" i="2"/>
  <c r="A105" i="2"/>
  <c r="A54" i="2"/>
  <c r="A18" i="2"/>
  <c r="I404" i="2"/>
  <c r="I372" i="2"/>
  <c r="I155" i="2"/>
  <c r="I462" i="2"/>
  <c r="A366" i="2"/>
  <c r="G366" i="2"/>
  <c r="I366" i="2" s="1"/>
  <c r="G333" i="2"/>
  <c r="I333" i="2" s="1"/>
  <c r="A333" i="2"/>
  <c r="H95" i="2"/>
  <c r="H307" i="2"/>
  <c r="H101" i="2"/>
  <c r="A202" i="2"/>
  <c r="G202" i="2"/>
  <c r="I202" i="2" s="1"/>
  <c r="H109" i="2"/>
  <c r="H301" i="2"/>
  <c r="I341" i="2"/>
  <c r="I111" i="2"/>
  <c r="A117" i="2"/>
  <c r="G117" i="2"/>
  <c r="I117" i="2" s="1"/>
  <c r="A341" i="2"/>
  <c r="A111" i="2"/>
  <c r="I74" i="2"/>
  <c r="I388" i="2"/>
  <c r="A363" i="2"/>
  <c r="G363" i="2"/>
  <c r="I363" i="2" s="1"/>
  <c r="A375" i="2"/>
  <c r="H375" i="2"/>
  <c r="I204" i="2"/>
  <c r="A63" i="2"/>
  <c r="G63" i="2"/>
  <c r="I63" i="2" s="1"/>
  <c r="I64" i="2"/>
  <c r="I52" i="2"/>
  <c r="A47" i="2"/>
  <c r="A335" i="2"/>
  <c r="A21" i="2"/>
  <c r="G21" i="2"/>
  <c r="I21" i="2" s="1"/>
  <c r="G119" i="2"/>
  <c r="I119" i="2" s="1"/>
  <c r="A119" i="2"/>
  <c r="A132" i="2"/>
  <c r="G132" i="2"/>
  <c r="I132" i="2" s="1"/>
  <c r="G386" i="2"/>
  <c r="I386" i="2" s="1"/>
  <c r="I94" i="2"/>
  <c r="I34" i="2"/>
  <c r="I59" i="2"/>
  <c r="A462" i="2"/>
  <c r="G116" i="2"/>
  <c r="I116" i="2" s="1"/>
  <c r="A155" i="2"/>
  <c r="G47" i="2"/>
  <c r="I47" i="2" s="1"/>
  <c r="A382" i="2"/>
  <c r="G335" i="2"/>
  <c r="I335" i="2" s="1"/>
  <c r="A372" i="2"/>
  <c r="G69" i="2"/>
  <c r="I69" i="2" s="1"/>
  <c r="A69" i="2"/>
  <c r="I380" i="2"/>
  <c r="A94" i="2"/>
  <c r="A52" i="2"/>
  <c r="A34" i="2"/>
  <c r="I146" i="2"/>
  <c r="A126" i="2"/>
  <c r="G126" i="2"/>
  <c r="I126" i="2" s="1"/>
  <c r="I385" i="2"/>
  <c r="A45" i="2"/>
  <c r="G45" i="2"/>
  <c r="I45" i="2" s="1"/>
  <c r="A405" i="2"/>
  <c r="G405" i="2"/>
  <c r="I405" i="2" s="1"/>
  <c r="A463" i="2"/>
  <c r="G463" i="2"/>
  <c r="I463" i="2" s="1"/>
  <c r="A367" i="2"/>
  <c r="I464" i="2"/>
  <c r="A74" i="2"/>
  <c r="I356" i="2"/>
  <c r="I391" i="2"/>
  <c r="A59" i="2"/>
  <c r="A377" i="2"/>
  <c r="G377" i="2"/>
  <c r="I377" i="2" s="1"/>
  <c r="I17" i="2"/>
  <c r="I16" i="2"/>
  <c r="I105" i="2"/>
  <c r="I165" i="2"/>
  <c r="A14" i="2"/>
  <c r="G14" i="2"/>
  <c r="I14" i="2" s="1"/>
  <c r="A376" i="2"/>
  <c r="I398" i="2"/>
  <c r="I378" i="2"/>
  <c r="A356" i="2"/>
  <c r="A205" i="2"/>
  <c r="A146" i="2"/>
  <c r="A133" i="2"/>
  <c r="A23" i="2"/>
  <c r="G23" i="2"/>
  <c r="I23" i="2" s="1"/>
  <c r="A120" i="2"/>
  <c r="G120" i="2"/>
  <c r="I120" i="2" s="1"/>
  <c r="A203" i="2"/>
  <c r="G203" i="2"/>
  <c r="I203" i="2" s="1"/>
  <c r="I338" i="2"/>
  <c r="A64" i="2"/>
  <c r="A380" i="2"/>
  <c r="I395" i="2"/>
  <c r="A9" i="2"/>
  <c r="G9" i="2"/>
  <c r="I9" i="2" s="1"/>
  <c r="A143" i="2"/>
  <c r="G143" i="2"/>
  <c r="I143" i="2" s="1"/>
  <c r="A352" i="2"/>
  <c r="A204" i="2"/>
  <c r="G383" i="2"/>
  <c r="I383" i="2" s="1"/>
  <c r="A388" i="2"/>
  <c r="G31" i="2"/>
  <c r="I31" i="2" s="1"/>
  <c r="G114" i="2"/>
  <c r="I114" i="2" s="1"/>
  <c r="G91" i="2"/>
  <c r="I91" i="2" s="1"/>
  <c r="A53" i="2"/>
  <c r="A98" i="2"/>
  <c r="G362" i="2"/>
  <c r="I362" i="2" s="1"/>
  <c r="A391" i="2"/>
  <c r="G108" i="2"/>
  <c r="I108" i="2" s="1"/>
  <c r="A16" i="2"/>
  <c r="G54" i="2"/>
  <c r="I54" i="2" s="1"/>
  <c r="A351" i="2"/>
  <c r="G351" i="2"/>
  <c r="I351" i="2" s="1"/>
  <c r="A86" i="2"/>
  <c r="H106" i="2"/>
  <c r="I18" i="2"/>
  <c r="A378" i="2"/>
  <c r="I359" i="2"/>
  <c r="G164" i="2"/>
  <c r="I164" i="2" s="1"/>
  <c r="A347" i="2"/>
  <c r="G347" i="2"/>
  <c r="I347" i="2" s="1"/>
  <c r="A17" i="2"/>
  <c r="A398" i="2"/>
  <c r="A165" i="2"/>
  <c r="A338" i="2"/>
  <c r="G381" i="2"/>
  <c r="I381" i="2" s="1"/>
  <c r="A339" i="2"/>
  <c r="G339" i="2"/>
  <c r="I339" i="2" s="1"/>
  <c r="G130" i="2"/>
  <c r="I130" i="2" s="1"/>
  <c r="A130" i="2"/>
  <c r="A360" i="2"/>
  <c r="G360" i="2"/>
  <c r="I360" i="2" s="1"/>
  <c r="A13" i="2"/>
  <c r="A395" i="2"/>
  <c r="A92" i="2"/>
  <c r="G92" i="2"/>
  <c r="I92" i="2" s="1"/>
  <c r="A457" i="2"/>
  <c r="I13" i="2"/>
  <c r="I353" i="2"/>
  <c r="A121" i="2"/>
  <c r="G121" i="2"/>
  <c r="I121" i="2" s="1"/>
  <c r="G457" i="2"/>
  <c r="I457" i="2" s="1"/>
  <c r="A394" i="2"/>
  <c r="G394" i="2"/>
  <c r="I394" i="2" s="1"/>
  <c r="A135" i="2"/>
  <c r="G135" i="2"/>
  <c r="I135" i="2" s="1"/>
  <c r="A396" i="2"/>
  <c r="G134" i="2"/>
  <c r="I134" i="2" s="1"/>
  <c r="A365" i="2"/>
  <c r="G365" i="2"/>
  <c r="I365" i="2" s="1"/>
  <c r="L363" i="2" l="1" a="1"/>
  <c r="L363" i="2" s="1"/>
  <c r="L464" i="2" a="1"/>
  <c r="L464" i="2" s="1"/>
  <c r="L461" i="2" a="1"/>
  <c r="L461" i="2" s="1"/>
  <c r="L386" i="2" a="1"/>
  <c r="L386" i="2" s="1"/>
  <c r="J145" i="2" a="1"/>
  <c r="J145" i="2" s="1"/>
  <c r="J144" i="2" a="1"/>
  <c r="J144" i="2" s="1"/>
  <c r="L178" i="2" a="1"/>
  <c r="L178" i="2" s="1"/>
  <c r="M178" i="2" s="1"/>
  <c r="O178" i="2" s="1"/>
  <c r="N178" i="2" s="1"/>
  <c r="L144" i="2" a="1"/>
  <c r="L144" i="2" s="1"/>
  <c r="L67" i="2" a="1"/>
  <c r="L67" i="2" s="1"/>
  <c r="L163" i="2" a="1"/>
  <c r="L163" i="2" s="1"/>
  <c r="J163" i="2" a="1"/>
  <c r="J163" i="2" s="1"/>
  <c r="L35" i="2" a="1"/>
  <c r="L35" i="2" s="1"/>
  <c r="M35" i="2" s="1"/>
  <c r="O35" i="2" s="1"/>
  <c r="N35" i="2" s="1"/>
  <c r="L24" i="2" a="1"/>
  <c r="L24" i="2" s="1"/>
  <c r="J375" i="2" a="1"/>
  <c r="J375" i="2" s="1"/>
  <c r="L375" i="2" a="1"/>
  <c r="L375" i="2" s="1"/>
  <c r="L460" i="2" a="1"/>
  <c r="L460" i="2" s="1"/>
  <c r="J460" i="2" a="1"/>
  <c r="J460" i="2" s="1"/>
  <c r="J18" i="2" a="1"/>
  <c r="J18" i="2" s="1"/>
  <c r="L187" i="2" a="1"/>
  <c r="L187" i="2" s="1"/>
  <c r="M187" i="2" s="1"/>
  <c r="O187" i="2" s="1"/>
  <c r="N187" i="2" s="1"/>
  <c r="L158" i="2" a="1"/>
  <c r="L158" i="2" s="1"/>
  <c r="M158" i="2" s="1"/>
  <c r="L18" i="2" a="1"/>
  <c r="L18" i="2" s="1"/>
  <c r="L29" i="2" a="1"/>
  <c r="L29" i="2" s="1"/>
  <c r="J2" i="2" a="1"/>
  <c r="J2" i="2" s="1"/>
  <c r="L188" i="2" a="1"/>
  <c r="L188" i="2" s="1"/>
  <c r="M188" i="2" s="1"/>
  <c r="O188" i="2" s="1"/>
  <c r="N188" i="2" s="1"/>
  <c r="L358" i="2" a="1"/>
  <c r="L358" i="2" s="1"/>
  <c r="J358" i="2" a="1"/>
  <c r="J358" i="2" s="1"/>
  <c r="J335" i="2" a="1"/>
  <c r="J335" i="2" s="1"/>
  <c r="L335" i="2" a="1"/>
  <c r="L335" i="2" s="1"/>
  <c r="J133" i="2" a="1"/>
  <c r="J133" i="2" s="1"/>
  <c r="J59" i="2" a="1"/>
  <c r="J59" i="2" s="1"/>
  <c r="J457" i="2" a="1"/>
  <c r="J457" i="2" s="1"/>
  <c r="L457" i="2" a="1"/>
  <c r="L457" i="2" s="1"/>
  <c r="J192" i="2" a="1"/>
  <c r="J192" i="2" s="1"/>
  <c r="K192" i="2" s="1"/>
  <c r="P192" i="2" s="1"/>
  <c r="J204" i="2" a="1"/>
  <c r="J204" i="2" s="1"/>
  <c r="L169" i="2" a="1"/>
  <c r="L169" i="2" s="1"/>
  <c r="L129" i="2" a="1"/>
  <c r="L129" i="2" s="1"/>
  <c r="J169" i="2" a="1"/>
  <c r="J169" i="2" s="1"/>
  <c r="L304" i="2" a="1"/>
  <c r="L304" i="2" s="1"/>
  <c r="J304" i="2" a="1"/>
  <c r="J304" i="2" s="1"/>
  <c r="L112" i="2" a="1"/>
  <c r="L112" i="2" s="1"/>
  <c r="J112" i="2" a="1"/>
  <c r="J112" i="2" s="1"/>
  <c r="L300" i="2" a="1"/>
  <c r="L300" i="2" s="1"/>
  <c r="J300" i="2" a="1"/>
  <c r="J300" i="2" s="1"/>
  <c r="L102" i="2" a="1"/>
  <c r="L102" i="2" s="1"/>
  <c r="J102" i="2" a="1"/>
  <c r="J102" i="2" s="1"/>
  <c r="J101" i="2" a="1"/>
  <c r="J101" i="2" s="1"/>
  <c r="L101" i="2" a="1"/>
  <c r="L101" i="2" s="1"/>
  <c r="J119" i="2" a="1"/>
  <c r="J119" i="2" s="1"/>
  <c r="L179" i="2" a="1"/>
  <c r="L179" i="2" s="1"/>
  <c r="M179" i="2" s="1"/>
  <c r="O179" i="2" s="1"/>
  <c r="N179" i="2" s="1"/>
  <c r="L119" i="2" a="1"/>
  <c r="L119" i="2" s="1"/>
  <c r="L172" i="2" a="1"/>
  <c r="L172" i="2" s="1"/>
  <c r="M172" i="2" s="1"/>
  <c r="O172" i="2" s="1"/>
  <c r="N172" i="2" s="1"/>
  <c r="L52" i="2" a="1"/>
  <c r="L52" i="2" s="1"/>
  <c r="J333" i="2" a="1"/>
  <c r="J333" i="2" s="1"/>
  <c r="L333" i="2" a="1"/>
  <c r="L333" i="2" s="1"/>
  <c r="L107" i="2" a="1"/>
  <c r="L107" i="2" s="1"/>
  <c r="J107" i="2" a="1"/>
  <c r="J107" i="2" s="1"/>
  <c r="L301" i="2" a="1"/>
  <c r="L301" i="2" s="1"/>
  <c r="L110" i="2" a="1"/>
  <c r="L110" i="2" s="1"/>
  <c r="J110" i="2" a="1"/>
  <c r="J110" i="2" s="1"/>
  <c r="L8" i="2" a="1"/>
  <c r="L8" i="2" s="1"/>
  <c r="M8" i="2" s="1"/>
  <c r="J68" i="2" a="1"/>
  <c r="J68" i="2" s="1"/>
  <c r="K68" i="2" s="1"/>
  <c r="J98" i="2" a="1"/>
  <c r="J98" i="2" s="1"/>
  <c r="L98" i="2" a="1"/>
  <c r="L98" i="2" s="1"/>
  <c r="J54" i="2" a="1"/>
  <c r="J54" i="2" s="1"/>
  <c r="L54" i="2" a="1"/>
  <c r="L54" i="2" s="1"/>
  <c r="L404" i="2" a="1"/>
  <c r="L404" i="2" s="1"/>
  <c r="J71" i="2" a="1"/>
  <c r="J71" i="2" s="1"/>
  <c r="J6" i="2" a="1"/>
  <c r="J6" i="2" s="1"/>
  <c r="K6" i="2" s="1"/>
  <c r="J9" i="2" a="1"/>
  <c r="J9" i="2" s="1"/>
  <c r="J19" i="2" a="1"/>
  <c r="J19" i="2" s="1"/>
  <c r="J3" i="2" a="1"/>
  <c r="J3" i="2" s="1"/>
  <c r="K3" i="2" s="1"/>
  <c r="J5" i="2" a="1"/>
  <c r="J5" i="2" s="1"/>
  <c r="K5" i="2" s="1"/>
  <c r="J8" i="2" a="1"/>
  <c r="J8" i="2" s="1"/>
  <c r="K8" i="2" s="1"/>
  <c r="P8" i="2" s="1"/>
  <c r="L30" i="2" a="1"/>
  <c r="L30" i="2" s="1"/>
  <c r="M30" i="2" s="1"/>
  <c r="J29" i="2" a="1"/>
  <c r="J29" i="2" s="1"/>
  <c r="L9" i="2" a="1"/>
  <c r="L9" i="2" s="1"/>
  <c r="J20" i="2" a="1"/>
  <c r="J20" i="2" s="1"/>
  <c r="K20" i="2" s="1"/>
  <c r="L31" i="2" a="1"/>
  <c r="L31" i="2" s="1"/>
  <c r="J10" i="2" a="1"/>
  <c r="J10" i="2" s="1"/>
  <c r="K10" i="2" s="1"/>
  <c r="L166" i="2" a="1"/>
  <c r="L166" i="2" s="1"/>
  <c r="J191" i="2" a="1"/>
  <c r="J191" i="2" s="1"/>
  <c r="K191" i="2" s="1"/>
  <c r="P191" i="2" s="1"/>
  <c r="J203" i="2" a="1"/>
  <c r="J203" i="2" s="1"/>
  <c r="L203" i="2" a="1"/>
  <c r="L203" i="2" s="1"/>
  <c r="J118" i="2" a="1"/>
  <c r="J118" i="2" s="1"/>
  <c r="L184" i="2" a="1"/>
  <c r="L184" i="2" s="1"/>
  <c r="M184" i="2" s="1"/>
  <c r="O184" i="2" s="1"/>
  <c r="N184" i="2" s="1"/>
  <c r="L118" i="2" a="1"/>
  <c r="L118" i="2" s="1"/>
  <c r="L115" i="2" a="1"/>
  <c r="L115" i="2" s="1"/>
  <c r="M115" i="2" s="1"/>
  <c r="L53" i="2" a="1"/>
  <c r="L53" i="2" s="1"/>
  <c r="L2" i="2" a="1"/>
  <c r="L2" i="2" s="1"/>
  <c r="L55" i="2" a="1"/>
  <c r="L55" i="2" s="1"/>
  <c r="M55" i="2" s="1"/>
  <c r="L68" i="2" a="1"/>
  <c r="L68" i="2" s="1"/>
  <c r="M68" i="2" s="1"/>
  <c r="O68" i="2" s="1"/>
  <c r="N68" i="2" s="1"/>
  <c r="L27" i="2" a="1"/>
  <c r="L27" i="2" s="1"/>
  <c r="M27" i="2" s="1"/>
  <c r="L26" i="2" a="1"/>
  <c r="L26" i="2" s="1"/>
  <c r="M26" i="2" s="1"/>
  <c r="L4" i="2" a="1"/>
  <c r="L4" i="2" s="1"/>
  <c r="M4" i="2" s="1"/>
  <c r="L407" i="2" a="1"/>
  <c r="L407" i="2" s="1"/>
  <c r="M407" i="2" s="1"/>
  <c r="L33" i="2" a="1"/>
  <c r="L33" i="2" s="1"/>
  <c r="M33" i="2" s="1"/>
  <c r="O33" i="2" s="1"/>
  <c r="N33" i="2" s="1"/>
  <c r="J52" i="2" a="1"/>
  <c r="J52" i="2" s="1"/>
  <c r="L65" i="2" a="1"/>
  <c r="L65" i="2" s="1"/>
  <c r="J65" i="2" a="1"/>
  <c r="J65" i="2" s="1"/>
  <c r="L413" i="2" a="1"/>
  <c r="L413" i="2" s="1"/>
  <c r="J136" i="2" a="1"/>
  <c r="J136" i="2" s="1"/>
  <c r="J77" i="2" a="1"/>
  <c r="J77" i="2" s="1"/>
  <c r="K77" i="2" s="1"/>
  <c r="L78" i="2" a="1"/>
  <c r="L78" i="2" s="1"/>
  <c r="J378" i="2" a="1"/>
  <c r="J378" i="2" s="1"/>
  <c r="L378" i="2" a="1"/>
  <c r="L378" i="2" s="1"/>
  <c r="L418" i="2" a="1"/>
  <c r="L418" i="2" s="1"/>
  <c r="M418" i="2" s="1"/>
  <c r="O418" i="2" s="1"/>
  <c r="N418" i="2" s="1"/>
  <c r="L133" i="2" a="1"/>
  <c r="L133" i="2" s="1"/>
  <c r="L146" i="2" a="1"/>
  <c r="L146" i="2" s="1"/>
  <c r="J73" i="2" a="1"/>
  <c r="J73" i="2" s="1"/>
  <c r="K73" i="2" s="1"/>
  <c r="J146" i="2" a="1"/>
  <c r="J146" i="2" s="1"/>
  <c r="L417" i="2" a="1"/>
  <c r="L417" i="2" s="1"/>
  <c r="M417" i="2" s="1"/>
  <c r="O417" i="2" s="1"/>
  <c r="N417" i="2" s="1"/>
  <c r="L69" i="2" a="1"/>
  <c r="L69" i="2" s="1"/>
  <c r="J78" i="2" a="1"/>
  <c r="J78" i="2" s="1"/>
  <c r="J69" i="2" a="1"/>
  <c r="J69" i="2" s="1"/>
  <c r="L77" i="2" a="1"/>
  <c r="L77" i="2" s="1"/>
  <c r="M77" i="2" s="1"/>
  <c r="O77" i="2" s="1"/>
  <c r="N77" i="2" s="1"/>
  <c r="L89" i="2" a="1"/>
  <c r="L89" i="2" s="1"/>
  <c r="J89" i="2" a="1"/>
  <c r="J89" i="2" s="1"/>
  <c r="L131" i="2" a="1"/>
  <c r="L131" i="2" s="1"/>
  <c r="L10" i="2" a="1"/>
  <c r="L10" i="2" s="1"/>
  <c r="M10" i="2" s="1"/>
  <c r="O10" i="2" s="1"/>
  <c r="N10" i="2" s="1"/>
  <c r="J138" i="2" a="1"/>
  <c r="J138" i="2" s="1"/>
  <c r="K138" i="2" s="1"/>
  <c r="J131" i="2" a="1"/>
  <c r="J131" i="2" s="1"/>
  <c r="L167" i="2" a="1"/>
  <c r="L167" i="2" s="1"/>
  <c r="L126" i="2" a="1"/>
  <c r="L126" i="2" s="1"/>
  <c r="J42" i="2" a="1"/>
  <c r="J42" i="2" s="1"/>
  <c r="K42" i="2" s="1"/>
  <c r="P42" i="2" s="1"/>
  <c r="L160" i="2" a="1"/>
  <c r="L160" i="2" s="1"/>
  <c r="M160" i="2" s="1"/>
  <c r="O160" i="2" s="1"/>
  <c r="N160" i="2" s="1"/>
  <c r="J126" i="2" a="1"/>
  <c r="J126" i="2" s="1"/>
  <c r="J339" i="2" a="1"/>
  <c r="J339" i="2" s="1"/>
  <c r="L339" i="2" a="1"/>
  <c r="L339" i="2" s="1"/>
  <c r="J365" i="2" a="1"/>
  <c r="J365" i="2" s="1"/>
  <c r="L365" i="2" a="1"/>
  <c r="L365" i="2" s="1"/>
  <c r="J121" i="2" a="1"/>
  <c r="J121" i="2" s="1"/>
  <c r="L121" i="2" a="1"/>
  <c r="L121" i="2" s="1"/>
  <c r="L177" i="2" a="1"/>
  <c r="L177" i="2" s="1"/>
  <c r="M177" i="2" s="1"/>
  <c r="O177" i="2" s="1"/>
  <c r="N177" i="2" s="1"/>
  <c r="J106" i="2" a="1"/>
  <c r="J106" i="2" s="1"/>
  <c r="L106" i="2" a="1"/>
  <c r="L106" i="2" s="1"/>
  <c r="L205" i="2" a="1"/>
  <c r="L205" i="2" s="1"/>
  <c r="J205" i="2" a="1"/>
  <c r="J205" i="2" s="1"/>
  <c r="J189" i="2" a="1"/>
  <c r="J189" i="2" s="1"/>
  <c r="K189" i="2" s="1"/>
  <c r="P189" i="2" s="1"/>
  <c r="J356" i="2" a="1"/>
  <c r="J356" i="2" s="1"/>
  <c r="L356" i="2" a="1"/>
  <c r="L356" i="2" s="1"/>
  <c r="L369" i="2" a="1"/>
  <c r="L369" i="2" s="1"/>
  <c r="J369" i="2" a="1"/>
  <c r="J369" i="2" s="1"/>
  <c r="L124" i="2" a="1"/>
  <c r="L124" i="2" s="1"/>
  <c r="J50" i="2" a="1"/>
  <c r="J50" i="2" s="1"/>
  <c r="K50" i="2" s="1"/>
  <c r="P50" i="2" s="1"/>
  <c r="J124" i="2" a="1"/>
  <c r="J124" i="2" s="1"/>
  <c r="L411" i="2" a="1"/>
  <c r="L411" i="2" s="1"/>
  <c r="L162" i="2" a="1"/>
  <c r="L162" i="2" s="1"/>
  <c r="M162" i="2" s="1"/>
  <c r="O162" i="2" s="1"/>
  <c r="N162" i="2" s="1"/>
  <c r="J99" i="2" a="1"/>
  <c r="J99" i="2" s="1"/>
  <c r="L99" i="2" a="1"/>
  <c r="L99" i="2" s="1"/>
  <c r="L155" i="2" a="1"/>
  <c r="L155" i="2" s="1"/>
  <c r="J141" i="2" a="1"/>
  <c r="J141" i="2" s="1"/>
  <c r="L141" i="2" a="1"/>
  <c r="L141" i="2" s="1"/>
  <c r="L142" i="2" a="1"/>
  <c r="L142" i="2" s="1"/>
  <c r="M142" i="2" s="1"/>
  <c r="J53" i="2" a="1"/>
  <c r="J53" i="2" s="1"/>
  <c r="L76" i="2" a="1"/>
  <c r="L76" i="2" s="1"/>
  <c r="L182" i="2" a="1"/>
  <c r="L182" i="2" s="1"/>
  <c r="M182" i="2" s="1"/>
  <c r="O182" i="2" s="1"/>
  <c r="N182" i="2" s="1"/>
  <c r="J76" i="2" a="1"/>
  <c r="J76" i="2" s="1"/>
  <c r="J38" i="2" a="1"/>
  <c r="J38" i="2" s="1"/>
  <c r="L174" i="2" a="1"/>
  <c r="L174" i="2" s="1"/>
  <c r="M174" i="2" s="1"/>
  <c r="O174" i="2" s="1"/>
  <c r="N174" i="2" s="1"/>
  <c r="L143" i="2" a="1"/>
  <c r="L143" i="2" s="1"/>
  <c r="L75" i="2" a="1"/>
  <c r="L75" i="2" s="1"/>
  <c r="J307" i="2" a="1"/>
  <c r="J307" i="2" s="1"/>
  <c r="L307" i="2" a="1"/>
  <c r="L307" i="2" s="1"/>
  <c r="J70" i="2" a="1"/>
  <c r="J70" i="2" s="1"/>
  <c r="J45" i="2" a="1"/>
  <c r="J45" i="2" s="1"/>
  <c r="L45" i="2" a="1"/>
  <c r="L45" i="2" s="1"/>
  <c r="J94" i="2" a="1"/>
  <c r="J94" i="2" s="1"/>
  <c r="L94" i="2" a="1"/>
  <c r="L94" i="2" s="1"/>
  <c r="L366" i="2" a="1"/>
  <c r="L366" i="2" s="1"/>
  <c r="J366" i="2" a="1"/>
  <c r="J366" i="2" s="1"/>
  <c r="J303" i="2" a="1"/>
  <c r="J303" i="2" s="1"/>
  <c r="L303" i="2" a="1"/>
  <c r="L303" i="2" s="1"/>
  <c r="J111" i="2" a="1"/>
  <c r="J111" i="2" s="1"/>
  <c r="L111" i="2" a="1"/>
  <c r="L111" i="2" s="1"/>
  <c r="J465" i="2" a="1"/>
  <c r="J465" i="2" s="1"/>
  <c r="L465" i="2" a="1"/>
  <c r="L465" i="2" s="1"/>
  <c r="L114" i="2" a="1"/>
  <c r="L114" i="2" s="1"/>
  <c r="L382" i="2" a="1"/>
  <c r="L382" i="2" s="1"/>
  <c r="J360" i="2" a="1"/>
  <c r="J360" i="2" s="1"/>
  <c r="L360" i="2" a="1"/>
  <c r="L360" i="2" s="1"/>
  <c r="J23" i="2" a="1"/>
  <c r="J23" i="2" s="1"/>
  <c r="L36" i="2" a="1"/>
  <c r="L36" i="2" s="1"/>
  <c r="M36" i="2" s="1"/>
  <c r="O36" i="2" s="1"/>
  <c r="N36" i="2" s="1"/>
  <c r="L23" i="2" a="1"/>
  <c r="L23" i="2" s="1"/>
  <c r="L165" i="2" a="1"/>
  <c r="L165" i="2" s="1"/>
  <c r="L391" i="2" a="1"/>
  <c r="L391" i="2" s="1"/>
  <c r="J391" i="2" a="1"/>
  <c r="J391" i="2" s="1"/>
  <c r="J379" i="2" a="1"/>
  <c r="J379" i="2" s="1"/>
  <c r="L379" i="2" a="1"/>
  <c r="L379" i="2" s="1"/>
  <c r="J352" i="2" a="1"/>
  <c r="J352" i="2" s="1"/>
  <c r="L352" i="2" a="1"/>
  <c r="L352" i="2" s="1"/>
  <c r="L88" i="2" a="1"/>
  <c r="L88" i="2" s="1"/>
  <c r="J88" i="2" a="1"/>
  <c r="J88" i="2" s="1"/>
  <c r="L73" i="2" a="1"/>
  <c r="L73" i="2" s="1"/>
  <c r="M73" i="2" s="1"/>
  <c r="O73" i="2" s="1"/>
  <c r="N73" i="2" s="1"/>
  <c r="L59" i="2" a="1"/>
  <c r="L59" i="2" s="1"/>
  <c r="J381" i="2" a="1"/>
  <c r="J381" i="2" s="1"/>
  <c r="L381" i="2" a="1"/>
  <c r="L381" i="2" s="1"/>
  <c r="L105" i="2" a="1"/>
  <c r="L105" i="2" s="1"/>
  <c r="J105" i="2" a="1"/>
  <c r="J105" i="2" s="1"/>
  <c r="L140" i="2" a="1"/>
  <c r="L140" i="2" s="1"/>
  <c r="L156" i="2" a="1"/>
  <c r="L156" i="2" s="1"/>
  <c r="J140" i="2" a="1"/>
  <c r="J140" i="2" s="1"/>
  <c r="J49" i="2" a="1"/>
  <c r="J49" i="2" s="1"/>
  <c r="J61" i="2" a="1"/>
  <c r="J61" i="2" s="1"/>
  <c r="L157" i="2" a="1"/>
  <c r="L157" i="2" s="1"/>
  <c r="M157" i="2" s="1"/>
  <c r="O157" i="2" s="1"/>
  <c r="N157" i="2" s="1"/>
  <c r="J137" i="2" a="1"/>
  <c r="J137" i="2" s="1"/>
  <c r="J199" i="2" a="1"/>
  <c r="J199" i="2" s="1"/>
  <c r="K199" i="2" s="1"/>
  <c r="P199" i="2" s="1"/>
  <c r="L197" i="2" a="1"/>
  <c r="L197" i="2" s="1"/>
  <c r="J197" i="2" a="1"/>
  <c r="J197" i="2" s="1"/>
  <c r="L357" i="2" a="1"/>
  <c r="L357" i="2" s="1"/>
  <c r="J357" i="2" a="1"/>
  <c r="J357" i="2" s="1"/>
  <c r="L181" i="2" a="1"/>
  <c r="L181" i="2" s="1"/>
  <c r="L34" i="2" a="1"/>
  <c r="L34" i="2" s="1"/>
  <c r="J21" i="2" a="1"/>
  <c r="J21" i="2" s="1"/>
  <c r="L21" i="2" a="1"/>
  <c r="L21" i="2" s="1"/>
  <c r="J190" i="2" a="1"/>
  <c r="J190" i="2" s="1"/>
  <c r="K190" i="2" s="1"/>
  <c r="P190" i="2" s="1"/>
  <c r="J202" i="2" a="1"/>
  <c r="J202" i="2" s="1"/>
  <c r="L202" i="2" a="1"/>
  <c r="L202" i="2" s="1"/>
  <c r="L147" i="2" a="1"/>
  <c r="L147" i="2" s="1"/>
  <c r="M147" i="2" s="1"/>
  <c r="O147" i="2" s="1"/>
  <c r="N147" i="2" s="1"/>
  <c r="L38" i="2" a="1"/>
  <c r="L38" i="2" s="1"/>
  <c r="L139" i="2" a="1"/>
  <c r="L139" i="2" s="1"/>
  <c r="M139" i="2" s="1"/>
  <c r="L46" i="2" a="1"/>
  <c r="L46" i="2" s="1"/>
  <c r="L398" i="2" a="1"/>
  <c r="L398" i="2" s="1"/>
  <c r="J398" i="2" a="1"/>
  <c r="J398" i="2" s="1"/>
  <c r="L109" i="2" a="1"/>
  <c r="L109" i="2" s="1"/>
  <c r="J109" i="2" a="1"/>
  <c r="J109" i="2" s="1"/>
  <c r="L463" i="2" a="1"/>
  <c r="L463" i="2" s="1"/>
  <c r="L108" i="2" a="1"/>
  <c r="L108" i="2" s="1"/>
  <c r="J338" i="2" a="1"/>
  <c r="J338" i="2" s="1"/>
  <c r="L338" i="2" a="1"/>
  <c r="L338" i="2" s="1"/>
  <c r="J396" i="2" a="1"/>
  <c r="J396" i="2" s="1"/>
  <c r="L396" i="2" a="1"/>
  <c r="L396" i="2" s="1"/>
  <c r="L410" i="2" a="1"/>
  <c r="L410" i="2" s="1"/>
  <c r="J164" i="2" a="1"/>
  <c r="J164" i="2" s="1"/>
  <c r="J139" i="2" a="1"/>
  <c r="J139" i="2" s="1"/>
  <c r="K139" i="2" s="1"/>
  <c r="P139" i="2" s="1"/>
  <c r="J351" i="2" a="1"/>
  <c r="J351" i="2" s="1"/>
  <c r="L351" i="2" a="1"/>
  <c r="L351" i="2" s="1"/>
  <c r="J86" i="2" a="1"/>
  <c r="J86" i="2" s="1"/>
  <c r="L86" i="2" a="1"/>
  <c r="L86" i="2" s="1"/>
  <c r="L412" i="2" a="1"/>
  <c r="L412" i="2" s="1"/>
  <c r="M412" i="2" s="1"/>
  <c r="O412" i="2" s="1"/>
  <c r="N412" i="2" s="1"/>
  <c r="L395" i="2" a="1"/>
  <c r="L395" i="2" s="1"/>
  <c r="J395" i="2" a="1"/>
  <c r="J395" i="2" s="1"/>
  <c r="J143" i="2" a="1"/>
  <c r="J143" i="2" s="1"/>
  <c r="J132" i="2" a="1"/>
  <c r="J132" i="2" s="1"/>
  <c r="J4" i="2" a="1"/>
  <c r="J4" i="2" s="1"/>
  <c r="K4" i="2" s="1"/>
  <c r="P4" i="2" s="1"/>
  <c r="J17" i="2" a="1"/>
  <c r="J17" i="2" s="1"/>
  <c r="L186" i="2" a="1"/>
  <c r="L186" i="2" s="1"/>
  <c r="M186" i="2" s="1"/>
  <c r="O186" i="2" s="1"/>
  <c r="N186" i="2" s="1"/>
  <c r="L376" i="2" a="1"/>
  <c r="L376" i="2" s="1"/>
  <c r="J376" i="2" a="1"/>
  <c r="J376" i="2" s="1"/>
  <c r="J55" i="2" a="1"/>
  <c r="J55" i="2" s="1"/>
  <c r="K55" i="2" s="1"/>
  <c r="P55" i="2" s="1"/>
  <c r="L113" i="2" a="1"/>
  <c r="L113" i="2" s="1"/>
  <c r="L20" i="2" a="1"/>
  <c r="L20" i="2" s="1"/>
  <c r="M20" i="2" s="1"/>
  <c r="O20" i="2" s="1"/>
  <c r="N20" i="2" s="1"/>
  <c r="J113" i="2" a="1"/>
  <c r="J113" i="2" s="1"/>
  <c r="J373" i="2" a="1"/>
  <c r="J373" i="2" s="1"/>
  <c r="L373" i="2" a="1"/>
  <c r="L373" i="2" s="1"/>
  <c r="L384" i="2" a="1"/>
  <c r="L384" i="2" s="1"/>
  <c r="J384" i="2" a="1"/>
  <c r="J384" i="2" s="1"/>
  <c r="L170" i="2" a="1"/>
  <c r="L170" i="2" s="1"/>
  <c r="M170" i="2" s="1"/>
  <c r="O170" i="2" s="1"/>
  <c r="N170" i="2" s="1"/>
  <c r="L127" i="2" a="1"/>
  <c r="L127" i="2" s="1"/>
  <c r="J127" i="2" a="1"/>
  <c r="J127" i="2" s="1"/>
  <c r="L173" i="2" a="1"/>
  <c r="L173" i="2" s="1"/>
  <c r="M173" i="2" s="1"/>
  <c r="O173" i="2" s="1"/>
  <c r="N173" i="2" s="1"/>
  <c r="J37" i="2" a="1"/>
  <c r="J37" i="2" s="1"/>
  <c r="K37" i="2" s="1"/>
  <c r="P37" i="2" s="1"/>
  <c r="J100" i="2" a="1"/>
  <c r="J100" i="2" s="1"/>
  <c r="J51" i="2" a="1"/>
  <c r="J51" i="2" s="1"/>
  <c r="K51" i="2" s="1"/>
  <c r="J142" i="2" a="1"/>
  <c r="J142" i="2" s="1"/>
  <c r="K142" i="2" s="1"/>
  <c r="P142" i="2" s="1"/>
  <c r="L25" i="2" a="1"/>
  <c r="L25" i="2" s="1"/>
  <c r="M25" i="2" s="1"/>
  <c r="O25" i="2" s="1"/>
  <c r="N25" i="2" s="1"/>
  <c r="J41" i="2" a="1"/>
  <c r="J41" i="2" s="1"/>
  <c r="L6" i="2" a="1"/>
  <c r="L6" i="2" s="1"/>
  <c r="M6" i="2" s="1"/>
  <c r="O6" i="2" s="1"/>
  <c r="N6" i="2" s="1"/>
  <c r="J74" i="2" a="1"/>
  <c r="J74" i="2" s="1"/>
  <c r="L362" i="2" a="1"/>
  <c r="L362" i="2" s="1"/>
  <c r="J362" i="2" a="1"/>
  <c r="J362" i="2" s="1"/>
  <c r="L58" i="2" a="1"/>
  <c r="L58" i="2" s="1"/>
  <c r="L405" i="2" a="1"/>
  <c r="L405" i="2" s="1"/>
  <c r="L415" i="2" a="1"/>
  <c r="L415" i="2" s="1"/>
  <c r="M415" i="2" s="1"/>
  <c r="O415" i="2" s="1"/>
  <c r="N415" i="2" s="1"/>
  <c r="J306" i="2" a="1"/>
  <c r="J306" i="2" s="1"/>
  <c r="L306" i="2" a="1"/>
  <c r="L306" i="2" s="1"/>
  <c r="L95" i="2" a="1"/>
  <c r="L95" i="2" s="1"/>
  <c r="J345" i="2" a="1"/>
  <c r="J345" i="2" s="1"/>
  <c r="L345" i="2" a="1"/>
  <c r="L345" i="2" s="1"/>
  <c r="J75" i="2" a="1"/>
  <c r="J75" i="2" s="1"/>
  <c r="L62" i="2" a="1"/>
  <c r="L62" i="2" s="1"/>
  <c r="L132" i="2" a="1"/>
  <c r="L132" i="2" s="1"/>
  <c r="J62" i="2" a="1"/>
  <c r="J62" i="2" s="1"/>
  <c r="J350" i="2" a="1"/>
  <c r="J350" i="2" s="1"/>
  <c r="L350" i="2" a="1"/>
  <c r="L350" i="2" s="1"/>
  <c r="L372" i="2" a="1"/>
  <c r="L372" i="2" s="1"/>
  <c r="J372" i="2" a="1"/>
  <c r="J372" i="2" s="1"/>
  <c r="J58" i="2" a="1"/>
  <c r="J58" i="2" s="1"/>
  <c r="J63" i="2" a="1"/>
  <c r="J63" i="2" s="1"/>
  <c r="L63" i="2" a="1"/>
  <c r="L63" i="2" s="1"/>
  <c r="J117" i="2" a="1"/>
  <c r="J117" i="2" s="1"/>
  <c r="L117" i="2" a="1"/>
  <c r="L117" i="2" s="1"/>
  <c r="L183" i="2" a="1"/>
  <c r="L183" i="2" s="1"/>
  <c r="M183" i="2" s="1"/>
  <c r="O183" i="2" s="1"/>
  <c r="N183" i="2" s="1"/>
  <c r="L353" i="2" a="1"/>
  <c r="L353" i="2" s="1"/>
  <c r="L17" i="2" a="1"/>
  <c r="L17" i="2" s="1"/>
  <c r="J348" i="2" a="1"/>
  <c r="J348" i="2" s="1"/>
  <c r="L348" i="2" a="1"/>
  <c r="L348" i="2" s="1"/>
  <c r="J104" i="2" a="1"/>
  <c r="J104" i="2" s="1"/>
  <c r="L5" i="2" a="1"/>
  <c r="L5" i="2" s="1"/>
  <c r="M5" i="2" s="1"/>
  <c r="O5" i="2" s="1"/>
  <c r="N5" i="2" s="1"/>
  <c r="L104" i="2" a="1"/>
  <c r="L104" i="2" s="1"/>
  <c r="J115" i="2" a="1"/>
  <c r="J115" i="2" s="1"/>
  <c r="K115" i="2" s="1"/>
  <c r="P115" i="2" s="1"/>
  <c r="J125" i="2" a="1"/>
  <c r="J125" i="2" s="1"/>
  <c r="L3" i="2" a="1"/>
  <c r="L3" i="2" s="1"/>
  <c r="M3" i="2" s="1"/>
  <c r="O3" i="2" s="1"/>
  <c r="N3" i="2" s="1"/>
  <c r="L125" i="2" a="1"/>
  <c r="L125" i="2" s="1"/>
  <c r="L462" i="2" a="1"/>
  <c r="L462" i="2" s="1"/>
  <c r="J462" i="2" a="1"/>
  <c r="J462" i="2" s="1"/>
  <c r="J116" i="2" a="1"/>
  <c r="J116" i="2" s="1"/>
  <c r="L116" i="2" a="1"/>
  <c r="L116" i="2" s="1"/>
  <c r="L185" i="2" a="1"/>
  <c r="L185" i="2" s="1"/>
  <c r="M185" i="2" s="1"/>
  <c r="O185" i="2" s="1"/>
  <c r="N185" i="2" s="1"/>
  <c r="J385" i="2" a="1"/>
  <c r="J385" i="2" s="1"/>
  <c r="L385" i="2" a="1"/>
  <c r="L385" i="2" s="1"/>
  <c r="L371" i="2" a="1"/>
  <c r="L371" i="2" s="1"/>
  <c r="J371" i="2" a="1"/>
  <c r="J371" i="2" s="1"/>
  <c r="J367" i="2" a="1"/>
  <c r="J367" i="2" s="1"/>
  <c r="L367" i="2" a="1"/>
  <c r="L367" i="2" s="1"/>
  <c r="L16" i="2" a="1"/>
  <c r="L16" i="2" s="1"/>
  <c r="J16" i="2" a="1"/>
  <c r="J16" i="2" s="1"/>
  <c r="L171" i="2" a="1"/>
  <c r="L171" i="2" s="1"/>
  <c r="M171" i="2" s="1"/>
  <c r="O171" i="2" s="1"/>
  <c r="N171" i="2" s="1"/>
  <c r="J128" i="2" a="1"/>
  <c r="J128" i="2" s="1"/>
  <c r="J302" i="2" a="1"/>
  <c r="J302" i="2" s="1"/>
  <c r="L302" i="2" a="1"/>
  <c r="L302" i="2" s="1"/>
  <c r="J407" i="2" a="1"/>
  <c r="J407" i="2" s="1"/>
  <c r="K407" i="2" s="1"/>
  <c r="P407" i="2" s="1"/>
  <c r="J340" i="2" a="1"/>
  <c r="J340" i="2" s="1"/>
  <c r="L153" i="2" a="1"/>
  <c r="L153" i="2" s="1"/>
  <c r="M153" i="2" s="1"/>
  <c r="O153" i="2" s="1"/>
  <c r="N153" i="2" s="1"/>
  <c r="L340" i="2" a="1"/>
  <c r="L340" i="2" s="1"/>
  <c r="J380" i="2" a="1"/>
  <c r="J380" i="2" s="1"/>
  <c r="L380" i="2" a="1"/>
  <c r="L380" i="2" s="1"/>
  <c r="J47" i="2" a="1"/>
  <c r="J47" i="2" s="1"/>
  <c r="L64" i="2" a="1"/>
  <c r="L64" i="2" s="1"/>
  <c r="J64" i="2" a="1"/>
  <c r="J64" i="2" s="1"/>
  <c r="L347" i="2" a="1"/>
  <c r="L347" i="2" s="1"/>
  <c r="J347" i="2" a="1"/>
  <c r="J347" i="2" s="1"/>
  <c r="J92" i="2" a="1"/>
  <c r="J92" i="2" s="1"/>
  <c r="L92" i="2" a="1"/>
  <c r="L92" i="2" s="1"/>
  <c r="L91" i="2" a="1"/>
  <c r="L91" i="2" s="1"/>
  <c r="J91" i="2" a="1"/>
  <c r="J91" i="2" s="1"/>
  <c r="J383" i="2" a="1"/>
  <c r="J383" i="2" s="1"/>
  <c r="L383" i="2" a="1"/>
  <c r="L383" i="2" s="1"/>
  <c r="J130" i="2" a="1"/>
  <c r="J130" i="2" s="1"/>
  <c r="L168" i="2" a="1"/>
  <c r="L168" i="2" s="1"/>
  <c r="M168" i="2" s="1"/>
  <c r="O168" i="2" s="1"/>
  <c r="N168" i="2" s="1"/>
  <c r="L159" i="2" a="1"/>
  <c r="L159" i="2" s="1"/>
  <c r="M159" i="2" s="1"/>
  <c r="O159" i="2" s="1"/>
  <c r="N159" i="2" s="1"/>
  <c r="J134" i="2" a="1"/>
  <c r="J134" i="2" s="1"/>
  <c r="J28" i="2" a="1"/>
  <c r="J28" i="2" s="1"/>
  <c r="K28" i="2" s="1"/>
  <c r="P28" i="2" s="1"/>
  <c r="J31" i="2" a="1"/>
  <c r="J31" i="2" s="1"/>
  <c r="J392" i="2" a="1"/>
  <c r="J392" i="2" s="1"/>
  <c r="L419" i="2" a="1"/>
  <c r="L419" i="2" s="1"/>
  <c r="M419" i="2" s="1"/>
  <c r="O419" i="2" s="1"/>
  <c r="N419" i="2" s="1"/>
  <c r="L392" i="2" a="1"/>
  <c r="L392" i="2" s="1"/>
  <c r="J397" i="2" a="1"/>
  <c r="J397" i="2" s="1"/>
  <c r="L397" i="2" a="1"/>
  <c r="L397" i="2" s="1"/>
  <c r="L408" i="2" a="1"/>
  <c r="L408" i="2" s="1"/>
  <c r="M408" i="2" s="1"/>
  <c r="O408" i="2" s="1"/>
  <c r="N408" i="2" s="1"/>
  <c r="M96" i="2"/>
  <c r="J120" i="2" a="1"/>
  <c r="J120" i="2" s="1"/>
  <c r="L180" i="2" a="1"/>
  <c r="L180" i="2" s="1"/>
  <c r="M180" i="2" s="1"/>
  <c r="O180" i="2" s="1"/>
  <c r="N180" i="2" s="1"/>
  <c r="L120" i="2" a="1"/>
  <c r="L120" i="2" s="1"/>
  <c r="M308" i="2"/>
  <c r="J377" i="2" a="1"/>
  <c r="J377" i="2" s="1"/>
  <c r="L377" i="2" a="1"/>
  <c r="L377" i="2" s="1"/>
  <c r="L135" i="2" a="1"/>
  <c r="L135" i="2" s="1"/>
  <c r="L161" i="2" a="1"/>
  <c r="L161" i="2" s="1"/>
  <c r="J135" i="2" a="1"/>
  <c r="J135" i="2" s="1"/>
  <c r="J344" i="2" a="1"/>
  <c r="J344" i="2" s="1"/>
  <c r="L344" i="2" a="1"/>
  <c r="L344" i="2" s="1"/>
  <c r="J13" i="2" a="1"/>
  <c r="J13" i="2" s="1"/>
  <c r="J26" i="2" a="1"/>
  <c r="J26" i="2" s="1"/>
  <c r="K26" i="2" s="1"/>
  <c r="P26" i="2" s="1"/>
  <c r="L51" i="2" a="1"/>
  <c r="L51" i="2" s="1"/>
  <c r="M51" i="2" s="1"/>
  <c r="O51" i="2" s="1"/>
  <c r="N51" i="2" s="1"/>
  <c r="L13" i="2" a="1"/>
  <c r="L13" i="2" s="1"/>
  <c r="J406" i="2" a="1"/>
  <c r="J406" i="2" s="1"/>
  <c r="K406" i="2" s="1"/>
  <c r="P406" i="2" s="1"/>
  <c r="J404" i="2" a="1"/>
  <c r="J404" i="2" s="1"/>
  <c r="J388" i="2" a="1"/>
  <c r="J388" i="2" s="1"/>
  <c r="L388" i="2" a="1"/>
  <c r="L388" i="2" s="1"/>
  <c r="J60" i="2" a="1"/>
  <c r="J60" i="2" s="1"/>
  <c r="L60" i="2" a="1"/>
  <c r="L60" i="2" s="1"/>
  <c r="J44" i="2" a="1"/>
  <c r="J44" i="2" s="1"/>
  <c r="K44" i="2" s="1"/>
  <c r="P44" i="2" s="1"/>
  <c r="J40" i="2" a="1"/>
  <c r="J40" i="2" s="1"/>
  <c r="K40" i="2" s="1"/>
  <c r="P40" i="2" s="1"/>
  <c r="J39" i="2" a="1"/>
  <c r="J39" i="2" s="1"/>
  <c r="K39" i="2" s="1"/>
  <c r="P39" i="2" s="1"/>
  <c r="L368" i="2" a="1"/>
  <c r="L368" i="2" s="1"/>
  <c r="J368" i="2" a="1"/>
  <c r="J368" i="2" s="1"/>
  <c r="J389" i="2" a="1"/>
  <c r="J389" i="2" s="1"/>
  <c r="K389" i="2" s="1"/>
  <c r="L389" i="2" a="1"/>
  <c r="L389" i="2" s="1"/>
  <c r="J158" i="2" a="1"/>
  <c r="J158" i="2" s="1"/>
  <c r="K158" i="2" s="1"/>
  <c r="P158" i="2" s="1"/>
  <c r="L164" i="2" a="1"/>
  <c r="L164" i="2" s="1"/>
  <c r="J46" i="2" a="1"/>
  <c r="J46" i="2" s="1"/>
  <c r="L138" i="2" a="1"/>
  <c r="L138" i="2" s="1"/>
  <c r="M138" i="2" s="1"/>
  <c r="O138" i="2" s="1"/>
  <c r="N138" i="2" s="1"/>
  <c r="J123" i="2" a="1"/>
  <c r="J123" i="2" s="1"/>
  <c r="L123" i="2" a="1"/>
  <c r="L123" i="2" s="1"/>
  <c r="M123" i="2" s="1"/>
  <c r="J14" i="2" a="1"/>
  <c r="J14" i="2" s="1"/>
  <c r="K14" i="2" s="1"/>
  <c r="L14" i="2" a="1"/>
  <c r="L14" i="2" s="1"/>
  <c r="L349" i="2" a="1"/>
  <c r="L349" i="2" s="1"/>
  <c r="M349" i="2" s="1"/>
  <c r="J349" i="2" a="1"/>
  <c r="J349" i="2" s="1"/>
  <c r="K349" i="2" s="1"/>
  <c r="J30" i="2" a="1"/>
  <c r="J30" i="2" s="1"/>
  <c r="K30" i="2" s="1"/>
  <c r="P30" i="2" s="1"/>
  <c r="J27" i="2" a="1"/>
  <c r="J27" i="2" s="1"/>
  <c r="K27" i="2" s="1"/>
  <c r="P27" i="2" s="1"/>
  <c r="L7" i="2" a="1"/>
  <c r="L7" i="2" s="1"/>
  <c r="M7" i="2" s="1"/>
  <c r="J7" i="2" a="1"/>
  <c r="J7" i="2" s="1"/>
  <c r="K7" i="2" s="1"/>
  <c r="J359" i="2" a="1"/>
  <c r="J359" i="2" s="1"/>
  <c r="K359" i="2" s="1"/>
  <c r="L359" i="2" a="1"/>
  <c r="L359" i="2" s="1"/>
  <c r="J43" i="2" a="1"/>
  <c r="J43" i="2" s="1"/>
  <c r="K43" i="2" s="1"/>
  <c r="P43" i="2" s="1"/>
  <c r="J72" i="2" a="1"/>
  <c r="J72" i="2" s="1"/>
  <c r="K72" i="2" s="1"/>
  <c r="L72" i="2" a="1"/>
  <c r="L72" i="2" s="1"/>
  <c r="M72" i="2" s="1"/>
  <c r="J341" i="2" a="1"/>
  <c r="J341" i="2" s="1"/>
  <c r="K341" i="2" s="1"/>
  <c r="L341" i="2" a="1"/>
  <c r="L341" i="2" s="1"/>
  <c r="M341" i="2" s="1"/>
  <c r="L394" i="2" a="1"/>
  <c r="L394" i="2" s="1"/>
  <c r="M394" i="2" s="1"/>
  <c r="J394" i="2" a="1"/>
  <c r="J394" i="2" s="1"/>
  <c r="K394" i="2" s="1"/>
  <c r="L414" i="2" a="1"/>
  <c r="L414" i="2" s="1"/>
  <c r="M414" i="2" s="1"/>
  <c r="O414" i="2" s="1"/>
  <c r="N414" i="2" s="1"/>
  <c r="L387" i="2" a="1"/>
  <c r="L387" i="2" s="1"/>
  <c r="M387" i="2" s="1"/>
  <c r="L61" i="2" a="1"/>
  <c r="L61" i="2" s="1"/>
  <c r="M61" i="2" s="1"/>
  <c r="O189" i="2"/>
  <c r="N189" i="2" s="1"/>
  <c r="O190" i="2"/>
  <c r="N190" i="2" s="1"/>
  <c r="O192" i="2"/>
  <c r="N192" i="2" s="1"/>
  <c r="P471" i="2"/>
  <c r="P251" i="2"/>
  <c r="P293" i="2"/>
  <c r="P268" i="2"/>
  <c r="P248" i="2"/>
  <c r="P208" i="2"/>
  <c r="P282" i="2"/>
  <c r="P428" i="2"/>
  <c r="P233" i="2"/>
  <c r="P297" i="2"/>
  <c r="P441" i="2"/>
  <c r="P418" i="2"/>
  <c r="P296" i="2"/>
  <c r="P258" i="2"/>
  <c r="P238" i="2"/>
  <c r="P288" i="2"/>
  <c r="P426" i="2"/>
  <c r="P255" i="2"/>
  <c r="P231" i="2"/>
  <c r="P285" i="2"/>
  <c r="P83" i="2"/>
  <c r="P162" i="2"/>
  <c r="P472" i="2"/>
  <c r="P401" i="2"/>
  <c r="P175" i="2"/>
  <c r="P215" i="2"/>
  <c r="P299" i="2"/>
  <c r="P326" i="2"/>
  <c r="P424" i="2"/>
  <c r="P314" i="2"/>
  <c r="P218" i="2"/>
  <c r="P177" i="2"/>
  <c r="P11" i="2"/>
  <c r="P421" i="2"/>
  <c r="P246" i="2"/>
  <c r="P276" i="2"/>
  <c r="P254" i="2"/>
  <c r="P225" i="2"/>
  <c r="P281" i="2"/>
  <c r="P440" i="2"/>
  <c r="P425" i="2"/>
  <c r="P284" i="2"/>
  <c r="P179" i="2"/>
  <c r="P283" i="2"/>
  <c r="P194" i="2"/>
  <c r="P278" i="2"/>
  <c r="P439" i="2"/>
  <c r="P220" i="2"/>
  <c r="P273" i="2"/>
  <c r="P476" i="2"/>
  <c r="P230" i="2"/>
  <c r="P459" i="2"/>
  <c r="P211" i="2"/>
  <c r="P229" i="2"/>
  <c r="P322" i="2"/>
  <c r="P399" i="2"/>
  <c r="P331" i="2"/>
  <c r="P323" i="2"/>
  <c r="P214" i="2"/>
  <c r="P178" i="2"/>
  <c r="P153" i="2"/>
  <c r="O191" i="2"/>
  <c r="N191" i="2" s="1"/>
  <c r="O406" i="2"/>
  <c r="N406" i="2" s="1"/>
  <c r="O42" i="2"/>
  <c r="N42" i="2" s="1"/>
  <c r="P154" i="2"/>
  <c r="P447" i="2"/>
  <c r="P242" i="2"/>
  <c r="P290" i="2"/>
  <c r="P419" i="2"/>
  <c r="P241" i="2"/>
  <c r="P452" i="2"/>
  <c r="P184" i="2"/>
  <c r="P149" i="2"/>
  <c r="P451" i="2"/>
  <c r="P253" i="2"/>
  <c r="P217" i="2"/>
  <c r="P280" i="2"/>
  <c r="P427" i="2"/>
  <c r="P232" i="2"/>
  <c r="P279" i="2"/>
  <c r="P415" i="2"/>
  <c r="P173" i="2"/>
  <c r="P274" i="2"/>
  <c r="P436" i="2"/>
  <c r="P213" i="2"/>
  <c r="P270" i="2"/>
  <c r="P12" i="2"/>
  <c r="P219" i="2"/>
  <c r="P332" i="2"/>
  <c r="P223" i="2"/>
  <c r="P456" i="2"/>
  <c r="P210" i="2"/>
  <c r="P329" i="2"/>
  <c r="P320" i="2"/>
  <c r="P193" i="2"/>
  <c r="P433" i="2"/>
  <c r="P473" i="2"/>
  <c r="P291" i="2"/>
  <c r="P263" i="2"/>
  <c r="P287" i="2"/>
  <c r="P469" i="2"/>
  <c r="P239" i="2"/>
  <c r="P269" i="2"/>
  <c r="P186" i="2"/>
  <c r="P174" i="2"/>
  <c r="P450" i="2"/>
  <c r="P467" i="2"/>
  <c r="P275" i="2"/>
  <c r="P252" i="2"/>
  <c r="P152" i="2"/>
  <c r="P271" i="2"/>
  <c r="P437" i="2"/>
  <c r="P431" i="2"/>
  <c r="P266" i="2"/>
  <c r="P249" i="2"/>
  <c r="P196" i="2"/>
  <c r="P477" i="2"/>
  <c r="P176" i="2"/>
  <c r="P212" i="2"/>
  <c r="P330" i="2"/>
  <c r="P221" i="2"/>
  <c r="P32" i="2"/>
  <c r="P201" i="2"/>
  <c r="P168" i="2"/>
  <c r="P315" i="2"/>
  <c r="P36" i="2"/>
  <c r="P417" i="2"/>
  <c r="O39" i="2"/>
  <c r="N39" i="2" s="1"/>
  <c r="O44" i="2"/>
  <c r="N44" i="2" s="1"/>
  <c r="O40" i="2"/>
  <c r="N40" i="2" s="1"/>
  <c r="P260" i="2"/>
  <c r="P236" i="2"/>
  <c r="P157" i="2"/>
  <c r="P259" i="2"/>
  <c r="P235" i="2"/>
  <c r="P147" i="2"/>
  <c r="P446" i="2"/>
  <c r="P412" i="2"/>
  <c r="P247" i="2"/>
  <c r="P272" i="2"/>
  <c r="P466" i="2"/>
  <c r="P423" i="2"/>
  <c r="P448" i="2"/>
  <c r="P180" i="2"/>
  <c r="P474" i="2"/>
  <c r="P244" i="2"/>
  <c r="P420" i="2"/>
  <c r="P243" i="2"/>
  <c r="P402" i="2"/>
  <c r="P312" i="2"/>
  <c r="P328" i="2"/>
  <c r="P216" i="2"/>
  <c r="P228" i="2"/>
  <c r="P160" i="2"/>
  <c r="P310" i="2"/>
  <c r="P57" i="2"/>
  <c r="P432" i="2"/>
  <c r="P318" i="2"/>
  <c r="O37" i="2"/>
  <c r="N37" i="2" s="1"/>
  <c r="P454" i="2"/>
  <c r="P257" i="2"/>
  <c r="P206" i="2"/>
  <c r="P453" i="2"/>
  <c r="P256" i="2"/>
  <c r="P234" i="2"/>
  <c r="P33" i="2"/>
  <c r="P444" i="2"/>
  <c r="P170" i="2"/>
  <c r="P265" i="2"/>
  <c r="P245" i="2"/>
  <c r="P449" i="2"/>
  <c r="P183" i="2"/>
  <c r="P267" i="2"/>
  <c r="P408" i="2"/>
  <c r="P195" i="2"/>
  <c r="P261" i="2"/>
  <c r="P434" i="2"/>
  <c r="P81" i="2"/>
  <c r="P475" i="2"/>
  <c r="P422" i="2"/>
  <c r="P224" i="2"/>
  <c r="P324" i="2"/>
  <c r="P400" i="2"/>
  <c r="P327" i="2"/>
  <c r="P321" i="2"/>
  <c r="P294" i="2"/>
  <c r="P334" i="2"/>
  <c r="P226" i="2"/>
  <c r="P313" i="2"/>
  <c r="O50" i="2"/>
  <c r="N50" i="2" s="1"/>
  <c r="P409" i="2"/>
  <c r="P48" i="2"/>
  <c r="P277" i="2"/>
  <c r="P438" i="2"/>
  <c r="P403" i="2"/>
  <c r="P455" i="2"/>
  <c r="P468" i="2"/>
  <c r="P80" i="2"/>
  <c r="P289" i="2"/>
  <c r="P443" i="2"/>
  <c r="P240" i="2"/>
  <c r="P292" i="2"/>
  <c r="P264" i="2"/>
  <c r="P435" i="2"/>
  <c r="P445" i="2"/>
  <c r="P172" i="2"/>
  <c r="P159" i="2"/>
  <c r="P200" i="2"/>
  <c r="P317" i="2"/>
  <c r="P82" i="2"/>
  <c r="P430" i="2"/>
  <c r="P458" i="2"/>
  <c r="P56" i="2"/>
  <c r="P227" i="2"/>
  <c r="P325" i="2"/>
  <c r="P222" i="2"/>
  <c r="O199" i="2"/>
  <c r="N199" i="2" s="1"/>
  <c r="P295" i="2"/>
  <c r="P209" i="2"/>
  <c r="P470" i="2"/>
  <c r="P250" i="2"/>
  <c r="P150" i="2"/>
  <c r="P416" i="2"/>
  <c r="P188" i="2"/>
  <c r="P262" i="2"/>
  <c r="P182" i="2"/>
  <c r="P35" i="2"/>
  <c r="P298" i="2"/>
  <c r="P442" i="2"/>
  <c r="P25" i="2"/>
  <c r="P286" i="2"/>
  <c r="P187" i="2"/>
  <c r="P84" i="2"/>
  <c r="P148" i="2"/>
  <c r="P237" i="2"/>
  <c r="P85" i="2"/>
  <c r="P207" i="2"/>
  <c r="P311" i="2"/>
  <c r="P171" i="2"/>
  <c r="P79" i="2"/>
  <c r="P316" i="2"/>
  <c r="P185" i="2"/>
  <c r="P151" i="2"/>
  <c r="P319" i="2"/>
  <c r="P429" i="2"/>
  <c r="K2" i="2"/>
  <c r="M2" i="2"/>
  <c r="K70" i="2"/>
  <c r="P70" i="2" s="1"/>
  <c r="K41" i="2"/>
  <c r="O41" i="2" s="1"/>
  <c r="N41" i="2" s="1"/>
  <c r="K145" i="2"/>
  <c r="M167" i="2"/>
  <c r="O167" i="2" s="1"/>
  <c r="N167" i="2" s="1"/>
  <c r="K351" i="2"/>
  <c r="M373" i="2"/>
  <c r="M163" i="2"/>
  <c r="K120" i="2"/>
  <c r="K101" i="2"/>
  <c r="K383" i="2"/>
  <c r="M395" i="2"/>
  <c r="M464" i="2"/>
  <c r="M381" i="2"/>
  <c r="M49" i="2"/>
  <c r="M457" i="2"/>
  <c r="M366" i="2"/>
  <c r="K110" i="2"/>
  <c r="K58" i="2"/>
  <c r="K377" i="2"/>
  <c r="K345" i="2"/>
  <c r="K356" i="2"/>
  <c r="K13" i="2"/>
  <c r="M101" i="2"/>
  <c r="M45" i="2"/>
  <c r="K381" i="2"/>
  <c r="K100" i="2"/>
  <c r="K94" i="2"/>
  <c r="K144" i="2"/>
  <c r="O103" i="2"/>
  <c r="N103" i="2" s="1"/>
  <c r="O374" i="2"/>
  <c r="N374" i="2" s="1"/>
  <c r="K126" i="2"/>
  <c r="K45" i="2"/>
  <c r="M76" i="2"/>
  <c r="M146" i="2"/>
  <c r="M347" i="2"/>
  <c r="K164" i="2"/>
  <c r="M356" i="2"/>
  <c r="M120" i="2"/>
  <c r="O87" i="2"/>
  <c r="N87" i="2" s="1"/>
  <c r="O96" i="2"/>
  <c r="N96" i="2" s="1"/>
  <c r="O305" i="2"/>
  <c r="N305" i="2" s="1"/>
  <c r="M393" i="2"/>
  <c r="O393" i="2" s="1"/>
  <c r="N393" i="2" s="1"/>
  <c r="K355" i="2"/>
  <c r="K97" i="2"/>
  <c r="M181" i="2"/>
  <c r="O181" i="2" s="1"/>
  <c r="N181" i="2" s="1"/>
  <c r="M198" i="2"/>
  <c r="M370" i="2"/>
  <c r="O370" i="2" s="1"/>
  <c r="N370" i="2" s="1"/>
  <c r="K354" i="2"/>
  <c r="K398" i="2"/>
  <c r="K24" i="2"/>
  <c r="M354" i="2"/>
  <c r="M309" i="2"/>
  <c r="M342" i="2"/>
  <c r="K93" i="2"/>
  <c r="M66" i="2"/>
  <c r="M24" i="2"/>
  <c r="M355" i="2"/>
  <c r="K337" i="2"/>
  <c r="O337" i="2" s="1"/>
  <c r="N337" i="2" s="1"/>
  <c r="K22" i="2"/>
  <c r="P22" i="2" s="1"/>
  <c r="M166" i="2"/>
  <c r="M19" i="2"/>
  <c r="M413" i="2"/>
  <c r="K413" i="2"/>
  <c r="K390" i="2"/>
  <c r="K308" i="2"/>
  <c r="O308" i="2" s="1"/>
  <c r="N308" i="2" s="1"/>
  <c r="M145" i="2"/>
  <c r="K19" i="2"/>
  <c r="M390" i="2"/>
  <c r="M346" i="2"/>
  <c r="K361" i="2"/>
  <c r="O361" i="2" s="1"/>
  <c r="N361" i="2" s="1"/>
  <c r="K364" i="2"/>
  <c r="O364" i="2" s="1"/>
  <c r="N364" i="2" s="1"/>
  <c r="M93" i="2"/>
  <c r="M122" i="2"/>
  <c r="O122" i="2" s="1"/>
  <c r="N122" i="2" s="1"/>
  <c r="K90" i="2"/>
  <c r="M97" i="2"/>
  <c r="K66" i="2"/>
  <c r="K375" i="2"/>
  <c r="K198" i="2"/>
  <c r="M94" i="2"/>
  <c r="M465" i="2"/>
  <c r="M202" i="2"/>
  <c r="M109" i="2"/>
  <c r="K15" i="2"/>
  <c r="M119" i="2"/>
  <c r="M90" i="2"/>
  <c r="K129" i="2"/>
  <c r="K309" i="2"/>
  <c r="K166" i="2"/>
  <c r="K346" i="2"/>
  <c r="M367" i="2"/>
  <c r="M336" i="2"/>
  <c r="M343" i="2"/>
  <c r="O343" i="2" s="1"/>
  <c r="N343" i="2" s="1"/>
  <c r="M411" i="2"/>
  <c r="O411" i="2" s="1"/>
  <c r="N411" i="2" s="1"/>
  <c r="K71" i="2"/>
  <c r="P71" i="2" s="1"/>
  <c r="M67" i="2"/>
  <c r="O67" i="2" s="1"/>
  <c r="N67" i="2" s="1"/>
  <c r="M398" i="2"/>
  <c r="M15" i="2"/>
  <c r="K336" i="2"/>
  <c r="K342" i="2"/>
  <c r="K17" i="2"/>
  <c r="K385" i="2"/>
  <c r="M14" i="2"/>
  <c r="M47" i="2"/>
  <c r="M18" i="2"/>
  <c r="M117" i="2"/>
  <c r="M129" i="2"/>
  <c r="K146" i="2"/>
  <c r="P96" i="2"/>
  <c r="P305" i="2"/>
  <c r="P87" i="2"/>
  <c r="P374" i="2"/>
  <c r="P103" i="2"/>
  <c r="M107" i="2"/>
  <c r="K306" i="2"/>
  <c r="K202" i="2"/>
  <c r="K107" i="2"/>
  <c r="M78" i="2"/>
  <c r="M21" i="2"/>
  <c r="M372" i="2"/>
  <c r="M306" i="2"/>
  <c r="K91" i="2"/>
  <c r="M303" i="2"/>
  <c r="K333" i="2"/>
  <c r="M63" i="2"/>
  <c r="K78" i="2"/>
  <c r="M34" i="2"/>
  <c r="K132" i="2"/>
  <c r="K366" i="2"/>
  <c r="M358" i="2"/>
  <c r="K29" i="2"/>
  <c r="M386" i="2"/>
  <c r="M52" i="2"/>
  <c r="K382" i="2"/>
  <c r="K18" i="2"/>
  <c r="M301" i="2"/>
  <c r="K301" i="2"/>
  <c r="K372" i="2"/>
  <c r="K358" i="2"/>
  <c r="M333" i="2"/>
  <c r="M38" i="2"/>
  <c r="K21" i="2"/>
  <c r="K303" i="2"/>
  <c r="M363" i="2"/>
  <c r="K38" i="2"/>
  <c r="M351" i="2"/>
  <c r="K63" i="2"/>
  <c r="M58" i="2"/>
  <c r="O58" i="2" s="1"/>
  <c r="N58" i="2" s="1"/>
  <c r="M111" i="2"/>
  <c r="M29" i="2"/>
  <c r="K34" i="2"/>
  <c r="K47" i="2"/>
  <c r="K111" i="2"/>
  <c r="M382" i="2"/>
  <c r="K367" i="2"/>
  <c r="K386" i="2"/>
  <c r="K52" i="2"/>
  <c r="M385" i="2"/>
  <c r="K465" i="2"/>
  <c r="M362" i="2"/>
  <c r="M53" i="2"/>
  <c r="K109" i="2"/>
  <c r="K155" i="2"/>
  <c r="M307" i="2"/>
  <c r="K119" i="2"/>
  <c r="M375" i="2"/>
  <c r="K95" i="2"/>
  <c r="K460" i="2"/>
  <c r="M462" i="2"/>
  <c r="M74" i="2"/>
  <c r="K116" i="2"/>
  <c r="M95" i="2"/>
  <c r="K74" i="2"/>
  <c r="M396" i="2"/>
  <c r="K335" i="2"/>
  <c r="I161" i="2"/>
  <c r="I304" i="2"/>
  <c r="I124" i="2"/>
  <c r="K113" i="2"/>
  <c r="M113" i="2"/>
  <c r="M345" i="2"/>
  <c r="M112" i="2"/>
  <c r="K104" i="2"/>
  <c r="M104" i="2"/>
  <c r="K102" i="2"/>
  <c r="M102" i="2"/>
  <c r="K365" i="2"/>
  <c r="M135" i="2"/>
  <c r="K86" i="2"/>
  <c r="M98" i="2"/>
  <c r="M339" i="2"/>
  <c r="K339" i="2"/>
  <c r="K395" i="2"/>
  <c r="M116" i="2"/>
  <c r="M378" i="2"/>
  <c r="K378" i="2"/>
  <c r="K371" i="2"/>
  <c r="M344" i="2"/>
  <c r="K464" i="2"/>
  <c r="K457" i="2"/>
  <c r="M404" i="2"/>
  <c r="K404" i="2"/>
  <c r="M16" i="2"/>
  <c r="K16" i="2"/>
  <c r="I137" i="2"/>
  <c r="I141" i="2"/>
  <c r="M169" i="2"/>
  <c r="K99" i="2"/>
  <c r="K123" i="2"/>
  <c r="M127" i="2"/>
  <c r="K396" i="2"/>
  <c r="K405" i="2"/>
  <c r="M130" i="2"/>
  <c r="K98" i="2"/>
  <c r="K60" i="2"/>
  <c r="K89" i="2"/>
  <c r="M89" i="2"/>
  <c r="M99" i="2"/>
  <c r="K169" i="2"/>
  <c r="K76" i="2"/>
  <c r="M75" i="2"/>
  <c r="K362" i="2"/>
  <c r="M106" i="2"/>
  <c r="K368" i="2"/>
  <c r="M108" i="2"/>
  <c r="K165" i="2"/>
  <c r="M13" i="2"/>
  <c r="K357" i="2"/>
  <c r="M357" i="2"/>
  <c r="M114" i="2"/>
  <c r="K114" i="2"/>
  <c r="K53" i="2"/>
  <c r="M132" i="2"/>
  <c r="M9" i="2"/>
  <c r="M377" i="2"/>
  <c r="M121" i="2"/>
  <c r="K121" i="2"/>
  <c r="K61" i="2"/>
  <c r="K338" i="2"/>
  <c r="M205" i="2"/>
  <c r="M463" i="2"/>
  <c r="K463" i="2"/>
  <c r="M369" i="2"/>
  <c r="K369" i="2"/>
  <c r="M388" i="2"/>
  <c r="M128" i="2"/>
  <c r="K128" i="2"/>
  <c r="I384" i="2"/>
  <c r="K140" i="2"/>
  <c r="M140" i="2"/>
  <c r="K156" i="2"/>
  <c r="M156" i="2"/>
  <c r="K304" i="2"/>
  <c r="M304" i="2"/>
  <c r="M368" i="2"/>
  <c r="M461" i="2"/>
  <c r="K461" i="2"/>
  <c r="M384" i="2"/>
  <c r="K387" i="2"/>
  <c r="M144" i="2"/>
  <c r="M126" i="2"/>
  <c r="M380" i="2"/>
  <c r="K380" i="2"/>
  <c r="M23" i="2"/>
  <c r="M383" i="2"/>
  <c r="K23" i="2"/>
  <c r="M365" i="2"/>
  <c r="M359" i="2"/>
  <c r="K69" i="2"/>
  <c r="M59" i="2"/>
  <c r="K59" i="2"/>
  <c r="K108" i="2"/>
  <c r="M352" i="2"/>
  <c r="K352" i="2"/>
  <c r="M118" i="2"/>
  <c r="K118" i="2"/>
  <c r="K124" i="2"/>
  <c r="M124" i="2"/>
  <c r="K127" i="2"/>
  <c r="M389" i="2"/>
  <c r="K62" i="2"/>
  <c r="M62" i="2"/>
  <c r="K163" i="2"/>
  <c r="K92" i="2"/>
  <c r="K31" i="2"/>
  <c r="K106" i="2"/>
  <c r="M31" i="2"/>
  <c r="M133" i="2"/>
  <c r="M338" i="2"/>
  <c r="K392" i="2"/>
  <c r="M392" i="2"/>
  <c r="K379" i="2"/>
  <c r="M64" i="2"/>
  <c r="K64" i="2"/>
  <c r="K347" i="2"/>
  <c r="M391" i="2"/>
  <c r="K391" i="2"/>
  <c r="M164" i="2"/>
  <c r="M203" i="2"/>
  <c r="K203" i="2"/>
  <c r="M143" i="2"/>
  <c r="K143" i="2"/>
  <c r="M46" i="2"/>
  <c r="K135" i="2"/>
  <c r="K105" i="2"/>
  <c r="M105" i="2"/>
  <c r="I112" i="2"/>
  <c r="I156" i="2"/>
  <c r="K137" i="2"/>
  <c r="K348" i="2"/>
  <c r="M348" i="2"/>
  <c r="K161" i="2"/>
  <c r="M161" i="2"/>
  <c r="M141" i="2"/>
  <c r="M60" i="2"/>
  <c r="M350" i="2"/>
  <c r="K350" i="2"/>
  <c r="M100" i="2"/>
  <c r="K344" i="2"/>
  <c r="M371" i="2"/>
  <c r="M131" i="2"/>
  <c r="K131" i="2"/>
  <c r="M110" i="2"/>
  <c r="M335" i="2"/>
  <c r="M460" i="2"/>
  <c r="M54" i="2"/>
  <c r="K54" i="2"/>
  <c r="K141" i="2"/>
  <c r="M353" i="2"/>
  <c r="M92" i="2"/>
  <c r="M405" i="2"/>
  <c r="K205" i="2"/>
  <c r="K9" i="2"/>
  <c r="M69" i="2"/>
  <c r="M379" i="2"/>
  <c r="K133" i="2"/>
  <c r="M88" i="2"/>
  <c r="K88" i="2"/>
  <c r="M302" i="2"/>
  <c r="M340" i="2"/>
  <c r="K340" i="2"/>
  <c r="M17" i="2"/>
  <c r="M397" i="2"/>
  <c r="M360" i="2"/>
  <c r="K360" i="2"/>
  <c r="K384" i="2"/>
  <c r="K75" i="2"/>
  <c r="M86" i="2"/>
  <c r="M165" i="2"/>
  <c r="M91" i="2"/>
  <c r="K307" i="2"/>
  <c r="K134" i="2"/>
  <c r="M134" i="2"/>
  <c r="K204" i="2"/>
  <c r="M204" i="2"/>
  <c r="M376" i="2"/>
  <c r="K376" i="2"/>
  <c r="K373" i="2"/>
  <c r="M410" i="2"/>
  <c r="K410" i="2"/>
  <c r="M137" i="2"/>
  <c r="K300" i="2"/>
  <c r="M300" i="2"/>
  <c r="M197" i="2"/>
  <c r="K197" i="2"/>
  <c r="K125" i="2"/>
  <c r="M125" i="2"/>
  <c r="K112" i="2"/>
  <c r="M155" i="2"/>
  <c r="K117" i="2"/>
  <c r="K462" i="2"/>
  <c r="K388" i="2"/>
  <c r="K363" i="2"/>
  <c r="K130" i="2"/>
  <c r="K353" i="2"/>
  <c r="K49" i="2"/>
  <c r="M136" i="2"/>
  <c r="K302" i="2"/>
  <c r="I302" i="2"/>
  <c r="K397" i="2"/>
  <c r="K65" i="2"/>
  <c r="M65" i="2"/>
  <c r="K46" i="2"/>
  <c r="K136" i="2"/>
  <c r="I106" i="2"/>
  <c r="I307" i="2"/>
  <c r="I95" i="2"/>
  <c r="I301" i="2"/>
  <c r="I375" i="2"/>
  <c r="I109" i="2"/>
  <c r="I101" i="2"/>
  <c r="O2" i="2" l="1"/>
  <c r="N2" i="2" s="1"/>
  <c r="O145" i="2"/>
  <c r="N145" i="2" s="1"/>
  <c r="O43" i="2"/>
  <c r="N43" i="2" s="1"/>
  <c r="P2" i="2"/>
  <c r="O55" i="2"/>
  <c r="N55" i="2" s="1"/>
  <c r="O30" i="2"/>
  <c r="N30" i="2" s="1"/>
  <c r="O142" i="2"/>
  <c r="N142" i="2" s="1"/>
  <c r="P138" i="2"/>
  <c r="P5" i="2"/>
  <c r="P51" i="2"/>
  <c r="O407" i="2"/>
  <c r="N407" i="2" s="1"/>
  <c r="O115" i="2"/>
  <c r="N115" i="2" s="1"/>
  <c r="P10" i="2"/>
  <c r="P3" i="2"/>
  <c r="P41" i="2"/>
  <c r="O70" i="2"/>
  <c r="N70" i="2" s="1"/>
  <c r="P414" i="2"/>
  <c r="P77" i="2"/>
  <c r="O4" i="2"/>
  <c r="N4" i="2" s="1"/>
  <c r="P73" i="2"/>
  <c r="O26" i="2"/>
  <c r="N26" i="2" s="1"/>
  <c r="P20" i="2"/>
  <c r="P68" i="2"/>
  <c r="O139" i="2"/>
  <c r="N139" i="2" s="1"/>
  <c r="O27" i="2"/>
  <c r="N27" i="2" s="1"/>
  <c r="P6" i="2"/>
  <c r="O8" i="2"/>
  <c r="N8" i="2" s="1"/>
  <c r="O158" i="2"/>
  <c r="N158" i="2" s="1"/>
  <c r="O28" i="2"/>
  <c r="N28" i="2" s="1"/>
  <c r="P167" i="2"/>
  <c r="P390" i="2"/>
  <c r="P308" i="2"/>
  <c r="P413" i="2"/>
  <c r="O93" i="2"/>
  <c r="N93" i="2" s="1"/>
  <c r="O398" i="2"/>
  <c r="N398" i="2" s="1"/>
  <c r="P337" i="2"/>
  <c r="P24" i="2"/>
  <c r="P355" i="2"/>
  <c r="O394" i="2"/>
  <c r="N394" i="2" s="1"/>
  <c r="P336" i="2"/>
  <c r="P90" i="2"/>
  <c r="P198" i="2"/>
  <c r="P411" i="2"/>
  <c r="O97" i="2"/>
  <c r="N97" i="2" s="1"/>
  <c r="P343" i="2"/>
  <c r="P394" i="2"/>
  <c r="P93" i="2"/>
  <c r="O119" i="2"/>
  <c r="N119" i="2" s="1"/>
  <c r="P465" i="2"/>
  <c r="O90" i="2"/>
  <c r="N90" i="2" s="1"/>
  <c r="P393" i="2"/>
  <c r="P145" i="2"/>
  <c r="O15" i="2"/>
  <c r="N15" i="2" s="1"/>
  <c r="P398" i="2"/>
  <c r="P94" i="2"/>
  <c r="O202" i="2"/>
  <c r="N202" i="2" s="1"/>
  <c r="P67" i="2"/>
  <c r="O129" i="2"/>
  <c r="N129" i="2" s="1"/>
  <c r="P342" i="2"/>
  <c r="P66" i="2"/>
  <c r="O22" i="2"/>
  <c r="N22" i="2" s="1"/>
  <c r="P19" i="2"/>
  <c r="P354" i="2"/>
  <c r="P181" i="2"/>
  <c r="P97" i="2"/>
  <c r="O109" i="2"/>
  <c r="N109" i="2" s="1"/>
  <c r="P166" i="2"/>
  <c r="O355" i="2"/>
  <c r="N355" i="2" s="1"/>
  <c r="P122" i="2"/>
  <c r="O24" i="2"/>
  <c r="N24" i="2" s="1"/>
  <c r="P370" i="2"/>
  <c r="O390" i="2"/>
  <c r="N390" i="2" s="1"/>
  <c r="P361" i="2"/>
  <c r="O354" i="2"/>
  <c r="N354" i="2" s="1"/>
  <c r="P346" i="2"/>
  <c r="O101" i="2"/>
  <c r="N101" i="2" s="1"/>
  <c r="O367" i="2"/>
  <c r="N367" i="2" s="1"/>
  <c r="P364" i="2"/>
  <c r="P309" i="2"/>
  <c r="P107" i="2"/>
  <c r="O413" i="2"/>
  <c r="N413" i="2" s="1"/>
  <c r="P118" i="2"/>
  <c r="P38" i="2"/>
  <c r="O382" i="2"/>
  <c r="N382" i="2" s="1"/>
  <c r="P47" i="2"/>
  <c r="O366" i="2"/>
  <c r="N366" i="2" s="1"/>
  <c r="O19" i="2"/>
  <c r="N19" i="2" s="1"/>
  <c r="P14" i="2"/>
  <c r="P303" i="2"/>
  <c r="P72" i="2"/>
  <c r="P101" i="2"/>
  <c r="P306" i="2"/>
  <c r="O307" i="2"/>
  <c r="N307" i="2" s="1"/>
  <c r="O396" i="2"/>
  <c r="N396" i="2" s="1"/>
  <c r="P404" i="2"/>
  <c r="O386" i="2"/>
  <c r="N386" i="2" s="1"/>
  <c r="O341" i="2"/>
  <c r="N341" i="2" s="1"/>
  <c r="P74" i="2"/>
  <c r="O72" i="2"/>
  <c r="N72" i="2" s="1"/>
  <c r="O34" i="2"/>
  <c r="N34" i="2" s="1"/>
  <c r="O351" i="2"/>
  <c r="N351" i="2" s="1"/>
  <c r="P111" i="2"/>
  <c r="P45" i="2"/>
  <c r="P21" i="2"/>
  <c r="O333" i="2"/>
  <c r="N333" i="2" s="1"/>
  <c r="O369" i="2"/>
  <c r="N369" i="2" s="1"/>
  <c r="P52" i="2"/>
  <c r="O372" i="2"/>
  <c r="N372" i="2" s="1"/>
  <c r="O126" i="2"/>
  <c r="N126" i="2" s="1"/>
  <c r="P377" i="2"/>
  <c r="P75" i="2"/>
  <c r="P358" i="2"/>
  <c r="P18" i="2"/>
  <c r="P382" i="2"/>
  <c r="P339" i="2"/>
  <c r="O47" i="2"/>
  <c r="N47" i="2" s="1"/>
  <c r="P61" i="2"/>
  <c r="O78" i="2"/>
  <c r="N78" i="2" s="1"/>
  <c r="P116" i="2"/>
  <c r="P202" i="2"/>
  <c r="P387" i="2"/>
  <c r="P362" i="2"/>
  <c r="O18" i="2"/>
  <c r="N18" i="2" s="1"/>
  <c r="O7" i="2"/>
  <c r="N7" i="2" s="1"/>
  <c r="O38" i="2"/>
  <c r="N38" i="2" s="1"/>
  <c r="P457" i="2"/>
  <c r="P349" i="2"/>
  <c r="O29" i="2"/>
  <c r="N29" i="2" s="1"/>
  <c r="P301" i="2"/>
  <c r="O358" i="2"/>
  <c r="N358" i="2" s="1"/>
  <c r="P78" i="2"/>
  <c r="O306" i="2"/>
  <c r="N306" i="2" s="1"/>
  <c r="P341" i="2"/>
  <c r="O74" i="2"/>
  <c r="N74" i="2" s="1"/>
  <c r="P372" i="2"/>
  <c r="O107" i="2"/>
  <c r="N107" i="2" s="1"/>
  <c r="O349" i="2"/>
  <c r="N349" i="2" s="1"/>
  <c r="O457" i="2"/>
  <c r="N457" i="2" s="1"/>
  <c r="O21" i="2"/>
  <c r="N21" i="2" s="1"/>
  <c r="P34" i="2"/>
  <c r="P351" i="2"/>
  <c r="P333" i="2"/>
  <c r="P29" i="2"/>
  <c r="O52" i="2"/>
  <c r="N52" i="2" s="1"/>
  <c r="O465" i="2"/>
  <c r="N465" i="2" s="1"/>
  <c r="P132" i="2"/>
  <c r="P63" i="2"/>
  <c r="O14" i="2"/>
  <c r="N14" i="2" s="1"/>
  <c r="O301" i="2"/>
  <c r="N301" i="2" s="1"/>
  <c r="P366" i="2"/>
  <c r="P58" i="2"/>
  <c r="O303" i="2"/>
  <c r="N303" i="2" s="1"/>
  <c r="P369" i="2"/>
  <c r="P117" i="2"/>
  <c r="O135" i="2"/>
  <c r="N135" i="2" s="1"/>
  <c r="O377" i="2"/>
  <c r="N377" i="2" s="1"/>
  <c r="O385" i="2"/>
  <c r="N385" i="2" s="1"/>
  <c r="O116" i="2"/>
  <c r="N116" i="2" s="1"/>
  <c r="O111" i="2"/>
  <c r="N111" i="2" s="1"/>
  <c r="P386" i="2"/>
  <c r="O342" i="2"/>
  <c r="N342" i="2" s="1"/>
  <c r="O309" i="2"/>
  <c r="N309" i="2" s="1"/>
  <c r="P396" i="2"/>
  <c r="P367" i="2"/>
  <c r="O63" i="2"/>
  <c r="N63" i="2" s="1"/>
  <c r="O118" i="2"/>
  <c r="N118" i="2" s="1"/>
  <c r="O339" i="2"/>
  <c r="N339" i="2" s="1"/>
  <c r="O45" i="2"/>
  <c r="N45" i="2" s="1"/>
  <c r="O346" i="2"/>
  <c r="N346" i="2" s="1"/>
  <c r="O71" i="2"/>
  <c r="N71" i="2" s="1"/>
  <c r="O132" i="2"/>
  <c r="N132" i="2" s="1"/>
  <c r="P15" i="2"/>
  <c r="P129" i="2"/>
  <c r="O66" i="2"/>
  <c r="N66" i="2" s="1"/>
  <c r="O336" i="2"/>
  <c r="N336" i="2" s="1"/>
  <c r="O166" i="2"/>
  <c r="N166" i="2" s="1"/>
  <c r="O363" i="2"/>
  <c r="N363" i="2" s="1"/>
  <c r="P7" i="2"/>
  <c r="P109" i="2"/>
  <c r="P405" i="2"/>
  <c r="O53" i="2"/>
  <c r="N53" i="2" s="1"/>
  <c r="O375" i="2"/>
  <c r="N375" i="2" s="1"/>
  <c r="O198" i="2"/>
  <c r="N198" i="2" s="1"/>
  <c r="O362" i="2"/>
  <c r="N362" i="2" s="1"/>
  <c r="P119" i="2"/>
  <c r="P460" i="2"/>
  <c r="P126" i="2"/>
  <c r="P375" i="2"/>
  <c r="P53" i="2"/>
  <c r="O130" i="2"/>
  <c r="N130" i="2" s="1"/>
  <c r="O9" i="2"/>
  <c r="N9" i="2" s="1"/>
  <c r="P462" i="2"/>
  <c r="P385" i="2"/>
  <c r="P91" i="2"/>
  <c r="P205" i="2"/>
  <c r="O371" i="2"/>
  <c r="N371" i="2" s="1"/>
  <c r="P380" i="2"/>
  <c r="O347" i="2"/>
  <c r="N347" i="2" s="1"/>
  <c r="P391" i="2"/>
  <c r="P31" i="2"/>
  <c r="P347" i="2"/>
  <c r="P371" i="2"/>
  <c r="O359" i="2"/>
  <c r="N359" i="2" s="1"/>
  <c r="O368" i="2"/>
  <c r="N368" i="2" s="1"/>
  <c r="P135" i="2"/>
  <c r="O64" i="2"/>
  <c r="N64" i="2" s="1"/>
  <c r="O380" i="2"/>
  <c r="N380" i="2" s="1"/>
  <c r="O94" i="2"/>
  <c r="N94" i="2" s="1"/>
  <c r="O404" i="2"/>
  <c r="N404" i="2" s="1"/>
  <c r="P59" i="2"/>
  <c r="O464" i="2"/>
  <c r="N464" i="2" s="1"/>
  <c r="O378" i="2"/>
  <c r="N378" i="2" s="1"/>
  <c r="P64" i="2"/>
  <c r="O95" i="2"/>
  <c r="N95" i="2" s="1"/>
  <c r="O388" i="2"/>
  <c r="N388" i="2" s="1"/>
  <c r="O59" i="2"/>
  <c r="N59" i="2" s="1"/>
  <c r="O114" i="2"/>
  <c r="N114" i="2" s="1"/>
  <c r="P464" i="2"/>
  <c r="P95" i="2"/>
  <c r="P378" i="2"/>
  <c r="O165" i="2"/>
  <c r="N165" i="2" s="1"/>
  <c r="P114" i="2"/>
  <c r="O69" i="2"/>
  <c r="N69" i="2" s="1"/>
  <c r="P155" i="2"/>
  <c r="O463" i="2"/>
  <c r="N463" i="2" s="1"/>
  <c r="O460" i="2"/>
  <c r="N460" i="2" s="1"/>
  <c r="P105" i="2"/>
  <c r="P203" i="2"/>
  <c r="O391" i="2"/>
  <c r="N391" i="2" s="1"/>
  <c r="P143" i="2"/>
  <c r="O31" i="2"/>
  <c r="N31" i="2" s="1"/>
  <c r="P338" i="2"/>
  <c r="O338" i="2"/>
  <c r="N338" i="2" s="1"/>
  <c r="O205" i="2"/>
  <c r="N205" i="2" s="1"/>
  <c r="P141" i="2"/>
  <c r="P353" i="2"/>
  <c r="O164" i="2"/>
  <c r="N164" i="2" s="1"/>
  <c r="P164" i="2"/>
  <c r="O128" i="2"/>
  <c r="N128" i="2" s="1"/>
  <c r="P128" i="2"/>
  <c r="O203" i="2"/>
  <c r="N203" i="2" s="1"/>
  <c r="P133" i="2"/>
  <c r="P463" i="2"/>
  <c r="O379" i="2"/>
  <c r="N379" i="2" s="1"/>
  <c r="O143" i="2"/>
  <c r="N143" i="2" s="1"/>
  <c r="O134" i="2"/>
  <c r="N134" i="2" s="1"/>
  <c r="P360" i="2"/>
  <c r="P98" i="2"/>
  <c r="O98" i="2"/>
  <c r="N98" i="2" s="1"/>
  <c r="O113" i="2"/>
  <c r="N113" i="2" s="1"/>
  <c r="O405" i="2"/>
  <c r="N405" i="2" s="1"/>
  <c r="P69" i="2"/>
  <c r="O120" i="2"/>
  <c r="N120" i="2" s="1"/>
  <c r="O105" i="2"/>
  <c r="N105" i="2" s="1"/>
  <c r="O91" i="2"/>
  <c r="N91" i="2" s="1"/>
  <c r="O155" i="2"/>
  <c r="N155" i="2" s="1"/>
  <c r="O92" i="2"/>
  <c r="N92" i="2" s="1"/>
  <c r="P383" i="2"/>
  <c r="O383" i="2"/>
  <c r="N383" i="2" s="1"/>
  <c r="P395" i="2"/>
  <c r="O395" i="2"/>
  <c r="N395" i="2" s="1"/>
  <c r="O137" i="2"/>
  <c r="N137" i="2" s="1"/>
  <c r="P120" i="2"/>
  <c r="P89" i="2"/>
  <c r="O462" i="2"/>
  <c r="N462" i="2" s="1"/>
  <c r="O106" i="2"/>
  <c r="N106" i="2" s="1"/>
  <c r="P106" i="2"/>
  <c r="O335" i="2"/>
  <c r="N335" i="2" s="1"/>
  <c r="P335" i="2"/>
  <c r="P92" i="2"/>
  <c r="P379" i="2"/>
  <c r="P304" i="2"/>
  <c r="O76" i="2"/>
  <c r="N76" i="2" s="1"/>
  <c r="P127" i="2"/>
  <c r="O60" i="2"/>
  <c r="N60" i="2" s="1"/>
  <c r="P62" i="2"/>
  <c r="O345" i="2"/>
  <c r="N345" i="2" s="1"/>
  <c r="P363" i="2"/>
  <c r="P54" i="2"/>
  <c r="O156" i="2"/>
  <c r="N156" i="2" s="1"/>
  <c r="O376" i="2"/>
  <c r="N376" i="2" s="1"/>
  <c r="O360" i="2"/>
  <c r="N360" i="2" s="1"/>
  <c r="P388" i="2"/>
  <c r="O348" i="2"/>
  <c r="N348" i="2" s="1"/>
  <c r="P9" i="2"/>
  <c r="O373" i="2"/>
  <c r="N373" i="2" s="1"/>
  <c r="O410" i="2"/>
  <c r="N410" i="2" s="1"/>
  <c r="O117" i="2"/>
  <c r="N117" i="2" s="1"/>
  <c r="P197" i="2"/>
  <c r="P99" i="2"/>
  <c r="P134" i="2"/>
  <c r="P389" i="2"/>
  <c r="O144" i="2"/>
  <c r="N144" i="2" s="1"/>
  <c r="O300" i="2"/>
  <c r="N300" i="2" s="1"/>
  <c r="O163" i="2"/>
  <c r="N163" i="2" s="1"/>
  <c r="P123" i="2"/>
  <c r="O104" i="2"/>
  <c r="N104" i="2" s="1"/>
  <c r="P384" i="2"/>
  <c r="P100" i="2"/>
  <c r="O350" i="2"/>
  <c r="N350" i="2" s="1"/>
  <c r="P112" i="2"/>
  <c r="P124" i="2"/>
  <c r="O161" i="2"/>
  <c r="N161" i="2" s="1"/>
  <c r="P140" i="2"/>
  <c r="O357" i="2"/>
  <c r="N357" i="2" s="1"/>
  <c r="P169" i="2"/>
  <c r="P102" i="2"/>
  <c r="P125" i="2"/>
  <c r="P376" i="2"/>
  <c r="O461" i="2"/>
  <c r="N461" i="2" s="1"/>
  <c r="P373" i="2"/>
  <c r="O125" i="2"/>
  <c r="N125" i="2" s="1"/>
  <c r="P23" i="2"/>
  <c r="O23" i="2"/>
  <c r="N23" i="2" s="1"/>
  <c r="P461" i="2"/>
  <c r="P146" i="2"/>
  <c r="O146" i="2"/>
  <c r="N146" i="2" s="1"/>
  <c r="P17" i="2"/>
  <c r="O17" i="2"/>
  <c r="N17" i="2" s="1"/>
  <c r="P121" i="2"/>
  <c r="O121" i="2"/>
  <c r="N121" i="2" s="1"/>
  <c r="P108" i="2"/>
  <c r="O108" i="2"/>
  <c r="N108" i="2" s="1"/>
  <c r="O352" i="2"/>
  <c r="N352" i="2" s="1"/>
  <c r="P352" i="2"/>
  <c r="P165" i="2"/>
  <c r="O344" i="2"/>
  <c r="N344" i="2" s="1"/>
  <c r="P344" i="2"/>
  <c r="O387" i="2"/>
  <c r="N387" i="2" s="1"/>
  <c r="P368" i="2"/>
  <c r="P16" i="2"/>
  <c r="O16" i="2"/>
  <c r="N16" i="2" s="1"/>
  <c r="P113" i="2"/>
  <c r="P204" i="2"/>
  <c r="O204" i="2"/>
  <c r="N204" i="2" s="1"/>
  <c r="P365" i="2"/>
  <c r="O365" i="2"/>
  <c r="N365" i="2" s="1"/>
  <c r="P156" i="2"/>
  <c r="P76" i="2"/>
  <c r="O99" i="2"/>
  <c r="N99" i="2" s="1"/>
  <c r="O54" i="2"/>
  <c r="N54" i="2" s="1"/>
  <c r="P86" i="2"/>
  <c r="O86" i="2"/>
  <c r="N86" i="2" s="1"/>
  <c r="O389" i="2"/>
  <c r="N389" i="2" s="1"/>
  <c r="O75" i="2"/>
  <c r="N75" i="2" s="1"/>
  <c r="O61" i="2"/>
  <c r="N61" i="2" s="1"/>
  <c r="P300" i="2"/>
  <c r="O141" i="2"/>
  <c r="N141" i="2" s="1"/>
  <c r="P356" i="2"/>
  <c r="O356" i="2"/>
  <c r="N356" i="2" s="1"/>
  <c r="P381" i="2"/>
  <c r="O381" i="2"/>
  <c r="N381" i="2" s="1"/>
  <c r="O304" i="2"/>
  <c r="N304" i="2" s="1"/>
  <c r="O89" i="2"/>
  <c r="N89" i="2" s="1"/>
  <c r="O102" i="2"/>
  <c r="N102" i="2" s="1"/>
  <c r="P307" i="2"/>
  <c r="P359" i="2"/>
  <c r="P13" i="2"/>
  <c r="P410" i="2"/>
  <c r="P357" i="2"/>
  <c r="O127" i="2"/>
  <c r="N127" i="2" s="1"/>
  <c r="O123" i="2"/>
  <c r="N123" i="2" s="1"/>
  <c r="O169" i="2"/>
  <c r="N169" i="2" s="1"/>
  <c r="P104" i="2"/>
  <c r="P345" i="2"/>
  <c r="P163" i="2"/>
  <c r="O124" i="2"/>
  <c r="N124" i="2" s="1"/>
  <c r="P144" i="2"/>
  <c r="P60" i="2"/>
  <c r="P161" i="2"/>
  <c r="P348" i="2"/>
  <c r="O62" i="2"/>
  <c r="N62" i="2" s="1"/>
  <c r="P350" i="2"/>
  <c r="O112" i="2"/>
  <c r="N112" i="2" s="1"/>
  <c r="O140" i="2"/>
  <c r="N140" i="2" s="1"/>
  <c r="P137" i="2"/>
  <c r="O133" i="2"/>
  <c r="N133" i="2" s="1"/>
  <c r="O197" i="2"/>
  <c r="N197" i="2" s="1"/>
  <c r="O100" i="2"/>
  <c r="N100" i="2" s="1"/>
  <c r="O384" i="2"/>
  <c r="N384" i="2" s="1"/>
  <c r="P130" i="2"/>
  <c r="O353" i="2"/>
  <c r="N353" i="2" s="1"/>
  <c r="O13" i="2"/>
  <c r="N13" i="2" s="1"/>
  <c r="O397" i="2"/>
  <c r="N397" i="2" s="1"/>
  <c r="P131" i="2"/>
  <c r="O88" i="2"/>
  <c r="N88" i="2" s="1"/>
  <c r="P49" i="2"/>
  <c r="P302" i="2"/>
  <c r="O110" i="2"/>
  <c r="N110" i="2" s="1"/>
  <c r="P340" i="2"/>
  <c r="O392" i="2"/>
  <c r="N392" i="2" s="1"/>
  <c r="O136" i="2"/>
  <c r="N136" i="2" s="1"/>
  <c r="P65" i="2"/>
  <c r="O46" i="2"/>
  <c r="N46" i="2" s="1"/>
  <c r="P392" i="2"/>
  <c r="P136" i="2"/>
  <c r="P88" i="2"/>
  <c r="O65" i="2"/>
  <c r="N65" i="2" s="1"/>
  <c r="P397" i="2"/>
  <c r="O302" i="2"/>
  <c r="N302" i="2" s="1"/>
  <c r="P110" i="2"/>
  <c r="O340" i="2"/>
  <c r="N340" i="2" s="1"/>
  <c r="P46" i="2"/>
  <c r="O49" i="2"/>
  <c r="N49" i="2" s="1"/>
  <c r="O131" i="2"/>
  <c r="N131" i="2" s="1"/>
  <c r="P489" i="2" l="1"/>
  <c r="P492" i="2"/>
  <c r="P490" i="2"/>
  <c r="P484" i="2"/>
  <c r="P482" i="2"/>
  <c r="P488" i="2"/>
  <c r="P491" i="2"/>
  <c r="P483" i="2"/>
  <c r="P485" i="2" l="1"/>
  <c r="Q482" i="2" s="1"/>
  <c r="Q483" i="2"/>
  <c r="Q484" i="2"/>
  <c r="Q48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<sst xmlns="http://schemas.openxmlformats.org/spreadsheetml/2006/main" count="504" uniqueCount="504">
  <si>
    <t>pair</t>
  </si>
  <si>
    <t>a:a</t>
  </si>
  <si>
    <t>fa:fa</t>
  </si>
  <si>
    <t>i:i</t>
  </si>
  <si>
    <t>la:la</t>
  </si>
  <si>
    <t>le:le</t>
  </si>
  <si>
    <t>li:li</t>
  </si>
  <si>
    <t>lo:lo</t>
  </si>
  <si>
    <t>ma:ma</t>
  </si>
  <si>
    <t>mo:mo</t>
  </si>
  <si>
    <t>na:na</t>
  </si>
  <si>
    <t>pa:pa</t>
  </si>
  <si>
    <t>po:po</t>
  </si>
  <si>
    <t>te:te</t>
  </si>
  <si>
    <t>pair.freq</t>
  </si>
  <si>
    <t>spell-sound.pair</t>
  </si>
  <si>
    <t>spell</t>
  </si>
  <si>
    <t>sound</t>
  </si>
  <si>
    <t>freq.ratio</t>
  </si>
  <si>
    <t>sound.size</t>
  </si>
  <si>
    <t>spell.size</t>
  </si>
  <si>
    <t>size</t>
  </si>
  <si>
    <t>pair.reliability</t>
  </si>
  <si>
    <t>F(spell.rel;sound.rel)</t>
  </si>
  <si>
    <t>sum.spellwise</t>
  </si>
  <si>
    <t>spell.reliability</t>
  </si>
  <si>
    <t>sum.soundwise</t>
  </si>
  <si>
    <t>sound.reliability</t>
  </si>
  <si>
    <t>log(spell.rel/sound.rel)</t>
  </si>
  <si>
    <t>ta:ta</t>
  </si>
  <si>
    <t>e:e</t>
  </si>
  <si>
    <t>fi:fi</t>
  </si>
  <si>
    <t>mi:mi</t>
  </si>
  <si>
    <t>ne:ne</t>
  </si>
  <si>
    <t>ni:ni</t>
  </si>
  <si>
    <t>pi:pi</t>
  </si>
  <si>
    <t>to:to</t>
  </si>
  <si>
    <t>note</t>
  </si>
  <si>
    <t>log(p/q) &lt;0</t>
  </si>
  <si>
    <t>log(p/q)=0</t>
  </si>
  <si>
    <t>log(p/q)&gt;0</t>
  </si>
  <si>
    <t>count</t>
  </si>
  <si>
    <t>ratio</t>
  </si>
  <si>
    <t>average</t>
  </si>
  <si>
    <t>median</t>
  </si>
  <si>
    <t>max</t>
  </si>
  <si>
    <t>min</t>
  </si>
  <si>
    <t>stdev</t>
  </si>
  <si>
    <t>ti:ti</t>
  </si>
  <si>
    <t>si:si</t>
  </si>
  <si>
    <t>o:o</t>
  </si>
  <si>
    <t>se:se</t>
  </si>
  <si>
    <t>sum</t>
  </si>
  <si>
    <t>sa:sa</t>
  </si>
  <si>
    <t>sta:sta</t>
  </si>
  <si>
    <t>fe:fe</t>
  </si>
  <si>
    <t>fo:fo</t>
  </si>
  <si>
    <t>fu:fu</t>
  </si>
  <si>
    <t>lme:lme</t>
  </si>
  <si>
    <t>lu:lu</t>
  </si>
  <si>
    <t>me:me</t>
  </si>
  <si>
    <t>mpa:mpa</t>
  </si>
  <si>
    <t>mpo:mpo</t>
  </si>
  <si>
    <t>mu:mu</t>
  </si>
  <si>
    <t>no:no</t>
  </si>
  <si>
    <t>nsi:nsi</t>
  </si>
  <si>
    <t>nu:nu</t>
  </si>
  <si>
    <t>pe:pe</t>
  </si>
  <si>
    <t>pu:pu</t>
  </si>
  <si>
    <t>so:so</t>
  </si>
  <si>
    <t>sto:sto</t>
  </si>
  <si>
    <t>su:su</t>
  </si>
  <si>
    <t>tu:tu</t>
  </si>
  <si>
    <t>u:u</t>
  </si>
  <si>
    <t>ɾi:ri</t>
  </si>
  <si>
    <t>ɾa:ra</t>
  </si>
  <si>
    <t>tʃa:cha</t>
  </si>
  <si>
    <t>tʃo:cho</t>
  </si>
  <si>
    <t>tʃe:che</t>
  </si>
  <si>
    <t>ɾe:re</t>
  </si>
  <si>
    <t>tʃi:chi</t>
  </si>
  <si>
    <t>ɾo:ro</t>
  </si>
  <si>
    <t>tɾe:tre</t>
  </si>
  <si>
    <t>mpu:mpu</t>
  </si>
  <si>
    <t>ɾ:r</t>
  </si>
  <si>
    <t>ko:co</t>
  </si>
  <si>
    <t>ka:ca</t>
  </si>
  <si>
    <t>s:s</t>
  </si>
  <si>
    <t>n:n</t>
  </si>
  <si>
    <t>ðo:do</t>
  </si>
  <si>
    <t>de:de</t>
  </si>
  <si>
    <t>nte:nte</t>
  </si>
  <si>
    <t>ða:da</t>
  </si>
  <si>
    <t>l:l</t>
  </si>
  <si>
    <t>re:re</t>
  </si>
  <si>
    <t>nto:nto</t>
  </si>
  <si>
    <t>θe:ce</t>
  </si>
  <si>
    <t>nta:nta</t>
  </si>
  <si>
    <t>θi:ci</t>
  </si>
  <si>
    <t>be:ve</t>
  </si>
  <si>
    <t>xe:je</t>
  </si>
  <si>
    <t>ʎa:lla</t>
  </si>
  <si>
    <t>pɾo:pro</t>
  </si>
  <si>
    <t>di:di</t>
  </si>
  <si>
    <t>θa:za</t>
  </si>
  <si>
    <t>a:ha</t>
  </si>
  <si>
    <t>θjo:ció</t>
  </si>
  <si>
    <t>ð:d</t>
  </si>
  <si>
    <t>xo:jo</t>
  </si>
  <si>
    <t>ɲo:ño</t>
  </si>
  <si>
    <t>ʎo:llo</t>
  </si>
  <si>
    <t>βe:ve</t>
  </si>
  <si>
    <t>ðe:de</t>
  </si>
  <si>
    <t>θ:z</t>
  </si>
  <si>
    <t>ɾta:rta</t>
  </si>
  <si>
    <t>θje:cie</t>
  </si>
  <si>
    <t>βa:ba</t>
  </si>
  <si>
    <t>xa:ja</t>
  </si>
  <si>
    <t>pla:pla</t>
  </si>
  <si>
    <t>pje:pie</t>
  </si>
  <si>
    <t>ke:que</t>
  </si>
  <si>
    <t>ba:ba</t>
  </si>
  <si>
    <t>ɣu:gu</t>
  </si>
  <si>
    <t>ɣo:go</t>
  </si>
  <si>
    <t>βi:bi</t>
  </si>
  <si>
    <t>ʎe:lle</t>
  </si>
  <si>
    <t>βe:be</t>
  </si>
  <si>
    <t>tɾa:tra</t>
  </si>
  <si>
    <t>ro:ro</t>
  </si>
  <si>
    <t>:r</t>
  </si>
  <si>
    <t>pɾe:pre</t>
  </si>
  <si>
    <t>nti:nti</t>
  </si>
  <si>
    <t>βi:vi</t>
  </si>
  <si>
    <t>ɾa:rá</t>
  </si>
  <si>
    <t>ɣa:ga</t>
  </si>
  <si>
    <t>xi:gi</t>
  </si>
  <si>
    <t>xe:ge</t>
  </si>
  <si>
    <t>ra:rra</t>
  </si>
  <si>
    <t>o:ho</t>
  </si>
  <si>
    <t>nde:nde</t>
  </si>
  <si>
    <t>ku:cu</t>
  </si>
  <si>
    <t>ki:qu</t>
  </si>
  <si>
    <t>gɾa:gra</t>
  </si>
  <si>
    <t>bi:vi</t>
  </si>
  <si>
    <t>ba:va</t>
  </si>
  <si>
    <t>ɾðe:rde</t>
  </si>
  <si>
    <t>ɾða:rda</t>
  </si>
  <si>
    <t>ɾto:rto</t>
  </si>
  <si>
    <t>ɾte:rte</t>
  </si>
  <si>
    <t>βo:vo</t>
  </si>
  <si>
    <t>ŋko:nco</t>
  </si>
  <si>
    <t>ɾjo:rio</t>
  </si>
  <si>
    <t>ɲa:ña</t>
  </si>
  <si>
    <t>ði:di</t>
  </si>
  <si>
    <t>ste:ste</t>
  </si>
  <si>
    <t>spe:spe</t>
  </si>
  <si>
    <t>sje:sie</t>
  </si>
  <si>
    <t>pwe:pue</t>
  </si>
  <si>
    <t>nθa:nza</t>
  </si>
  <si>
    <t>ntɾa:ntra</t>
  </si>
  <si>
    <t>mje:mie</t>
  </si>
  <si>
    <t>mbɾe:mbre</t>
  </si>
  <si>
    <t>ma:má</t>
  </si>
  <si>
    <t>kta:cta</t>
  </si>
  <si>
    <t>i:í</t>
  </si>
  <si>
    <t>bo:bo</t>
  </si>
  <si>
    <t>ɾso:rso</t>
  </si>
  <si>
    <t>ɾse:rse</t>
  </si>
  <si>
    <t>θo:zo</t>
  </si>
  <si>
    <t>βle:ble</t>
  </si>
  <si>
    <t>ɾka:rca</t>
  </si>
  <si>
    <t>ɾja:ria</t>
  </si>
  <si>
    <t>θja:cia</t>
  </si>
  <si>
    <t>ɾ:i</t>
  </si>
  <si>
    <t>ðjo:dio</t>
  </si>
  <si>
    <t>tje:tie</t>
  </si>
  <si>
    <t>skɾi:scri</t>
  </si>
  <si>
    <t>sku:scu</t>
  </si>
  <si>
    <t>si:sí</t>
  </si>
  <si>
    <t>ro:rro</t>
  </si>
  <si>
    <t>pɾi:pri</t>
  </si>
  <si>
    <t>pa:pá</t>
  </si>
  <si>
    <t>nθja:ncia</t>
  </si>
  <si>
    <t>nso:nso</t>
  </si>
  <si>
    <t>nse:nse</t>
  </si>
  <si>
    <t>nsa:nsa</t>
  </si>
  <si>
    <t>ndo:ndo</t>
  </si>
  <si>
    <t>nda:nda</t>
  </si>
  <si>
    <t>kɾe:cre</t>
  </si>
  <si>
    <t>kwe:cue</t>
  </si>
  <si>
    <t>kwa:cua</t>
  </si>
  <si>
    <t>kto:cto</t>
  </si>
  <si>
    <t>kla:cla</t>
  </si>
  <si>
    <t>j:y</t>
  </si>
  <si>
    <t>i:hi</t>
  </si>
  <si>
    <t>fwe:fue</t>
  </si>
  <si>
    <t>e:he</t>
  </si>
  <si>
    <t>:do</t>
  </si>
  <si>
    <t>βɾe:bre</t>
  </si>
  <si>
    <t>βɾa:bra</t>
  </si>
  <si>
    <t>ɾma:rma</t>
  </si>
  <si>
    <t>βla:bla</t>
  </si>
  <si>
    <t>θjo:cio</t>
  </si>
  <si>
    <t>βa:va</t>
  </si>
  <si>
    <t>ðo:i</t>
  </si>
  <si>
    <t>ði:día</t>
  </si>
  <si>
    <t>xu:ju</t>
  </si>
  <si>
    <t>tɾo:tro</t>
  </si>
  <si>
    <t>stɾo:stro</t>
  </si>
  <si>
    <t>re:rre</t>
  </si>
  <si>
    <t>ra:ra</t>
  </si>
  <si>
    <t>nwe:nue</t>
  </si>
  <si>
    <t>mpɾa:mpra</t>
  </si>
  <si>
    <t>lti:lti</t>
  </si>
  <si>
    <t>ksi:xi</t>
  </si>
  <si>
    <t>je:hie</t>
  </si>
  <si>
    <t>go:go</t>
  </si>
  <si>
    <t>ga:ga</t>
  </si>
  <si>
    <t>e:é</t>
  </si>
  <si>
    <t>do:do</t>
  </si>
  <si>
    <t>da:da</t>
  </si>
  <si>
    <t>bo:vo</t>
  </si>
  <si>
    <t>be:be</t>
  </si>
  <si>
    <t>ɾβo:rbo</t>
  </si>
  <si>
    <t>ɣɾo:gro</t>
  </si>
  <si>
    <t>ɾθjo:rcio</t>
  </si>
  <si>
    <t>ɾɣa:rga</t>
  </si>
  <si>
    <t>ɾðo:rdo</t>
  </si>
  <si>
    <t>ɣwa:gua</t>
  </si>
  <si>
    <t>θo:zó</t>
  </si>
  <si>
    <t>ɾno:rno</t>
  </si>
  <si>
    <t>ɣni:gni</t>
  </si>
  <si>
    <t>ɾna:rna</t>
  </si>
  <si>
    <t>ɾmi:rmi</t>
  </si>
  <si>
    <t>ŋka:nca</t>
  </si>
  <si>
    <t>βje:bie</t>
  </si>
  <si>
    <t>βja:via</t>
  </si>
  <si>
    <t>ɾi:ría</t>
  </si>
  <si>
    <t>ɣi:gu</t>
  </si>
  <si>
    <t>ðɾe:dre</t>
  </si>
  <si>
    <t>ðu:du</t>
  </si>
  <si>
    <t>we:hue</t>
  </si>
  <si>
    <t>u:ú</t>
  </si>
  <si>
    <t>sθe:sce</t>
  </si>
  <si>
    <t>swe:sue</t>
  </si>
  <si>
    <t>stu:stu</t>
  </si>
  <si>
    <t>sti:sti</t>
  </si>
  <si>
    <t>spo:spo</t>
  </si>
  <si>
    <t>spa:spa</t>
  </si>
  <si>
    <t>ske:sque</t>
  </si>
  <si>
    <t>ska:sca</t>
  </si>
  <si>
    <t>ri:ri</t>
  </si>
  <si>
    <t>ptu:ptu</t>
  </si>
  <si>
    <t>nθi:nci</t>
  </si>
  <si>
    <t>nθe:nce</t>
  </si>
  <si>
    <t>ndu:ndu</t>
  </si>
  <si>
    <t>ndi:ndi</t>
  </si>
  <si>
    <t>na:i</t>
  </si>
  <si>
    <t>:na</t>
  </si>
  <si>
    <t>mwe:mue</t>
  </si>
  <si>
    <t>mu:mú</t>
  </si>
  <si>
    <t>mpɾe:mpre</t>
  </si>
  <si>
    <t>me:mé</t>
  </si>
  <si>
    <t>mbo:mbo</t>
  </si>
  <si>
    <t>mbja:nvia</t>
  </si>
  <si>
    <t>lta:lta</t>
  </si>
  <si>
    <t>lpe:lpe</t>
  </si>
  <si>
    <t>li:lí</t>
  </si>
  <si>
    <t>lga:lga</t>
  </si>
  <si>
    <t>le:lé</t>
  </si>
  <si>
    <t>lda:lda</t>
  </si>
  <si>
    <t>kθjo:cció</t>
  </si>
  <si>
    <t>kθjo:ccio</t>
  </si>
  <si>
    <t>kspe:xpe</t>
  </si>
  <si>
    <t>ko:có</t>
  </si>
  <si>
    <t>gɾi:gri</t>
  </si>
  <si>
    <t>gwa:gua</t>
  </si>
  <si>
    <t>fɾa:fra</t>
  </si>
  <si>
    <t>du:du</t>
  </si>
  <si>
    <t>dje:die</t>
  </si>
  <si>
    <t>bɾi:bri</t>
  </si>
  <si>
    <t>bu:bu</t>
  </si>
  <si>
    <t>bje:vie</t>
  </si>
  <si>
    <t>bja:via</t>
  </si>
  <si>
    <t>a:á</t>
  </si>
  <si>
    <t>ɾɣo:rgo</t>
  </si>
  <si>
    <t>βɾo:bro</t>
  </si>
  <si>
    <t>ɾβi:rvi</t>
  </si>
  <si>
    <t>ɾθi:rci</t>
  </si>
  <si>
    <t>ɣɾi:gría</t>
  </si>
  <si>
    <t>βɾi:bri</t>
  </si>
  <si>
    <t>ɾθe:rce</t>
  </si>
  <si>
    <t>ɾθa:rza</t>
  </si>
  <si>
    <t>ɾβa:rva</t>
  </si>
  <si>
    <t>ɾβa:rba</t>
  </si>
  <si>
    <t>ɾði:rdí</t>
  </si>
  <si>
    <t>ɾði:rdi</t>
  </si>
  <si>
    <t>ɾða:ie</t>
  </si>
  <si>
    <t>ŋxu:nju</t>
  </si>
  <si>
    <t>ɾxi:rgía</t>
  </si>
  <si>
    <t>ŋxi:ngi</t>
  </si>
  <si>
    <t>ɾxe:rje</t>
  </si>
  <si>
    <t>βxe:bje</t>
  </si>
  <si>
    <t>ŋxa:nja</t>
  </si>
  <si>
    <t>ʎwe:llue</t>
  </si>
  <si>
    <t>θu:zú</t>
  </si>
  <si>
    <t>θu:zu</t>
  </si>
  <si>
    <t>ʝu:yu</t>
  </si>
  <si>
    <t>ʎu:llu</t>
  </si>
  <si>
    <t>βu:bu</t>
  </si>
  <si>
    <t>ɲtʃa:ncha</t>
  </si>
  <si>
    <t>ɾtu:rtu</t>
  </si>
  <si>
    <t>ɾti:rti</t>
  </si>
  <si>
    <t>ɾsjo:rsió</t>
  </si>
  <si>
    <t>βse:bse</t>
  </si>
  <si>
    <t>ɾ:ra</t>
  </si>
  <si>
    <t>ɾpɾe:rpre</t>
  </si>
  <si>
    <t>ɾpo:rpo</t>
  </si>
  <si>
    <t>ʝo:yó</t>
  </si>
  <si>
    <t>ʝo:yo</t>
  </si>
  <si>
    <t>βo:bo</t>
  </si>
  <si>
    <t>ɣno:gno</t>
  </si>
  <si>
    <t>ɾne:rne</t>
  </si>
  <si>
    <t>ɾme:rme</t>
  </si>
  <si>
    <t>ɣme:gme</t>
  </si>
  <si>
    <t>ɣlo:glo</t>
  </si>
  <si>
    <t>βlo:bló</t>
  </si>
  <si>
    <t>βlo:blo</t>
  </si>
  <si>
    <t>ɾla:rla</t>
  </si>
  <si>
    <t>ɣla:gla</t>
  </si>
  <si>
    <t>ɾku:rcu</t>
  </si>
  <si>
    <t>ɾko:rco</t>
  </si>
  <si>
    <t>θkla:zcla</t>
  </si>
  <si>
    <t>θkje:zqu</t>
  </si>
  <si>
    <t>ŋki:nqu</t>
  </si>
  <si>
    <t>ŋke:nque</t>
  </si>
  <si>
    <t>θju:ci</t>
  </si>
  <si>
    <t>βjo:bió</t>
  </si>
  <si>
    <t>ɾje:rie</t>
  </si>
  <si>
    <t>βi:vía</t>
  </si>
  <si>
    <t>ɾi:rí</t>
  </si>
  <si>
    <t>ɾ:ie</t>
  </si>
  <si>
    <t>θi:cí</t>
  </si>
  <si>
    <t>βi:bía</t>
  </si>
  <si>
    <t>ɾ:ia</t>
  </si>
  <si>
    <t>ŋgɾe:ngre</t>
  </si>
  <si>
    <t>ŋgu:ngu</t>
  </si>
  <si>
    <t>ŋga:nga</t>
  </si>
  <si>
    <t>ɾfi:rfi</t>
  </si>
  <si>
    <t>ɾe:ré</t>
  </si>
  <si>
    <t>ɣe:gue</t>
  </si>
  <si>
    <t>θe:cé</t>
  </si>
  <si>
    <t>βe:bé</t>
  </si>
  <si>
    <t>ʝa:ya</t>
  </si>
  <si>
    <t>ɾa:pa</t>
  </si>
  <si>
    <t>θa:i</t>
  </si>
  <si>
    <t>ðɾjo:drio</t>
  </si>
  <si>
    <t>ðɾi:dría</t>
  </si>
  <si>
    <t>ðɾa:dra</t>
  </si>
  <si>
    <t>ðo:dó</t>
  </si>
  <si>
    <t>ðo:da</t>
  </si>
  <si>
    <t>ðja:dia</t>
  </si>
  <si>
    <t>ð:da</t>
  </si>
  <si>
    <t>ða:u</t>
  </si>
  <si>
    <t>ða:i</t>
  </si>
  <si>
    <t>zɣa:sga</t>
  </si>
  <si>
    <t>zðe:sde</t>
  </si>
  <si>
    <t>zma:sma</t>
  </si>
  <si>
    <t>zli:sli</t>
  </si>
  <si>
    <t>zla:sla</t>
  </si>
  <si>
    <t>:y</t>
  </si>
  <si>
    <t>xwe:jue</t>
  </si>
  <si>
    <t>xjo:gió</t>
  </si>
  <si>
    <t>x:j</t>
  </si>
  <si>
    <t>u:hu</t>
  </si>
  <si>
    <t>tɾo:tró</t>
  </si>
  <si>
    <t>tɾja:triá</t>
  </si>
  <si>
    <t>tɾa:trá</t>
  </si>
  <si>
    <t>twa:tua</t>
  </si>
  <si>
    <t>t:t</t>
  </si>
  <si>
    <t>tjo:tio</t>
  </si>
  <si>
    <t>te:té</t>
  </si>
  <si>
    <t>ta:tá</t>
  </si>
  <si>
    <t>s:zá</t>
  </si>
  <si>
    <t>swa:sua</t>
  </si>
  <si>
    <t>stɾja:stria</t>
  </si>
  <si>
    <t>stɾe:stre</t>
  </si>
  <si>
    <t>stɾa:stra</t>
  </si>
  <si>
    <t>spwe:spué</t>
  </si>
  <si>
    <t>spwe:spue</t>
  </si>
  <si>
    <t>so:só</t>
  </si>
  <si>
    <t>skwe:scue</t>
  </si>
  <si>
    <t>sko:sco</t>
  </si>
  <si>
    <t>skla:scla</t>
  </si>
  <si>
    <t>ski:squ</t>
  </si>
  <si>
    <t>sjo:sió</t>
  </si>
  <si>
    <t>sja:sia</t>
  </si>
  <si>
    <t>:s</t>
  </si>
  <si>
    <t>rwi:ru</t>
  </si>
  <si>
    <t>rwe:rue</t>
  </si>
  <si>
    <t>ro:rró</t>
  </si>
  <si>
    <t>rjo:rrió</t>
  </si>
  <si>
    <t>rje:rrie</t>
  </si>
  <si>
    <t>ri:rri</t>
  </si>
  <si>
    <t>ri:rí</t>
  </si>
  <si>
    <t>:rda</t>
  </si>
  <si>
    <t>ra:rá</t>
  </si>
  <si>
    <t>pɾwe:prue</t>
  </si>
  <si>
    <t>pɾo:pró</t>
  </si>
  <si>
    <t>pɾa:prá</t>
  </si>
  <si>
    <t>pto:pto</t>
  </si>
  <si>
    <t>po:i</t>
  </si>
  <si>
    <t>:po</t>
  </si>
  <si>
    <t>plu:plu</t>
  </si>
  <si>
    <t>plje:plie</t>
  </si>
  <si>
    <t>pli:pli</t>
  </si>
  <si>
    <t>pjo:pio</t>
  </si>
  <si>
    <t>pja:pia</t>
  </si>
  <si>
    <t>pa:i</t>
  </si>
  <si>
    <t>o:ó</t>
  </si>
  <si>
    <t>nθo:nzó</t>
  </si>
  <si>
    <t>nθjo:nció</t>
  </si>
  <si>
    <t>nθjo:ncio</t>
  </si>
  <si>
    <t>nwa:nua</t>
  </si>
  <si>
    <t>nu:nú</t>
  </si>
  <si>
    <t>ntɾo:ntro</t>
  </si>
  <si>
    <t>ntɾe:ntre</t>
  </si>
  <si>
    <t>ntwa:ntua</t>
  </si>
  <si>
    <t>nta:ntá</t>
  </si>
  <si>
    <t>nstɾwi:nstru</t>
  </si>
  <si>
    <t>nstɾu:nstru</t>
  </si>
  <si>
    <t>nsta:nsta</t>
  </si>
  <si>
    <t>nri:nri</t>
  </si>
  <si>
    <t>nklwi:nclu</t>
  </si>
  <si>
    <t>nklu:nclu</t>
  </si>
  <si>
    <t>nje:nie</t>
  </si>
  <si>
    <t>nja:nia</t>
  </si>
  <si>
    <t>mwi:mu</t>
  </si>
  <si>
    <t>mpɾo:mpro</t>
  </si>
  <si>
    <t>mplo:mplo</t>
  </si>
  <si>
    <t>mpljo:mplio</t>
  </si>
  <si>
    <t>mple:mple</t>
  </si>
  <si>
    <t>mpjo:mpió</t>
  </si>
  <si>
    <t>mpja:mpia</t>
  </si>
  <si>
    <t>mpe:mpe</t>
  </si>
  <si>
    <t>mo:mó</t>
  </si>
  <si>
    <t>mna:mna</t>
  </si>
  <si>
    <t>mjo:mió</t>
  </si>
  <si>
    <t>mfe:nfe</t>
  </si>
  <si>
    <t>mbɾo:mbro</t>
  </si>
  <si>
    <t>mbjo:mbio</t>
  </si>
  <si>
    <t>mbje:nvie</t>
  </si>
  <si>
    <t>mbje:mbié</t>
  </si>
  <si>
    <t>mbe:nve</t>
  </si>
  <si>
    <t>lβe:lve</t>
  </si>
  <si>
    <t>lβa:lva</t>
  </si>
  <si>
    <t>lto:lto</t>
  </si>
  <si>
    <t>lkje:lqu</t>
  </si>
  <si>
    <t>lka:lca</t>
  </si>
  <si>
    <t>lje:lie</t>
  </si>
  <si>
    <t>lja:lia</t>
  </si>
  <si>
    <t>lgu:lgu</t>
  </si>
  <si>
    <t>lgo:lgo</t>
  </si>
  <si>
    <t>la:i</t>
  </si>
  <si>
    <t>:la</t>
  </si>
  <si>
    <t>kɾu:cru</t>
  </si>
  <si>
    <t>kwo:cuo</t>
  </si>
  <si>
    <t>kwi:cu</t>
  </si>
  <si>
    <t>ktɾi:ctri</t>
  </si>
  <si>
    <t>ktwa:ctua</t>
  </si>
  <si>
    <t>kti:cti</t>
  </si>
  <si>
    <t>kte:cte</t>
  </si>
  <si>
    <t>ksθi:xci</t>
  </si>
  <si>
    <t>ksθe:xce</t>
  </si>
  <si>
    <t>kstɾa:xtra</t>
  </si>
  <si>
    <t>ksi:xí</t>
  </si>
  <si>
    <t>ksa:xa</t>
  </si>
  <si>
    <t>ke:qué</t>
  </si>
  <si>
    <t>i:y</t>
  </si>
  <si>
    <t>:í</t>
  </si>
  <si>
    <t>:h</t>
  </si>
  <si>
    <t>gɾu:gru</t>
  </si>
  <si>
    <t>gu:gu</t>
  </si>
  <si>
    <t>gja:gu</t>
  </si>
  <si>
    <t>ge:gue</t>
  </si>
  <si>
    <t>fɾu:fru</t>
  </si>
  <si>
    <t>fɾo:fro</t>
  </si>
  <si>
    <t>fɾi:frí</t>
  </si>
  <si>
    <t>fɾe:fre</t>
  </si>
  <si>
    <t>flwi:flu</t>
  </si>
  <si>
    <t>flo:flo</t>
  </si>
  <si>
    <t>fi:fí</t>
  </si>
  <si>
    <t>do:dó</t>
  </si>
  <si>
    <t>djo:dio</t>
  </si>
  <si>
    <t>di:día</t>
  </si>
  <si>
    <t>:d</t>
  </si>
  <si>
    <t>bɾe:bre</t>
  </si>
  <si>
    <t>bɾa:bra</t>
  </si>
  <si>
    <t>bwe:bue</t>
  </si>
  <si>
    <t>bu:bú</t>
  </si>
  <si>
    <t>blo:blo</t>
  </si>
  <si>
    <t>bla:bla</t>
  </si>
  <si>
    <t>bi:bi</t>
  </si>
  <si>
    <t>ba:bá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</si>
</sst>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 "/>
    <numFmt numFmtId="165" formatCode="0.0000_ "/>
    <numFmt numFmtId="166" formatCode="0.0000_);[Red]\(0.0000\)"/>
    <numFmt numFmtId="167" formatCode="0.000"/>
  </numFmts>
  <fonts count="2">
    <font>
      <sz val="12"/>
      <color theme="1"/>
      <name val="LucidaSansUnicode"/>
      <family val="2"/>
    </font>
    <font>
      <sz val="12"/>
      <color theme="1"/>
      <name val="Lucida Sans 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</cellXfs>
  <cellStyles count="1">
    <cellStyle name="Normal" xfId="0" builtinId="0"/>
  </cellStyles>
  <dxfs count="19"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vertical="bottom" textRotation="0" wrapTex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vertical="bottom" textRotation="0" wrapTex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vertical="bottom" textRotation="0" wrapTex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Lucida Sans Unicode" panose="020B0602030504020204" pitchFamily="34" charset="0"/>
                <a:ea typeface="+mn-ea"/>
                <a:cs typeface="+mn-cs"/>
              </a:defRPr>
            </a:pPr>
            <a:r>
              <a:rPr lang="en-US" sz="1600" b="1" i="0" u="none" strike="noStrike" kern="1200" cap="none" spc="15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Lucida Sans Unicode" panose="020B0602030504020204" pitchFamily="34" charset="0"/>
              </a:rPr>
              <a:t>Plot of log(spell.reliabilty/sound.reliability) of spell-sound ON 1-grams for Spanish mc1k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150" baseline="0">
              <a:solidFill>
                <a:schemeClr val="tx1">
                  <a:lumMod val="50000"/>
                  <a:lumOff val="50000"/>
                </a:schemeClr>
              </a:solidFill>
              <a:latin typeface="Lucida Sans Unicode" panose="020B0602030504020204" pitchFamily="34" charset="0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'1gram.r1a'!$P$1</c:f>
              <c:strCache>
                <c:ptCount val="1"/>
                <c:pt idx="0">
                  <c:v>log(spell.rel/sound.rel)</c:v>
                </c:pt>
              </c:strCache>
            </c:strRef>
          </c:tx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'1gram.r1a'!$A$2:$A$477</c:f>
              <c:strCache>
                <c:ptCount val="476"/>
                <c:pt idx="0">
                  <c:v>~r~ : []</c:v>
                </c:pt>
                <c:pt idx="1">
                  <c:v>~i~ : [θa]</c:v>
                </c:pt>
                <c:pt idx="2">
                  <c:v>~s~ : []</c:v>
                </c:pt>
                <c:pt idx="3">
                  <c:v>~i~ : [po]</c:v>
                </c:pt>
                <c:pt idx="4">
                  <c:v>~i~ : [ða]</c:v>
                </c:pt>
                <c:pt idx="5">
                  <c:v>~y~ : [j]</c:v>
                </c:pt>
                <c:pt idx="6">
                  <c:v>~i~ : [la]</c:v>
                </c:pt>
                <c:pt idx="7">
                  <c:v>~i~ : [i]</c:v>
                </c:pt>
                <c:pt idx="8">
                  <c:v>~i~ : [pa]</c:v>
                </c:pt>
                <c:pt idx="9">
                  <c:v>~j~ : [x]</c:v>
                </c:pt>
                <c:pt idx="10">
                  <c:v>~t~ : [t]</c:v>
                </c:pt>
                <c:pt idx="11">
                  <c:v>~d~ : [ð]</c:v>
                </c:pt>
                <c:pt idx="12">
                  <c:v>~z~ : [θ]</c:v>
                </c:pt>
                <c:pt idx="13">
                  <c:v>~l~ : [l]</c:v>
                </c:pt>
                <c:pt idx="14">
                  <c:v>~n~ : [n]</c:v>
                </c:pt>
                <c:pt idx="15">
                  <c:v>~s~ : [s]</c:v>
                </c:pt>
                <c:pt idx="16">
                  <c:v>~r~ : [ɾ]</c:v>
                </c:pt>
                <c:pt idx="17">
                  <c:v>~i~ : [ðo]</c:v>
                </c:pt>
                <c:pt idx="18">
                  <c:v>~i~ : [na]</c:v>
                </c:pt>
                <c:pt idx="19">
                  <c:v>~e~ : [e]</c:v>
                </c:pt>
                <c:pt idx="20">
                  <c:v>~u~ : [u]</c:v>
                </c:pt>
                <c:pt idx="21">
                  <c:v>~a~ : [a]</c:v>
                </c:pt>
                <c:pt idx="22">
                  <c:v>~o~ : [o]</c:v>
                </c:pt>
                <c:pt idx="23">
                  <c:v>~u~ : [ða]</c:v>
                </c:pt>
                <c:pt idx="24">
                  <c:v>~d~ : []</c:v>
                </c:pt>
                <c:pt idx="25">
                  <c:v>~y~ : []</c:v>
                </c:pt>
                <c:pt idx="26">
                  <c:v>~í~ : []</c:v>
                </c:pt>
                <c:pt idx="27">
                  <c:v>~i~ : [ɾ]</c:v>
                </c:pt>
                <c:pt idx="28">
                  <c:v>~y~ : [i]</c:v>
                </c:pt>
                <c:pt idx="29">
                  <c:v>~í~ : [i]</c:v>
                </c:pt>
                <c:pt idx="30">
                  <c:v>~ú~ : [u]</c:v>
                </c:pt>
                <c:pt idx="31">
                  <c:v>~h~ : []</c:v>
                </c:pt>
                <c:pt idx="32">
                  <c:v>~é~ : [e]</c:v>
                </c:pt>
                <c:pt idx="33">
                  <c:v>~ó~ : [o]</c:v>
                </c:pt>
                <c:pt idx="34">
                  <c:v>~á~ : [a]</c:v>
                </c:pt>
                <c:pt idx="35">
                  <c:v>~ci~ : [θju]</c:v>
                </c:pt>
                <c:pt idx="36">
                  <c:v>~do~ : [do]</c:v>
                </c:pt>
                <c:pt idx="37">
                  <c:v>~gu~ : [gu]</c:v>
                </c:pt>
                <c:pt idx="38">
                  <c:v>~gu~ : [gja]</c:v>
                </c:pt>
                <c:pt idx="39">
                  <c:v>~da~ : [da]</c:v>
                </c:pt>
                <c:pt idx="40">
                  <c:v>~mu~ : [mwi]</c:v>
                </c:pt>
                <c:pt idx="41">
                  <c:v>~cu~ : [kwi]</c:v>
                </c:pt>
                <c:pt idx="42">
                  <c:v>~gu~ : [ɣi]</c:v>
                </c:pt>
                <c:pt idx="43">
                  <c:v>~de~ : [ðe]</c:v>
                </c:pt>
                <c:pt idx="44">
                  <c:v>~ra~ : [ra]</c:v>
                </c:pt>
                <c:pt idx="45">
                  <c:v>~go~ : [go]</c:v>
                </c:pt>
                <c:pt idx="46">
                  <c:v>~bu~ : [βu]</c:v>
                </c:pt>
                <c:pt idx="47">
                  <c:v>~ga~ : [ga]</c:v>
                </c:pt>
                <c:pt idx="48">
                  <c:v>~ri~ : [ri]</c:v>
                </c:pt>
                <c:pt idx="49">
                  <c:v>~da~ : [ð]</c:v>
                </c:pt>
                <c:pt idx="50">
                  <c:v>~re~ : [ɾe]</c:v>
                </c:pt>
                <c:pt idx="51">
                  <c:v>~do~ : []</c:v>
                </c:pt>
                <c:pt idx="52">
                  <c:v>~di~ : [ði]</c:v>
                </c:pt>
                <c:pt idx="53">
                  <c:v>~na~ : []</c:v>
                </c:pt>
                <c:pt idx="54">
                  <c:v>~du~ : [ðu]</c:v>
                </c:pt>
                <c:pt idx="55">
                  <c:v>~du~ : [du]</c:v>
                </c:pt>
                <c:pt idx="56">
                  <c:v>~ro~ : [ro]</c:v>
                </c:pt>
                <c:pt idx="57">
                  <c:v>~vi~ : [bi]</c:v>
                </c:pt>
                <c:pt idx="58">
                  <c:v>~gu~ : [ɣu]</c:v>
                </c:pt>
                <c:pt idx="59">
                  <c:v>~ga~ : [ɣa]</c:v>
                </c:pt>
                <c:pt idx="60">
                  <c:v>~ba~ : [βa]</c:v>
                </c:pt>
                <c:pt idx="61">
                  <c:v>~ro~ : [ɾo]</c:v>
                </c:pt>
                <c:pt idx="62">
                  <c:v>~go~ : [ɣo]</c:v>
                </c:pt>
                <c:pt idx="63">
                  <c:v>~re~ : [re]</c:v>
                </c:pt>
                <c:pt idx="64">
                  <c:v>~ve~ : [be]</c:v>
                </c:pt>
                <c:pt idx="65">
                  <c:v>~ve~ : [βe]</c:v>
                </c:pt>
                <c:pt idx="66">
                  <c:v>~la~ : []</c:v>
                </c:pt>
                <c:pt idx="67">
                  <c:v>~vo~ : [βo]</c:v>
                </c:pt>
                <c:pt idx="68">
                  <c:v>~de~ : [de]</c:v>
                </c:pt>
                <c:pt idx="69">
                  <c:v>~di~ : [di]</c:v>
                </c:pt>
                <c:pt idx="70">
                  <c:v>~cu~ : [ku]</c:v>
                </c:pt>
                <c:pt idx="71">
                  <c:v>~bi~ : [bi]</c:v>
                </c:pt>
                <c:pt idx="72">
                  <c:v>~da~ : [ða]</c:v>
                </c:pt>
                <c:pt idx="73">
                  <c:v>~ba~ : [ba]</c:v>
                </c:pt>
                <c:pt idx="74">
                  <c:v>~do~ : [ðo]</c:v>
                </c:pt>
                <c:pt idx="75">
                  <c:v>~bo~ : [βo]</c:v>
                </c:pt>
                <c:pt idx="76">
                  <c:v>~vo~ : [bo]</c:v>
                </c:pt>
                <c:pt idx="77">
                  <c:v>~yu~ : [ʝu]</c:v>
                </c:pt>
                <c:pt idx="78">
                  <c:v>~ya~ : [ʝa]</c:v>
                </c:pt>
                <c:pt idx="79">
                  <c:v>~fu~ : [fu]</c:v>
                </c:pt>
                <c:pt idx="80">
                  <c:v>~bu~ : [bu]</c:v>
                </c:pt>
                <c:pt idx="81">
                  <c:v>~ru~ : [rwi]</c:v>
                </c:pt>
                <c:pt idx="82">
                  <c:v>~xa~ : [ksa]</c:v>
                </c:pt>
                <c:pt idx="83">
                  <c:v>~fo~ : [fo]</c:v>
                </c:pt>
                <c:pt idx="84">
                  <c:v>~ju~ : [xu]</c:v>
                </c:pt>
                <c:pt idx="85">
                  <c:v>~pu~ : [pu]</c:v>
                </c:pt>
                <c:pt idx="86">
                  <c:v>~fa~ : [fa]</c:v>
                </c:pt>
                <c:pt idx="87">
                  <c:v>~ña~ : [ɲa]</c:v>
                </c:pt>
                <c:pt idx="88">
                  <c:v>~ti~ : [ti]</c:v>
                </c:pt>
                <c:pt idx="89">
                  <c:v>~fe~ : [fe]</c:v>
                </c:pt>
                <c:pt idx="90">
                  <c:v>~gi~ : [xi]</c:v>
                </c:pt>
                <c:pt idx="91">
                  <c:v>~qu~ : [ki]</c:v>
                </c:pt>
                <c:pt idx="92">
                  <c:v>~tu~ : [tu]</c:v>
                </c:pt>
                <c:pt idx="93">
                  <c:v>~pi~ : [pi]</c:v>
                </c:pt>
                <c:pt idx="94">
                  <c:v>~lu~ : [lu]</c:v>
                </c:pt>
                <c:pt idx="95">
                  <c:v>~ja~ : [xa]</c:v>
                </c:pt>
                <c:pt idx="96">
                  <c:v>~ño~ : [ɲo]</c:v>
                </c:pt>
                <c:pt idx="97">
                  <c:v>~jo~ : [xo]</c:v>
                </c:pt>
                <c:pt idx="98">
                  <c:v>~ci~ : [θi]</c:v>
                </c:pt>
                <c:pt idx="99">
                  <c:v>~su~ : [su]</c:v>
                </c:pt>
                <c:pt idx="100">
                  <c:v>~ni~ : [ni]</c:v>
                </c:pt>
                <c:pt idx="101">
                  <c:v>~mi~ : [mi]</c:v>
                </c:pt>
                <c:pt idx="102">
                  <c:v>~po~ : [po]</c:v>
                </c:pt>
                <c:pt idx="103">
                  <c:v>~pe~ : [pe]</c:v>
                </c:pt>
                <c:pt idx="104">
                  <c:v>~ne~ : [ne]</c:v>
                </c:pt>
                <c:pt idx="105">
                  <c:v>~to~ : [to]</c:v>
                </c:pt>
                <c:pt idx="106">
                  <c:v>~lo~ : [lo]</c:v>
                </c:pt>
                <c:pt idx="107">
                  <c:v>~no~ : [no]</c:v>
                </c:pt>
                <c:pt idx="108">
                  <c:v>~la~ : [la]</c:v>
                </c:pt>
                <c:pt idx="109">
                  <c:v>~se~ : [se]</c:v>
                </c:pt>
                <c:pt idx="110">
                  <c:v>~sa~ : [sa]</c:v>
                </c:pt>
                <c:pt idx="111">
                  <c:v>~na~ : [na]</c:v>
                </c:pt>
                <c:pt idx="112">
                  <c:v>~ca~ : [ka]</c:v>
                </c:pt>
                <c:pt idx="113">
                  <c:v>~po~ : []</c:v>
                </c:pt>
                <c:pt idx="114">
                  <c:v>~co~ : [ko]</c:v>
                </c:pt>
                <c:pt idx="115">
                  <c:v>~ta~ : [ta]</c:v>
                </c:pt>
                <c:pt idx="116">
                  <c:v>~so~ : [so]</c:v>
                </c:pt>
                <c:pt idx="117">
                  <c:v>~ce~ : [θe]</c:v>
                </c:pt>
                <c:pt idx="118">
                  <c:v>~te~ : [te]</c:v>
                </c:pt>
                <c:pt idx="119">
                  <c:v>~mo~ : [mo]</c:v>
                </c:pt>
                <c:pt idx="120">
                  <c:v>~me~ : [me]</c:v>
                </c:pt>
                <c:pt idx="121">
                  <c:v>~ra~ : [ɾa]</c:v>
                </c:pt>
                <c:pt idx="122">
                  <c:v>~ri~ : [ɾi]</c:v>
                </c:pt>
                <c:pt idx="123">
                  <c:v>~za~ : [θa]</c:v>
                </c:pt>
                <c:pt idx="124">
                  <c:v>~mu~ : [mu]</c:v>
                </c:pt>
                <c:pt idx="125">
                  <c:v>~fi~ : [fi]</c:v>
                </c:pt>
                <c:pt idx="126">
                  <c:v>~le~ : [le]</c:v>
                </c:pt>
                <c:pt idx="127">
                  <c:v>~ma~ : [ma]</c:v>
                </c:pt>
                <c:pt idx="128">
                  <c:v>~li~ : [li]</c:v>
                </c:pt>
                <c:pt idx="129">
                  <c:v>~pa~ : [pa]</c:v>
                </c:pt>
                <c:pt idx="130">
                  <c:v>~va~ : [βa]</c:v>
                </c:pt>
                <c:pt idx="131">
                  <c:v>~vi~ : [βi]</c:v>
                </c:pt>
                <c:pt idx="132">
                  <c:v>~nu~ : [nu]</c:v>
                </c:pt>
                <c:pt idx="133">
                  <c:v>~si~ : [si]</c:v>
                </c:pt>
                <c:pt idx="134">
                  <c:v>~bo~ : [bo]</c:v>
                </c:pt>
                <c:pt idx="135">
                  <c:v>~xi~ : [ksi]</c:v>
                </c:pt>
                <c:pt idx="136">
                  <c:v>~pa~ : [ɾa]</c:v>
                </c:pt>
                <c:pt idx="137">
                  <c:v>~rá~ : [ra]</c:v>
                </c:pt>
                <c:pt idx="138">
                  <c:v>~je~ : [xe]</c:v>
                </c:pt>
                <c:pt idx="139">
                  <c:v>~zo~ : [θo]</c:v>
                </c:pt>
                <c:pt idx="140">
                  <c:v>~da~ : [ðo]</c:v>
                </c:pt>
                <c:pt idx="141">
                  <c:v>~va~ : [ba]</c:v>
                </c:pt>
                <c:pt idx="142">
                  <c:v>~be~ : [βe]</c:v>
                </c:pt>
                <c:pt idx="143">
                  <c:v>~be~ : [be]</c:v>
                </c:pt>
                <c:pt idx="144">
                  <c:v>~bi~ : [βi]</c:v>
                </c:pt>
                <c:pt idx="145">
                  <c:v>~dó~ : [do]</c:v>
                </c:pt>
                <c:pt idx="146">
                  <c:v>~rí~ : [ri]</c:v>
                </c:pt>
                <c:pt idx="147">
                  <c:v>~zú~ : [θu]</c:v>
                </c:pt>
                <c:pt idx="148">
                  <c:v>~zu~ : [θu]</c:v>
                </c:pt>
                <c:pt idx="149">
                  <c:v>~yó~ : [ʝo]</c:v>
                </c:pt>
                <c:pt idx="150">
                  <c:v>~yo~ : [ʝo]</c:v>
                </c:pt>
                <c:pt idx="151">
                  <c:v>~ie~ : [ɾða]</c:v>
                </c:pt>
                <c:pt idx="152">
                  <c:v>~bú~ : [bu]</c:v>
                </c:pt>
                <c:pt idx="153">
                  <c:v>~zó~ : [θo]</c:v>
                </c:pt>
                <c:pt idx="154">
                  <c:v>~ge~ : [xe]</c:v>
                </c:pt>
                <c:pt idx="155">
                  <c:v>~xí~ : [ksi]</c:v>
                </c:pt>
                <c:pt idx="156">
                  <c:v>~ra~ : [ɾ]</c:v>
                </c:pt>
                <c:pt idx="157">
                  <c:v>~nú~ : [nu]</c:v>
                </c:pt>
                <c:pt idx="158">
                  <c:v>~mú~ : [mu]</c:v>
                </c:pt>
                <c:pt idx="159">
                  <c:v>~sí~ : [si]</c:v>
                </c:pt>
                <c:pt idx="160">
                  <c:v>~rí~ : [ɾi]</c:v>
                </c:pt>
                <c:pt idx="161">
                  <c:v>~ho~ : [o]</c:v>
                </c:pt>
                <c:pt idx="162">
                  <c:v>~rá~ : [ɾa]</c:v>
                </c:pt>
                <c:pt idx="163">
                  <c:v>~ha~ : [a]</c:v>
                </c:pt>
                <c:pt idx="164">
                  <c:v>~hi~ : [i]</c:v>
                </c:pt>
                <c:pt idx="165">
                  <c:v>~pá~ : [pa]</c:v>
                </c:pt>
                <c:pt idx="166">
                  <c:v>~lí~ : [li]</c:v>
                </c:pt>
                <c:pt idx="167">
                  <c:v>~má~ : [ma]</c:v>
                </c:pt>
                <c:pt idx="168">
                  <c:v>~fí~ : [fi]</c:v>
                </c:pt>
                <c:pt idx="169">
                  <c:v>~lé~ : [le]</c:v>
                </c:pt>
                <c:pt idx="170">
                  <c:v>~ré~ : [ɾe]</c:v>
                </c:pt>
                <c:pt idx="171">
                  <c:v>~cí~ : [θi]</c:v>
                </c:pt>
                <c:pt idx="172">
                  <c:v>~bá~ : [ba]</c:v>
                </c:pt>
                <c:pt idx="173">
                  <c:v>~mé~ : [me]</c:v>
                </c:pt>
                <c:pt idx="174">
                  <c:v>~hu~ : [u]</c:v>
                </c:pt>
                <c:pt idx="175">
                  <c:v>~mó~ : [mo]</c:v>
                </c:pt>
                <c:pt idx="176">
                  <c:v>~bé~ : [βe]</c:v>
                </c:pt>
                <c:pt idx="177">
                  <c:v>~cé~ : [θe]</c:v>
                </c:pt>
                <c:pt idx="178">
                  <c:v>~té~ : [te]</c:v>
                </c:pt>
                <c:pt idx="179">
                  <c:v>~he~ : [e]</c:v>
                </c:pt>
                <c:pt idx="180">
                  <c:v>~dó~ : [ðo]</c:v>
                </c:pt>
                <c:pt idx="181">
                  <c:v>~tá~ : [ta]</c:v>
                </c:pt>
                <c:pt idx="182">
                  <c:v>~só~ : [so]</c:v>
                </c:pt>
                <c:pt idx="183">
                  <c:v>~có~ : [ko]</c:v>
                </c:pt>
                <c:pt idx="184">
                  <c:v>~zá~ : [s]</c:v>
                </c:pt>
                <c:pt idx="185">
                  <c:v>~ie~ : [ɾ]</c:v>
                </c:pt>
                <c:pt idx="186">
                  <c:v>~ia~ : [ɾ]</c:v>
                </c:pt>
                <c:pt idx="187">
                  <c:v>~dio~ : [djo]</c:v>
                </c:pt>
                <c:pt idx="188">
                  <c:v>~bre~ : [bɾe]</c:v>
                </c:pt>
                <c:pt idx="189">
                  <c:v>~bra~ : [bɾa]</c:v>
                </c:pt>
                <c:pt idx="190">
                  <c:v>~bla~ : [bla]</c:v>
                </c:pt>
                <c:pt idx="191">
                  <c:v>~bri~ : [βɾi]</c:v>
                </c:pt>
                <c:pt idx="192">
                  <c:v>~gue~ : [ɣe]</c:v>
                </c:pt>
                <c:pt idx="193">
                  <c:v>~gue~ : [ge]</c:v>
                </c:pt>
                <c:pt idx="194">
                  <c:v>~blo~ : [blo]</c:v>
                </c:pt>
                <c:pt idx="195">
                  <c:v>~gua~ : [ɣwa]</c:v>
                </c:pt>
                <c:pt idx="196">
                  <c:v>~via~ : [βja]</c:v>
                </c:pt>
                <c:pt idx="197">
                  <c:v>~gua~ : [gwa]</c:v>
                </c:pt>
                <c:pt idx="198">
                  <c:v>~via~ : [bja]</c:v>
                </c:pt>
                <c:pt idx="199">
                  <c:v>~bri~ : [bɾi]</c:v>
                </c:pt>
                <c:pt idx="200">
                  <c:v>~bre~ : [βɾe]</c:v>
                </c:pt>
                <c:pt idx="201">
                  <c:v>~bra~ : [βɾa]</c:v>
                </c:pt>
                <c:pt idx="202">
                  <c:v>~bla~ : [βla]</c:v>
                </c:pt>
                <c:pt idx="203">
                  <c:v>~dio~ : [ðjo]</c:v>
                </c:pt>
                <c:pt idx="204">
                  <c:v>~blo~ : [βlo]</c:v>
                </c:pt>
                <c:pt idx="205">
                  <c:v>~llu~ : [ʎu]</c:v>
                </c:pt>
                <c:pt idx="206">
                  <c:v>~rgo~ : [ɾɣo]</c:v>
                </c:pt>
                <c:pt idx="207">
                  <c:v>~bro~ : [βɾo]</c:v>
                </c:pt>
                <c:pt idx="208">
                  <c:v>~rvi~ : [ɾβi]</c:v>
                </c:pt>
                <c:pt idx="209">
                  <c:v>~rci~ : [ɾθi]</c:v>
                </c:pt>
                <c:pt idx="210">
                  <c:v>~rce~ : [ɾθe]</c:v>
                </c:pt>
                <c:pt idx="211">
                  <c:v>~rza~ : [ɾθa]</c:v>
                </c:pt>
                <c:pt idx="212">
                  <c:v>~nju~ : [ŋxu]</c:v>
                </c:pt>
                <c:pt idx="213">
                  <c:v>~ngi~ : [ŋxi]</c:v>
                </c:pt>
                <c:pt idx="214">
                  <c:v>~rje~ : [ɾxe]</c:v>
                </c:pt>
                <c:pt idx="215">
                  <c:v>~bje~ : [βxe]</c:v>
                </c:pt>
                <c:pt idx="216">
                  <c:v>~nja~ : [ŋxa]</c:v>
                </c:pt>
                <c:pt idx="217">
                  <c:v>~rtu~ : [ɾtu]</c:v>
                </c:pt>
                <c:pt idx="218">
                  <c:v>~rti~ : [ɾti]</c:v>
                </c:pt>
                <c:pt idx="219">
                  <c:v>~bse~ : [βse]</c:v>
                </c:pt>
                <c:pt idx="220">
                  <c:v>~rpo~ : [ɾpo]</c:v>
                </c:pt>
                <c:pt idx="221">
                  <c:v>~gno~ : [ɣno]</c:v>
                </c:pt>
                <c:pt idx="222">
                  <c:v>~rne~ : [ɾne]</c:v>
                </c:pt>
                <c:pt idx="223">
                  <c:v>~rme~ : [ɾme]</c:v>
                </c:pt>
                <c:pt idx="224">
                  <c:v>~gme~ : [ɣme]</c:v>
                </c:pt>
                <c:pt idx="225">
                  <c:v>~glo~ : [ɣlo]</c:v>
                </c:pt>
                <c:pt idx="226">
                  <c:v>~rla~ : [ɾla]</c:v>
                </c:pt>
                <c:pt idx="227">
                  <c:v>~gla~ : [ɣla]</c:v>
                </c:pt>
                <c:pt idx="228">
                  <c:v>~rcu~ : [ɾku]</c:v>
                </c:pt>
                <c:pt idx="229">
                  <c:v>~rco~ : [ɾko]</c:v>
                </c:pt>
                <c:pt idx="230">
                  <c:v>~nqu~ : [ŋki]</c:v>
                </c:pt>
                <c:pt idx="231">
                  <c:v>~bió~ : [βjo]</c:v>
                </c:pt>
                <c:pt idx="232">
                  <c:v>~rie~ : [ɾje]</c:v>
                </c:pt>
                <c:pt idx="233">
                  <c:v>~ngu~ : [ŋgu]</c:v>
                </c:pt>
                <c:pt idx="234">
                  <c:v>~nga~ : [ŋga]</c:v>
                </c:pt>
                <c:pt idx="235">
                  <c:v>~rfi~ : [ɾfi]</c:v>
                </c:pt>
                <c:pt idx="236">
                  <c:v>~dra~ : [ðɾa]</c:v>
                </c:pt>
                <c:pt idx="237">
                  <c:v>~dia~ : [ðja]</c:v>
                </c:pt>
                <c:pt idx="238">
                  <c:v>~sga~ : [zɣa]</c:v>
                </c:pt>
                <c:pt idx="239">
                  <c:v>~sde~ : [zðe]</c:v>
                </c:pt>
                <c:pt idx="240">
                  <c:v>~sma~ : [zma]</c:v>
                </c:pt>
                <c:pt idx="241">
                  <c:v>~sli~ : [zli]</c:v>
                </c:pt>
                <c:pt idx="242">
                  <c:v>~sla~ : [zla]</c:v>
                </c:pt>
                <c:pt idx="243">
                  <c:v>~jue~ : [xwe]</c:v>
                </c:pt>
                <c:pt idx="244">
                  <c:v>~gió~ : [xjo]</c:v>
                </c:pt>
                <c:pt idx="245">
                  <c:v>~chi~ : [tʃi]</c:v>
                </c:pt>
                <c:pt idx="246">
                  <c:v>~tua~ : [twa]</c:v>
                </c:pt>
                <c:pt idx="247">
                  <c:v>~tio~ : [tjo]</c:v>
                </c:pt>
                <c:pt idx="248">
                  <c:v>~sua~ : [swa]</c:v>
                </c:pt>
                <c:pt idx="249">
                  <c:v>~sco~ : [sko]</c:v>
                </c:pt>
                <c:pt idx="250">
                  <c:v>~squ~ : [ski]</c:v>
                </c:pt>
                <c:pt idx="251">
                  <c:v>~sió~ : [sjo]</c:v>
                </c:pt>
                <c:pt idx="252">
                  <c:v>~sia~ : [sja]</c:v>
                </c:pt>
                <c:pt idx="253">
                  <c:v>~rue~ : [rwe]</c:v>
                </c:pt>
                <c:pt idx="254">
                  <c:v>~prá~ : [pɾa]</c:v>
                </c:pt>
                <c:pt idx="255">
                  <c:v>~pto~ : [pto]</c:v>
                </c:pt>
                <c:pt idx="256">
                  <c:v>~plu~ : [plu]</c:v>
                </c:pt>
                <c:pt idx="257">
                  <c:v>~pli~ : [pli]</c:v>
                </c:pt>
                <c:pt idx="258">
                  <c:v>~pio~ : [pjo]</c:v>
                </c:pt>
                <c:pt idx="259">
                  <c:v>~pia~ : [pja]</c:v>
                </c:pt>
                <c:pt idx="260">
                  <c:v>~nzó~ : [nθo]</c:v>
                </c:pt>
                <c:pt idx="261">
                  <c:v>~nua~ : [nwa]</c:v>
                </c:pt>
                <c:pt idx="262">
                  <c:v>~nsi~ : [nsi]</c:v>
                </c:pt>
                <c:pt idx="263">
                  <c:v>~nri~ : [nri]</c:v>
                </c:pt>
                <c:pt idx="264">
                  <c:v>~nie~ : [nje]</c:v>
                </c:pt>
                <c:pt idx="265">
                  <c:v>~nia~ : [nja]</c:v>
                </c:pt>
                <c:pt idx="266">
                  <c:v>~mpu~ : [mpu]</c:v>
                </c:pt>
                <c:pt idx="267">
                  <c:v>~mpe~ : [mpe]</c:v>
                </c:pt>
                <c:pt idx="268">
                  <c:v>~mna~ : [mna]</c:v>
                </c:pt>
                <c:pt idx="269">
                  <c:v>~mió~ : [mjo]</c:v>
                </c:pt>
                <c:pt idx="270">
                  <c:v>~nfe~ : [mfe]</c:v>
                </c:pt>
                <c:pt idx="271">
                  <c:v>~nve~ : [mbe]</c:v>
                </c:pt>
                <c:pt idx="272">
                  <c:v>~lve~ : [lβe]</c:v>
                </c:pt>
                <c:pt idx="273">
                  <c:v>~lva~ : [lβa]</c:v>
                </c:pt>
                <c:pt idx="274">
                  <c:v>~lto~ : [lto]</c:v>
                </c:pt>
                <c:pt idx="275">
                  <c:v>~lme~ : [lme]</c:v>
                </c:pt>
                <c:pt idx="276">
                  <c:v>~lca~ : [lka]</c:v>
                </c:pt>
                <c:pt idx="277">
                  <c:v>~lie~ : [lje]</c:v>
                </c:pt>
                <c:pt idx="278">
                  <c:v>~lia~ : [lja]</c:v>
                </c:pt>
                <c:pt idx="279">
                  <c:v>~lgu~ : [lgu]</c:v>
                </c:pt>
                <c:pt idx="280">
                  <c:v>~lgo~ : [lgo]</c:v>
                </c:pt>
                <c:pt idx="281">
                  <c:v>~cru~ : [kɾu]</c:v>
                </c:pt>
                <c:pt idx="282">
                  <c:v>~cuo~ : [kwo]</c:v>
                </c:pt>
                <c:pt idx="283">
                  <c:v>~cti~ : [kti]</c:v>
                </c:pt>
                <c:pt idx="284">
                  <c:v>~cte~ : [kte]</c:v>
                </c:pt>
                <c:pt idx="285">
                  <c:v>~gru~ : [gɾu]</c:v>
                </c:pt>
                <c:pt idx="286">
                  <c:v>~fru~ : [fɾu]</c:v>
                </c:pt>
                <c:pt idx="287">
                  <c:v>~fro~ : [fɾo]</c:v>
                </c:pt>
                <c:pt idx="288">
                  <c:v>~frí~ : [fɾi]</c:v>
                </c:pt>
                <c:pt idx="289">
                  <c:v>~fre~ : [fɾe]</c:v>
                </c:pt>
                <c:pt idx="290">
                  <c:v>~flo~ : [flo]</c:v>
                </c:pt>
                <c:pt idx="291">
                  <c:v>~bue~ : [bwe]</c:v>
                </c:pt>
                <c:pt idx="292">
                  <c:v>~zqu~ : [θkje]</c:v>
                </c:pt>
                <c:pt idx="293">
                  <c:v>~lqu~ : [lkje]</c:v>
                </c:pt>
                <c:pt idx="294">
                  <c:v>~xci~ : [ksθi]</c:v>
                </c:pt>
                <c:pt idx="295">
                  <c:v>~xce~ : [ksθe]</c:v>
                </c:pt>
                <c:pt idx="296">
                  <c:v>~flu~ : [flwi]</c:v>
                </c:pt>
                <c:pt idx="297">
                  <c:v>~hue~ : [we]</c:v>
                </c:pt>
                <c:pt idx="298">
                  <c:v>~rbo~ : [ɾβo]</c:v>
                </c:pt>
                <c:pt idx="299">
                  <c:v>~gro~ : [ɣɾo]</c:v>
                </c:pt>
                <c:pt idx="300">
                  <c:v>~rga~ : [ɾɣa]</c:v>
                </c:pt>
                <c:pt idx="301">
                  <c:v>~rdo~ : [ɾðo]</c:v>
                </c:pt>
                <c:pt idx="302">
                  <c:v>~rno~ : [ɾno]</c:v>
                </c:pt>
                <c:pt idx="303">
                  <c:v>~gni~ : [ɣni]</c:v>
                </c:pt>
                <c:pt idx="304">
                  <c:v>~rna~ : [ɾna]</c:v>
                </c:pt>
                <c:pt idx="305">
                  <c:v>~rmi~ : [ɾmi]</c:v>
                </c:pt>
                <c:pt idx="306">
                  <c:v>~nca~ : [ŋka]</c:v>
                </c:pt>
                <c:pt idx="307">
                  <c:v>~bie~ : [βje]</c:v>
                </c:pt>
                <c:pt idx="308">
                  <c:v>~dre~ : [ðɾe]</c:v>
                </c:pt>
                <c:pt idx="309">
                  <c:v>~sce~ : [sθe]</c:v>
                </c:pt>
                <c:pt idx="310">
                  <c:v>~sue~ : [swe]</c:v>
                </c:pt>
                <c:pt idx="311">
                  <c:v>~stu~ : [stu]</c:v>
                </c:pt>
                <c:pt idx="312">
                  <c:v>~sti~ : [sti]</c:v>
                </c:pt>
                <c:pt idx="313">
                  <c:v>~spo~ : [spo]</c:v>
                </c:pt>
                <c:pt idx="314">
                  <c:v>~spa~ : [spa]</c:v>
                </c:pt>
                <c:pt idx="315">
                  <c:v>~sca~ : [ska]</c:v>
                </c:pt>
                <c:pt idx="316">
                  <c:v>~ptu~ : [ptu]</c:v>
                </c:pt>
                <c:pt idx="317">
                  <c:v>~nci~ : [nθi]</c:v>
                </c:pt>
                <c:pt idx="318">
                  <c:v>~nce~ : [nθe]</c:v>
                </c:pt>
                <c:pt idx="319">
                  <c:v>~ndu~ : [ndu]</c:v>
                </c:pt>
                <c:pt idx="320">
                  <c:v>~ndi~ : [ndi]</c:v>
                </c:pt>
                <c:pt idx="321">
                  <c:v>~mue~ : [mwe]</c:v>
                </c:pt>
                <c:pt idx="322">
                  <c:v>~mbo~ : [mbo]</c:v>
                </c:pt>
                <c:pt idx="323">
                  <c:v>~lta~ : [lta]</c:v>
                </c:pt>
                <c:pt idx="324">
                  <c:v>~lpe~ : [lpe]</c:v>
                </c:pt>
                <c:pt idx="325">
                  <c:v>~lga~ : [lga]</c:v>
                </c:pt>
                <c:pt idx="326">
                  <c:v>~lda~ : [lda]</c:v>
                </c:pt>
                <c:pt idx="327">
                  <c:v>~gri~ : [gɾi]</c:v>
                </c:pt>
                <c:pt idx="328">
                  <c:v>~fra~ : [fɾa]</c:v>
                </c:pt>
                <c:pt idx="329">
                  <c:v>~die~ : [dje]</c:v>
                </c:pt>
                <c:pt idx="330">
                  <c:v>~vie~ : [bje]</c:v>
                </c:pt>
                <c:pt idx="331">
                  <c:v>~hie~ : [je]</c:v>
                </c:pt>
                <c:pt idx="332">
                  <c:v>~xpe~ : [kspe]</c:v>
                </c:pt>
                <c:pt idx="333">
                  <c:v>~rma~ : [ɾma]</c:v>
                </c:pt>
                <c:pt idx="334">
                  <c:v>~tre~ : [tɾe]</c:v>
                </c:pt>
                <c:pt idx="335">
                  <c:v>~che~ : [tʃe]</c:v>
                </c:pt>
                <c:pt idx="336">
                  <c:v>~nue~ : [nwe]</c:v>
                </c:pt>
                <c:pt idx="337">
                  <c:v>~lti~ : [lti]</c:v>
                </c:pt>
                <c:pt idx="338">
                  <c:v>~rda~ : [ɾða]</c:v>
                </c:pt>
                <c:pt idx="339">
                  <c:v>~rso~ : [ɾso]</c:v>
                </c:pt>
                <c:pt idx="340">
                  <c:v>~rse~ : [ɾse]</c:v>
                </c:pt>
                <c:pt idx="341">
                  <c:v>~ble~ : [βle]</c:v>
                </c:pt>
                <c:pt idx="342">
                  <c:v>~rca~ : [ɾka]</c:v>
                </c:pt>
                <c:pt idx="343">
                  <c:v>~ria~ : [ɾja]</c:v>
                </c:pt>
                <c:pt idx="344">
                  <c:v>~cia~ : [θja]</c:v>
                </c:pt>
                <c:pt idx="345">
                  <c:v>~cha~ : [tʃa]</c:v>
                </c:pt>
                <c:pt idx="346">
                  <c:v>~tie~ : [tje]</c:v>
                </c:pt>
                <c:pt idx="347">
                  <c:v>~scu~ : [sku]</c:v>
                </c:pt>
                <c:pt idx="348">
                  <c:v>~pri~ : [pɾi]</c:v>
                </c:pt>
                <c:pt idx="349">
                  <c:v>~nso~ : [nso]</c:v>
                </c:pt>
                <c:pt idx="350">
                  <c:v>~nse~ : [nse]</c:v>
                </c:pt>
                <c:pt idx="351">
                  <c:v>~nsa~ : [nsa]</c:v>
                </c:pt>
                <c:pt idx="352">
                  <c:v>~ndo~ : [ndo]</c:v>
                </c:pt>
                <c:pt idx="353">
                  <c:v>~nda~ : [nda]</c:v>
                </c:pt>
                <c:pt idx="354">
                  <c:v>~mpo~ : [mpo]</c:v>
                </c:pt>
                <c:pt idx="355">
                  <c:v>~mpa~ : [mpa]</c:v>
                </c:pt>
                <c:pt idx="356">
                  <c:v>~cre~ : [kɾe]</c:v>
                </c:pt>
                <c:pt idx="357">
                  <c:v>~cue~ : [kwe]</c:v>
                </c:pt>
                <c:pt idx="358">
                  <c:v>~cua~ : [kwa]</c:v>
                </c:pt>
                <c:pt idx="359">
                  <c:v>~cto~ : [kto]</c:v>
                </c:pt>
                <c:pt idx="360">
                  <c:v>~cla~ : [kla]</c:v>
                </c:pt>
                <c:pt idx="361">
                  <c:v>~fue~ : [fwe]</c:v>
                </c:pt>
                <c:pt idx="362">
                  <c:v>~lle~ : [ʎe]</c:v>
                </c:pt>
                <c:pt idx="363">
                  <c:v>~rde~ : [ɾðe]</c:v>
                </c:pt>
                <c:pt idx="364">
                  <c:v>~rto~ : [ɾto]</c:v>
                </c:pt>
                <c:pt idx="365">
                  <c:v>~rte~ : [ɾte]</c:v>
                </c:pt>
                <c:pt idx="366">
                  <c:v>~nco~ : [ŋko]</c:v>
                </c:pt>
                <c:pt idx="367">
                  <c:v>~rio~ : [ɾjo]</c:v>
                </c:pt>
                <c:pt idx="368">
                  <c:v>~ste~ : [ste]</c:v>
                </c:pt>
                <c:pt idx="369">
                  <c:v>~spe~ : [spe]</c:v>
                </c:pt>
                <c:pt idx="370">
                  <c:v>~sie~ : [sje]</c:v>
                </c:pt>
                <c:pt idx="371">
                  <c:v>~pue~ : [pwe]</c:v>
                </c:pt>
                <c:pt idx="372">
                  <c:v>~nza~ : [nθa]</c:v>
                </c:pt>
                <c:pt idx="373">
                  <c:v>~mie~ : [mje]</c:v>
                </c:pt>
                <c:pt idx="374">
                  <c:v>~cta~ : [kta]</c:v>
                </c:pt>
                <c:pt idx="375">
                  <c:v>~cho~ : [tʃo]</c:v>
                </c:pt>
                <c:pt idx="376">
                  <c:v>~nde~ : [nde]</c:v>
                </c:pt>
                <c:pt idx="377">
                  <c:v>~gra~ : [gɾa]</c:v>
                </c:pt>
                <c:pt idx="378">
                  <c:v>~llo~ : [ʎo]</c:v>
                </c:pt>
                <c:pt idx="379">
                  <c:v>~sto~ : [sto]</c:v>
                </c:pt>
                <c:pt idx="380">
                  <c:v>~pre~ : [pɾe]</c:v>
                </c:pt>
                <c:pt idx="381">
                  <c:v>~nti~ : [nti]</c:v>
                </c:pt>
                <c:pt idx="382">
                  <c:v>~rta~ : [ɾta]</c:v>
                </c:pt>
                <c:pt idx="383">
                  <c:v>~cie~ : [θje]</c:v>
                </c:pt>
                <c:pt idx="384">
                  <c:v>~pla~ : [pla]</c:v>
                </c:pt>
                <c:pt idx="385">
                  <c:v>~pie~ : [pje]</c:v>
                </c:pt>
                <c:pt idx="386">
                  <c:v>~lla~ : [ʎa]</c:v>
                </c:pt>
                <c:pt idx="387">
                  <c:v>~sta~ : [sta]</c:v>
                </c:pt>
                <c:pt idx="388">
                  <c:v>~nto~ : [nto]</c:v>
                </c:pt>
                <c:pt idx="389">
                  <c:v>~nte~ : [nte]</c:v>
                </c:pt>
                <c:pt idx="390">
                  <c:v>~nta~ : [nta]</c:v>
                </c:pt>
                <c:pt idx="391">
                  <c:v>~pro~ : [pɾo]</c:v>
                </c:pt>
                <c:pt idx="392">
                  <c:v>~que~ : [ke]</c:v>
                </c:pt>
                <c:pt idx="393">
                  <c:v>~tra~ : [tɾa]</c:v>
                </c:pt>
                <c:pt idx="394">
                  <c:v>~ció~ : [θjo]</c:v>
                </c:pt>
                <c:pt idx="395">
                  <c:v>~tro~ : [tɾo]</c:v>
                </c:pt>
                <c:pt idx="396">
                  <c:v>~rra~ : [ra]</c:v>
                </c:pt>
                <c:pt idx="397">
                  <c:v>~rva~ : [ɾβa]</c:v>
                </c:pt>
                <c:pt idx="398">
                  <c:v>~rba~ : [ɾβa]</c:v>
                </c:pt>
                <c:pt idx="399">
                  <c:v>~rdí~ : [ɾði]</c:v>
                </c:pt>
                <c:pt idx="400">
                  <c:v>~rdi~ : [ɾði]</c:v>
                </c:pt>
                <c:pt idx="401">
                  <c:v>~bló~ : [βlo]</c:v>
                </c:pt>
                <c:pt idx="402">
                  <c:v>~día~ : [ði]</c:v>
                </c:pt>
                <c:pt idx="403">
                  <c:v>~rro~ : [ro]</c:v>
                </c:pt>
                <c:pt idx="404">
                  <c:v>~día~ : [di]</c:v>
                </c:pt>
                <c:pt idx="405">
                  <c:v>~rda~ : []</c:v>
                </c:pt>
                <c:pt idx="406">
                  <c:v>~tró~ : [tɾo]</c:v>
                </c:pt>
                <c:pt idx="407">
                  <c:v>~rri~ : [ri]</c:v>
                </c:pt>
                <c:pt idx="408">
                  <c:v>~cio~ : [θjo]</c:v>
                </c:pt>
                <c:pt idx="409">
                  <c:v>~ría~ : [ɾi]</c:v>
                </c:pt>
                <c:pt idx="410">
                  <c:v>~trá~ : [tɾa]</c:v>
                </c:pt>
                <c:pt idx="411">
                  <c:v>~rre~ : [re]</c:v>
                </c:pt>
                <c:pt idx="412">
                  <c:v>~qué~ : [ke]</c:v>
                </c:pt>
                <c:pt idx="413">
                  <c:v>~rró~ : [ro]</c:v>
                </c:pt>
                <c:pt idx="414">
                  <c:v>~pró~ : [pɾo]</c:v>
                </c:pt>
                <c:pt idx="415">
                  <c:v>~vía~ : [βi]</c:v>
                </c:pt>
                <c:pt idx="416">
                  <c:v>~bía~ : [βi]</c:v>
                </c:pt>
                <c:pt idx="417">
                  <c:v>~ntá~ : [nta]</c:v>
                </c:pt>
                <c:pt idx="418">
                  <c:v>~nclu~ : [nklu]</c:v>
                </c:pt>
                <c:pt idx="419">
                  <c:v>~nclu~ : [nklwi]</c:v>
                </c:pt>
                <c:pt idx="420">
                  <c:v>~gría~ : [ɣɾi]</c:v>
                </c:pt>
                <c:pt idx="421">
                  <c:v>~rgía~ : [ɾxi]</c:v>
                </c:pt>
                <c:pt idx="422">
                  <c:v>~llue~ : [ʎwe]</c:v>
                </c:pt>
                <c:pt idx="423">
                  <c:v>~nque~ : [ŋke]</c:v>
                </c:pt>
                <c:pt idx="424">
                  <c:v>~dría~ : [ðɾi]</c:v>
                </c:pt>
                <c:pt idx="425">
                  <c:v>~rrió~ : [rjo]</c:v>
                </c:pt>
                <c:pt idx="426">
                  <c:v>~rrie~ : [rje]</c:v>
                </c:pt>
                <c:pt idx="427">
                  <c:v>~ncha~ : [ɲtʃa]</c:v>
                </c:pt>
                <c:pt idx="428">
                  <c:v>~rsió~ : [ɾsjo]</c:v>
                </c:pt>
                <c:pt idx="429">
                  <c:v>~rpre~ : [ɾpɾe]</c:v>
                </c:pt>
                <c:pt idx="430">
                  <c:v>~zcla~ : [θkla]</c:v>
                </c:pt>
                <c:pt idx="431">
                  <c:v>~ngre~ : [ŋgɾe]</c:v>
                </c:pt>
                <c:pt idx="432">
                  <c:v>~drio~ : [ðɾjo]</c:v>
                </c:pt>
                <c:pt idx="433">
                  <c:v>~triá~ : [tɾja]</c:v>
                </c:pt>
                <c:pt idx="434">
                  <c:v>~stre~ : [stɾe]</c:v>
                </c:pt>
                <c:pt idx="435">
                  <c:v>~stra~ : [stɾa]</c:v>
                </c:pt>
                <c:pt idx="436">
                  <c:v>~scue~ : [skwe]</c:v>
                </c:pt>
                <c:pt idx="437">
                  <c:v>~scla~ : [skla]</c:v>
                </c:pt>
                <c:pt idx="438">
                  <c:v>~prue~ : [pɾwe]</c:v>
                </c:pt>
                <c:pt idx="439">
                  <c:v>~plie~ : [plje]</c:v>
                </c:pt>
                <c:pt idx="440">
                  <c:v>~ntro~ : [ntɾo]</c:v>
                </c:pt>
                <c:pt idx="441">
                  <c:v>~ntre~ : [ntɾe]</c:v>
                </c:pt>
                <c:pt idx="442">
                  <c:v>~ntua~ : [ntwa]</c:v>
                </c:pt>
                <c:pt idx="443">
                  <c:v>~nsta~ : [nsta]</c:v>
                </c:pt>
                <c:pt idx="444">
                  <c:v>~mpro~ : [mpɾo]</c:v>
                </c:pt>
                <c:pt idx="445">
                  <c:v>~mplo~ : [mplo]</c:v>
                </c:pt>
                <c:pt idx="446">
                  <c:v>~mple~ : [mple]</c:v>
                </c:pt>
                <c:pt idx="447">
                  <c:v>~mpió~ : [mpjo]</c:v>
                </c:pt>
                <c:pt idx="448">
                  <c:v>~mpia~ : [mpja]</c:v>
                </c:pt>
                <c:pt idx="449">
                  <c:v>~mbro~ : [mbɾo]</c:v>
                </c:pt>
                <c:pt idx="450">
                  <c:v>~mbio~ : [mbjo]</c:v>
                </c:pt>
                <c:pt idx="451">
                  <c:v>~ctri~ : [ktɾi]</c:v>
                </c:pt>
                <c:pt idx="452">
                  <c:v>~ctua~ : [ktwa]</c:v>
                </c:pt>
                <c:pt idx="453">
                  <c:v>~xtra~ : [kstɾa]</c:v>
                </c:pt>
                <c:pt idx="454">
                  <c:v>~sque~ : [ske]</c:v>
                </c:pt>
                <c:pt idx="455">
                  <c:v>~rcio~ : [ɾθjo]</c:v>
                </c:pt>
                <c:pt idx="456">
                  <c:v>~mpre~ : [mpɾe]</c:v>
                </c:pt>
                <c:pt idx="457">
                  <c:v>~nvia~ : [mbja]</c:v>
                </c:pt>
                <c:pt idx="458">
                  <c:v>~stro~ : [stɾo]</c:v>
                </c:pt>
                <c:pt idx="459">
                  <c:v>~mpra~ : [mpɾa]</c:v>
                </c:pt>
                <c:pt idx="460">
                  <c:v>~scri~ : [skɾi]</c:v>
                </c:pt>
                <c:pt idx="461">
                  <c:v>~ncia~ : [nθja]</c:v>
                </c:pt>
                <c:pt idx="462">
                  <c:v>~ntra~ : [ntɾa]</c:v>
                </c:pt>
                <c:pt idx="463">
                  <c:v>~mbre~ : [mbɾe]</c:v>
                </c:pt>
                <c:pt idx="464">
                  <c:v>~spué~ : [spwe]</c:v>
                </c:pt>
                <c:pt idx="465">
                  <c:v>~spue~ : [spwe]</c:v>
                </c:pt>
                <c:pt idx="466">
                  <c:v>~nció~ : [nθjo]</c:v>
                </c:pt>
                <c:pt idx="467">
                  <c:v>~ncio~ : [nθjo]</c:v>
                </c:pt>
                <c:pt idx="468">
                  <c:v>~nvie~ : [mbje]</c:v>
                </c:pt>
                <c:pt idx="469">
                  <c:v>~mbié~ : [mbje]</c:v>
                </c:pt>
                <c:pt idx="470">
                  <c:v>~cció~ : [kθjo]</c:v>
                </c:pt>
                <c:pt idx="471">
                  <c:v>~ccio~ : [kθjo]</c:v>
                </c:pt>
                <c:pt idx="472">
                  <c:v>~nstru~ : [nstɾu]</c:v>
                </c:pt>
                <c:pt idx="473">
                  <c:v>~nstru~ : [nstɾwi]</c:v>
                </c:pt>
                <c:pt idx="474">
                  <c:v>~stria~ : [stɾja]</c:v>
                </c:pt>
                <c:pt idx="475">
                  <c:v>~mplio~ : [mpljo]</c:v>
                </c:pt>
              </c:strCache>
            </c:strRef>
          </c:cat>
          <c:val>
            <c:numRef>
              <c:f>'1gram.r1a'!$P$2:$P$477</c:f>
              <c:numCache>
                <c:formatCode>0.0000_ </c:formatCode>
                <c:ptCount val="476"/>
                <c:pt idx="0">
                  <c:v>-0.8709053036205423</c:v>
                </c:pt>
                <c:pt idx="1">
                  <c:v>-0.51188336097887432</c:v>
                </c:pt>
                <c:pt idx="2">
                  <c:v>-0.4020565748668698</c:v>
                </c:pt>
                <c:pt idx="3">
                  <c:v>-0.26884531229257996</c:v>
                </c:pt>
                <c:pt idx="4">
                  <c:v>-0.19312459835446164</c:v>
                </c:pt>
                <c:pt idx="5">
                  <c:v>-0.17609125905568127</c:v>
                </c:pt>
                <c:pt idx="6">
                  <c:v>-0.14390657568428006</c:v>
                </c:pt>
                <c:pt idx="7">
                  <c:v>-4.699656267622361E-2</c:v>
                </c:pt>
                <c:pt idx="8">
                  <c:v>-4.6996562676223555E-2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-4.821637332766436E-17</c:v>
                </c:pt>
                <c:pt idx="17">
                  <c:v>4.2403848553087355E-2</c:v>
                </c:pt>
                <c:pt idx="18">
                  <c:v>4.2403848553087355E-2</c:v>
                </c:pt>
                <c:pt idx="19">
                  <c:v>4.3156917030149788E-2</c:v>
                </c:pt>
                <c:pt idx="20">
                  <c:v>5.7991946977686816E-2</c:v>
                </c:pt>
                <c:pt idx="21">
                  <c:v>7.7015184291117117E-2</c:v>
                </c:pt>
                <c:pt idx="22">
                  <c:v>9.3904502868331186E-2</c:v>
                </c:pt>
                <c:pt idx="23">
                  <c:v>0.25181197299379965</c:v>
                </c:pt>
                <c:pt idx="24">
                  <c:v>0.28082660957569422</c:v>
                </c:pt>
                <c:pt idx="25">
                  <c:v>0.54406804435027556</c:v>
                </c:pt>
                <c:pt idx="26">
                  <c:v>0.54406804435027556</c:v>
                </c:pt>
                <c:pt idx="27">
                  <c:v>0.60205999132796229</c:v>
                </c:pt>
                <c:pt idx="28">
                  <c:v>0.76591679396663193</c:v>
                </c:pt>
                <c:pt idx="29">
                  <c:v>0.76591679396663193</c:v>
                </c:pt>
                <c:pt idx="30">
                  <c:v>0.90308998699194354</c:v>
                </c:pt>
                <c:pt idx="31">
                  <c:v>1.3222192947339193</c:v>
                </c:pt>
                <c:pt idx="32">
                  <c:v>1.3921104650113139</c:v>
                </c:pt>
                <c:pt idx="33">
                  <c:v>1.5563025007672873</c:v>
                </c:pt>
                <c:pt idx="34">
                  <c:v>1.6020599913279623</c:v>
                </c:pt>
                <c:pt idx="35">
                  <c:v>-1.1760912590556813</c:v>
                </c:pt>
                <c:pt idx="36">
                  <c:v>-1.0511525224473812</c:v>
                </c:pt>
                <c:pt idx="37">
                  <c:v>-1.0413926851582249</c:v>
                </c:pt>
                <c:pt idx="38">
                  <c:v>-1.0413926851582249</c:v>
                </c:pt>
                <c:pt idx="39">
                  <c:v>-0.97003677662255683</c:v>
                </c:pt>
                <c:pt idx="40">
                  <c:v>-0.95424250943932487</c:v>
                </c:pt>
                <c:pt idx="41">
                  <c:v>-0.84509804001425681</c:v>
                </c:pt>
                <c:pt idx="42">
                  <c:v>-0.74036268949424389</c:v>
                </c:pt>
                <c:pt idx="43">
                  <c:v>-0.61395921462767011</c:v>
                </c:pt>
                <c:pt idx="44">
                  <c:v>-0.59106460702649921</c:v>
                </c:pt>
                <c:pt idx="45">
                  <c:v>-0.52287874528033762</c:v>
                </c:pt>
                <c:pt idx="46">
                  <c:v>-0.47712125471966244</c:v>
                </c:pt>
                <c:pt idx="47">
                  <c:v>-0.47712125471966244</c:v>
                </c:pt>
                <c:pt idx="48">
                  <c:v>-0.43933269383026263</c:v>
                </c:pt>
                <c:pt idx="49">
                  <c:v>-0.40576534618399412</c:v>
                </c:pt>
                <c:pt idx="50">
                  <c:v>-0.40457058757105074</c:v>
                </c:pt>
                <c:pt idx="51">
                  <c:v>-0.33099321904142437</c:v>
                </c:pt>
                <c:pt idx="52">
                  <c:v>-0.3273589343863304</c:v>
                </c:pt>
                <c:pt idx="53">
                  <c:v>-0.31124916084566734</c:v>
                </c:pt>
                <c:pt idx="54">
                  <c:v>-0.3010299956639812</c:v>
                </c:pt>
                <c:pt idx="55">
                  <c:v>-0.3010299956639812</c:v>
                </c:pt>
                <c:pt idx="56">
                  <c:v>-0.28254658996996795</c:v>
                </c:pt>
                <c:pt idx="57">
                  <c:v>-0.23408320603336796</c:v>
                </c:pt>
                <c:pt idx="58">
                  <c:v>-0.19629464514396822</c:v>
                </c:pt>
                <c:pt idx="59">
                  <c:v>-0.17609125905568127</c:v>
                </c:pt>
                <c:pt idx="60">
                  <c:v>-0.16272729749769974</c:v>
                </c:pt>
                <c:pt idx="61">
                  <c:v>-0.15760785336166805</c:v>
                </c:pt>
                <c:pt idx="62">
                  <c:v>-0.15490195998574319</c:v>
                </c:pt>
                <c:pt idx="63">
                  <c:v>-0.13830269816628143</c:v>
                </c:pt>
                <c:pt idx="64">
                  <c:v>-0.13127891463931898</c:v>
                </c:pt>
                <c:pt idx="65">
                  <c:v>-0.1312789146393189</c:v>
                </c:pt>
                <c:pt idx="66">
                  <c:v>-0.12493873660829995</c:v>
                </c:pt>
                <c:pt idx="67">
                  <c:v>-0.12493873660829982</c:v>
                </c:pt>
                <c:pt idx="68">
                  <c:v>-0.12104369272477582</c:v>
                </c:pt>
                <c:pt idx="69">
                  <c:v>-0.11650556907143719</c:v>
                </c:pt>
                <c:pt idx="70">
                  <c:v>-6.6946789630613221E-2</c:v>
                </c:pt>
                <c:pt idx="71">
                  <c:v>-5.7991946977686809E-2</c:v>
                </c:pt>
                <c:pt idx="72">
                  <c:v>-4.9218022670181591E-2</c:v>
                </c:pt>
                <c:pt idx="73">
                  <c:v>-2.8028723600243537E-2</c:v>
                </c:pt>
                <c:pt idx="74">
                  <c:v>-1.9744058195756982E-2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1.5239966556736814E-2</c:v>
                </c:pt>
                <c:pt idx="115">
                  <c:v>1.703333929878037E-2</c:v>
                </c:pt>
                <c:pt idx="116">
                  <c:v>1.703333929878037E-2</c:v>
                </c:pt>
                <c:pt idx="117">
                  <c:v>2.4823583725032145E-2</c:v>
                </c:pt>
                <c:pt idx="118">
                  <c:v>2.4823583725032145E-2</c:v>
                </c:pt>
                <c:pt idx="119">
                  <c:v>2.6328938722349149E-2</c:v>
                </c:pt>
                <c:pt idx="120">
                  <c:v>2.8963695935316648E-2</c:v>
                </c:pt>
                <c:pt idx="121">
                  <c:v>3.2184683371401235E-2</c:v>
                </c:pt>
                <c:pt idx="122">
                  <c:v>3.7788560889399844E-2</c:v>
                </c:pt>
                <c:pt idx="123">
                  <c:v>3.7788560889399844E-2</c:v>
                </c:pt>
                <c:pt idx="124">
                  <c:v>4.575749056067506E-2</c:v>
                </c:pt>
                <c:pt idx="125">
                  <c:v>4.5757490560675143E-2</c:v>
                </c:pt>
                <c:pt idx="126">
                  <c:v>4.5757490560675143E-2</c:v>
                </c:pt>
                <c:pt idx="127">
                  <c:v>4.9973974961838537E-2</c:v>
                </c:pt>
                <c:pt idx="128">
                  <c:v>5.1152522447381291E-2</c:v>
                </c:pt>
                <c:pt idx="129">
                  <c:v>5.2706350516002996E-2</c:v>
                </c:pt>
                <c:pt idx="130">
                  <c:v>8.71501757189002E-2</c:v>
                </c:pt>
                <c:pt idx="131">
                  <c:v>9.691001300805642E-2</c:v>
                </c:pt>
                <c:pt idx="132">
                  <c:v>9.691001300805642E-2</c:v>
                </c:pt>
                <c:pt idx="133">
                  <c:v>9.691001300805642E-2</c:v>
                </c:pt>
                <c:pt idx="134">
                  <c:v>0.12493873660829986</c:v>
                </c:pt>
                <c:pt idx="135">
                  <c:v>0.12493873660829993</c:v>
                </c:pt>
                <c:pt idx="136">
                  <c:v>0.13188759656362783</c:v>
                </c:pt>
                <c:pt idx="137">
                  <c:v>0.15490195998574319</c:v>
                </c:pt>
                <c:pt idx="138">
                  <c:v>0.16481024864599217</c:v>
                </c:pt>
                <c:pt idx="139">
                  <c:v>0.17609125905568124</c:v>
                </c:pt>
                <c:pt idx="140">
                  <c:v>0.18631042423736746</c:v>
                </c:pt>
                <c:pt idx="141">
                  <c:v>0.22184874961635639</c:v>
                </c:pt>
                <c:pt idx="142">
                  <c:v>0.23044892137827386</c:v>
                </c:pt>
                <c:pt idx="143">
                  <c:v>0.23044892137827397</c:v>
                </c:pt>
                <c:pt idx="144">
                  <c:v>0.27300127206373764</c:v>
                </c:pt>
                <c:pt idx="145">
                  <c:v>0.30102999566398109</c:v>
                </c:pt>
                <c:pt idx="146">
                  <c:v>0.3010299956639812</c:v>
                </c:pt>
                <c:pt idx="147">
                  <c:v>0.3010299956639812</c:v>
                </c:pt>
                <c:pt idx="148">
                  <c:v>0.3010299956639812</c:v>
                </c:pt>
                <c:pt idx="149">
                  <c:v>0.3010299956639812</c:v>
                </c:pt>
                <c:pt idx="150">
                  <c:v>0.3010299956639812</c:v>
                </c:pt>
                <c:pt idx="151">
                  <c:v>0.47712125471966244</c:v>
                </c:pt>
                <c:pt idx="152">
                  <c:v>0.47712125471966244</c:v>
                </c:pt>
                <c:pt idx="153">
                  <c:v>0.47712125471966244</c:v>
                </c:pt>
                <c:pt idx="154">
                  <c:v>0.50060235056918534</c:v>
                </c:pt>
                <c:pt idx="155">
                  <c:v>0.60205999132796229</c:v>
                </c:pt>
                <c:pt idx="156">
                  <c:v>0.6020599913279624</c:v>
                </c:pt>
                <c:pt idx="157">
                  <c:v>0.69897000433601886</c:v>
                </c:pt>
                <c:pt idx="158">
                  <c:v>0.69897000433601886</c:v>
                </c:pt>
                <c:pt idx="159">
                  <c:v>0.69897000433601886</c:v>
                </c:pt>
                <c:pt idx="160">
                  <c:v>0.77815125038364363</c:v>
                </c:pt>
                <c:pt idx="161">
                  <c:v>0.77815125038364352</c:v>
                </c:pt>
                <c:pt idx="162">
                  <c:v>0.77815125038364363</c:v>
                </c:pt>
                <c:pt idx="163">
                  <c:v>0.86169730183371851</c:v>
                </c:pt>
                <c:pt idx="164">
                  <c:v>0.94200805302231327</c:v>
                </c:pt>
                <c:pt idx="165">
                  <c:v>0.94200805302231327</c:v>
                </c:pt>
                <c:pt idx="166">
                  <c:v>0.95424250943932487</c:v>
                </c:pt>
                <c:pt idx="167">
                  <c:v>0.96378782734555524</c:v>
                </c:pt>
                <c:pt idx="168">
                  <c:v>1</c:v>
                </c:pt>
                <c:pt idx="169">
                  <c:v>1</c:v>
                </c:pt>
                <c:pt idx="170">
                  <c:v>1.1139433523068367</c:v>
                </c:pt>
                <c:pt idx="171">
                  <c:v>1.1760912590556813</c:v>
                </c:pt>
                <c:pt idx="172">
                  <c:v>1.1760912590556813</c:v>
                </c:pt>
                <c:pt idx="173">
                  <c:v>1.1903316981702914</c:v>
                </c:pt>
                <c:pt idx="174">
                  <c:v>1.2041199826559248</c:v>
                </c:pt>
                <c:pt idx="175">
                  <c:v>1.2304489213782739</c:v>
                </c:pt>
                <c:pt idx="176">
                  <c:v>1.2304489213782739</c:v>
                </c:pt>
                <c:pt idx="177">
                  <c:v>1.255272505103306</c:v>
                </c:pt>
                <c:pt idx="178">
                  <c:v>1.255272505103306</c:v>
                </c:pt>
                <c:pt idx="179">
                  <c:v>1.2671717284030137</c:v>
                </c:pt>
                <c:pt idx="180">
                  <c:v>1.3324384599156054</c:v>
                </c:pt>
                <c:pt idx="181">
                  <c:v>1.414973347970818</c:v>
                </c:pt>
                <c:pt idx="182">
                  <c:v>1.414973347970818</c:v>
                </c:pt>
                <c:pt idx="183">
                  <c:v>1.4623979978989561</c:v>
                </c:pt>
                <c:pt idx="184">
                  <c:v>1.7242758696007889</c:v>
                </c:pt>
                <c:pt idx="185">
                  <c:v>1.8920946026904804</c:v>
                </c:pt>
                <c:pt idx="186">
                  <c:v>2.1931245983544616</c:v>
                </c:pt>
                <c:pt idx="187">
                  <c:v>-0.69897000433601875</c:v>
                </c:pt>
                <c:pt idx="188">
                  <c:v>-0.60205999132796229</c:v>
                </c:pt>
                <c:pt idx="189">
                  <c:v>-0.60205999132796229</c:v>
                </c:pt>
                <c:pt idx="190">
                  <c:v>-0.60205999132796229</c:v>
                </c:pt>
                <c:pt idx="191">
                  <c:v>-0.47712125471966244</c:v>
                </c:pt>
                <c:pt idx="192">
                  <c:v>-0.3010299956639812</c:v>
                </c:pt>
                <c:pt idx="193">
                  <c:v>-0.3010299956639812</c:v>
                </c:pt>
                <c:pt idx="194">
                  <c:v>-0.3010299956639812</c:v>
                </c:pt>
                <c:pt idx="195">
                  <c:v>-0.3010299956639812</c:v>
                </c:pt>
                <c:pt idx="196">
                  <c:v>-0.3010299956639812</c:v>
                </c:pt>
                <c:pt idx="197">
                  <c:v>-0.3010299956639812</c:v>
                </c:pt>
                <c:pt idx="198">
                  <c:v>-0.3010299956639812</c:v>
                </c:pt>
                <c:pt idx="199">
                  <c:v>-0.17609125905568127</c:v>
                </c:pt>
                <c:pt idx="200">
                  <c:v>-0.12493873660829995</c:v>
                </c:pt>
                <c:pt idx="201">
                  <c:v>-0.12493873660829995</c:v>
                </c:pt>
                <c:pt idx="202">
                  <c:v>-0.12493873660829995</c:v>
                </c:pt>
                <c:pt idx="203">
                  <c:v>-9.6910013008056392E-2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2.6328938722349149E-2</c:v>
                </c:pt>
                <c:pt idx="391">
                  <c:v>3.4762106259212E-2</c:v>
                </c:pt>
                <c:pt idx="392">
                  <c:v>5.1152522447381291E-2</c:v>
                </c:pt>
                <c:pt idx="393">
                  <c:v>5.7991946977686733E-2</c:v>
                </c:pt>
                <c:pt idx="394">
                  <c:v>0.11394335230683671</c:v>
                </c:pt>
                <c:pt idx="395">
                  <c:v>0.12493873660829993</c:v>
                </c:pt>
                <c:pt idx="396">
                  <c:v>0.22184874961635639</c:v>
                </c:pt>
                <c:pt idx="397">
                  <c:v>0.3010299956639812</c:v>
                </c:pt>
                <c:pt idx="398">
                  <c:v>0.3010299956639812</c:v>
                </c:pt>
                <c:pt idx="399">
                  <c:v>0.3010299956639812</c:v>
                </c:pt>
                <c:pt idx="400">
                  <c:v>0.3010299956639812</c:v>
                </c:pt>
                <c:pt idx="401">
                  <c:v>0.3010299956639812</c:v>
                </c:pt>
                <c:pt idx="402">
                  <c:v>0.3010299956639812</c:v>
                </c:pt>
                <c:pt idx="403">
                  <c:v>0.47712125471966244</c:v>
                </c:pt>
                <c:pt idx="404">
                  <c:v>0.51188336097887444</c:v>
                </c:pt>
                <c:pt idx="405">
                  <c:v>0.54406804435027556</c:v>
                </c:pt>
                <c:pt idx="406">
                  <c:v>0.60205999132796229</c:v>
                </c:pt>
                <c:pt idx="407">
                  <c:v>0.6020599913279624</c:v>
                </c:pt>
                <c:pt idx="408">
                  <c:v>0.63682209758717434</c:v>
                </c:pt>
                <c:pt idx="409">
                  <c:v>0.77815125038364363</c:v>
                </c:pt>
                <c:pt idx="410">
                  <c:v>0.90308998699194354</c:v>
                </c:pt>
                <c:pt idx="411">
                  <c:v>0.90308998699194354</c:v>
                </c:pt>
                <c:pt idx="412">
                  <c:v>0.95424250943932487</c:v>
                </c:pt>
                <c:pt idx="413">
                  <c:v>1.0791812460476249</c:v>
                </c:pt>
                <c:pt idx="414">
                  <c:v>1.1139433523068367</c:v>
                </c:pt>
                <c:pt idx="415">
                  <c:v>1.1760912590556813</c:v>
                </c:pt>
                <c:pt idx="416">
                  <c:v>1.1760912590556813</c:v>
                </c:pt>
                <c:pt idx="417">
                  <c:v>1.2304489213782739</c:v>
                </c:pt>
                <c:pt idx="418">
                  <c:v>-0.3010299956639812</c:v>
                </c:pt>
                <c:pt idx="419">
                  <c:v>-0.3010299956639812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0.3010299956639812</c:v>
                </c:pt>
                <c:pt idx="465">
                  <c:v>0.3010299956639812</c:v>
                </c:pt>
                <c:pt idx="466">
                  <c:v>0.3010299956639812</c:v>
                </c:pt>
                <c:pt idx="467">
                  <c:v>0.3010299956639812</c:v>
                </c:pt>
                <c:pt idx="468">
                  <c:v>0.3010299956639812</c:v>
                </c:pt>
                <c:pt idx="469">
                  <c:v>0.3010299956639812</c:v>
                </c:pt>
                <c:pt idx="470">
                  <c:v>0.3010299956639812</c:v>
                </c:pt>
                <c:pt idx="471">
                  <c:v>0.3010299956639812</c:v>
                </c:pt>
                <c:pt idx="472">
                  <c:v>-0.3010299956639812</c:v>
                </c:pt>
                <c:pt idx="473">
                  <c:v>-0.3010299956639812</c:v>
                </c:pt>
                <c:pt idx="474">
                  <c:v>0</c:v>
                </c:pt>
                <c:pt idx="47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23-144C-B65B-BED12E8BF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603047183"/>
        <c:axId val="460253055"/>
      </c:barChart>
      <c:catAx>
        <c:axId val="6030471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ucida Sans Unicode" panose="020B0602030504020204" pitchFamily="34" charset="0"/>
                <a:ea typeface="+mn-ea"/>
                <a:cs typeface="+mn-cs"/>
              </a:defRPr>
            </a:pPr>
            <a:endParaRPr lang="en-JP"/>
          </a:p>
        </c:txPr>
        <c:crossAx val="460253055"/>
        <c:crosses val="autoZero"/>
        <c:auto val="1"/>
        <c:lblAlgn val="ctr"/>
        <c:lblOffset val="100"/>
        <c:noMultiLvlLbl val="0"/>
      </c:catAx>
      <c:valAx>
        <c:axId val="460253055"/>
        <c:scaling>
          <c:orientation val="minMax"/>
        </c:scaling>
        <c:delete val="0"/>
        <c:axPos val="b"/>
        <c:numFmt formatCode="0.0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603047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679449</xdr:colOff>
      <xdr:row>480</xdr:row>
      <xdr:rowOff>209555</xdr:rowOff>
    </xdr:from>
    <xdr:to>
      <xdr:col>12</xdr:col>
      <xdr:colOff>780458</xdr:colOff>
      <xdr:row>535</xdr:row>
      <xdr:rowOff>151390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D5A604-87FF-2147-965C-F457D9BD5A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B1AFC2-CE3F-8846-94A4-066353966781}" name="Table13" displayName="Table13" ref="A1:Q477" totalsRowShown="0" headerRowDxfId="18" dataDxfId="17">
  <autoFilter ref="A1:Q477" xr:uid="{3D24FFEC-169E-B14D-8A0A-05E42ABD0A68}"/>
  <sortState xmlns:xlrd2="http://schemas.microsoft.com/office/spreadsheetml/2017/richdata2" ref="A2:Q477">
    <sortCondition ref="G1:G477"/>
  </sortState>
  <tableColumns count="17">
    <tableColumn id="1" xr3:uid="{010D3D78-239A-5E43-B6A7-E7D10856AF91}" name="spell-sound.pair" dataDxfId="16">
      <calculatedColumnFormula>_xlfn.LET(_xlpm.sep," : ",CONCATENATE(E2,_xlpm.sep,F2))</calculatedColumnFormula>
    </tableColumn>
    <tableColumn id="4" xr3:uid="{AE10BA1D-0688-6C46-9591-54F8AC025F2D}" name="pair.freq" dataDxfId="15"/>
    <tableColumn id="2" xr3:uid="{1824844E-B32F-A24C-9070-2C4A16E14429}" name="pair" dataDxfId="14"/>
    <tableColumn id="7" xr3:uid="{FB7470F3-86A1-4146-BDB2-815B4187F98E}" name="freq.ratio" dataDxfId="13">
      <calculatedColumnFormula>B2/freq.sum.r1a</calculatedColumnFormula>
    </tableColumn>
    <tableColumn id="6" xr3:uid="{5845C2E5-CCE0-6447-B102-7732CC89CB87}" name="spell" dataDxfId="12">
      <calculatedColumnFormula>_xlfn.LET(_xlpm.sep,":",_xlpm.w,$C2,_xlfn.CONCAT("~",RIGHT(_xlpm.w,LEN(_xlpm.w)-FIND(_xlpm.sep,_xlpm.w)),"~"))</calculatedColumnFormula>
    </tableColumn>
    <tableColumn id="5" xr3:uid="{2C402C2E-76F1-1C47-81A6-84E27B9D9285}" name="sound" dataDxfId="11">
      <calculatedColumnFormula>_xlfn.LET(_xlpm.sep,":",_xlpm.w,$C2,_xlfn.CONCAT("[",LEFT(_xlpm.w,FIND(_xlpm.sep,_xlpm.w)-1),"]"))</calculatedColumnFormula>
    </tableColumn>
    <tableColumn id="9" xr3:uid="{D16B317E-AEF5-DB43-9344-7AC2B5D8CD0E}" name="spell.size" dataDxfId="10">
      <calculatedColumnFormula>_xlfn.LET(_xlpm.w,E2,LEN(_xlpm.w)-2)</calculatedColumnFormula>
    </tableColumn>
    <tableColumn id="10" xr3:uid="{92408E4F-1E98-A040-AE21-E8DEEA5B0832}" name="sound.size" dataDxfId="9">
      <calculatedColumnFormula>_xlfn.LET(_xlpm.w,F2,LEN(_xlpm.w)-2)</calculatedColumnFormula>
    </tableColumn>
    <tableColumn id="8" xr3:uid="{93DCB74A-41C3-E344-A945-AF03F8AAC9DE}" name="size" dataDxfId="8">
      <calculatedColumnFormula>_xlfn.LET(_xlpm.a,H2,_xlpm.b,G2,MAX(_xlpm.a,_xlpm.b))</calculatedColumnFormula>
    </tableColumn>
    <tableColumn id="3" xr3:uid="{28078E68-60CB-9F49-889B-89199EFAB6A6}" name="sum.spellwise" dataDxfId="7">
      <calculatedColumnFormula array="1">SUM(_xlfn._xlws.FILTER($D$2:$D$477,_xlfn.MAP($E$2:$E$477,_xlfn.LAMBDA(_xlpm.x,_xlpm.x=$E2))))</calculatedColumnFormula>
    </tableColumn>
    <tableColumn id="13" xr3:uid="{4DDBC3E3-C496-B245-B68E-5F49D651ADC6}" name="spell.reliability" dataDxfId="6">
      <calculatedColumnFormula>$D2/J2</calculatedColumnFormula>
    </tableColumn>
    <tableColumn id="14" xr3:uid="{DA5CB48B-098D-FC4F-AE4A-C13450FB1D6A}" name="sum.soundwise" dataDxfId="5">
      <calculatedColumnFormula array="1">SUM(_xlfn._xlws.FILTER($D$2:$D$477,_xlfn.MAP($F$2:$F$477,_xlfn.LAMBDA(_xlpm.x,_xlpm.x=$F2))))</calculatedColumnFormula>
    </tableColumn>
    <tableColumn id="15" xr3:uid="{13BF6F66-E299-1748-AC0C-DD1CD5B272E0}" name="sound.reliability" dataDxfId="4">
      <calculatedColumnFormula>$D2/L2</calculatedColumnFormula>
    </tableColumn>
    <tableColumn id="12" xr3:uid="{B84B1AB3-E155-0F4D-831C-1C8DE95BE042}" name="pair.reliability" dataDxfId="3">
      <calculatedColumnFormula>_xlfn.LET(_xlpm.freq,B2,_xlpm.size,H2+1,_xlpm.F,O2,LOG(1+_xlpm.freq)*LOG(1+_xlpm.size)*_xlpm.F)</calculatedColumnFormula>
    </tableColumn>
    <tableColumn id="11" xr3:uid="{E1C8957E-45D6-F849-9422-1A3201F2B0AD}" name="F(spell.rel;sound.rel)" dataDxfId="2">
      <calculatedColumnFormula>_xlfn.LET(_xlpm.a,M2,_xlpm.b,K2,2*_xlpm.a*_xlpm.b/(_xlpm.a+_xlpm.b))</calculatedColumnFormula>
    </tableColumn>
    <tableColumn id="16" xr3:uid="{5D3FDE74-46CC-3D41-890F-8384303C78F7}" name="log(spell.rel/sound.rel)" dataDxfId="1">
      <calculatedColumnFormula>_xlfn.LET(_xlpm.p,K2,_xlpm.q,M2,LOG(_xlpm.p/_xlpm.q))</calculatedColumnFormula>
    </tableColumn>
    <tableColumn id="17" xr3:uid="{FEC9139A-3840-F64D-8D13-6F03E376AC4D}" name="no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03D0B-5FC3-0F48-A2CD-A341FFF6C62D}">
  <dimension ref="A1:R492"/>
  <sheetViews>
    <sheetView tabSelected="1" zoomScale="109" zoomScaleNormal="109" workbookViewId="0">
      <pane xSplit="8000" ySplit="5320" topLeftCell="G483" activePane="topRight"/>
      <selection activeCell="C7" sqref="C7"/>
      <selection pane="topRight" activeCell="K6" sqref="K6"/>
      <selection pane="bottomLeft" activeCell="A478" sqref="A478:XFD478"/>
      <selection pane="bottomRight" activeCell="R484" sqref="R484"/>
    </sheetView>
  </sheetViews>
  <sheetFormatPr baseColWidth="10" defaultRowHeight="20"/>
  <cols>
    <col min="1" max="1" width="13.125" style="2" customWidth="1"/>
    <col min="2" max="2" width="8.125" style="2" customWidth="1"/>
    <col min="3" max="4" width="12.125" style="2" customWidth="1"/>
    <col min="5" max="6" width="10.375" style="2" customWidth="1"/>
    <col min="7" max="9" width="7.375" customWidth="1"/>
    <col min="10" max="11" width="9.875" customWidth="1"/>
    <col min="12" max="15" width="10.625" style="2"/>
    <col min="16" max="16" width="10.75" style="2" customWidth="1"/>
    <col min="17" max="17" width="10.25" style="2" customWidth="1"/>
    <col min="18" max="18" width="12" style="2" customWidth="1"/>
    <col min="19" max="16384" width="10.625" style="2"/>
  </cols>
  <sheetData>
    <row r="1" spans="1:17">
      <c r="A1" s="2" t="s">
        <v>15</v>
      </c>
      <c r="B1" s="2" t="s">
        <v>14</v>
      </c>
      <c r="C1" s="2" t="s">
        <v>0</v>
      </c>
      <c r="D1" s="2" t="s">
        <v>18</v>
      </c>
      <c r="E1" s="2" t="s">
        <v>16</v>
      </c>
      <c r="F1" s="2" t="s">
        <v>17</v>
      </c>
      <c r="G1" s="2" t="s">
        <v>20</v>
      </c>
      <c r="H1" s="2" t="s">
        <v>19</v>
      </c>
      <c r="I1" s="2" t="s">
        <v>21</v>
      </c>
      <c r="J1" s="3" t="s">
        <v>24</v>
      </c>
      <c r="K1" s="2" t="s">
        <v>25</v>
      </c>
      <c r="L1" s="2" t="s">
        <v>26</v>
      </c>
      <c r="M1" s="2" t="s">
        <v>27</v>
      </c>
      <c r="N1" s="3" t="s">
        <v>22</v>
      </c>
      <c r="O1" s="3" t="s">
        <v>23</v>
      </c>
      <c r="P1" s="2" t="s">
        <v>28</v>
      </c>
      <c r="Q1" s="2" t="s">
        <v>37</v>
      </c>
    </row>
    <row r="2" spans="1:17">
      <c r="A2" s="4" t="str">
        <f t="shared" ref="A2:A65" si="0">_xlfn.LET(_xlpm.sep," : ",CONCATENATE(E2,_xlpm.sep,F2))</f>
        <v>~r~ : []</v>
      </c>
      <c r="B2" s="2">
        <v>7</v>
      </c>
      <c r="C2" s="4" t="s">
        <v>129</v>
      </c>
      <c r="D2" s="5">
        <f t="shared" ref="D2:D65" si="1">B2/freq.sum.r1a</f>
        <v>2.8E-3</v>
      </c>
      <c r="E2" s="5" t="str">
        <f t="shared" ref="E2:E65" si="2">_xlfn.LET(_xlpm.sep,":",_xlpm.w,$C2,_xlfn.CONCAT("~",RIGHT(_xlpm.w,LEN(_xlpm.w)-FIND(_xlpm.sep,_xlpm.w)),"~"))</f>
        <v>~r~</v>
      </c>
      <c r="F2" s="5" t="str">
        <f t="shared" ref="F2:F65" si="3">_xlfn.LET(_xlpm.sep,":",_xlpm.w,$C2,_xlfn.CONCAT("[",LEFT(_xlpm.w,FIND(_xlpm.sep,_xlpm.w)-1),"]"))</f>
        <v>[]</v>
      </c>
      <c r="G2" s="6">
        <f t="shared" ref="G2:G65" si="4">_xlfn.LET(_xlpm.w,E2,LEN(_xlpm.w)-2)</f>
        <v>1</v>
      </c>
      <c r="H2" s="6">
        <f t="shared" ref="H2:H65" si="5">_xlfn.LET(_xlpm.w,F2,LEN(_xlpm.w)-2)</f>
        <v>0</v>
      </c>
      <c r="I2" s="6">
        <f t="shared" ref="I2:I65" si="6">_xlfn.LET(_xlpm.a,H2,_xlpm.b,G2,MAX(_xlpm.a,_xlpm.b))</f>
        <v>1</v>
      </c>
      <c r="J2" s="5" cm="1">
        <f t="array" ref="J2">SUM(_xlfn._xlws.FILTER($D$2:$D$477,_xlfn.MAP($E$2:$E$477,_xlfn.LAMBDA(_xlpm.x,_xlpm.x=$E2))))</f>
        <v>6.2399999999999997E-2</v>
      </c>
      <c r="K2" s="5">
        <f t="shared" ref="K2:K65" si="7">$D2/J2</f>
        <v>4.4871794871794872E-2</v>
      </c>
      <c r="L2" s="5" cm="1">
        <f t="array" ref="L2">SUM(_xlfn._xlws.FILTER($D$2:$D$477,_xlfn.MAP($F$2:$F$477,_xlfn.LAMBDA(_xlpm.x,_xlpm.x=$F2))))</f>
        <v>8.3999999999999995E-3</v>
      </c>
      <c r="M2" s="5">
        <f t="shared" ref="M2:M65" si="8">$D2/L2</f>
        <v>0.33333333333333337</v>
      </c>
      <c r="N2" s="5">
        <f t="shared" ref="N2:N65" si="9">_xlfn.LET(_xlpm.freq,B2,_xlpm.size,H2+1,_xlpm.F,O2,LOG(1+_xlpm.freq)*LOG(1+_xlpm.size)*_xlpm.F)</f>
        <v>2.1502827390718498E-2</v>
      </c>
      <c r="O2" s="5">
        <f t="shared" ref="O2:O65" si="10">_xlfn.LET(_xlpm.a,M2,_xlpm.b,K2,2*_xlpm.a*_xlpm.b/(_xlpm.a+_xlpm.b))</f>
        <v>7.909604519774012E-2</v>
      </c>
      <c r="P2" s="5">
        <f t="shared" ref="P2:P65" si="11">_xlfn.LET(_xlpm.p,K2,_xlpm.q,M2,LOG(_xlpm.p/_xlpm.q))</f>
        <v>-0.8709053036205423</v>
      </c>
      <c r="Q2" s="5"/>
    </row>
    <row r="3" spans="1:17">
      <c r="A3" s="4" t="str">
        <f t="shared" si="0"/>
        <v>~i~ : [θa]</v>
      </c>
      <c r="B3" s="2">
        <v>1</v>
      </c>
      <c r="C3" s="4" t="s">
        <v>355</v>
      </c>
      <c r="D3" s="5">
        <f t="shared" si="1"/>
        <v>4.0000000000000002E-4</v>
      </c>
      <c r="E3" s="5" t="str">
        <f t="shared" si="2"/>
        <v>~i~</v>
      </c>
      <c r="F3" s="5" t="str">
        <f t="shared" si="3"/>
        <v>[θa]</v>
      </c>
      <c r="G3" s="6">
        <f t="shared" si="4"/>
        <v>1</v>
      </c>
      <c r="H3" s="6">
        <f t="shared" si="5"/>
        <v>2</v>
      </c>
      <c r="I3" s="6">
        <f t="shared" si="6"/>
        <v>2</v>
      </c>
      <c r="J3" s="5" cm="1">
        <f t="array" ref="J3">SUM(_xlfn._xlws.FILTER($D$2:$D$477,_xlfn.MAP($E$2:$E$477,_xlfn.LAMBDA(_xlpm.x,_xlpm.x=$E3))))</f>
        <v>1.5600000000000001E-2</v>
      </c>
      <c r="K3" s="5">
        <f t="shared" si="7"/>
        <v>2.564102564102564E-2</v>
      </c>
      <c r="L3" s="5" cm="1">
        <f t="array" ref="L3">SUM(_xlfn._xlws.FILTER($D$2:$D$477,_xlfn.MAP($F$2:$F$477,_xlfn.LAMBDA(_xlpm.x,_xlpm.x=$F3))))</f>
        <v>4.8000000000000004E-3</v>
      </c>
      <c r="M3" s="5">
        <f t="shared" si="8"/>
        <v>8.3333333333333329E-2</v>
      </c>
      <c r="N3" s="5">
        <f t="shared" si="9"/>
        <v>7.1073771207416881E-3</v>
      </c>
      <c r="O3" s="5">
        <f t="shared" si="10"/>
        <v>3.9215686274509796E-2</v>
      </c>
      <c r="P3" s="5">
        <f t="shared" si="11"/>
        <v>-0.51188336097887432</v>
      </c>
      <c r="Q3" s="5"/>
    </row>
    <row r="4" spans="1:17">
      <c r="A4" s="4" t="str">
        <f t="shared" si="0"/>
        <v>~s~ : []</v>
      </c>
      <c r="B4" s="2">
        <v>1</v>
      </c>
      <c r="C4" s="4" t="s">
        <v>397</v>
      </c>
      <c r="D4" s="5">
        <f t="shared" si="1"/>
        <v>4.0000000000000002E-4</v>
      </c>
      <c r="E4" s="5" t="str">
        <f t="shared" si="2"/>
        <v>~s~</v>
      </c>
      <c r="F4" s="5" t="str">
        <f t="shared" si="3"/>
        <v>[]</v>
      </c>
      <c r="G4" s="6">
        <f t="shared" si="4"/>
        <v>1</v>
      </c>
      <c r="H4" s="6">
        <f t="shared" si="5"/>
        <v>0</v>
      </c>
      <c r="I4" s="6">
        <f t="shared" si="6"/>
        <v>1</v>
      </c>
      <c r="J4" s="5" cm="1">
        <f t="array" ref="J4">SUM(_xlfn._xlws.FILTER($D$2:$D$477,_xlfn.MAP($E$2:$E$477,_xlfn.LAMBDA(_xlpm.x,_xlpm.x=$E4))))</f>
        <v>2.12E-2</v>
      </c>
      <c r="K4" s="5">
        <f t="shared" si="7"/>
        <v>1.8867924528301886E-2</v>
      </c>
      <c r="L4" s="5" cm="1">
        <f t="array" ref="L4">SUM(_xlfn._xlws.FILTER($D$2:$D$477,_xlfn.MAP($F$2:$F$477,_xlfn.LAMBDA(_xlpm.x,_xlpm.x=$F4))))</f>
        <v>8.3999999999999995E-3</v>
      </c>
      <c r="M4" s="5">
        <f t="shared" si="8"/>
        <v>4.7619047619047623E-2</v>
      </c>
      <c r="N4" s="5">
        <f t="shared" si="9"/>
        <v>2.4491637375528793E-3</v>
      </c>
      <c r="O4" s="5">
        <f t="shared" si="10"/>
        <v>2.7027027027027025E-2</v>
      </c>
      <c r="P4" s="5">
        <f t="shared" si="11"/>
        <v>-0.4020565748668698</v>
      </c>
      <c r="Q4" s="5"/>
    </row>
    <row r="5" spans="1:17">
      <c r="A5" s="4" t="str">
        <f t="shared" si="0"/>
        <v>~i~ : [po]</v>
      </c>
      <c r="B5" s="2">
        <v>1</v>
      </c>
      <c r="C5" s="4" t="s">
        <v>411</v>
      </c>
      <c r="D5" s="5">
        <f t="shared" si="1"/>
        <v>4.0000000000000002E-4</v>
      </c>
      <c r="E5" s="5" t="str">
        <f t="shared" si="2"/>
        <v>~i~</v>
      </c>
      <c r="F5" s="5" t="str">
        <f t="shared" si="3"/>
        <v>[po]</v>
      </c>
      <c r="G5" s="6">
        <f t="shared" si="4"/>
        <v>1</v>
      </c>
      <c r="H5" s="6">
        <f t="shared" si="5"/>
        <v>2</v>
      </c>
      <c r="I5" s="6">
        <f t="shared" si="6"/>
        <v>2</v>
      </c>
      <c r="J5" s="5" cm="1">
        <f t="array" ref="J5">SUM(_xlfn._xlws.FILTER($D$2:$D$477,_xlfn.MAP($E$2:$E$477,_xlfn.LAMBDA(_xlpm.x,_xlpm.x=$E5))))</f>
        <v>1.5600000000000001E-2</v>
      </c>
      <c r="K5" s="5">
        <f t="shared" si="7"/>
        <v>2.564102564102564E-2</v>
      </c>
      <c r="L5" s="5" cm="1">
        <f t="array" ref="L5">SUM(_xlfn._xlws.FILTER($D$2:$D$477,_xlfn.MAP($F$2:$F$477,_xlfn.LAMBDA(_xlpm.x,_xlpm.x=$F5))))</f>
        <v>8.3999999999999995E-3</v>
      </c>
      <c r="M5" s="5">
        <f t="shared" si="8"/>
        <v>4.7619047619047623E-2</v>
      </c>
      <c r="N5" s="5">
        <f t="shared" si="9"/>
        <v>6.0412705526304358E-3</v>
      </c>
      <c r="O5" s="5">
        <f t="shared" si="10"/>
        <v>3.3333333333333333E-2</v>
      </c>
      <c r="P5" s="5">
        <f t="shared" si="11"/>
        <v>-0.26884531229257996</v>
      </c>
      <c r="Q5" s="5"/>
    </row>
    <row r="6" spans="1:17">
      <c r="A6" s="4" t="str">
        <f t="shared" si="0"/>
        <v>~i~ : [ða]</v>
      </c>
      <c r="B6" s="2">
        <v>1</v>
      </c>
      <c r="C6" s="4" t="s">
        <v>364</v>
      </c>
      <c r="D6" s="5">
        <f t="shared" si="1"/>
        <v>4.0000000000000002E-4</v>
      </c>
      <c r="E6" s="5" t="str">
        <f t="shared" si="2"/>
        <v>~i~</v>
      </c>
      <c r="F6" s="5" t="str">
        <f t="shared" si="3"/>
        <v>[ða]</v>
      </c>
      <c r="G6" s="6">
        <f t="shared" si="4"/>
        <v>1</v>
      </c>
      <c r="H6" s="6">
        <f t="shared" si="5"/>
        <v>2</v>
      </c>
      <c r="I6" s="6">
        <f t="shared" si="6"/>
        <v>2</v>
      </c>
      <c r="J6" s="5" cm="1">
        <f t="array" ref="J6">SUM(_xlfn._xlws.FILTER($D$2:$D$477,_xlfn.MAP($E$2:$E$477,_xlfn.LAMBDA(_xlpm.x,_xlpm.x=$E6))))</f>
        <v>1.5600000000000001E-2</v>
      </c>
      <c r="K6" s="5">
        <f t="shared" si="7"/>
        <v>2.564102564102564E-2</v>
      </c>
      <c r="L6" s="5" cm="1">
        <f t="array" ref="L6">SUM(_xlfn._xlws.FILTER($D$2:$D$477,_xlfn.MAP($F$2:$F$477,_xlfn.LAMBDA(_xlpm.x,_xlpm.x=$F6))))</f>
        <v>0.01</v>
      </c>
      <c r="M6" s="5">
        <f t="shared" si="8"/>
        <v>0.04</v>
      </c>
      <c r="N6" s="5">
        <f t="shared" si="9"/>
        <v>5.663691143091034E-3</v>
      </c>
      <c r="O6" s="5">
        <f t="shared" si="10"/>
        <v>3.125E-2</v>
      </c>
      <c r="P6" s="5">
        <f t="shared" si="11"/>
        <v>-0.19312459835446164</v>
      </c>
      <c r="Q6" s="5"/>
    </row>
    <row r="7" spans="1:17">
      <c r="A7" s="4" t="str">
        <f t="shared" si="0"/>
        <v>~y~ : [j]</v>
      </c>
      <c r="B7" s="2">
        <v>4</v>
      </c>
      <c r="C7" s="4" t="s">
        <v>193</v>
      </c>
      <c r="D7" s="5">
        <f t="shared" si="1"/>
        <v>1.6000000000000001E-3</v>
      </c>
      <c r="E7" s="4" t="str">
        <f t="shared" si="2"/>
        <v>~y~</v>
      </c>
      <c r="F7" s="4" t="str">
        <f t="shared" si="3"/>
        <v>[j]</v>
      </c>
      <c r="G7" s="6">
        <f t="shared" si="4"/>
        <v>1</v>
      </c>
      <c r="H7" s="6">
        <f t="shared" si="5"/>
        <v>1</v>
      </c>
      <c r="I7" s="6">
        <f t="shared" si="6"/>
        <v>1</v>
      </c>
      <c r="J7" s="5" cm="1">
        <f t="array" ref="J7">SUM(_xlfn._xlws.FILTER($D$2:$D$477,_xlfn.MAP($E$2:$E$477,_xlfn.LAMBDA(_xlpm.x,_xlpm.x=$E7))))</f>
        <v>2.4000000000000002E-3</v>
      </c>
      <c r="K7" s="5">
        <f t="shared" si="7"/>
        <v>0.66666666666666663</v>
      </c>
      <c r="L7" s="5" cm="1">
        <f t="array" ref="L7">SUM(_xlfn._xlws.FILTER($D$2:$D$477,_xlfn.MAP($F$2:$F$477,_xlfn.LAMBDA(_xlpm.x,_xlpm.x=$F7))))</f>
        <v>1.6000000000000001E-3</v>
      </c>
      <c r="M7" s="5">
        <f t="shared" si="8"/>
        <v>1</v>
      </c>
      <c r="N7" s="5">
        <f t="shared" si="9"/>
        <v>0.26679475638416739</v>
      </c>
      <c r="O7" s="5">
        <f t="shared" si="10"/>
        <v>0.8</v>
      </c>
      <c r="P7" s="5">
        <f t="shared" si="11"/>
        <v>-0.17609125905568127</v>
      </c>
      <c r="Q7" s="5"/>
    </row>
    <row r="8" spans="1:17">
      <c r="A8" s="4" t="str">
        <f t="shared" si="0"/>
        <v>~i~ : [la]</v>
      </c>
      <c r="B8" s="2">
        <v>1</v>
      </c>
      <c r="C8" s="4" t="s">
        <v>463</v>
      </c>
      <c r="D8" s="5">
        <f t="shared" si="1"/>
        <v>4.0000000000000002E-4</v>
      </c>
      <c r="E8" s="5" t="str">
        <f t="shared" si="2"/>
        <v>~i~</v>
      </c>
      <c r="F8" s="5" t="str">
        <f t="shared" si="3"/>
        <v>[la]</v>
      </c>
      <c r="G8" s="6">
        <f t="shared" si="4"/>
        <v>1</v>
      </c>
      <c r="H8" s="6">
        <f t="shared" si="5"/>
        <v>2</v>
      </c>
      <c r="I8" s="6">
        <f t="shared" si="6"/>
        <v>2</v>
      </c>
      <c r="J8" s="5" cm="1">
        <f t="array" ref="J8">SUM(_xlfn._xlws.FILTER($D$2:$D$477,_xlfn.MAP($E$2:$E$477,_xlfn.LAMBDA(_xlpm.x,_xlpm.x=$E8))))</f>
        <v>1.5600000000000001E-2</v>
      </c>
      <c r="K8" s="5">
        <f t="shared" si="7"/>
        <v>2.564102564102564E-2</v>
      </c>
      <c r="L8" s="5" cm="1">
        <f t="array" ref="L8">SUM(_xlfn._xlws.FILTER($D$2:$D$477,_xlfn.MAP($F$2:$F$477,_xlfn.LAMBDA(_xlpm.x,_xlpm.x=$F8))))</f>
        <v>1.12E-2</v>
      </c>
      <c r="M8" s="5">
        <f t="shared" si="8"/>
        <v>3.5714285714285719E-2</v>
      </c>
      <c r="N8" s="5">
        <f t="shared" si="9"/>
        <v>5.4100930322063612E-3</v>
      </c>
      <c r="O8" s="5">
        <f t="shared" si="10"/>
        <v>2.9850746268656719E-2</v>
      </c>
      <c r="P8" s="5">
        <f t="shared" si="11"/>
        <v>-0.14390657568428006</v>
      </c>
      <c r="Q8" s="5"/>
    </row>
    <row r="9" spans="1:17">
      <c r="A9" s="4" t="str">
        <f t="shared" si="0"/>
        <v>~i~ : [i]</v>
      </c>
      <c r="B9" s="2">
        <v>25</v>
      </c>
      <c r="C9" s="4" t="s">
        <v>3</v>
      </c>
      <c r="D9" s="5">
        <f t="shared" si="1"/>
        <v>0.01</v>
      </c>
      <c r="E9" s="4" t="str">
        <f t="shared" si="2"/>
        <v>~i~</v>
      </c>
      <c r="F9" s="4" t="str">
        <f t="shared" si="3"/>
        <v>[i]</v>
      </c>
      <c r="G9" s="6">
        <f t="shared" si="4"/>
        <v>1</v>
      </c>
      <c r="H9" s="6">
        <f t="shared" si="5"/>
        <v>1</v>
      </c>
      <c r="I9" s="6">
        <f t="shared" si="6"/>
        <v>1</v>
      </c>
      <c r="J9" s="5" cm="1">
        <f t="array" ref="J9">SUM(_xlfn._xlws.FILTER($D$2:$D$477,_xlfn.MAP($E$2:$E$477,_xlfn.LAMBDA(_xlpm.x,_xlpm.x=$E9))))</f>
        <v>1.5600000000000001E-2</v>
      </c>
      <c r="K9" s="5">
        <f t="shared" si="7"/>
        <v>0.64102564102564097</v>
      </c>
      <c r="L9" s="5" cm="1">
        <f t="array" ref="L9">SUM(_xlfn._xlws.FILTER($D$2:$D$477,_xlfn.MAP($F$2:$F$477,_xlfn.LAMBDA(_xlpm.x,_xlpm.x=$F9))))</f>
        <v>1.4E-2</v>
      </c>
      <c r="M9" s="5">
        <f t="shared" si="8"/>
        <v>0.7142857142857143</v>
      </c>
      <c r="N9" s="5">
        <f t="shared" si="9"/>
        <v>0.45615801295859337</v>
      </c>
      <c r="O9" s="5">
        <f t="shared" si="10"/>
        <v>0.67567567567567566</v>
      </c>
      <c r="P9" s="5">
        <f t="shared" si="11"/>
        <v>-4.699656267622361E-2</v>
      </c>
      <c r="Q9" s="5"/>
    </row>
    <row r="10" spans="1:17">
      <c r="A10" s="4" t="str">
        <f t="shared" si="0"/>
        <v>~i~ : [pa]</v>
      </c>
      <c r="B10" s="2">
        <v>1</v>
      </c>
      <c r="C10" s="4" t="s">
        <v>418</v>
      </c>
      <c r="D10" s="5">
        <f t="shared" si="1"/>
        <v>4.0000000000000002E-4</v>
      </c>
      <c r="E10" s="5" t="str">
        <f t="shared" si="2"/>
        <v>~i~</v>
      </c>
      <c r="F10" s="5" t="str">
        <f t="shared" si="3"/>
        <v>[pa]</v>
      </c>
      <c r="G10" s="6">
        <f t="shared" si="4"/>
        <v>1</v>
      </c>
      <c r="H10" s="6">
        <f t="shared" si="5"/>
        <v>2</v>
      </c>
      <c r="I10" s="6">
        <f t="shared" si="6"/>
        <v>2</v>
      </c>
      <c r="J10" s="5" cm="1">
        <f t="array" ref="J10">SUM(_xlfn._xlws.FILTER($D$2:$D$477,_xlfn.MAP($E$2:$E$477,_xlfn.LAMBDA(_xlpm.x,_xlpm.x=$E10))))</f>
        <v>1.5600000000000001E-2</v>
      </c>
      <c r="K10" s="5">
        <f t="shared" si="7"/>
        <v>2.564102564102564E-2</v>
      </c>
      <c r="L10" s="5" cm="1">
        <f t="array" ref="L10">SUM(_xlfn._xlws.FILTER($D$2:$D$477,_xlfn.MAP($F$2:$F$477,_xlfn.LAMBDA(_xlpm.x,_xlpm.x=$F10))))</f>
        <v>1.4E-2</v>
      </c>
      <c r="M10" s="5">
        <f t="shared" si="8"/>
        <v>2.8571428571428571E-2</v>
      </c>
      <c r="N10" s="5">
        <f t="shared" si="9"/>
        <v>4.8983274751057586E-3</v>
      </c>
      <c r="O10" s="5">
        <f t="shared" si="10"/>
        <v>2.7027027027027025E-2</v>
      </c>
      <c r="P10" s="5">
        <f t="shared" si="11"/>
        <v>-4.6996562676223555E-2</v>
      </c>
      <c r="Q10" s="5"/>
    </row>
    <row r="11" spans="1:17">
      <c r="A11" s="4" t="str">
        <f t="shared" si="0"/>
        <v>~j~ : [x]</v>
      </c>
      <c r="B11" s="2">
        <v>1</v>
      </c>
      <c r="C11" s="4" t="s">
        <v>373</v>
      </c>
      <c r="D11" s="5">
        <f t="shared" si="1"/>
        <v>4.0000000000000002E-4</v>
      </c>
      <c r="E11" s="5" t="str">
        <f t="shared" si="2"/>
        <v>~j~</v>
      </c>
      <c r="F11" s="5" t="str">
        <f t="shared" si="3"/>
        <v>[x]</v>
      </c>
      <c r="G11" s="6">
        <f t="shared" si="4"/>
        <v>1</v>
      </c>
      <c r="H11" s="6">
        <f t="shared" si="5"/>
        <v>1</v>
      </c>
      <c r="I11" s="6">
        <f t="shared" si="6"/>
        <v>1</v>
      </c>
      <c r="J11" s="5" cm="1">
        <f t="array" ref="J11">SUM(_xlfn._xlws.FILTER($D$2:$D$477,_xlfn.MAP($E$2:$E$477,_xlfn.LAMBDA(_xlpm.x,_xlpm.x=$E11))))</f>
        <v>4.0000000000000002E-4</v>
      </c>
      <c r="K11" s="5">
        <f t="shared" si="7"/>
        <v>1</v>
      </c>
      <c r="L11" s="5" cm="1">
        <f t="array" ref="L11">SUM(_xlfn._xlws.FILTER($D$2:$D$477,_xlfn.MAP($F$2:$F$477,_xlfn.LAMBDA(_xlpm.x,_xlpm.x=$F11))))</f>
        <v>4.0000000000000002E-4</v>
      </c>
      <c r="M11" s="5">
        <f t="shared" si="8"/>
        <v>1</v>
      </c>
      <c r="N11" s="5">
        <f t="shared" si="9"/>
        <v>0.14362780923945326</v>
      </c>
      <c r="O11" s="5">
        <f t="shared" si="10"/>
        <v>1</v>
      </c>
      <c r="P11" s="5">
        <f t="shared" si="11"/>
        <v>0</v>
      </c>
      <c r="Q11" s="5"/>
    </row>
    <row r="12" spans="1:17">
      <c r="A12" s="4" t="str">
        <f t="shared" si="0"/>
        <v>~t~ : [t]</v>
      </c>
      <c r="B12" s="2">
        <v>1</v>
      </c>
      <c r="C12" s="4" t="s">
        <v>379</v>
      </c>
      <c r="D12" s="5">
        <f t="shared" si="1"/>
        <v>4.0000000000000002E-4</v>
      </c>
      <c r="E12" s="5" t="str">
        <f t="shared" si="2"/>
        <v>~t~</v>
      </c>
      <c r="F12" s="5" t="str">
        <f t="shared" si="3"/>
        <v>[t]</v>
      </c>
      <c r="G12" s="6">
        <f t="shared" si="4"/>
        <v>1</v>
      </c>
      <c r="H12" s="6">
        <f t="shared" si="5"/>
        <v>1</v>
      </c>
      <c r="I12" s="6">
        <f t="shared" si="6"/>
        <v>1</v>
      </c>
      <c r="J12" s="5" cm="1">
        <f t="array" ref="J12">SUM(_xlfn._xlws.FILTER($D$2:$D$477,_xlfn.MAP($E$2:$E$477,_xlfn.LAMBDA(_xlpm.x,_xlpm.x=$E12))))</f>
        <v>4.0000000000000002E-4</v>
      </c>
      <c r="K12" s="5">
        <f t="shared" si="7"/>
        <v>1</v>
      </c>
      <c r="L12" s="5" cm="1">
        <f t="array" ref="L12">SUM(_xlfn._xlws.FILTER($D$2:$D$477,_xlfn.MAP($F$2:$F$477,_xlfn.LAMBDA(_xlpm.x,_xlpm.x=$F12))))</f>
        <v>4.0000000000000002E-4</v>
      </c>
      <c r="M12" s="5">
        <f t="shared" si="8"/>
        <v>1</v>
      </c>
      <c r="N12" s="5">
        <f t="shared" si="9"/>
        <v>0.14362780923945326</v>
      </c>
      <c r="O12" s="5">
        <f t="shared" si="10"/>
        <v>1</v>
      </c>
      <c r="P12" s="5">
        <f t="shared" si="11"/>
        <v>0</v>
      </c>
      <c r="Q12" s="5"/>
    </row>
    <row r="13" spans="1:17">
      <c r="A13" s="4" t="str">
        <f t="shared" si="0"/>
        <v>~d~ : [ð]</v>
      </c>
      <c r="B13" s="2">
        <v>10</v>
      </c>
      <c r="C13" s="4" t="s">
        <v>107</v>
      </c>
      <c r="D13" s="5">
        <f t="shared" si="1"/>
        <v>4.0000000000000001E-3</v>
      </c>
      <c r="E13" s="4" t="str">
        <f t="shared" si="2"/>
        <v>~d~</v>
      </c>
      <c r="F13" s="4" t="str">
        <f t="shared" si="3"/>
        <v>[ð]</v>
      </c>
      <c r="G13" s="6">
        <f t="shared" si="4"/>
        <v>1</v>
      </c>
      <c r="H13" s="6">
        <f t="shared" si="5"/>
        <v>1</v>
      </c>
      <c r="I13" s="6">
        <f t="shared" si="6"/>
        <v>1</v>
      </c>
      <c r="J13" s="5" cm="1">
        <f t="array" ref="J13">SUM(_xlfn._xlws.FILTER($D$2:$D$477,_xlfn.MAP($E$2:$E$477,_xlfn.LAMBDA(_xlpm.x,_xlpm.x=$E13))))</f>
        <v>4.4000000000000003E-3</v>
      </c>
      <c r="K13" s="5">
        <f t="shared" si="7"/>
        <v>0.90909090909090906</v>
      </c>
      <c r="L13" s="5" cm="1">
        <f t="array" ref="L13">SUM(_xlfn._xlws.FILTER($D$2:$D$477,_xlfn.MAP($F$2:$F$477,_xlfn.LAMBDA(_xlpm.x,_xlpm.x=$F13))))</f>
        <v>4.4000000000000003E-3</v>
      </c>
      <c r="M13" s="5">
        <f t="shared" si="8"/>
        <v>0.90909090909090906</v>
      </c>
      <c r="N13" s="5">
        <f t="shared" si="9"/>
        <v>0.45170053145324612</v>
      </c>
      <c r="O13" s="5">
        <f t="shared" si="10"/>
        <v>0.90909090909090906</v>
      </c>
      <c r="P13" s="5">
        <f t="shared" si="11"/>
        <v>0</v>
      </c>
      <c r="Q13" s="5"/>
    </row>
    <row r="14" spans="1:17">
      <c r="A14" s="4" t="str">
        <f t="shared" si="0"/>
        <v>~z~ : [θ]</v>
      </c>
      <c r="B14" s="2">
        <v>8</v>
      </c>
      <c r="C14" s="4" t="s">
        <v>113</v>
      </c>
      <c r="D14" s="5">
        <f t="shared" si="1"/>
        <v>3.2000000000000002E-3</v>
      </c>
      <c r="E14" s="4" t="str">
        <f t="shared" si="2"/>
        <v>~z~</v>
      </c>
      <c r="F14" s="4" t="str">
        <f t="shared" si="3"/>
        <v>[θ]</v>
      </c>
      <c r="G14" s="6">
        <f t="shared" si="4"/>
        <v>1</v>
      </c>
      <c r="H14" s="6">
        <f t="shared" si="5"/>
        <v>1</v>
      </c>
      <c r="I14" s="6">
        <f t="shared" si="6"/>
        <v>1</v>
      </c>
      <c r="J14" s="5" cm="1">
        <f t="array" ref="J14">SUM(_xlfn._xlws.FILTER($D$2:$D$477,_xlfn.MAP($E$2:$E$477,_xlfn.LAMBDA(_xlpm.x,_xlpm.x=$E14))))</f>
        <v>3.2000000000000002E-3</v>
      </c>
      <c r="K14" s="5">
        <f t="shared" si="7"/>
        <v>1</v>
      </c>
      <c r="L14" s="5" cm="1">
        <f t="array" ref="L14">SUM(_xlfn._xlws.FILTER($D$2:$D$477,_xlfn.MAP($F$2:$F$477,_xlfn.LAMBDA(_xlpm.x,_xlpm.x=$F14))))</f>
        <v>3.2000000000000002E-3</v>
      </c>
      <c r="M14" s="5">
        <f t="shared" si="8"/>
        <v>1</v>
      </c>
      <c r="N14" s="5">
        <f t="shared" si="9"/>
        <v>0.45528938341052999</v>
      </c>
      <c r="O14" s="5">
        <f t="shared" si="10"/>
        <v>1</v>
      </c>
      <c r="P14" s="5">
        <f t="shared" si="11"/>
        <v>0</v>
      </c>
      <c r="Q14" s="5"/>
    </row>
    <row r="15" spans="1:17">
      <c r="A15" s="4" t="str">
        <f t="shared" si="0"/>
        <v>~l~ : [l]</v>
      </c>
      <c r="B15" s="2">
        <v>22</v>
      </c>
      <c r="C15" s="4" t="s">
        <v>93</v>
      </c>
      <c r="D15" s="5">
        <f t="shared" si="1"/>
        <v>8.8000000000000005E-3</v>
      </c>
      <c r="E15" s="5" t="str">
        <f t="shared" si="2"/>
        <v>~l~</v>
      </c>
      <c r="F15" s="5" t="str">
        <f t="shared" si="3"/>
        <v>[l]</v>
      </c>
      <c r="G15" s="6">
        <f t="shared" si="4"/>
        <v>1</v>
      </c>
      <c r="H15" s="6">
        <f t="shared" si="5"/>
        <v>1</v>
      </c>
      <c r="I15" s="6">
        <f t="shared" si="6"/>
        <v>1</v>
      </c>
      <c r="J15" s="5" cm="1">
        <f t="array" ref="J15">SUM(_xlfn._xlws.FILTER($D$2:$D$477,_xlfn.MAP($E$2:$E$477,_xlfn.LAMBDA(_xlpm.x,_xlpm.x=$E15))))</f>
        <v>8.8000000000000005E-3</v>
      </c>
      <c r="K15" s="5">
        <f t="shared" si="7"/>
        <v>1</v>
      </c>
      <c r="L15" s="5" cm="1">
        <f t="array" ref="L15">SUM(_xlfn._xlws.FILTER($D$2:$D$477,_xlfn.MAP($F$2:$F$477,_xlfn.LAMBDA(_xlpm.x,_xlpm.x=$F15))))</f>
        <v>8.8000000000000005E-3</v>
      </c>
      <c r="M15" s="5">
        <f t="shared" si="8"/>
        <v>1</v>
      </c>
      <c r="N15" s="5">
        <f t="shared" si="9"/>
        <v>0.6497092937074046</v>
      </c>
      <c r="O15" s="5">
        <f t="shared" si="10"/>
        <v>1</v>
      </c>
      <c r="P15" s="5">
        <f t="shared" si="11"/>
        <v>0</v>
      </c>
      <c r="Q15" s="5"/>
    </row>
    <row r="16" spans="1:17">
      <c r="A16" s="4" t="str">
        <f t="shared" si="0"/>
        <v>~n~ : [n]</v>
      </c>
      <c r="B16" s="2">
        <v>40</v>
      </c>
      <c r="C16" s="4" t="s">
        <v>88</v>
      </c>
      <c r="D16" s="5">
        <f t="shared" si="1"/>
        <v>1.6E-2</v>
      </c>
      <c r="E16" s="4" t="str">
        <f t="shared" si="2"/>
        <v>~n~</v>
      </c>
      <c r="F16" s="4" t="str">
        <f t="shared" si="3"/>
        <v>[n]</v>
      </c>
      <c r="G16" s="6">
        <f t="shared" si="4"/>
        <v>1</v>
      </c>
      <c r="H16" s="6">
        <f t="shared" si="5"/>
        <v>1</v>
      </c>
      <c r="I16" s="6">
        <f t="shared" si="6"/>
        <v>1</v>
      </c>
      <c r="J16" s="5" cm="1">
        <f t="array" ref="J16">SUM(_xlfn._xlws.FILTER($D$2:$D$477,_xlfn.MAP($E$2:$E$477,_xlfn.LAMBDA(_xlpm.x,_xlpm.x=$E16))))</f>
        <v>1.6E-2</v>
      </c>
      <c r="K16" s="5">
        <f t="shared" si="7"/>
        <v>1</v>
      </c>
      <c r="L16" s="5" cm="1">
        <f t="array" ref="L16">SUM(_xlfn._xlws.FILTER($D$2:$D$477,_xlfn.MAP($F$2:$F$477,_xlfn.LAMBDA(_xlpm.x,_xlpm.x=$F16))))</f>
        <v>1.6E-2</v>
      </c>
      <c r="M16" s="5">
        <f t="shared" si="8"/>
        <v>1</v>
      </c>
      <c r="N16" s="5">
        <f t="shared" si="9"/>
        <v>0.76949345730973651</v>
      </c>
      <c r="O16" s="5">
        <f t="shared" si="10"/>
        <v>1</v>
      </c>
      <c r="P16" s="5">
        <f t="shared" si="11"/>
        <v>0</v>
      </c>
      <c r="Q16" s="5"/>
    </row>
    <row r="17" spans="1:17">
      <c r="A17" s="4" t="str">
        <f t="shared" si="0"/>
        <v>~s~ : [s]</v>
      </c>
      <c r="B17" s="2">
        <v>52</v>
      </c>
      <c r="C17" s="4" t="s">
        <v>87</v>
      </c>
      <c r="D17" s="5">
        <f t="shared" si="1"/>
        <v>2.0799999999999999E-2</v>
      </c>
      <c r="E17" s="4" t="str">
        <f t="shared" si="2"/>
        <v>~s~</v>
      </c>
      <c r="F17" s="4" t="str">
        <f t="shared" si="3"/>
        <v>[s]</v>
      </c>
      <c r="G17" s="6">
        <f t="shared" si="4"/>
        <v>1</v>
      </c>
      <c r="H17" s="6">
        <f t="shared" si="5"/>
        <v>1</v>
      </c>
      <c r="I17" s="6">
        <f t="shared" si="6"/>
        <v>1</v>
      </c>
      <c r="J17" s="5" cm="1">
        <f t="array" ref="J17">SUM(_xlfn._xlws.FILTER($D$2:$D$477,_xlfn.MAP($E$2:$E$477,_xlfn.LAMBDA(_xlpm.x,_xlpm.x=$E17))))</f>
        <v>2.12E-2</v>
      </c>
      <c r="K17" s="5">
        <f t="shared" si="7"/>
        <v>0.98113207547169812</v>
      </c>
      <c r="L17" s="5" cm="1">
        <f t="array" ref="L17">SUM(_xlfn._xlws.FILTER($D$2:$D$477,_xlfn.MAP($F$2:$F$477,_xlfn.LAMBDA(_xlpm.x,_xlpm.x=$F17))))</f>
        <v>2.12E-2</v>
      </c>
      <c r="M17" s="5">
        <f t="shared" si="8"/>
        <v>0.98113207547169812</v>
      </c>
      <c r="N17" s="5">
        <f t="shared" si="9"/>
        <v>0.80716623871909066</v>
      </c>
      <c r="O17" s="5">
        <f t="shared" si="10"/>
        <v>0.98113207547169812</v>
      </c>
      <c r="P17" s="5">
        <f t="shared" si="11"/>
        <v>0</v>
      </c>
      <c r="Q17" s="5"/>
    </row>
    <row r="18" spans="1:17">
      <c r="A18" s="4" t="str">
        <f t="shared" si="0"/>
        <v>~r~ : [ɾ]</v>
      </c>
      <c r="B18" s="2">
        <v>149</v>
      </c>
      <c r="C18" s="4" t="s">
        <v>84</v>
      </c>
      <c r="D18" s="5">
        <f t="shared" si="1"/>
        <v>5.96E-2</v>
      </c>
      <c r="E18" s="4" t="str">
        <f t="shared" si="2"/>
        <v>~r~</v>
      </c>
      <c r="F18" s="4" t="str">
        <f t="shared" si="3"/>
        <v>[ɾ]</v>
      </c>
      <c r="G18" s="6">
        <f t="shared" si="4"/>
        <v>1</v>
      </c>
      <c r="H18" s="6">
        <f t="shared" si="5"/>
        <v>1</v>
      </c>
      <c r="I18" s="6">
        <f t="shared" si="6"/>
        <v>1</v>
      </c>
      <c r="J18" s="5" cm="1">
        <f t="array" ref="J18">SUM(_xlfn._xlws.FILTER($D$2:$D$477,_xlfn.MAP($E$2:$E$477,_xlfn.LAMBDA(_xlpm.x,_xlpm.x=$E18))))</f>
        <v>6.2399999999999997E-2</v>
      </c>
      <c r="K18" s="5">
        <f t="shared" si="7"/>
        <v>0.95512820512820518</v>
      </c>
      <c r="L18" s="5" cm="1">
        <f t="array" ref="L18">SUM(_xlfn._xlws.FILTER($D$2:$D$477,_xlfn.MAP($F$2:$F$477,_xlfn.LAMBDA(_xlpm.x,_xlpm.x=$F18))))</f>
        <v>6.239999999999999E-2</v>
      </c>
      <c r="M18" s="5">
        <f t="shared" si="8"/>
        <v>0.95512820512820529</v>
      </c>
      <c r="N18" s="5">
        <f t="shared" si="9"/>
        <v>0.9916708294478549</v>
      </c>
      <c r="O18" s="5">
        <f t="shared" si="10"/>
        <v>0.95512820512820518</v>
      </c>
      <c r="P18" s="5">
        <f t="shared" si="11"/>
        <v>-4.821637332766436E-17</v>
      </c>
      <c r="Q18" s="5"/>
    </row>
    <row r="19" spans="1:17">
      <c r="A19" s="4" t="str">
        <f t="shared" si="0"/>
        <v>~i~ : [ðo]</v>
      </c>
      <c r="B19" s="2">
        <v>3</v>
      </c>
      <c r="C19" s="4" t="s">
        <v>204</v>
      </c>
      <c r="D19" s="5">
        <f t="shared" si="1"/>
        <v>1.1999999999999999E-3</v>
      </c>
      <c r="E19" s="5" t="str">
        <f t="shared" si="2"/>
        <v>~i~</v>
      </c>
      <c r="F19" s="5" t="str">
        <f t="shared" si="3"/>
        <v>[ðo]</v>
      </c>
      <c r="G19" s="6">
        <f t="shared" si="4"/>
        <v>1</v>
      </c>
      <c r="H19" s="6">
        <f t="shared" si="5"/>
        <v>2</v>
      </c>
      <c r="I19" s="6">
        <f t="shared" si="6"/>
        <v>2</v>
      </c>
      <c r="J19" s="5" cm="1">
        <f t="array" ref="J19">SUM(_xlfn._xlws.FILTER($D$2:$D$477,_xlfn.MAP($E$2:$E$477,_xlfn.LAMBDA(_xlpm.x,_xlpm.x=$E19))))</f>
        <v>1.5600000000000001E-2</v>
      </c>
      <c r="K19" s="5">
        <f t="shared" si="7"/>
        <v>7.6923076923076913E-2</v>
      </c>
      <c r="L19" s="5" cm="1">
        <f t="array" ref="L19">SUM(_xlfn._xlws.FILTER($D$2:$D$477,_xlfn.MAP($F$2:$F$477,_xlfn.LAMBDA(_xlpm.x,_xlpm.x=$F19))))</f>
        <v>1.7200000000000003E-2</v>
      </c>
      <c r="M19" s="5">
        <f t="shared" si="8"/>
        <v>6.9767441860465101E-2</v>
      </c>
      <c r="N19" s="5">
        <f t="shared" si="9"/>
        <v>2.6522651206670207E-2</v>
      </c>
      <c r="O19" s="5">
        <f t="shared" si="10"/>
        <v>7.3170731707317069E-2</v>
      </c>
      <c r="P19" s="5">
        <f t="shared" si="11"/>
        <v>4.2403848553087355E-2</v>
      </c>
      <c r="Q19" s="5"/>
    </row>
    <row r="20" spans="1:17">
      <c r="A20" s="4" t="str">
        <f t="shared" si="0"/>
        <v>~i~ : [na]</v>
      </c>
      <c r="B20" s="2">
        <v>2</v>
      </c>
      <c r="C20" s="4" t="s">
        <v>257</v>
      </c>
      <c r="D20" s="5">
        <f t="shared" si="1"/>
        <v>8.0000000000000004E-4</v>
      </c>
      <c r="E20" s="5" t="str">
        <f t="shared" si="2"/>
        <v>~i~</v>
      </c>
      <c r="F20" s="5" t="str">
        <f t="shared" si="3"/>
        <v>[na]</v>
      </c>
      <c r="G20" s="6">
        <f t="shared" si="4"/>
        <v>1</v>
      </c>
      <c r="H20" s="6">
        <f t="shared" si="5"/>
        <v>2</v>
      </c>
      <c r="I20" s="6">
        <f t="shared" si="6"/>
        <v>2</v>
      </c>
      <c r="J20" s="5" cm="1">
        <f t="array" ref="J20">SUM(_xlfn._xlws.FILTER($D$2:$D$477,_xlfn.MAP($E$2:$E$477,_xlfn.LAMBDA(_xlpm.x,_xlpm.x=$E20))))</f>
        <v>1.5600000000000001E-2</v>
      </c>
      <c r="K20" s="5">
        <f t="shared" si="7"/>
        <v>5.128205128205128E-2</v>
      </c>
      <c r="L20" s="5" cm="1">
        <f t="array" ref="L20">SUM(_xlfn._xlws.FILTER($D$2:$D$477,_xlfn.MAP($F$2:$F$477,_xlfn.LAMBDA(_xlpm.x,_xlpm.x=$F20))))</f>
        <v>1.72E-2</v>
      </c>
      <c r="M20" s="5">
        <f t="shared" si="8"/>
        <v>4.6511627906976744E-2</v>
      </c>
      <c r="N20" s="5">
        <f t="shared" si="9"/>
        <v>1.4012469194093002E-2</v>
      </c>
      <c r="O20" s="5">
        <f t="shared" si="10"/>
        <v>4.878048780487805E-2</v>
      </c>
      <c r="P20" s="5">
        <f t="shared" si="11"/>
        <v>4.2403848553087355E-2</v>
      </c>
      <c r="Q20" s="5"/>
    </row>
    <row r="21" spans="1:17">
      <c r="A21" s="4" t="str">
        <f t="shared" si="0"/>
        <v>~e~ : [e]</v>
      </c>
      <c r="B21" s="2">
        <v>67</v>
      </c>
      <c r="C21" s="4" t="s">
        <v>30</v>
      </c>
      <c r="D21" s="5">
        <f t="shared" si="1"/>
        <v>2.6800000000000001E-2</v>
      </c>
      <c r="E21" s="4" t="str">
        <f t="shared" si="2"/>
        <v>~e~</v>
      </c>
      <c r="F21" s="4" t="str">
        <f t="shared" si="3"/>
        <v>[e]</v>
      </c>
      <c r="G21" s="6">
        <f t="shared" si="4"/>
        <v>1</v>
      </c>
      <c r="H21" s="6">
        <f t="shared" si="5"/>
        <v>1</v>
      </c>
      <c r="I21" s="6">
        <f t="shared" si="6"/>
        <v>1</v>
      </c>
      <c r="J21" s="5" cm="1">
        <f t="array" ref="J21">SUM(_xlfn._xlws.FILTER($D$2:$D$477,_xlfn.MAP($E$2:$E$477,_xlfn.LAMBDA(_xlpm.x,_xlpm.x=$E21))))</f>
        <v>2.6800000000000001E-2</v>
      </c>
      <c r="K21" s="5">
        <f t="shared" si="7"/>
        <v>1</v>
      </c>
      <c r="L21" s="5" cm="1">
        <f t="array" ref="L21">SUM(_xlfn._xlws.FILTER($D$2:$D$477,_xlfn.MAP($F$2:$F$477,_xlfn.LAMBDA(_xlpm.x,_xlpm.x=$F21))))</f>
        <v>2.9600000000000001E-2</v>
      </c>
      <c r="M21" s="5">
        <f t="shared" si="8"/>
        <v>0.90540540540540537</v>
      </c>
      <c r="N21" s="5">
        <f t="shared" si="9"/>
        <v>0.8309225498571543</v>
      </c>
      <c r="O21" s="5">
        <f t="shared" si="10"/>
        <v>0.95035460992907805</v>
      </c>
      <c r="P21" s="5">
        <f t="shared" si="11"/>
        <v>4.3156917030149788E-2</v>
      </c>
      <c r="Q21" s="5"/>
    </row>
    <row r="22" spans="1:17">
      <c r="A22" s="4" t="str">
        <f t="shared" si="0"/>
        <v>~u~ : [u]</v>
      </c>
      <c r="B22" s="2">
        <v>13</v>
      </c>
      <c r="C22" s="4" t="s">
        <v>73</v>
      </c>
      <c r="D22" s="5">
        <f t="shared" si="1"/>
        <v>5.1999999999999998E-3</v>
      </c>
      <c r="E22" s="5" t="str">
        <f t="shared" si="2"/>
        <v>~u~</v>
      </c>
      <c r="F22" s="5" t="str">
        <f t="shared" si="3"/>
        <v>[u]</v>
      </c>
      <c r="G22" s="6">
        <f t="shared" si="4"/>
        <v>1</v>
      </c>
      <c r="H22" s="6">
        <f t="shared" si="5"/>
        <v>1</v>
      </c>
      <c r="I22" s="6">
        <f t="shared" si="6"/>
        <v>1</v>
      </c>
      <c r="J22" s="5" cm="1">
        <f t="array" ref="J22">SUM(_xlfn._xlws.FILTER($D$2:$D$477,_xlfn.MAP($E$2:$E$477,_xlfn.LAMBDA(_xlpm.x,_xlpm.x=$E22))))</f>
        <v>5.5999999999999999E-3</v>
      </c>
      <c r="K22" s="5">
        <f t="shared" si="7"/>
        <v>0.92857142857142849</v>
      </c>
      <c r="L22" s="5" cm="1">
        <f t="array" ref="L22">SUM(_xlfn._xlws.FILTER($D$2:$D$477,_xlfn.MAP($F$2:$F$477,_xlfn.LAMBDA(_xlpm.x,_xlpm.x=$F22))))</f>
        <v>6.4000000000000003E-3</v>
      </c>
      <c r="M22" s="5">
        <f t="shared" si="8"/>
        <v>0.81249999999999989</v>
      </c>
      <c r="N22" s="5">
        <f t="shared" si="9"/>
        <v>0.47392977359189181</v>
      </c>
      <c r="O22" s="5">
        <f t="shared" si="10"/>
        <v>0.86666666666666659</v>
      </c>
      <c r="P22" s="5">
        <f t="shared" si="11"/>
        <v>5.7991946977686816E-2</v>
      </c>
      <c r="Q22" s="5"/>
    </row>
    <row r="23" spans="1:17">
      <c r="A23" s="4" t="str">
        <f t="shared" si="0"/>
        <v>~a~ : [a]</v>
      </c>
      <c r="B23" s="2">
        <v>67</v>
      </c>
      <c r="C23" s="4" t="s">
        <v>1</v>
      </c>
      <c r="D23" s="5">
        <f t="shared" si="1"/>
        <v>2.6800000000000001E-2</v>
      </c>
      <c r="E23" s="4" t="str">
        <f t="shared" si="2"/>
        <v>~a~</v>
      </c>
      <c r="F23" s="4" t="str">
        <f t="shared" si="3"/>
        <v>[a]</v>
      </c>
      <c r="G23" s="6">
        <f t="shared" si="4"/>
        <v>1</v>
      </c>
      <c r="H23" s="6">
        <f t="shared" si="5"/>
        <v>1</v>
      </c>
      <c r="I23" s="6">
        <f t="shared" si="6"/>
        <v>1</v>
      </c>
      <c r="J23" s="5" cm="1">
        <f t="array" ref="J23">SUM(_xlfn._xlws.FILTER($D$2:$D$477,_xlfn.MAP($E$2:$E$477,_xlfn.LAMBDA(_xlpm.x,_xlpm.x=$E23))))</f>
        <v>2.6800000000000001E-2</v>
      </c>
      <c r="K23" s="5">
        <f t="shared" si="7"/>
        <v>1</v>
      </c>
      <c r="L23" s="5" cm="1">
        <f t="array" ref="L23">SUM(_xlfn._xlws.FILTER($D$2:$D$477,_xlfn.MAP($F$2:$F$477,_xlfn.LAMBDA(_xlpm.x,_xlpm.x=$F23))))</f>
        <v>3.2000000000000001E-2</v>
      </c>
      <c r="M23" s="5">
        <f t="shared" si="8"/>
        <v>0.83750000000000002</v>
      </c>
      <c r="N23" s="5">
        <f t="shared" si="9"/>
        <v>0.79700734374053572</v>
      </c>
      <c r="O23" s="5">
        <f t="shared" si="10"/>
        <v>0.91156462585034015</v>
      </c>
      <c r="P23" s="5">
        <f t="shared" si="11"/>
        <v>7.7015184291117117E-2</v>
      </c>
      <c r="Q23" s="5"/>
    </row>
    <row r="24" spans="1:17">
      <c r="A24" s="4" t="str">
        <f t="shared" si="0"/>
        <v>~o~ : [o]</v>
      </c>
      <c r="B24" s="2">
        <v>29</v>
      </c>
      <c r="C24" s="4" t="s">
        <v>50</v>
      </c>
      <c r="D24" s="5">
        <f t="shared" si="1"/>
        <v>1.1599999999999999E-2</v>
      </c>
      <c r="E24" s="5" t="str">
        <f t="shared" si="2"/>
        <v>~o~</v>
      </c>
      <c r="F24" s="5" t="str">
        <f t="shared" si="3"/>
        <v>[o]</v>
      </c>
      <c r="G24" s="6">
        <f t="shared" si="4"/>
        <v>1</v>
      </c>
      <c r="H24" s="6">
        <f t="shared" si="5"/>
        <v>1</v>
      </c>
      <c r="I24" s="6">
        <f t="shared" si="6"/>
        <v>1</v>
      </c>
      <c r="J24" s="5" cm="1">
        <f t="array" ref="J24">SUM(_xlfn._xlws.FILTER($D$2:$D$477,_xlfn.MAP($E$2:$E$477,_xlfn.LAMBDA(_xlpm.x,_xlpm.x=$E24))))</f>
        <v>1.1599999999999999E-2</v>
      </c>
      <c r="K24" s="5">
        <f t="shared" si="7"/>
        <v>1</v>
      </c>
      <c r="L24" s="5" cm="1">
        <f t="array" ref="L24">SUM(_xlfn._xlws.FILTER($D$2:$D$477,_xlfn.MAP($F$2:$F$477,_xlfn.LAMBDA(_xlpm.x,_xlpm.x=$F24))))</f>
        <v>1.4399999999999998E-2</v>
      </c>
      <c r="M24" s="5">
        <f t="shared" si="8"/>
        <v>0.80555555555555558</v>
      </c>
      <c r="N24" s="5">
        <f t="shared" si="9"/>
        <v>0.6288680752714737</v>
      </c>
      <c r="O24" s="5">
        <f t="shared" si="10"/>
        <v>0.89230769230769236</v>
      </c>
      <c r="P24" s="5">
        <f t="shared" si="11"/>
        <v>9.3904502868331186E-2</v>
      </c>
      <c r="Q24" s="5"/>
    </row>
    <row r="25" spans="1:17">
      <c r="A25" s="4" t="str">
        <f t="shared" si="0"/>
        <v>~u~ : [ða]</v>
      </c>
      <c r="B25" s="2">
        <v>1</v>
      </c>
      <c r="C25" s="4" t="s">
        <v>363</v>
      </c>
      <c r="D25" s="5">
        <f t="shared" si="1"/>
        <v>4.0000000000000002E-4</v>
      </c>
      <c r="E25" s="5" t="str">
        <f t="shared" si="2"/>
        <v>~u~</v>
      </c>
      <c r="F25" s="5" t="str">
        <f t="shared" si="3"/>
        <v>[ða]</v>
      </c>
      <c r="G25" s="6">
        <f t="shared" si="4"/>
        <v>1</v>
      </c>
      <c r="H25" s="6">
        <f t="shared" si="5"/>
        <v>2</v>
      </c>
      <c r="I25" s="6">
        <f t="shared" si="6"/>
        <v>2</v>
      </c>
      <c r="J25" s="5" cm="1">
        <f t="array" ref="J25">SUM(_xlfn._xlws.FILTER($D$2:$D$477,_xlfn.MAP($E$2:$E$477,_xlfn.LAMBDA(_xlpm.x,_xlpm.x=$E25))))</f>
        <v>5.5999999999999999E-3</v>
      </c>
      <c r="K25" s="5">
        <f t="shared" si="7"/>
        <v>7.1428571428571438E-2</v>
      </c>
      <c r="L25" s="5" cm="1">
        <f t="array" ref="L25">SUM(_xlfn._xlws.FILTER($D$2:$D$477,_xlfn.MAP($F$2:$F$477,_xlfn.LAMBDA(_xlpm.x,_xlpm.x=$F25))))</f>
        <v>0.01</v>
      </c>
      <c r="M25" s="5">
        <f t="shared" si="8"/>
        <v>0.04</v>
      </c>
      <c r="N25" s="5">
        <f t="shared" si="9"/>
        <v>9.2942623886622111E-3</v>
      </c>
      <c r="O25" s="5">
        <f t="shared" si="10"/>
        <v>5.1282051282051287E-2</v>
      </c>
      <c r="P25" s="5">
        <f t="shared" si="11"/>
        <v>0.25181197299379965</v>
      </c>
      <c r="Q25" s="5"/>
    </row>
    <row r="26" spans="1:17">
      <c r="A26" s="4" t="str">
        <f t="shared" si="0"/>
        <v>~d~ : []</v>
      </c>
      <c r="B26" s="2">
        <v>1</v>
      </c>
      <c r="C26" s="4" t="s">
        <v>495</v>
      </c>
      <c r="D26" s="5">
        <f t="shared" si="1"/>
        <v>4.0000000000000002E-4</v>
      </c>
      <c r="E26" s="5" t="str">
        <f t="shared" si="2"/>
        <v>~d~</v>
      </c>
      <c r="F26" s="5" t="str">
        <f t="shared" si="3"/>
        <v>[]</v>
      </c>
      <c r="G26" s="6">
        <f t="shared" si="4"/>
        <v>1</v>
      </c>
      <c r="H26" s="6">
        <f t="shared" si="5"/>
        <v>0</v>
      </c>
      <c r="I26" s="6">
        <f t="shared" si="6"/>
        <v>1</v>
      </c>
      <c r="J26" s="5" cm="1">
        <f t="array" ref="J26">SUM(_xlfn._xlws.FILTER($D$2:$D$477,_xlfn.MAP($E$2:$E$477,_xlfn.LAMBDA(_xlpm.x,_xlpm.x=$E26))))</f>
        <v>4.4000000000000003E-3</v>
      </c>
      <c r="K26" s="5">
        <f t="shared" si="7"/>
        <v>9.0909090909090912E-2</v>
      </c>
      <c r="L26" s="5" cm="1">
        <f t="array" ref="L26">SUM(_xlfn._xlws.FILTER($D$2:$D$477,_xlfn.MAP($F$2:$F$477,_xlfn.LAMBDA(_xlpm.x,_xlpm.x=$F26))))</f>
        <v>8.3999999999999995E-3</v>
      </c>
      <c r="M26" s="5">
        <f t="shared" si="8"/>
        <v>4.7619047619047623E-2</v>
      </c>
      <c r="N26" s="5">
        <f t="shared" si="9"/>
        <v>5.6636911430910349E-3</v>
      </c>
      <c r="O26" s="5">
        <f t="shared" si="10"/>
        <v>6.2500000000000014E-2</v>
      </c>
      <c r="P26" s="5">
        <f t="shared" si="11"/>
        <v>0.28082660957569422</v>
      </c>
      <c r="Q26" s="5"/>
    </row>
    <row r="27" spans="1:17">
      <c r="A27" s="4" t="str">
        <f t="shared" si="0"/>
        <v>~y~ : []</v>
      </c>
      <c r="B27" s="2">
        <v>1</v>
      </c>
      <c r="C27" s="4" t="s">
        <v>370</v>
      </c>
      <c r="D27" s="5">
        <f t="shared" si="1"/>
        <v>4.0000000000000002E-4</v>
      </c>
      <c r="E27" s="5" t="str">
        <f t="shared" si="2"/>
        <v>~y~</v>
      </c>
      <c r="F27" s="5" t="str">
        <f t="shared" si="3"/>
        <v>[]</v>
      </c>
      <c r="G27" s="6">
        <f t="shared" si="4"/>
        <v>1</v>
      </c>
      <c r="H27" s="6">
        <f t="shared" si="5"/>
        <v>0</v>
      </c>
      <c r="I27" s="6">
        <f t="shared" si="6"/>
        <v>1</v>
      </c>
      <c r="J27" s="5" cm="1">
        <f t="array" ref="J27">SUM(_xlfn._xlws.FILTER($D$2:$D$477,_xlfn.MAP($E$2:$E$477,_xlfn.LAMBDA(_xlpm.x,_xlpm.x=$E27))))</f>
        <v>2.4000000000000002E-3</v>
      </c>
      <c r="K27" s="5">
        <f t="shared" si="7"/>
        <v>0.16666666666666666</v>
      </c>
      <c r="L27" s="5" cm="1">
        <f t="array" ref="L27">SUM(_xlfn._xlws.FILTER($D$2:$D$477,_xlfn.MAP($F$2:$F$477,_xlfn.LAMBDA(_xlpm.x,_xlpm.x=$F27))))</f>
        <v>8.3999999999999995E-3</v>
      </c>
      <c r="M27" s="5">
        <f t="shared" si="8"/>
        <v>4.7619047619047623E-2</v>
      </c>
      <c r="N27" s="5">
        <f t="shared" si="9"/>
        <v>6.7125228362560395E-3</v>
      </c>
      <c r="O27" s="5">
        <f t="shared" si="10"/>
        <v>7.407407407407407E-2</v>
      </c>
      <c r="P27" s="5">
        <f t="shared" si="11"/>
        <v>0.54406804435027556</v>
      </c>
      <c r="Q27" s="5"/>
    </row>
    <row r="28" spans="1:17">
      <c r="A28" s="4" t="str">
        <f t="shared" si="0"/>
        <v>~í~ : []</v>
      </c>
      <c r="B28" s="2">
        <v>1</v>
      </c>
      <c r="C28" s="4" t="s">
        <v>479</v>
      </c>
      <c r="D28" s="5">
        <f t="shared" si="1"/>
        <v>4.0000000000000002E-4</v>
      </c>
      <c r="E28" s="5" t="str">
        <f t="shared" si="2"/>
        <v>~í~</v>
      </c>
      <c r="F28" s="5" t="str">
        <f t="shared" si="3"/>
        <v>[]</v>
      </c>
      <c r="G28" s="6">
        <f t="shared" si="4"/>
        <v>1</v>
      </c>
      <c r="H28" s="6">
        <f t="shared" si="5"/>
        <v>0</v>
      </c>
      <c r="I28" s="6">
        <f t="shared" si="6"/>
        <v>1</v>
      </c>
      <c r="J28" s="5" cm="1">
        <f t="array" ref="J28">SUM(_xlfn._xlws.FILTER($D$2:$D$477,_xlfn.MAP($E$2:$E$477,_xlfn.LAMBDA(_xlpm.x,_xlpm.x=$E28))))</f>
        <v>2.4000000000000002E-3</v>
      </c>
      <c r="K28" s="5">
        <f t="shared" si="7"/>
        <v>0.16666666666666666</v>
      </c>
      <c r="L28" s="5" cm="1">
        <f t="array" ref="L28">SUM(_xlfn._xlws.FILTER($D$2:$D$477,_xlfn.MAP($F$2:$F$477,_xlfn.LAMBDA(_xlpm.x,_xlpm.x=$F28))))</f>
        <v>8.3999999999999995E-3</v>
      </c>
      <c r="M28" s="5">
        <f t="shared" si="8"/>
        <v>4.7619047619047623E-2</v>
      </c>
      <c r="N28" s="5">
        <f t="shared" si="9"/>
        <v>6.7125228362560395E-3</v>
      </c>
      <c r="O28" s="5">
        <f t="shared" si="10"/>
        <v>7.407407407407407E-2</v>
      </c>
      <c r="P28" s="5">
        <f t="shared" si="11"/>
        <v>0.54406804435027556</v>
      </c>
      <c r="Q28" s="5"/>
    </row>
    <row r="29" spans="1:17">
      <c r="A29" s="4" t="str">
        <f t="shared" si="0"/>
        <v>~i~ : [ɾ]</v>
      </c>
      <c r="B29" s="2">
        <v>4</v>
      </c>
      <c r="C29" s="4" t="s">
        <v>173</v>
      </c>
      <c r="D29" s="5">
        <f t="shared" si="1"/>
        <v>1.6000000000000001E-3</v>
      </c>
      <c r="E29" s="4" t="str">
        <f t="shared" si="2"/>
        <v>~i~</v>
      </c>
      <c r="F29" s="4" t="str">
        <f t="shared" si="3"/>
        <v>[ɾ]</v>
      </c>
      <c r="G29" s="6">
        <f t="shared" si="4"/>
        <v>1</v>
      </c>
      <c r="H29" s="6">
        <f t="shared" si="5"/>
        <v>1</v>
      </c>
      <c r="I29" s="6">
        <f t="shared" si="6"/>
        <v>1</v>
      </c>
      <c r="J29" s="5" cm="1">
        <f t="array" ref="J29">SUM(_xlfn._xlws.FILTER($D$2:$D$477,_xlfn.MAP($E$2:$E$477,_xlfn.LAMBDA(_xlpm.x,_xlpm.x=$E29))))</f>
        <v>1.5600000000000001E-2</v>
      </c>
      <c r="K29" s="5">
        <f t="shared" si="7"/>
        <v>0.10256410256410256</v>
      </c>
      <c r="L29" s="5" cm="1">
        <f t="array" ref="L29">SUM(_xlfn._xlws.FILTER($D$2:$D$477,_xlfn.MAP($F$2:$F$477,_xlfn.LAMBDA(_xlpm.x,_xlpm.x=$F29))))</f>
        <v>6.239999999999999E-2</v>
      </c>
      <c r="M29" s="5">
        <f t="shared" si="8"/>
        <v>2.5641025641025647E-2</v>
      </c>
      <c r="N29" s="5">
        <f t="shared" si="9"/>
        <v>1.3681782378675254E-2</v>
      </c>
      <c r="O29" s="5">
        <f t="shared" si="10"/>
        <v>4.1025641025641039E-2</v>
      </c>
      <c r="P29" s="5">
        <f t="shared" si="11"/>
        <v>0.60205999132796229</v>
      </c>
      <c r="Q29" s="5"/>
    </row>
    <row r="30" spans="1:17">
      <c r="A30" s="4" t="str">
        <f t="shared" si="0"/>
        <v>~y~ : [i]</v>
      </c>
      <c r="B30" s="2">
        <v>1</v>
      </c>
      <c r="C30" s="4" t="s">
        <v>478</v>
      </c>
      <c r="D30" s="5">
        <f t="shared" si="1"/>
        <v>4.0000000000000002E-4</v>
      </c>
      <c r="E30" s="5" t="str">
        <f t="shared" si="2"/>
        <v>~y~</v>
      </c>
      <c r="F30" s="5" t="str">
        <f t="shared" si="3"/>
        <v>[i]</v>
      </c>
      <c r="G30" s="6">
        <f t="shared" si="4"/>
        <v>1</v>
      </c>
      <c r="H30" s="6">
        <f t="shared" si="5"/>
        <v>1</v>
      </c>
      <c r="I30" s="6">
        <f t="shared" si="6"/>
        <v>1</v>
      </c>
      <c r="J30" s="5" cm="1">
        <f t="array" ref="J30">SUM(_xlfn._xlws.FILTER($D$2:$D$477,_xlfn.MAP($E$2:$E$477,_xlfn.LAMBDA(_xlpm.x,_xlpm.x=$E30))))</f>
        <v>2.4000000000000002E-3</v>
      </c>
      <c r="K30" s="5">
        <f t="shared" si="7"/>
        <v>0.16666666666666666</v>
      </c>
      <c r="L30" s="5" cm="1">
        <f t="array" ref="L30">SUM(_xlfn._xlws.FILTER($D$2:$D$477,_xlfn.MAP($F$2:$F$477,_xlfn.LAMBDA(_xlpm.x,_xlpm.x=$F30))))</f>
        <v>1.4E-2</v>
      </c>
      <c r="M30" s="5">
        <f t="shared" si="8"/>
        <v>2.8571428571428571E-2</v>
      </c>
      <c r="N30" s="5">
        <f t="shared" si="9"/>
        <v>7.0062345970465E-3</v>
      </c>
      <c r="O30" s="5">
        <f t="shared" si="10"/>
        <v>4.8780487804878044E-2</v>
      </c>
      <c r="P30" s="5">
        <f t="shared" si="11"/>
        <v>0.76591679396663193</v>
      </c>
      <c r="Q30" s="5"/>
    </row>
    <row r="31" spans="1:17">
      <c r="A31" s="4" t="str">
        <f t="shared" si="0"/>
        <v>~í~ : [i]</v>
      </c>
      <c r="B31" s="2">
        <v>5</v>
      </c>
      <c r="C31" s="4" t="s">
        <v>164</v>
      </c>
      <c r="D31" s="5">
        <f t="shared" si="1"/>
        <v>2E-3</v>
      </c>
      <c r="E31" s="4" t="str">
        <f t="shared" si="2"/>
        <v>~í~</v>
      </c>
      <c r="F31" s="4" t="str">
        <f t="shared" si="3"/>
        <v>[i]</v>
      </c>
      <c r="G31" s="6">
        <f t="shared" si="4"/>
        <v>1</v>
      </c>
      <c r="H31" s="6">
        <f t="shared" si="5"/>
        <v>1</v>
      </c>
      <c r="I31" s="6">
        <f t="shared" si="6"/>
        <v>1</v>
      </c>
      <c r="J31" s="5" cm="1">
        <f t="array" ref="J31">SUM(_xlfn._xlws.FILTER($D$2:$D$477,_xlfn.MAP($E$2:$E$477,_xlfn.LAMBDA(_xlpm.x,_xlpm.x=$E31))))</f>
        <v>2.4000000000000002E-3</v>
      </c>
      <c r="K31" s="5">
        <f t="shared" si="7"/>
        <v>0.83333333333333326</v>
      </c>
      <c r="L31" s="5" cm="1">
        <f t="array" ref="L31">SUM(_xlfn._xlws.FILTER($D$2:$D$477,_xlfn.MAP($F$2:$F$477,_xlfn.LAMBDA(_xlpm.x,_xlpm.x=$F31))))</f>
        <v>1.4E-2</v>
      </c>
      <c r="M31" s="5">
        <f t="shared" si="8"/>
        <v>0.14285714285714285</v>
      </c>
      <c r="N31" s="5">
        <f t="shared" si="9"/>
        <v>9.0554268523102013E-2</v>
      </c>
      <c r="O31" s="5">
        <f t="shared" si="10"/>
        <v>0.24390243902439024</v>
      </c>
      <c r="P31" s="5">
        <f t="shared" si="11"/>
        <v>0.76591679396663193</v>
      </c>
      <c r="Q31" s="5"/>
    </row>
    <row r="32" spans="1:17">
      <c r="A32" s="4" t="str">
        <f t="shared" si="0"/>
        <v>~ú~ : [u]</v>
      </c>
      <c r="B32" s="2">
        <v>2</v>
      </c>
      <c r="C32" s="4" t="s">
        <v>242</v>
      </c>
      <c r="D32" s="5">
        <f t="shared" si="1"/>
        <v>8.0000000000000004E-4</v>
      </c>
      <c r="E32" s="5" t="str">
        <f t="shared" si="2"/>
        <v>~ú~</v>
      </c>
      <c r="F32" s="5" t="str">
        <f t="shared" si="3"/>
        <v>[u]</v>
      </c>
      <c r="G32" s="6">
        <f t="shared" si="4"/>
        <v>1</v>
      </c>
      <c r="H32" s="6">
        <f t="shared" si="5"/>
        <v>1</v>
      </c>
      <c r="I32" s="6">
        <f t="shared" si="6"/>
        <v>1</v>
      </c>
      <c r="J32" s="5" cm="1">
        <f t="array" ref="J32">SUM(_xlfn._xlws.FILTER($D$2:$D$477,_xlfn.MAP($E$2:$E$477,_xlfn.LAMBDA(_xlpm.x,_xlpm.x=$E32))))</f>
        <v>8.0000000000000004E-4</v>
      </c>
      <c r="K32" s="5">
        <f t="shared" si="7"/>
        <v>1</v>
      </c>
      <c r="L32" s="5" cm="1">
        <f t="array" ref="L32">SUM(_xlfn._xlws.FILTER($D$2:$D$477,_xlfn.MAP($F$2:$F$477,_xlfn.LAMBDA(_xlpm.x,_xlpm.x=$F32))))</f>
        <v>6.4000000000000003E-3</v>
      </c>
      <c r="M32" s="5">
        <f t="shared" si="8"/>
        <v>0.125</v>
      </c>
      <c r="N32" s="5">
        <f t="shared" si="9"/>
        <v>5.0587709267836664E-2</v>
      </c>
      <c r="O32" s="5">
        <f t="shared" si="10"/>
        <v>0.22222222222222221</v>
      </c>
      <c r="P32" s="5">
        <f t="shared" si="11"/>
        <v>0.90308998699194354</v>
      </c>
      <c r="Q32" s="5"/>
    </row>
    <row r="33" spans="1:17">
      <c r="A33" s="4" t="str">
        <f t="shared" si="0"/>
        <v>~h~ : []</v>
      </c>
      <c r="B33" s="2">
        <v>1</v>
      </c>
      <c r="C33" s="4" t="s">
        <v>480</v>
      </c>
      <c r="D33" s="5">
        <f t="shared" si="1"/>
        <v>4.0000000000000002E-4</v>
      </c>
      <c r="E33" s="5" t="str">
        <f t="shared" si="2"/>
        <v>~h~</v>
      </c>
      <c r="F33" s="5" t="str">
        <f t="shared" si="3"/>
        <v>[]</v>
      </c>
      <c r="G33" s="6">
        <f t="shared" si="4"/>
        <v>1</v>
      </c>
      <c r="H33" s="6">
        <f t="shared" si="5"/>
        <v>0</v>
      </c>
      <c r="I33" s="6">
        <f t="shared" si="6"/>
        <v>1</v>
      </c>
      <c r="J33" s="5" cm="1">
        <f t="array" ref="J33">SUM(_xlfn._xlws.FILTER($D$2:$D$477,_xlfn.MAP($E$2:$E$477,_xlfn.LAMBDA(_xlpm.x,_xlpm.x=$E33))))</f>
        <v>4.0000000000000002E-4</v>
      </c>
      <c r="K33" s="5">
        <f t="shared" si="7"/>
        <v>1</v>
      </c>
      <c r="L33" s="5" cm="1">
        <f t="array" ref="L33">SUM(_xlfn._xlws.FILTER($D$2:$D$477,_xlfn.MAP($F$2:$F$477,_xlfn.LAMBDA(_xlpm.x,_xlpm.x=$F33))))</f>
        <v>8.3999999999999995E-3</v>
      </c>
      <c r="M33" s="5">
        <f t="shared" si="8"/>
        <v>4.7619047619047623E-2</v>
      </c>
      <c r="N33" s="5">
        <f t="shared" si="9"/>
        <v>8.2380962081324127E-3</v>
      </c>
      <c r="O33" s="5">
        <f t="shared" si="10"/>
        <v>9.0909090909090912E-2</v>
      </c>
      <c r="P33" s="5">
        <f t="shared" si="11"/>
        <v>1.3222192947339193</v>
      </c>
      <c r="Q33" s="5"/>
    </row>
    <row r="34" spans="1:17">
      <c r="A34" s="4" t="str">
        <f t="shared" si="0"/>
        <v>~é~ : [e]</v>
      </c>
      <c r="B34" s="2">
        <v>3</v>
      </c>
      <c r="C34" s="4" t="s">
        <v>218</v>
      </c>
      <c r="D34" s="5">
        <f t="shared" si="1"/>
        <v>1.1999999999999999E-3</v>
      </c>
      <c r="E34" s="4" t="str">
        <f t="shared" si="2"/>
        <v>~é~</v>
      </c>
      <c r="F34" s="4" t="str">
        <f t="shared" si="3"/>
        <v>[e]</v>
      </c>
      <c r="G34" s="6">
        <f t="shared" si="4"/>
        <v>1</v>
      </c>
      <c r="H34" s="6">
        <f t="shared" si="5"/>
        <v>1</v>
      </c>
      <c r="I34" s="6">
        <f t="shared" si="6"/>
        <v>1</v>
      </c>
      <c r="J34" s="5" cm="1">
        <f t="array" ref="J34">SUM(_xlfn._xlws.FILTER($D$2:$D$477,_xlfn.MAP($E$2:$E$477,_xlfn.LAMBDA(_xlpm.x,_xlpm.x=$E34))))</f>
        <v>1.1999999999999999E-3</v>
      </c>
      <c r="K34" s="5">
        <f t="shared" si="7"/>
        <v>1</v>
      </c>
      <c r="L34" s="5" cm="1">
        <f t="array" ref="L34">SUM(_xlfn._xlws.FILTER($D$2:$D$477,_xlfn.MAP($F$2:$F$477,_xlfn.LAMBDA(_xlpm.x,_xlpm.x=$F34))))</f>
        <v>2.9600000000000001E-2</v>
      </c>
      <c r="M34" s="5">
        <f t="shared" si="8"/>
        <v>4.0540540540540536E-2</v>
      </c>
      <c r="N34" s="5">
        <f t="shared" si="9"/>
        <v>2.2383554686668035E-2</v>
      </c>
      <c r="O34" s="5">
        <f t="shared" si="10"/>
        <v>7.7922077922077906E-2</v>
      </c>
      <c r="P34" s="5">
        <f t="shared" si="11"/>
        <v>1.3921104650113139</v>
      </c>
      <c r="Q34" s="5"/>
    </row>
    <row r="35" spans="1:17">
      <c r="A35" s="4" t="str">
        <f t="shared" si="0"/>
        <v>~ó~ : [o]</v>
      </c>
      <c r="B35" s="2">
        <v>1</v>
      </c>
      <c r="C35" s="4" t="s">
        <v>419</v>
      </c>
      <c r="D35" s="5">
        <f t="shared" si="1"/>
        <v>4.0000000000000002E-4</v>
      </c>
      <c r="E35" s="5" t="str">
        <f t="shared" si="2"/>
        <v>~ó~</v>
      </c>
      <c r="F35" s="5" t="str">
        <f t="shared" si="3"/>
        <v>[o]</v>
      </c>
      <c r="G35" s="6">
        <f t="shared" si="4"/>
        <v>1</v>
      </c>
      <c r="H35" s="6">
        <f t="shared" si="5"/>
        <v>1</v>
      </c>
      <c r="I35" s="6">
        <f t="shared" si="6"/>
        <v>1</v>
      </c>
      <c r="J35" s="5" cm="1">
        <f t="array" ref="J35">SUM(_xlfn._xlws.FILTER($D$2:$D$477,_xlfn.MAP($E$2:$E$477,_xlfn.LAMBDA(_xlpm.x,_xlpm.x=$E35))))</f>
        <v>4.0000000000000002E-4</v>
      </c>
      <c r="K35" s="5">
        <f t="shared" si="7"/>
        <v>1</v>
      </c>
      <c r="L35" s="5" cm="1">
        <f t="array" ref="L35">SUM(_xlfn._xlws.FILTER($D$2:$D$477,_xlfn.MAP($F$2:$F$477,_xlfn.LAMBDA(_xlpm.x,_xlpm.x=$F35))))</f>
        <v>1.4399999999999998E-2</v>
      </c>
      <c r="M35" s="5">
        <f t="shared" si="8"/>
        <v>2.7777777777777783E-2</v>
      </c>
      <c r="N35" s="5">
        <f t="shared" si="9"/>
        <v>7.7636653642947735E-3</v>
      </c>
      <c r="O35" s="5">
        <f t="shared" si="10"/>
        <v>5.4054054054054071E-2</v>
      </c>
      <c r="P35" s="5">
        <f t="shared" si="11"/>
        <v>1.5563025007672873</v>
      </c>
      <c r="Q35" s="5"/>
    </row>
    <row r="36" spans="1:17">
      <c r="A36" s="4" t="str">
        <f t="shared" si="0"/>
        <v>~á~ : [a]</v>
      </c>
      <c r="B36" s="2">
        <v>2</v>
      </c>
      <c r="C36" s="4" t="s">
        <v>284</v>
      </c>
      <c r="D36" s="5">
        <f t="shared" si="1"/>
        <v>8.0000000000000004E-4</v>
      </c>
      <c r="E36" s="5" t="str">
        <f t="shared" si="2"/>
        <v>~á~</v>
      </c>
      <c r="F36" s="5" t="str">
        <f t="shared" si="3"/>
        <v>[a]</v>
      </c>
      <c r="G36" s="6">
        <f t="shared" si="4"/>
        <v>1</v>
      </c>
      <c r="H36" s="6">
        <f t="shared" si="5"/>
        <v>1</v>
      </c>
      <c r="I36" s="6">
        <f t="shared" si="6"/>
        <v>1</v>
      </c>
      <c r="J36" s="5" cm="1">
        <f t="array" ref="J36">SUM(_xlfn._xlws.FILTER($D$2:$D$477,_xlfn.MAP($E$2:$E$477,_xlfn.LAMBDA(_xlpm.x,_xlpm.x=$E36))))</f>
        <v>8.0000000000000004E-4</v>
      </c>
      <c r="K36" s="5">
        <f t="shared" si="7"/>
        <v>1</v>
      </c>
      <c r="L36" s="5" cm="1">
        <f t="array" ref="L36">SUM(_xlfn._xlws.FILTER($D$2:$D$477,_xlfn.MAP($F$2:$F$477,_xlfn.LAMBDA(_xlpm.x,_xlpm.x=$F36))))</f>
        <v>3.2000000000000001E-2</v>
      </c>
      <c r="M36" s="5">
        <f t="shared" si="8"/>
        <v>2.5000000000000001E-2</v>
      </c>
      <c r="N36" s="5">
        <f t="shared" si="9"/>
        <v>1.1104619107573904E-2</v>
      </c>
      <c r="O36" s="5">
        <f t="shared" si="10"/>
        <v>4.8780487804878057E-2</v>
      </c>
      <c r="P36" s="5">
        <f t="shared" si="11"/>
        <v>1.6020599913279623</v>
      </c>
      <c r="Q36" s="5"/>
    </row>
    <row r="37" spans="1:17">
      <c r="A37" s="4" t="str">
        <f t="shared" si="0"/>
        <v>~ci~ : [θju]</v>
      </c>
      <c r="B37" s="2">
        <v>1</v>
      </c>
      <c r="C37" s="4" t="s">
        <v>336</v>
      </c>
      <c r="D37" s="5">
        <f t="shared" si="1"/>
        <v>4.0000000000000002E-4</v>
      </c>
      <c r="E37" s="5" t="str">
        <f t="shared" si="2"/>
        <v>~ci~</v>
      </c>
      <c r="F37" s="5" t="str">
        <f t="shared" si="3"/>
        <v>[θju]</v>
      </c>
      <c r="G37" s="6">
        <f t="shared" si="4"/>
        <v>2</v>
      </c>
      <c r="H37" s="6">
        <f t="shared" si="5"/>
        <v>3</v>
      </c>
      <c r="I37" s="6">
        <f t="shared" si="6"/>
        <v>3</v>
      </c>
      <c r="J37" s="5" cm="1">
        <f t="array" ref="J37">SUM(_xlfn._xlws.FILTER($D$2:$D$477,_xlfn.MAP($E$2:$E$477,_xlfn.LAMBDA(_xlpm.x,_xlpm.x=$E37))))</f>
        <v>6.0000000000000001E-3</v>
      </c>
      <c r="K37" s="5">
        <f t="shared" si="7"/>
        <v>6.6666666666666666E-2</v>
      </c>
      <c r="L37" s="5" cm="1">
        <f t="array" ref="L37">SUM(_xlfn._xlws.FILTER($D$2:$D$477,_xlfn.MAP($F$2:$F$477,_xlfn.LAMBDA(_xlpm.x,_xlpm.x=$F37))))</f>
        <v>4.0000000000000002E-4</v>
      </c>
      <c r="M37" s="5">
        <f t="shared" si="8"/>
        <v>1</v>
      </c>
      <c r="N37" s="5">
        <f t="shared" si="9"/>
        <v>2.6301367171815585E-2</v>
      </c>
      <c r="O37" s="5">
        <f t="shared" si="10"/>
        <v>0.125</v>
      </c>
      <c r="P37" s="5">
        <f t="shared" si="11"/>
        <v>-1.1760912590556813</v>
      </c>
      <c r="Q37" s="5"/>
    </row>
    <row r="38" spans="1:17">
      <c r="A38" s="4" t="str">
        <f t="shared" si="0"/>
        <v>~do~ : [do]</v>
      </c>
      <c r="B38" s="2">
        <v>3</v>
      </c>
      <c r="C38" s="4" t="s">
        <v>219</v>
      </c>
      <c r="D38" s="5">
        <f t="shared" si="1"/>
        <v>1.1999999999999999E-3</v>
      </c>
      <c r="E38" s="4" t="str">
        <f t="shared" si="2"/>
        <v>~do~</v>
      </c>
      <c r="F38" s="4" t="str">
        <f t="shared" si="3"/>
        <v>[do]</v>
      </c>
      <c r="G38" s="6">
        <f t="shared" si="4"/>
        <v>2</v>
      </c>
      <c r="H38" s="6">
        <f t="shared" si="5"/>
        <v>2</v>
      </c>
      <c r="I38" s="6">
        <f t="shared" si="6"/>
        <v>2</v>
      </c>
      <c r="J38" s="5" cm="1">
        <f t="array" ref="J38">SUM(_xlfn._xlws.FILTER($D$2:$D$477,_xlfn.MAP($E$2:$E$477,_xlfn.LAMBDA(_xlpm.x,_xlpm.x=$E38))))</f>
        <v>1.7999999999999999E-2</v>
      </c>
      <c r="K38" s="5">
        <f t="shared" si="7"/>
        <v>6.6666666666666666E-2</v>
      </c>
      <c r="L38" s="5" cm="1">
        <f t="array" ref="L38">SUM(_xlfn._xlws.FILTER($D$2:$D$477,_xlfn.MAP($F$2:$F$477,_xlfn.LAMBDA(_xlpm.x,_xlpm.x=$F38))))</f>
        <v>1.5999999999999999E-3</v>
      </c>
      <c r="M38" s="5">
        <f t="shared" si="8"/>
        <v>0.75</v>
      </c>
      <c r="N38" s="5">
        <f t="shared" si="9"/>
        <v>4.4384844876468516E-2</v>
      </c>
      <c r="O38" s="5">
        <f t="shared" si="10"/>
        <v>0.12244897959183675</v>
      </c>
      <c r="P38" s="5">
        <f t="shared" si="11"/>
        <v>-1.0511525224473812</v>
      </c>
      <c r="Q38" s="5"/>
    </row>
    <row r="39" spans="1:17">
      <c r="A39" s="4" t="str">
        <f t="shared" si="0"/>
        <v>~gu~ : [gu]</v>
      </c>
      <c r="B39" s="2">
        <v>1</v>
      </c>
      <c r="C39" s="4" t="s">
        <v>482</v>
      </c>
      <c r="D39" s="5">
        <f t="shared" si="1"/>
        <v>4.0000000000000002E-4</v>
      </c>
      <c r="E39" s="5" t="str">
        <f t="shared" si="2"/>
        <v>~gu~</v>
      </c>
      <c r="F39" s="5" t="str">
        <f t="shared" si="3"/>
        <v>[gu]</v>
      </c>
      <c r="G39" s="6">
        <f t="shared" si="4"/>
        <v>2</v>
      </c>
      <c r="H39" s="6">
        <f t="shared" si="5"/>
        <v>2</v>
      </c>
      <c r="I39" s="6">
        <f t="shared" si="6"/>
        <v>2</v>
      </c>
      <c r="J39" s="5" cm="1">
        <f t="array" ref="J39">SUM(_xlfn._xlws.FILTER($D$2:$D$477,_xlfn.MAP($E$2:$E$477,_xlfn.LAMBDA(_xlpm.x,_xlpm.x=$E39))))</f>
        <v>4.4000000000000003E-3</v>
      </c>
      <c r="K39" s="5">
        <f t="shared" si="7"/>
        <v>9.0909090909090912E-2</v>
      </c>
      <c r="L39" s="5" cm="1">
        <f t="array" ref="L39">SUM(_xlfn._xlws.FILTER($D$2:$D$477,_xlfn.MAP($F$2:$F$477,_xlfn.LAMBDA(_xlpm.x,_xlpm.x=$F39))))</f>
        <v>4.0000000000000002E-4</v>
      </c>
      <c r="M39" s="5">
        <f t="shared" si="8"/>
        <v>1</v>
      </c>
      <c r="N39" s="5">
        <f t="shared" si="9"/>
        <v>3.0206352763152186E-2</v>
      </c>
      <c r="O39" s="5">
        <f t="shared" si="10"/>
        <v>0.16666666666666669</v>
      </c>
      <c r="P39" s="5">
        <f t="shared" si="11"/>
        <v>-1.0413926851582249</v>
      </c>
      <c r="Q39" s="5"/>
    </row>
    <row r="40" spans="1:17">
      <c r="A40" s="4" t="str">
        <f t="shared" si="0"/>
        <v>~gu~ : [gja]</v>
      </c>
      <c r="B40" s="2">
        <v>1</v>
      </c>
      <c r="C40" s="4" t="s">
        <v>483</v>
      </c>
      <c r="D40" s="5">
        <f t="shared" si="1"/>
        <v>4.0000000000000002E-4</v>
      </c>
      <c r="E40" s="5" t="str">
        <f t="shared" si="2"/>
        <v>~gu~</v>
      </c>
      <c r="F40" s="5" t="str">
        <f t="shared" si="3"/>
        <v>[gja]</v>
      </c>
      <c r="G40" s="6">
        <f t="shared" si="4"/>
        <v>2</v>
      </c>
      <c r="H40" s="6">
        <f t="shared" si="5"/>
        <v>3</v>
      </c>
      <c r="I40" s="6">
        <f t="shared" si="6"/>
        <v>3</v>
      </c>
      <c r="J40" s="5" cm="1">
        <f t="array" ref="J40">SUM(_xlfn._xlws.FILTER($D$2:$D$477,_xlfn.MAP($E$2:$E$477,_xlfn.LAMBDA(_xlpm.x,_xlpm.x=$E40))))</f>
        <v>4.4000000000000003E-3</v>
      </c>
      <c r="K40" s="5">
        <f t="shared" si="7"/>
        <v>9.0909090909090912E-2</v>
      </c>
      <c r="L40" s="5" cm="1">
        <f t="array" ref="L40">SUM(_xlfn._xlws.FILTER($D$2:$D$477,_xlfn.MAP($F$2:$F$477,_xlfn.LAMBDA(_xlpm.x,_xlpm.x=$F40))))</f>
        <v>4.0000000000000002E-4</v>
      </c>
      <c r="M40" s="5">
        <f t="shared" si="8"/>
        <v>1</v>
      </c>
      <c r="N40" s="5">
        <f t="shared" si="9"/>
        <v>3.5068489562420785E-2</v>
      </c>
      <c r="O40" s="5">
        <f t="shared" si="10"/>
        <v>0.16666666666666669</v>
      </c>
      <c r="P40" s="5">
        <f t="shared" si="11"/>
        <v>-1.0413926851582249</v>
      </c>
      <c r="Q40" s="5"/>
    </row>
    <row r="41" spans="1:17">
      <c r="A41" s="4" t="str">
        <f t="shared" si="0"/>
        <v>~da~ : [da]</v>
      </c>
      <c r="B41" s="2">
        <v>3</v>
      </c>
      <c r="C41" s="4" t="s">
        <v>220</v>
      </c>
      <c r="D41" s="5">
        <f t="shared" si="1"/>
        <v>1.1999999999999999E-3</v>
      </c>
      <c r="E41" s="5" t="str">
        <f t="shared" si="2"/>
        <v>~da~</v>
      </c>
      <c r="F41" s="5" t="str">
        <f t="shared" si="3"/>
        <v>[da]</v>
      </c>
      <c r="G41" s="6">
        <f t="shared" si="4"/>
        <v>2</v>
      </c>
      <c r="H41" s="6">
        <f t="shared" si="5"/>
        <v>2</v>
      </c>
      <c r="I41" s="6">
        <f t="shared" si="6"/>
        <v>2</v>
      </c>
      <c r="J41" s="5" cm="1">
        <f t="array" ref="J41">SUM(_xlfn._xlws.FILTER($D$2:$D$477,_xlfn.MAP($E$2:$E$477,_xlfn.LAMBDA(_xlpm.x,_xlpm.x=$E41))))</f>
        <v>1.12E-2</v>
      </c>
      <c r="K41" s="5">
        <f t="shared" si="7"/>
        <v>0.10714285714285714</v>
      </c>
      <c r="L41" s="5" cm="1">
        <f t="array" ref="L41">SUM(_xlfn._xlws.FILTER($D$2:$D$477,_xlfn.MAP($F$2:$F$477,_xlfn.LAMBDA(_xlpm.x,_xlpm.x=$F41))))</f>
        <v>1.1999999999999999E-3</v>
      </c>
      <c r="M41" s="5">
        <f t="shared" si="8"/>
        <v>1</v>
      </c>
      <c r="N41" s="5">
        <f t="shared" si="9"/>
        <v>7.0156690288611503E-2</v>
      </c>
      <c r="O41" s="5">
        <f t="shared" si="10"/>
        <v>0.19354838709677416</v>
      </c>
      <c r="P41" s="5">
        <f t="shared" si="11"/>
        <v>-0.97003677662255683</v>
      </c>
      <c r="Q41" s="5"/>
    </row>
    <row r="42" spans="1:17">
      <c r="A42" s="4" t="str">
        <f t="shared" si="0"/>
        <v>~mu~ : [mwi]</v>
      </c>
      <c r="B42" s="2">
        <v>1</v>
      </c>
      <c r="C42" s="4" t="s">
        <v>437</v>
      </c>
      <c r="D42" s="5">
        <f t="shared" si="1"/>
        <v>4.0000000000000002E-4</v>
      </c>
      <c r="E42" s="5" t="str">
        <f t="shared" si="2"/>
        <v>~mu~</v>
      </c>
      <c r="F42" s="5" t="str">
        <f t="shared" si="3"/>
        <v>[mwi]</v>
      </c>
      <c r="G42" s="6">
        <f t="shared" si="4"/>
        <v>2</v>
      </c>
      <c r="H42" s="6">
        <f t="shared" si="5"/>
        <v>3</v>
      </c>
      <c r="I42" s="6">
        <f t="shared" si="6"/>
        <v>3</v>
      </c>
      <c r="J42" s="5" cm="1">
        <f t="array" ref="J42">SUM(_xlfn._xlws.FILTER($D$2:$D$477,_xlfn.MAP($E$2:$E$477,_xlfn.LAMBDA(_xlpm.x,_xlpm.x=$E42))))</f>
        <v>3.6000000000000003E-3</v>
      </c>
      <c r="K42" s="5">
        <f t="shared" si="7"/>
        <v>0.1111111111111111</v>
      </c>
      <c r="L42" s="5" cm="1">
        <f t="array" ref="L42">SUM(_xlfn._xlws.FILTER($D$2:$D$477,_xlfn.MAP($F$2:$F$477,_xlfn.LAMBDA(_xlpm.x,_xlpm.x=$F42))))</f>
        <v>4.0000000000000002E-4</v>
      </c>
      <c r="M42" s="5">
        <f t="shared" si="8"/>
        <v>1</v>
      </c>
      <c r="N42" s="5">
        <f t="shared" si="9"/>
        <v>4.2082187474904935E-2</v>
      </c>
      <c r="O42" s="5">
        <f t="shared" si="10"/>
        <v>0.19999999999999998</v>
      </c>
      <c r="P42" s="5">
        <f t="shared" si="11"/>
        <v>-0.95424250943932487</v>
      </c>
      <c r="Q42" s="5"/>
    </row>
    <row r="43" spans="1:17">
      <c r="A43" s="4" t="str">
        <f t="shared" si="0"/>
        <v>~cu~ : [kwi]</v>
      </c>
      <c r="B43" s="2">
        <v>1</v>
      </c>
      <c r="C43" s="4" t="s">
        <v>467</v>
      </c>
      <c r="D43" s="5">
        <f t="shared" si="1"/>
        <v>4.0000000000000002E-4</v>
      </c>
      <c r="E43" s="5" t="str">
        <f t="shared" si="2"/>
        <v>~cu~</v>
      </c>
      <c r="F43" s="5" t="str">
        <f t="shared" si="3"/>
        <v>[kwi]</v>
      </c>
      <c r="G43" s="6">
        <f t="shared" si="4"/>
        <v>2</v>
      </c>
      <c r="H43" s="6">
        <f t="shared" si="5"/>
        <v>3</v>
      </c>
      <c r="I43" s="6">
        <f t="shared" si="6"/>
        <v>3</v>
      </c>
      <c r="J43" s="5" cm="1">
        <f t="array" ref="J43">SUM(_xlfn._xlws.FILTER($D$2:$D$477,_xlfn.MAP($E$2:$E$477,_xlfn.LAMBDA(_xlpm.x,_xlpm.x=$E43))))</f>
        <v>2.8E-3</v>
      </c>
      <c r="K43" s="5">
        <f t="shared" si="7"/>
        <v>0.14285714285714288</v>
      </c>
      <c r="L43" s="5" cm="1">
        <f t="array" ref="L43">SUM(_xlfn._xlws.FILTER($D$2:$D$477,_xlfn.MAP($F$2:$F$477,_xlfn.LAMBDA(_xlpm.x,_xlpm.x=$F43))))</f>
        <v>4.0000000000000002E-4</v>
      </c>
      <c r="M43" s="5">
        <f t="shared" si="8"/>
        <v>1</v>
      </c>
      <c r="N43" s="5">
        <f t="shared" si="9"/>
        <v>5.2602734343631184E-2</v>
      </c>
      <c r="O43" s="5">
        <f t="shared" si="10"/>
        <v>0.25000000000000006</v>
      </c>
      <c r="P43" s="5">
        <f t="shared" si="11"/>
        <v>-0.84509804001425681</v>
      </c>
      <c r="Q43" s="5"/>
    </row>
    <row r="44" spans="1:17">
      <c r="A44" s="4" t="str">
        <f t="shared" si="0"/>
        <v>~gu~ : [ɣi]</v>
      </c>
      <c r="B44" s="2">
        <v>2</v>
      </c>
      <c r="C44" s="4" t="s">
        <v>238</v>
      </c>
      <c r="D44" s="5">
        <f t="shared" si="1"/>
        <v>8.0000000000000004E-4</v>
      </c>
      <c r="E44" s="5" t="str">
        <f t="shared" si="2"/>
        <v>~gu~</v>
      </c>
      <c r="F44" s="5" t="str">
        <f t="shared" si="3"/>
        <v>[ɣi]</v>
      </c>
      <c r="G44" s="6">
        <f t="shared" si="4"/>
        <v>2</v>
      </c>
      <c r="H44" s="6">
        <f t="shared" si="5"/>
        <v>2</v>
      </c>
      <c r="I44" s="6">
        <f t="shared" si="6"/>
        <v>2</v>
      </c>
      <c r="J44" s="5" cm="1">
        <f t="array" ref="J44">SUM(_xlfn._xlws.FILTER($D$2:$D$477,_xlfn.MAP($E$2:$E$477,_xlfn.LAMBDA(_xlpm.x,_xlpm.x=$E44))))</f>
        <v>4.4000000000000003E-3</v>
      </c>
      <c r="K44" s="5">
        <f t="shared" si="7"/>
        <v>0.18181818181818182</v>
      </c>
      <c r="L44" s="5" cm="1">
        <f t="array" ref="L44">SUM(_xlfn._xlws.FILTER($D$2:$D$477,_xlfn.MAP($F$2:$F$477,_xlfn.LAMBDA(_xlpm.x,_xlpm.x=$F44))))</f>
        <v>8.0000000000000004E-4</v>
      </c>
      <c r="M44" s="5">
        <f t="shared" si="8"/>
        <v>1</v>
      </c>
      <c r="N44" s="5">
        <f t="shared" si="9"/>
        <v>8.8386344147355855E-2</v>
      </c>
      <c r="O44" s="5">
        <f t="shared" si="10"/>
        <v>0.30769230769230771</v>
      </c>
      <c r="P44" s="5">
        <f t="shared" si="11"/>
        <v>-0.74036268949424389</v>
      </c>
      <c r="Q44" s="5"/>
    </row>
    <row r="45" spans="1:17">
      <c r="A45" s="4" t="str">
        <f t="shared" si="0"/>
        <v>~de~ : [ðe]</v>
      </c>
      <c r="B45" s="2">
        <v>9</v>
      </c>
      <c r="C45" s="4" t="s">
        <v>112</v>
      </c>
      <c r="D45" s="5">
        <f t="shared" si="1"/>
        <v>3.5999999999999999E-3</v>
      </c>
      <c r="E45" s="4" t="str">
        <f t="shared" si="2"/>
        <v>~de~</v>
      </c>
      <c r="F45" s="4" t="str">
        <f t="shared" si="3"/>
        <v>[ðe]</v>
      </c>
      <c r="G45" s="6">
        <f t="shared" si="4"/>
        <v>2</v>
      </c>
      <c r="H45" s="6">
        <f t="shared" si="5"/>
        <v>2</v>
      </c>
      <c r="I45" s="6">
        <f t="shared" si="6"/>
        <v>2</v>
      </c>
      <c r="J45" s="5" cm="1">
        <f t="array" ref="J45">SUM(_xlfn._xlws.FILTER($D$2:$D$477,_xlfn.MAP($E$2:$E$477,_xlfn.LAMBDA(_xlpm.x,_xlpm.x=$E45))))</f>
        <v>1.4800000000000001E-2</v>
      </c>
      <c r="K45" s="5">
        <f t="shared" si="7"/>
        <v>0.24324324324324323</v>
      </c>
      <c r="L45" s="5" cm="1">
        <f t="array" ref="L45">SUM(_xlfn._xlws.FILTER($D$2:$D$477,_xlfn.MAP($F$2:$F$477,_xlfn.LAMBDA(_xlpm.x,_xlpm.x=$F45))))</f>
        <v>3.5999999999999999E-3</v>
      </c>
      <c r="M45" s="5">
        <f t="shared" si="8"/>
        <v>1</v>
      </c>
      <c r="N45" s="5">
        <f t="shared" si="9"/>
        <v>0.23558869225876791</v>
      </c>
      <c r="O45" s="5">
        <f t="shared" si="10"/>
        <v>0.39130434782608697</v>
      </c>
      <c r="P45" s="5">
        <f t="shared" si="11"/>
        <v>-0.61395921462767011</v>
      </c>
      <c r="Q45" s="5"/>
    </row>
    <row r="46" spans="1:17">
      <c r="A46" s="4" t="str">
        <f t="shared" si="0"/>
        <v>~ra~ : [ra]</v>
      </c>
      <c r="B46" s="2">
        <v>3</v>
      </c>
      <c r="C46" s="4" t="s">
        <v>210</v>
      </c>
      <c r="D46" s="5">
        <f t="shared" si="1"/>
        <v>1.1999999999999999E-3</v>
      </c>
      <c r="E46" s="5" t="str">
        <f t="shared" si="2"/>
        <v>~ra~</v>
      </c>
      <c r="F46" s="5" t="str">
        <f t="shared" si="3"/>
        <v>[ra]</v>
      </c>
      <c r="G46" s="6">
        <f t="shared" si="4"/>
        <v>2</v>
      </c>
      <c r="H46" s="6">
        <f t="shared" si="5"/>
        <v>2</v>
      </c>
      <c r="I46" s="6">
        <f t="shared" si="6"/>
        <v>2</v>
      </c>
      <c r="J46" s="5" cm="1">
        <f t="array" ref="J46">SUM(_xlfn._xlws.FILTER($D$2:$D$477,_xlfn.MAP($E$2:$E$477,_xlfn.LAMBDA(_xlpm.x,_xlpm.x=$E46))))</f>
        <v>1.5599999999999999E-2</v>
      </c>
      <c r="K46" s="5">
        <f t="shared" si="7"/>
        <v>7.6923076923076913E-2</v>
      </c>
      <c r="L46" s="5" cm="1">
        <f t="array" ref="L46">SUM(_xlfn._xlws.FILTER($D$2:$D$477,_xlfn.MAP($F$2:$F$477,_xlfn.LAMBDA(_xlpm.x,_xlpm.x=$F46))))</f>
        <v>4.0000000000000001E-3</v>
      </c>
      <c r="M46" s="5">
        <f t="shared" si="8"/>
        <v>0.3</v>
      </c>
      <c r="N46" s="5">
        <f t="shared" si="9"/>
        <v>4.4384844876468509E-2</v>
      </c>
      <c r="O46" s="5">
        <f t="shared" si="10"/>
        <v>0.12244897959183673</v>
      </c>
      <c r="P46" s="5">
        <f t="shared" si="11"/>
        <v>-0.59106460702649921</v>
      </c>
      <c r="Q46" s="5"/>
    </row>
    <row r="47" spans="1:17">
      <c r="A47" s="4" t="str">
        <f t="shared" si="0"/>
        <v>~go~ : [go]</v>
      </c>
      <c r="B47" s="2">
        <v>3</v>
      </c>
      <c r="C47" s="4" t="s">
        <v>216</v>
      </c>
      <c r="D47" s="5">
        <f t="shared" si="1"/>
        <v>1.1999999999999999E-3</v>
      </c>
      <c r="E47" s="4" t="str">
        <f t="shared" si="2"/>
        <v>~go~</v>
      </c>
      <c r="F47" s="4" t="str">
        <f t="shared" si="3"/>
        <v>[go]</v>
      </c>
      <c r="G47" s="6">
        <f t="shared" si="4"/>
        <v>2</v>
      </c>
      <c r="H47" s="6">
        <f t="shared" si="5"/>
        <v>2</v>
      </c>
      <c r="I47" s="6">
        <f t="shared" si="6"/>
        <v>2</v>
      </c>
      <c r="J47" s="5" cm="1">
        <f t="array" ref="J47">SUM(_xlfn._xlws.FILTER($D$2:$D$477,_xlfn.MAP($E$2:$E$477,_xlfn.LAMBDA(_xlpm.x,_xlpm.x=$E47))))</f>
        <v>4.0000000000000001E-3</v>
      </c>
      <c r="K47" s="5">
        <f t="shared" si="7"/>
        <v>0.3</v>
      </c>
      <c r="L47" s="5" cm="1">
        <f t="array" ref="L47">SUM(_xlfn._xlws.FILTER($D$2:$D$477,_xlfn.MAP($F$2:$F$477,_xlfn.LAMBDA(_xlpm.x,_xlpm.x=$F47))))</f>
        <v>1.1999999999999999E-3</v>
      </c>
      <c r="M47" s="5">
        <f t="shared" si="8"/>
        <v>1</v>
      </c>
      <c r="N47" s="5">
        <f t="shared" si="9"/>
        <v>0.16729672299591977</v>
      </c>
      <c r="O47" s="5">
        <f t="shared" si="10"/>
        <v>0.46153846153846151</v>
      </c>
      <c r="P47" s="5">
        <f t="shared" si="11"/>
        <v>-0.52287874528033762</v>
      </c>
      <c r="Q47" s="5"/>
    </row>
    <row r="48" spans="1:17">
      <c r="A48" s="4" t="str">
        <f t="shared" si="0"/>
        <v>~bu~ : [βu]</v>
      </c>
      <c r="B48" s="2">
        <v>1</v>
      </c>
      <c r="C48" s="4" t="s">
        <v>309</v>
      </c>
      <c r="D48" s="5">
        <f t="shared" si="1"/>
        <v>4.0000000000000002E-4</v>
      </c>
      <c r="E48" s="5" t="str">
        <f t="shared" si="2"/>
        <v>~bu~</v>
      </c>
      <c r="F48" s="5" t="str">
        <f t="shared" si="3"/>
        <v>[βu]</v>
      </c>
      <c r="G48" s="6">
        <f t="shared" si="4"/>
        <v>2</v>
      </c>
      <c r="H48" s="6">
        <f t="shared" si="5"/>
        <v>2</v>
      </c>
      <c r="I48" s="6">
        <f t="shared" si="6"/>
        <v>2</v>
      </c>
      <c r="J48" s="5" cm="1">
        <f t="array" ref="J48">SUM(_xlfn._xlws.FILTER($D$2:$D$477,_xlfn.MAP($E$2:$E$477,_xlfn.LAMBDA(_xlpm.x,_xlpm.x=$E48))))</f>
        <v>1.2000000000000001E-3</v>
      </c>
      <c r="K48" s="5">
        <f t="shared" si="7"/>
        <v>0.33333333333333331</v>
      </c>
      <c r="L48" s="5" cm="1">
        <f t="array" ref="L48">SUM(_xlfn._xlws.FILTER($D$2:$D$477,_xlfn.MAP($F$2:$F$477,_xlfn.LAMBDA(_xlpm.x,_xlpm.x=$F48))))</f>
        <v>4.0000000000000002E-4</v>
      </c>
      <c r="M48" s="5">
        <f t="shared" si="8"/>
        <v>1</v>
      </c>
      <c r="N48" s="5">
        <f t="shared" si="9"/>
        <v>9.0619058289456544E-2</v>
      </c>
      <c r="O48" s="5">
        <f t="shared" si="10"/>
        <v>0.5</v>
      </c>
      <c r="P48" s="5">
        <f t="shared" si="11"/>
        <v>-0.47712125471966244</v>
      </c>
      <c r="Q48" s="5"/>
    </row>
    <row r="49" spans="1:17">
      <c r="A49" s="4" t="str">
        <f t="shared" si="0"/>
        <v>~ga~ : [ga]</v>
      </c>
      <c r="B49" s="2">
        <v>3</v>
      </c>
      <c r="C49" s="4" t="s">
        <v>217</v>
      </c>
      <c r="D49" s="5">
        <f t="shared" si="1"/>
        <v>1.1999999999999999E-3</v>
      </c>
      <c r="E49" s="5" t="str">
        <f t="shared" si="2"/>
        <v>~ga~</v>
      </c>
      <c r="F49" s="5" t="str">
        <f t="shared" si="3"/>
        <v>[ga]</v>
      </c>
      <c r="G49" s="6">
        <f t="shared" si="4"/>
        <v>2</v>
      </c>
      <c r="H49" s="6">
        <f t="shared" si="5"/>
        <v>2</v>
      </c>
      <c r="I49" s="6">
        <f t="shared" si="6"/>
        <v>2</v>
      </c>
      <c r="J49" s="5" cm="1">
        <f t="array" ref="J49">SUM(_xlfn._xlws.FILTER($D$2:$D$477,_xlfn.MAP($E$2:$E$477,_xlfn.LAMBDA(_xlpm.x,_xlpm.x=$E49))))</f>
        <v>3.5999999999999999E-3</v>
      </c>
      <c r="K49" s="5">
        <f t="shared" si="7"/>
        <v>0.33333333333333331</v>
      </c>
      <c r="L49" s="5" cm="1">
        <f t="array" ref="L49">SUM(_xlfn._xlws.FILTER($D$2:$D$477,_xlfn.MAP($F$2:$F$477,_xlfn.LAMBDA(_xlpm.x,_xlpm.x=$F49))))</f>
        <v>1.1999999999999999E-3</v>
      </c>
      <c r="M49" s="5">
        <f t="shared" si="8"/>
        <v>1</v>
      </c>
      <c r="N49" s="5">
        <f t="shared" si="9"/>
        <v>0.18123811657891309</v>
      </c>
      <c r="O49" s="5">
        <f t="shared" si="10"/>
        <v>0.5</v>
      </c>
      <c r="P49" s="5">
        <f t="shared" si="11"/>
        <v>-0.47712125471966244</v>
      </c>
      <c r="Q49" s="5"/>
    </row>
    <row r="50" spans="1:17">
      <c r="A50" s="4" t="str">
        <f t="shared" si="0"/>
        <v>~ri~ : [ri]</v>
      </c>
      <c r="B50" s="2">
        <v>2</v>
      </c>
      <c r="C50" s="4" t="s">
        <v>251</v>
      </c>
      <c r="D50" s="5">
        <f t="shared" si="1"/>
        <v>8.0000000000000004E-4</v>
      </c>
      <c r="E50" s="5" t="str">
        <f t="shared" si="2"/>
        <v>~ri~</v>
      </c>
      <c r="F50" s="5" t="str">
        <f t="shared" si="3"/>
        <v>[ri]</v>
      </c>
      <c r="G50" s="6">
        <f t="shared" si="4"/>
        <v>2</v>
      </c>
      <c r="H50" s="6">
        <f t="shared" si="5"/>
        <v>2</v>
      </c>
      <c r="I50" s="6">
        <f t="shared" si="6"/>
        <v>2</v>
      </c>
      <c r="J50" s="5" cm="1">
        <f t="array" ref="J50">SUM(_xlfn._xlws.FILTER($D$2:$D$477,_xlfn.MAP($E$2:$E$477,_xlfn.LAMBDA(_xlpm.x,_xlpm.x=$E50))))</f>
        <v>4.4000000000000003E-3</v>
      </c>
      <c r="K50" s="5">
        <f t="shared" si="7"/>
        <v>0.18181818181818182</v>
      </c>
      <c r="L50" s="5" cm="1">
        <f t="array" ref="L50">SUM(_xlfn._xlws.FILTER($D$2:$D$477,_xlfn.MAP($F$2:$F$477,_xlfn.LAMBDA(_xlpm.x,_xlpm.x=$F50))))</f>
        <v>1.6000000000000001E-3</v>
      </c>
      <c r="M50" s="5">
        <f t="shared" si="8"/>
        <v>0.5</v>
      </c>
      <c r="N50" s="5">
        <f t="shared" si="9"/>
        <v>7.6601498261041734E-2</v>
      </c>
      <c r="O50" s="5">
        <f t="shared" si="10"/>
        <v>0.26666666666666666</v>
      </c>
      <c r="P50" s="5">
        <f t="shared" si="11"/>
        <v>-0.43933269383026263</v>
      </c>
      <c r="Q50" s="5"/>
    </row>
    <row r="51" spans="1:17">
      <c r="A51" s="4" t="str">
        <f t="shared" si="0"/>
        <v>~da~ : [ð]</v>
      </c>
      <c r="B51" s="2">
        <v>1</v>
      </c>
      <c r="C51" s="4" t="s">
        <v>362</v>
      </c>
      <c r="D51" s="5">
        <f t="shared" si="1"/>
        <v>4.0000000000000002E-4</v>
      </c>
      <c r="E51" s="5" t="str">
        <f t="shared" si="2"/>
        <v>~da~</v>
      </c>
      <c r="F51" s="5" t="str">
        <f t="shared" si="3"/>
        <v>[ð]</v>
      </c>
      <c r="G51" s="6">
        <f t="shared" si="4"/>
        <v>2</v>
      </c>
      <c r="H51" s="6">
        <f t="shared" si="5"/>
        <v>1</v>
      </c>
      <c r="I51" s="6">
        <f t="shared" si="6"/>
        <v>2</v>
      </c>
      <c r="J51" s="5" cm="1">
        <f t="array" ref="J51">SUM(_xlfn._xlws.FILTER($D$2:$D$477,_xlfn.MAP($E$2:$E$477,_xlfn.LAMBDA(_xlpm.x,_xlpm.x=$E51))))</f>
        <v>1.12E-2</v>
      </c>
      <c r="K51" s="5">
        <f t="shared" si="7"/>
        <v>3.5714285714285719E-2</v>
      </c>
      <c r="L51" s="5" cm="1">
        <f t="array" ref="L51">SUM(_xlfn._xlws.FILTER($D$2:$D$477,_xlfn.MAP($F$2:$F$477,_xlfn.LAMBDA(_xlpm.x,_xlpm.x=$F51))))</f>
        <v>4.4000000000000003E-3</v>
      </c>
      <c r="M51" s="5">
        <f t="shared" si="8"/>
        <v>9.0909090909090912E-2</v>
      </c>
      <c r="N51" s="5">
        <f t="shared" si="9"/>
        <v>7.3655286789463216E-3</v>
      </c>
      <c r="O51" s="5">
        <f t="shared" si="10"/>
        <v>5.1282051282051287E-2</v>
      </c>
      <c r="P51" s="5">
        <f t="shared" si="11"/>
        <v>-0.40576534618399412</v>
      </c>
      <c r="Q51" s="5"/>
    </row>
    <row r="52" spans="1:17">
      <c r="A52" s="4" t="str">
        <f t="shared" si="0"/>
        <v>~re~ : [ɾe]</v>
      </c>
      <c r="B52" s="2">
        <v>12</v>
      </c>
      <c r="C52" s="4" t="s">
        <v>79</v>
      </c>
      <c r="D52" s="5">
        <f t="shared" si="1"/>
        <v>4.7999999999999996E-3</v>
      </c>
      <c r="E52" s="4" t="str">
        <f t="shared" si="2"/>
        <v>~re~</v>
      </c>
      <c r="F52" s="4" t="str">
        <f t="shared" si="3"/>
        <v>[ɾe]</v>
      </c>
      <c r="G52" s="6">
        <f t="shared" si="4"/>
        <v>2</v>
      </c>
      <c r="H52" s="6">
        <f t="shared" si="5"/>
        <v>2</v>
      </c>
      <c r="I52" s="6">
        <f t="shared" si="6"/>
        <v>2</v>
      </c>
      <c r="J52" s="5" cm="1">
        <f t="array" ref="J52">SUM(_xlfn._xlws.FILTER($D$2:$D$477,_xlfn.MAP($E$2:$E$477,_xlfn.LAMBDA(_xlpm.x,_xlpm.x=$E52))))</f>
        <v>1.32E-2</v>
      </c>
      <c r="K52" s="5">
        <f t="shared" si="7"/>
        <v>0.36363636363636359</v>
      </c>
      <c r="L52" s="5" cm="1">
        <f t="array" ref="L52">SUM(_xlfn._xlws.FILTER($D$2:$D$477,_xlfn.MAP($F$2:$F$477,_xlfn.LAMBDA(_xlpm.x,_xlpm.x=$F52))))</f>
        <v>5.1999999999999998E-3</v>
      </c>
      <c r="M52" s="5">
        <f t="shared" si="8"/>
        <v>0.92307692307692302</v>
      </c>
      <c r="N52" s="5">
        <f t="shared" si="9"/>
        <v>0.34990994349375415</v>
      </c>
      <c r="O52" s="5">
        <f t="shared" si="10"/>
        <v>0.52173913043478259</v>
      </c>
      <c r="P52" s="5">
        <f t="shared" si="11"/>
        <v>-0.40457058757105074</v>
      </c>
      <c r="Q52" s="5"/>
    </row>
    <row r="53" spans="1:17">
      <c r="A53" s="4" t="str">
        <f t="shared" si="0"/>
        <v>~do~ : []</v>
      </c>
      <c r="B53" s="2">
        <v>4</v>
      </c>
      <c r="C53" s="4" t="s">
        <v>197</v>
      </c>
      <c r="D53" s="5">
        <f t="shared" si="1"/>
        <v>1.6000000000000001E-3</v>
      </c>
      <c r="E53" s="4" t="str">
        <f t="shared" si="2"/>
        <v>~do~</v>
      </c>
      <c r="F53" s="4" t="str">
        <f t="shared" si="3"/>
        <v>[]</v>
      </c>
      <c r="G53" s="6">
        <f t="shared" si="4"/>
        <v>2</v>
      </c>
      <c r="H53" s="6">
        <f t="shared" si="5"/>
        <v>0</v>
      </c>
      <c r="I53" s="6">
        <f t="shared" si="6"/>
        <v>2</v>
      </c>
      <c r="J53" s="5" cm="1">
        <f t="array" ref="J53">SUM(_xlfn._xlws.FILTER($D$2:$D$477,_xlfn.MAP($E$2:$E$477,_xlfn.LAMBDA(_xlpm.x,_xlpm.x=$E53))))</f>
        <v>1.7999999999999999E-2</v>
      </c>
      <c r="K53" s="5">
        <f t="shared" si="7"/>
        <v>8.8888888888888906E-2</v>
      </c>
      <c r="L53" s="5" cm="1">
        <f t="array" ref="L53">SUM(_xlfn._xlws.FILTER($D$2:$D$477,_xlfn.MAP($F$2:$F$477,_xlfn.LAMBDA(_xlpm.x,_xlpm.x=$F53))))</f>
        <v>8.3999999999999995E-3</v>
      </c>
      <c r="M53" s="5">
        <f t="shared" si="8"/>
        <v>0.19047619047619049</v>
      </c>
      <c r="N53" s="5">
        <f t="shared" si="9"/>
        <v>2.5504356045396939E-2</v>
      </c>
      <c r="O53" s="5">
        <f t="shared" si="10"/>
        <v>0.12121212121212124</v>
      </c>
      <c r="P53" s="5">
        <f t="shared" si="11"/>
        <v>-0.33099321904142437</v>
      </c>
      <c r="Q53" s="5"/>
    </row>
    <row r="54" spans="1:17">
      <c r="A54" s="4" t="str">
        <f t="shared" si="0"/>
        <v>~di~ : [ði]</v>
      </c>
      <c r="B54" s="2">
        <v>5</v>
      </c>
      <c r="C54" s="4" t="s">
        <v>153</v>
      </c>
      <c r="D54" s="5">
        <f t="shared" si="1"/>
        <v>2E-3</v>
      </c>
      <c r="E54" s="4" t="str">
        <f t="shared" si="2"/>
        <v>~di~</v>
      </c>
      <c r="F54" s="4" t="str">
        <f t="shared" si="3"/>
        <v>[ði]</v>
      </c>
      <c r="G54" s="6">
        <f t="shared" si="4"/>
        <v>2</v>
      </c>
      <c r="H54" s="6">
        <f t="shared" si="5"/>
        <v>2</v>
      </c>
      <c r="I54" s="6">
        <f t="shared" si="6"/>
        <v>2</v>
      </c>
      <c r="J54" s="5" cm="1">
        <f t="array" ref="J54">SUM(_xlfn._xlws.FILTER($D$2:$D$477,_xlfn.MAP($E$2:$E$477,_xlfn.LAMBDA(_xlpm.x,_xlpm.x=$E54))))</f>
        <v>6.7999999999999996E-3</v>
      </c>
      <c r="K54" s="5">
        <f t="shared" si="7"/>
        <v>0.29411764705882354</v>
      </c>
      <c r="L54" s="5" cm="1">
        <f t="array" ref="L54">SUM(_xlfn._xlws.FILTER($D$2:$D$477,_xlfn.MAP($F$2:$F$477,_xlfn.LAMBDA(_xlpm.x,_xlpm.x=$F54))))</f>
        <v>3.1999999999999997E-3</v>
      </c>
      <c r="M54" s="5">
        <f t="shared" si="8"/>
        <v>0.62500000000000011</v>
      </c>
      <c r="N54" s="5">
        <f t="shared" si="9"/>
        <v>0.18739749402312789</v>
      </c>
      <c r="O54" s="5">
        <f t="shared" si="10"/>
        <v>0.40000000000000008</v>
      </c>
      <c r="P54" s="5">
        <f t="shared" si="11"/>
        <v>-0.3273589343863304</v>
      </c>
      <c r="Q54" s="5"/>
    </row>
    <row r="55" spans="1:17">
      <c r="A55" s="4" t="str">
        <f t="shared" si="0"/>
        <v>~na~ : []</v>
      </c>
      <c r="B55" s="2">
        <v>2</v>
      </c>
      <c r="C55" s="4" t="s">
        <v>258</v>
      </c>
      <c r="D55" s="5">
        <f t="shared" si="1"/>
        <v>8.0000000000000004E-4</v>
      </c>
      <c r="E55" s="5" t="str">
        <f t="shared" si="2"/>
        <v>~na~</v>
      </c>
      <c r="F55" s="5" t="str">
        <f t="shared" si="3"/>
        <v>[]</v>
      </c>
      <c r="G55" s="6">
        <f t="shared" si="4"/>
        <v>2</v>
      </c>
      <c r="H55" s="6">
        <f t="shared" si="5"/>
        <v>0</v>
      </c>
      <c r="I55" s="6">
        <f t="shared" si="6"/>
        <v>2</v>
      </c>
      <c r="J55" s="5" cm="1">
        <f t="array" ref="J55">SUM(_xlfn._xlws.FILTER($D$2:$D$477,_xlfn.MAP($E$2:$E$477,_xlfn.LAMBDA(_xlpm.x,_xlpm.x=$E55))))</f>
        <v>1.72E-2</v>
      </c>
      <c r="K55" s="5">
        <f t="shared" si="7"/>
        <v>4.6511627906976744E-2</v>
      </c>
      <c r="L55" s="5" cm="1">
        <f t="array" ref="L55">SUM(_xlfn._xlws.FILTER($D$2:$D$477,_xlfn.MAP($F$2:$F$477,_xlfn.LAMBDA(_xlpm.x,_xlpm.x=$F55))))</f>
        <v>8.3999999999999995E-3</v>
      </c>
      <c r="M55" s="5">
        <f t="shared" si="8"/>
        <v>9.5238095238095247E-2</v>
      </c>
      <c r="N55" s="5">
        <f t="shared" si="9"/>
        <v>8.9767380774658286E-3</v>
      </c>
      <c r="O55" s="5">
        <f t="shared" si="10"/>
        <v>6.25E-2</v>
      </c>
      <c r="P55" s="5">
        <f t="shared" si="11"/>
        <v>-0.31124916084566734</v>
      </c>
      <c r="Q55" s="5"/>
    </row>
    <row r="56" spans="1:17">
      <c r="A56" s="4" t="str">
        <f t="shared" si="0"/>
        <v>~du~ : [ðu]</v>
      </c>
      <c r="B56" s="2">
        <v>2</v>
      </c>
      <c r="C56" s="4" t="s">
        <v>240</v>
      </c>
      <c r="D56" s="5">
        <f t="shared" si="1"/>
        <v>8.0000000000000004E-4</v>
      </c>
      <c r="E56" s="5" t="str">
        <f t="shared" si="2"/>
        <v>~du~</v>
      </c>
      <c r="F56" s="5" t="str">
        <f t="shared" si="3"/>
        <v>[ðu]</v>
      </c>
      <c r="G56" s="6">
        <f t="shared" si="4"/>
        <v>2</v>
      </c>
      <c r="H56" s="6">
        <f t="shared" si="5"/>
        <v>2</v>
      </c>
      <c r="I56" s="6">
        <f t="shared" si="6"/>
        <v>2</v>
      </c>
      <c r="J56" s="5" cm="1">
        <f t="array" ref="J56">SUM(_xlfn._xlws.FILTER($D$2:$D$477,_xlfn.MAP($E$2:$E$477,_xlfn.LAMBDA(_xlpm.x,_xlpm.x=$E56))))</f>
        <v>1.6000000000000001E-3</v>
      </c>
      <c r="K56" s="5">
        <f t="shared" si="7"/>
        <v>0.5</v>
      </c>
      <c r="L56" s="5" cm="1">
        <f t="array" ref="L56">SUM(_xlfn._xlws.FILTER($D$2:$D$477,_xlfn.MAP($F$2:$F$477,_xlfn.LAMBDA(_xlpm.x,_xlpm.x=$F56))))</f>
        <v>8.0000000000000004E-4</v>
      </c>
      <c r="M56" s="5">
        <f t="shared" si="8"/>
        <v>1</v>
      </c>
      <c r="N56" s="5">
        <f t="shared" si="9"/>
        <v>0.19150374565260433</v>
      </c>
      <c r="O56" s="5">
        <f t="shared" si="10"/>
        <v>0.66666666666666663</v>
      </c>
      <c r="P56" s="5">
        <f t="shared" si="11"/>
        <v>-0.3010299956639812</v>
      </c>
      <c r="Q56" s="5"/>
    </row>
    <row r="57" spans="1:17">
      <c r="A57" s="4" t="str">
        <f t="shared" si="0"/>
        <v>~du~ : [du]</v>
      </c>
      <c r="B57" s="2">
        <v>2</v>
      </c>
      <c r="C57" s="4" t="s">
        <v>278</v>
      </c>
      <c r="D57" s="5">
        <f t="shared" si="1"/>
        <v>8.0000000000000004E-4</v>
      </c>
      <c r="E57" s="5" t="str">
        <f t="shared" si="2"/>
        <v>~du~</v>
      </c>
      <c r="F57" s="5" t="str">
        <f t="shared" si="3"/>
        <v>[du]</v>
      </c>
      <c r="G57" s="6">
        <f t="shared" si="4"/>
        <v>2</v>
      </c>
      <c r="H57" s="6">
        <f t="shared" si="5"/>
        <v>2</v>
      </c>
      <c r="I57" s="6">
        <f t="shared" si="6"/>
        <v>2</v>
      </c>
      <c r="J57" s="5" cm="1">
        <f t="array" ref="J57">SUM(_xlfn._xlws.FILTER($D$2:$D$477,_xlfn.MAP($E$2:$E$477,_xlfn.LAMBDA(_xlpm.x,_xlpm.x=$E57))))</f>
        <v>1.6000000000000001E-3</v>
      </c>
      <c r="K57" s="5">
        <f t="shared" si="7"/>
        <v>0.5</v>
      </c>
      <c r="L57" s="5" cm="1">
        <f t="array" ref="L57">SUM(_xlfn._xlws.FILTER($D$2:$D$477,_xlfn.MAP($F$2:$F$477,_xlfn.LAMBDA(_xlpm.x,_xlpm.x=$F57))))</f>
        <v>8.0000000000000004E-4</v>
      </c>
      <c r="M57" s="5">
        <f t="shared" si="8"/>
        <v>1</v>
      </c>
      <c r="N57" s="5">
        <f t="shared" si="9"/>
        <v>0.19150374565260433</v>
      </c>
      <c r="O57" s="5">
        <f t="shared" si="10"/>
        <v>0.66666666666666663</v>
      </c>
      <c r="P57" s="5">
        <f t="shared" si="11"/>
        <v>-0.3010299956639812</v>
      </c>
      <c r="Q57" s="5"/>
    </row>
    <row r="58" spans="1:17">
      <c r="A58" s="4" t="str">
        <f t="shared" si="0"/>
        <v>~ro~ : [ro]</v>
      </c>
      <c r="B58" s="2">
        <v>7</v>
      </c>
      <c r="C58" s="4" t="s">
        <v>128</v>
      </c>
      <c r="D58" s="5">
        <f t="shared" si="1"/>
        <v>2.8E-3</v>
      </c>
      <c r="E58" s="4" t="str">
        <f t="shared" si="2"/>
        <v>~ro~</v>
      </c>
      <c r="F58" s="4" t="str">
        <f t="shared" si="3"/>
        <v>[ro]</v>
      </c>
      <c r="G58" s="6">
        <f t="shared" si="4"/>
        <v>2</v>
      </c>
      <c r="H58" s="6">
        <f t="shared" si="5"/>
        <v>2</v>
      </c>
      <c r="I58" s="6">
        <f t="shared" si="6"/>
        <v>2</v>
      </c>
      <c r="J58" s="5" cm="1">
        <f t="array" ref="J58">SUM(_xlfn._xlws.FILTER($D$2:$D$477,_xlfn.MAP($E$2:$E$477,_xlfn.LAMBDA(_xlpm.x,_xlpm.x=$E58))))</f>
        <v>9.1999999999999998E-3</v>
      </c>
      <c r="K58" s="5">
        <f t="shared" si="7"/>
        <v>0.30434782608695654</v>
      </c>
      <c r="L58" s="5" cm="1">
        <f t="array" ref="L58">SUM(_xlfn._xlws.FILTER($D$2:$D$477,_xlfn.MAP($F$2:$F$477,_xlfn.LAMBDA(_xlpm.x,_xlpm.x=$F58))))</f>
        <v>4.8000000000000004E-3</v>
      </c>
      <c r="M58" s="5">
        <f t="shared" si="8"/>
        <v>0.58333333333333326</v>
      </c>
      <c r="N58" s="5">
        <f t="shared" si="9"/>
        <v>0.21748573989469563</v>
      </c>
      <c r="O58" s="5">
        <f t="shared" si="10"/>
        <v>0.39999999999999997</v>
      </c>
      <c r="P58" s="5">
        <f t="shared" si="11"/>
        <v>-0.28254658996996795</v>
      </c>
      <c r="Q58" s="5"/>
    </row>
    <row r="59" spans="1:17">
      <c r="A59" s="4" t="str">
        <f t="shared" si="0"/>
        <v>~vi~ : [bi]</v>
      </c>
      <c r="B59" s="2">
        <v>6</v>
      </c>
      <c r="C59" s="4" t="s">
        <v>143</v>
      </c>
      <c r="D59" s="5">
        <f t="shared" si="1"/>
        <v>2.3999999999999998E-3</v>
      </c>
      <c r="E59" s="4" t="str">
        <f t="shared" si="2"/>
        <v>~vi~</v>
      </c>
      <c r="F59" s="4" t="str">
        <f t="shared" si="3"/>
        <v>[bi]</v>
      </c>
      <c r="G59" s="6">
        <f t="shared" si="4"/>
        <v>2</v>
      </c>
      <c r="H59" s="6">
        <f t="shared" si="5"/>
        <v>2</v>
      </c>
      <c r="I59" s="6">
        <f t="shared" si="6"/>
        <v>2</v>
      </c>
      <c r="J59" s="5" cm="1">
        <f t="array" ref="J59">SUM(_xlfn._xlws.FILTER($D$2:$D$477,_xlfn.MAP($E$2:$E$477,_xlfn.LAMBDA(_xlpm.x,_xlpm.x=$E59))))</f>
        <v>4.7999999999999996E-3</v>
      </c>
      <c r="K59" s="5">
        <f t="shared" si="7"/>
        <v>0.5</v>
      </c>
      <c r="L59" s="5" cm="1">
        <f t="array" ref="L59">SUM(_xlfn._xlws.FILTER($D$2:$D$477,_xlfn.MAP($F$2:$F$477,_xlfn.LAMBDA(_xlpm.x,_xlpm.x=$F59))))</f>
        <v>2.8E-3</v>
      </c>
      <c r="M59" s="5">
        <f t="shared" si="8"/>
        <v>0.8571428571428571</v>
      </c>
      <c r="N59" s="5">
        <f t="shared" si="9"/>
        <v>0.32134719072142831</v>
      </c>
      <c r="O59" s="5">
        <f t="shared" si="10"/>
        <v>0.63157894736842102</v>
      </c>
      <c r="P59" s="5">
        <f t="shared" si="11"/>
        <v>-0.23408320603336796</v>
      </c>
      <c r="Q59" s="5"/>
    </row>
    <row r="60" spans="1:17">
      <c r="A60" s="4" t="str">
        <f t="shared" si="0"/>
        <v>~gu~ : [ɣu]</v>
      </c>
      <c r="B60" s="2">
        <v>7</v>
      </c>
      <c r="C60" s="4" t="s">
        <v>122</v>
      </c>
      <c r="D60" s="5">
        <f t="shared" si="1"/>
        <v>2.8E-3</v>
      </c>
      <c r="E60" s="5" t="str">
        <f t="shared" si="2"/>
        <v>~gu~</v>
      </c>
      <c r="F60" s="5" t="str">
        <f t="shared" si="3"/>
        <v>[ɣu]</v>
      </c>
      <c r="G60" s="6">
        <f t="shared" si="4"/>
        <v>2</v>
      </c>
      <c r="H60" s="6">
        <f t="shared" si="5"/>
        <v>2</v>
      </c>
      <c r="I60" s="6">
        <f t="shared" si="6"/>
        <v>2</v>
      </c>
      <c r="J60" s="5" cm="1">
        <f t="array" ref="J60">SUM(_xlfn._xlws.FILTER($D$2:$D$477,_xlfn.MAP($E$2:$E$477,_xlfn.LAMBDA(_xlpm.x,_xlpm.x=$E60))))</f>
        <v>4.4000000000000003E-3</v>
      </c>
      <c r="K60" s="5">
        <f t="shared" si="7"/>
        <v>0.63636363636363635</v>
      </c>
      <c r="L60" s="5" cm="1">
        <f t="array" ref="L60">SUM(_xlfn._xlws.FILTER($D$2:$D$477,_xlfn.MAP($F$2:$F$477,_xlfn.LAMBDA(_xlpm.x,_xlpm.x=$F60))))</f>
        <v>2.8E-3</v>
      </c>
      <c r="M60" s="5">
        <f t="shared" si="8"/>
        <v>1</v>
      </c>
      <c r="N60" s="5">
        <f t="shared" si="9"/>
        <v>0.42288893868413047</v>
      </c>
      <c r="O60" s="5">
        <f t="shared" si="10"/>
        <v>0.77777777777777779</v>
      </c>
      <c r="P60" s="5">
        <f t="shared" si="11"/>
        <v>-0.19629464514396822</v>
      </c>
      <c r="Q60" s="5"/>
    </row>
    <row r="61" spans="1:17">
      <c r="A61" s="4" t="str">
        <f t="shared" si="0"/>
        <v>~ga~ : [ɣa]</v>
      </c>
      <c r="B61" s="2">
        <v>6</v>
      </c>
      <c r="C61" s="4" t="s">
        <v>134</v>
      </c>
      <c r="D61" s="5">
        <f t="shared" si="1"/>
        <v>2.3999999999999998E-3</v>
      </c>
      <c r="E61" s="5" t="str">
        <f t="shared" si="2"/>
        <v>~ga~</v>
      </c>
      <c r="F61" s="5" t="str">
        <f t="shared" si="3"/>
        <v>[ɣa]</v>
      </c>
      <c r="G61" s="6">
        <f t="shared" si="4"/>
        <v>2</v>
      </c>
      <c r="H61" s="6">
        <f t="shared" si="5"/>
        <v>2</v>
      </c>
      <c r="I61" s="6">
        <f t="shared" si="6"/>
        <v>2</v>
      </c>
      <c r="J61" s="5" cm="1">
        <f t="array" ref="J61">SUM(_xlfn._xlws.FILTER($D$2:$D$477,_xlfn.MAP($E$2:$E$477,_xlfn.LAMBDA(_xlpm.x,_xlpm.x=$E61))))</f>
        <v>3.5999999999999999E-3</v>
      </c>
      <c r="K61" s="5">
        <f t="shared" si="7"/>
        <v>0.66666666666666663</v>
      </c>
      <c r="L61" s="5" cm="1">
        <f t="array" ref="L61">SUM(_xlfn._xlws.FILTER($D$2:$D$477,_xlfn.MAP($F$2:$F$477,_xlfn.LAMBDA(_xlpm.x,_xlpm.x=$F61))))</f>
        <v>2.3999999999999998E-3</v>
      </c>
      <c r="M61" s="5">
        <f t="shared" si="8"/>
        <v>1</v>
      </c>
      <c r="N61" s="5">
        <f t="shared" si="9"/>
        <v>0.40703977491380922</v>
      </c>
      <c r="O61" s="5">
        <f t="shared" si="10"/>
        <v>0.8</v>
      </c>
      <c r="P61" s="5">
        <f t="shared" si="11"/>
        <v>-0.17609125905568127</v>
      </c>
      <c r="Q61" s="5"/>
    </row>
    <row r="62" spans="1:17">
      <c r="A62" s="4" t="str">
        <f t="shared" si="0"/>
        <v>~ba~ : [βa]</v>
      </c>
      <c r="B62" s="2">
        <v>8</v>
      </c>
      <c r="C62" s="4" t="s">
        <v>116</v>
      </c>
      <c r="D62" s="5">
        <f t="shared" si="1"/>
        <v>3.2000000000000002E-3</v>
      </c>
      <c r="E62" s="5" t="str">
        <f t="shared" si="2"/>
        <v>~ba~</v>
      </c>
      <c r="F62" s="5" t="str">
        <f t="shared" si="3"/>
        <v>[βa]</v>
      </c>
      <c r="G62" s="6">
        <f t="shared" si="4"/>
        <v>2</v>
      </c>
      <c r="H62" s="6">
        <f t="shared" si="5"/>
        <v>2</v>
      </c>
      <c r="I62" s="6">
        <f t="shared" si="6"/>
        <v>2</v>
      </c>
      <c r="J62" s="5" cm="1">
        <f t="array" ref="J62">SUM(_xlfn._xlws.FILTER($D$2:$D$477,_xlfn.MAP($E$2:$E$477,_xlfn.LAMBDA(_xlpm.x,_xlpm.x=$E62))))</f>
        <v>6.4000000000000003E-3</v>
      </c>
      <c r="K62" s="5">
        <f t="shared" si="7"/>
        <v>0.5</v>
      </c>
      <c r="L62" s="5" cm="1">
        <f t="array" ref="L62">SUM(_xlfn._xlws.FILTER($D$2:$D$477,_xlfn.MAP($F$2:$F$477,_xlfn.LAMBDA(_xlpm.x,_xlpm.x=$F62))))</f>
        <v>4.4000000000000003E-3</v>
      </c>
      <c r="M62" s="5">
        <f t="shared" si="8"/>
        <v>0.72727272727272729</v>
      </c>
      <c r="N62" s="5">
        <f t="shared" si="9"/>
        <v>0.34045110338240769</v>
      </c>
      <c r="O62" s="5">
        <f t="shared" si="10"/>
        <v>0.59259259259259256</v>
      </c>
      <c r="P62" s="5">
        <f t="shared" si="11"/>
        <v>-0.16272729749769974</v>
      </c>
      <c r="Q62" s="5"/>
    </row>
    <row r="63" spans="1:17">
      <c r="A63" s="4" t="str">
        <f t="shared" si="0"/>
        <v>~ro~ : [ɾo]</v>
      </c>
      <c r="B63" s="2">
        <v>16</v>
      </c>
      <c r="C63" s="4" t="s">
        <v>81</v>
      </c>
      <c r="D63" s="5">
        <f t="shared" si="1"/>
        <v>6.4000000000000003E-3</v>
      </c>
      <c r="E63" s="4" t="str">
        <f t="shared" si="2"/>
        <v>~ro~</v>
      </c>
      <c r="F63" s="4" t="str">
        <f t="shared" si="3"/>
        <v>[ɾo]</v>
      </c>
      <c r="G63" s="6">
        <f t="shared" si="4"/>
        <v>2</v>
      </c>
      <c r="H63" s="6">
        <f t="shared" si="5"/>
        <v>2</v>
      </c>
      <c r="I63" s="6">
        <f t="shared" si="6"/>
        <v>2</v>
      </c>
      <c r="J63" s="5" cm="1">
        <f t="array" ref="J63">SUM(_xlfn._xlws.FILTER($D$2:$D$477,_xlfn.MAP($E$2:$E$477,_xlfn.LAMBDA(_xlpm.x,_xlpm.x=$E63))))</f>
        <v>9.1999999999999998E-3</v>
      </c>
      <c r="K63" s="5">
        <f t="shared" si="7"/>
        <v>0.69565217391304357</v>
      </c>
      <c r="L63" s="5" cm="1">
        <f t="array" ref="L63">SUM(_xlfn._xlws.FILTER($D$2:$D$477,_xlfn.MAP($F$2:$F$477,_xlfn.LAMBDA(_xlpm.x,_xlpm.x=$F63))))</f>
        <v>6.4000000000000003E-3</v>
      </c>
      <c r="M63" s="5">
        <f t="shared" si="8"/>
        <v>1</v>
      </c>
      <c r="N63" s="5">
        <f t="shared" si="9"/>
        <v>0.60783923440779841</v>
      </c>
      <c r="O63" s="5">
        <f t="shared" si="10"/>
        <v>0.8205128205128206</v>
      </c>
      <c r="P63" s="5">
        <f t="shared" si="11"/>
        <v>-0.15760785336166805</v>
      </c>
      <c r="Q63" s="5"/>
    </row>
    <row r="64" spans="1:17">
      <c r="A64" s="4" t="str">
        <f t="shared" si="0"/>
        <v>~go~ : [ɣo]</v>
      </c>
      <c r="B64" s="2">
        <v>7</v>
      </c>
      <c r="C64" s="4" t="s">
        <v>123</v>
      </c>
      <c r="D64" s="5">
        <f t="shared" si="1"/>
        <v>2.8E-3</v>
      </c>
      <c r="E64" s="4" t="str">
        <f t="shared" si="2"/>
        <v>~go~</v>
      </c>
      <c r="F64" s="4" t="str">
        <f t="shared" si="3"/>
        <v>[ɣo]</v>
      </c>
      <c r="G64" s="6">
        <f t="shared" si="4"/>
        <v>2</v>
      </c>
      <c r="H64" s="6">
        <f t="shared" si="5"/>
        <v>2</v>
      </c>
      <c r="I64" s="6">
        <f t="shared" si="6"/>
        <v>2</v>
      </c>
      <c r="J64" s="5" cm="1">
        <f t="array" ref="J64">SUM(_xlfn._xlws.FILTER($D$2:$D$477,_xlfn.MAP($E$2:$E$477,_xlfn.LAMBDA(_xlpm.x,_xlpm.x=$E64))))</f>
        <v>4.0000000000000001E-3</v>
      </c>
      <c r="K64" s="5">
        <f t="shared" si="7"/>
        <v>0.7</v>
      </c>
      <c r="L64" s="5" cm="1">
        <f t="array" ref="L64">SUM(_xlfn._xlws.FILTER($D$2:$D$477,_xlfn.MAP($F$2:$F$477,_xlfn.LAMBDA(_xlpm.x,_xlpm.x=$F64))))</f>
        <v>2.8E-3</v>
      </c>
      <c r="M64" s="5">
        <f t="shared" si="8"/>
        <v>1</v>
      </c>
      <c r="N64" s="5">
        <f t="shared" si="9"/>
        <v>0.44776475860672632</v>
      </c>
      <c r="O64" s="5">
        <f t="shared" si="10"/>
        <v>0.82352941176470584</v>
      </c>
      <c r="P64" s="5">
        <f t="shared" si="11"/>
        <v>-0.15490195998574319</v>
      </c>
      <c r="Q64" s="5"/>
    </row>
    <row r="65" spans="1:17">
      <c r="A65" s="4" t="str">
        <f t="shared" si="0"/>
        <v>~re~ : [re]</v>
      </c>
      <c r="B65" s="2">
        <v>21</v>
      </c>
      <c r="C65" s="4" t="s">
        <v>94</v>
      </c>
      <c r="D65" s="5">
        <f t="shared" si="1"/>
        <v>8.3999999999999995E-3</v>
      </c>
      <c r="E65" s="5" t="str">
        <f t="shared" si="2"/>
        <v>~re~</v>
      </c>
      <c r="F65" s="5" t="str">
        <f t="shared" si="3"/>
        <v>[re]</v>
      </c>
      <c r="G65" s="6">
        <f t="shared" si="4"/>
        <v>2</v>
      </c>
      <c r="H65" s="6">
        <f t="shared" si="5"/>
        <v>2</v>
      </c>
      <c r="I65" s="6">
        <f t="shared" si="6"/>
        <v>2</v>
      </c>
      <c r="J65" s="5" cm="1">
        <f t="array" ref="J65">SUM(_xlfn._xlws.FILTER($D$2:$D$477,_xlfn.MAP($E$2:$E$477,_xlfn.LAMBDA(_xlpm.x,_xlpm.x=$E65))))</f>
        <v>1.32E-2</v>
      </c>
      <c r="K65" s="5">
        <f t="shared" si="7"/>
        <v>0.63636363636363635</v>
      </c>
      <c r="L65" s="5" cm="1">
        <f t="array" ref="L65">SUM(_xlfn._xlws.FILTER($D$2:$D$477,_xlfn.MAP($F$2:$F$477,_xlfn.LAMBDA(_xlpm.x,_xlpm.x=$F65))))</f>
        <v>9.5999999999999992E-3</v>
      </c>
      <c r="M65" s="5">
        <f t="shared" si="8"/>
        <v>0.875</v>
      </c>
      <c r="N65" s="5">
        <f t="shared" si="9"/>
        <v>0.59552978031788861</v>
      </c>
      <c r="O65" s="5">
        <f t="shared" si="10"/>
        <v>0.73684210526315785</v>
      </c>
      <c r="P65" s="5">
        <f t="shared" si="11"/>
        <v>-0.13830269816628143</v>
      </c>
      <c r="Q65" s="5"/>
    </row>
    <row r="66" spans="1:17">
      <c r="A66" s="4" t="str">
        <f t="shared" ref="A66:A129" si="12">_xlfn.LET(_xlpm.sep," : ",CONCATENATE(E66,_xlpm.sep,F66))</f>
        <v>~ve~ : [be]</v>
      </c>
      <c r="B66" s="2">
        <v>14</v>
      </c>
      <c r="C66" s="4" t="s">
        <v>99</v>
      </c>
      <c r="D66" s="5">
        <f t="shared" ref="D66:D129" si="13">B66/freq.sum.r1a</f>
        <v>5.5999999999999999E-3</v>
      </c>
      <c r="E66" s="5" t="str">
        <f t="shared" ref="E66:E129" si="14">_xlfn.LET(_xlpm.sep,":",_xlpm.w,$C66,_xlfn.CONCAT("~",RIGHT(_xlpm.w,LEN(_xlpm.w)-FIND(_xlpm.sep,_xlpm.w)),"~"))</f>
        <v>~ve~</v>
      </c>
      <c r="F66" s="5" t="str">
        <f t="shared" ref="F66:F129" si="15">_xlfn.LET(_xlpm.sep,":",_xlpm.w,$C66,_xlfn.CONCAT("[",LEFT(_xlpm.w,FIND(_xlpm.sep,_xlpm.w)-1),"]"))</f>
        <v>[be]</v>
      </c>
      <c r="G66" s="6">
        <f t="shared" ref="G66:G129" si="16">_xlfn.LET(_xlpm.w,E66,LEN(_xlpm.w)-2)</f>
        <v>2</v>
      </c>
      <c r="H66" s="6">
        <f t="shared" ref="H66:H129" si="17">_xlfn.LET(_xlpm.w,F66,LEN(_xlpm.w)-2)</f>
        <v>2</v>
      </c>
      <c r="I66" s="6">
        <f t="shared" ref="I66:I129" si="18">_xlfn.LET(_xlpm.a,H66,_xlpm.b,G66,MAX(_xlpm.a,_xlpm.b))</f>
        <v>2</v>
      </c>
      <c r="J66" s="5" cm="1">
        <f t="array" ref="J66">SUM(_xlfn._xlws.FILTER($D$2:$D$477,_xlfn.MAP($E$2:$E$477,_xlfn.LAMBDA(_xlpm.x,_xlpm.x=$E66))))</f>
        <v>9.1999999999999998E-3</v>
      </c>
      <c r="K66" s="5">
        <f t="shared" ref="K66:K129" si="19">$D66/J66</f>
        <v>0.60869565217391308</v>
      </c>
      <c r="L66" s="5" cm="1">
        <f t="array" ref="L66">SUM(_xlfn._xlws.FILTER($D$2:$D$477,_xlfn.MAP($F$2:$F$477,_xlfn.LAMBDA(_xlpm.x,_xlpm.x=$F66))))</f>
        <v>6.7999999999999996E-3</v>
      </c>
      <c r="M66" s="5">
        <f t="shared" ref="M66:M129" si="20">$D66/L66</f>
        <v>0.82352941176470595</v>
      </c>
      <c r="N66" s="5">
        <f t="shared" ref="N66:N129" si="21">_xlfn.LET(_xlpm.freq,B66,_xlpm.size,H66+1,_xlpm.F,O66,LOG(1+_xlpm.freq)*LOG(1+_xlpm.size)*_xlpm.F)</f>
        <v>0.49565424525956908</v>
      </c>
      <c r="O66" s="5">
        <f t="shared" ref="O66:O129" si="22">_xlfn.LET(_xlpm.a,M66,_xlpm.b,K66,2*_xlpm.a*_xlpm.b/(_xlpm.a+_xlpm.b))</f>
        <v>0.7</v>
      </c>
      <c r="P66" s="5">
        <f t="shared" ref="P66:P129" si="23">_xlfn.LET(_xlpm.p,K66,_xlpm.q,M66,LOG(_xlpm.p/_xlpm.q))</f>
        <v>-0.13127891463931898</v>
      </c>
      <c r="Q66" s="5"/>
    </row>
    <row r="67" spans="1:17">
      <c r="A67" s="4" t="str">
        <f t="shared" si="12"/>
        <v>~ve~ : [βe]</v>
      </c>
      <c r="B67" s="2">
        <v>9</v>
      </c>
      <c r="C67" s="4" t="s">
        <v>111</v>
      </c>
      <c r="D67" s="5">
        <f t="shared" si="13"/>
        <v>3.5999999999999999E-3</v>
      </c>
      <c r="E67" s="5" t="str">
        <f t="shared" si="14"/>
        <v>~ve~</v>
      </c>
      <c r="F67" s="5" t="str">
        <f t="shared" si="15"/>
        <v>[βe]</v>
      </c>
      <c r="G67" s="6">
        <f t="shared" si="16"/>
        <v>2</v>
      </c>
      <c r="H67" s="6">
        <f t="shared" si="17"/>
        <v>2</v>
      </c>
      <c r="I67" s="6">
        <f t="shared" si="18"/>
        <v>2</v>
      </c>
      <c r="J67" s="5" cm="1">
        <f t="array" ref="J67">SUM(_xlfn._xlws.FILTER($D$2:$D$477,_xlfn.MAP($E$2:$E$477,_xlfn.LAMBDA(_xlpm.x,_xlpm.x=$E67))))</f>
        <v>9.1999999999999998E-3</v>
      </c>
      <c r="K67" s="5">
        <f t="shared" si="19"/>
        <v>0.39130434782608697</v>
      </c>
      <c r="L67" s="5" cm="1">
        <f t="array" ref="L67">SUM(_xlfn._xlws.FILTER($D$2:$D$477,_xlfn.MAP($F$2:$F$477,_xlfn.LAMBDA(_xlpm.x,_xlpm.x=$F67))))</f>
        <v>6.7999999999999996E-3</v>
      </c>
      <c r="M67" s="5">
        <f t="shared" si="20"/>
        <v>0.52941176470588236</v>
      </c>
      <c r="N67" s="5">
        <f t="shared" si="21"/>
        <v>0.27092699609758308</v>
      </c>
      <c r="O67" s="5">
        <f t="shared" si="22"/>
        <v>0.45</v>
      </c>
      <c r="P67" s="5">
        <f t="shared" si="23"/>
        <v>-0.1312789146393189</v>
      </c>
      <c r="Q67" s="5"/>
    </row>
    <row r="68" spans="1:17">
      <c r="A68" s="4" t="str">
        <f t="shared" si="12"/>
        <v>~la~ : []</v>
      </c>
      <c r="B68" s="2">
        <v>1</v>
      </c>
      <c r="C68" s="4" t="s">
        <v>464</v>
      </c>
      <c r="D68" s="5">
        <f t="shared" si="13"/>
        <v>4.0000000000000002E-4</v>
      </c>
      <c r="E68" s="5" t="str">
        <f t="shared" si="14"/>
        <v>~la~</v>
      </c>
      <c r="F68" s="5" t="str">
        <f t="shared" si="15"/>
        <v>[]</v>
      </c>
      <c r="G68" s="6">
        <f t="shared" si="16"/>
        <v>2</v>
      </c>
      <c r="H68" s="6">
        <f t="shared" si="17"/>
        <v>0</v>
      </c>
      <c r="I68" s="6">
        <f t="shared" si="18"/>
        <v>2</v>
      </c>
      <c r="J68" s="5" cm="1">
        <f t="array" ref="J68">SUM(_xlfn._xlws.FILTER($D$2:$D$477,_xlfn.MAP($E$2:$E$477,_xlfn.LAMBDA(_xlpm.x,_xlpm.x=$E68))))</f>
        <v>1.12E-2</v>
      </c>
      <c r="K68" s="5">
        <f t="shared" si="19"/>
        <v>3.5714285714285719E-2</v>
      </c>
      <c r="L68" s="5" cm="1">
        <f t="array" ref="L68">SUM(_xlfn._xlws.FILTER($D$2:$D$477,_xlfn.MAP($F$2:$F$477,_xlfn.LAMBDA(_xlpm.x,_xlpm.x=$F68))))</f>
        <v>8.3999999999999995E-3</v>
      </c>
      <c r="M68" s="5">
        <f t="shared" si="20"/>
        <v>4.7619047619047623E-2</v>
      </c>
      <c r="N68" s="5">
        <f t="shared" si="21"/>
        <v>3.6987370730390428E-3</v>
      </c>
      <c r="O68" s="5">
        <f t="shared" si="22"/>
        <v>4.0816326530612249E-2</v>
      </c>
      <c r="P68" s="5">
        <f t="shared" si="23"/>
        <v>-0.12493873660829995</v>
      </c>
      <c r="Q68" s="5"/>
    </row>
    <row r="69" spans="1:17">
      <c r="A69" s="4" t="str">
        <f t="shared" si="12"/>
        <v>~vo~ : [βo]</v>
      </c>
      <c r="B69" s="2">
        <v>5</v>
      </c>
      <c r="C69" s="4" t="s">
        <v>149</v>
      </c>
      <c r="D69" s="5">
        <f t="shared" si="13"/>
        <v>2E-3</v>
      </c>
      <c r="E69" s="4" t="str">
        <f t="shared" si="14"/>
        <v>~vo~</v>
      </c>
      <c r="F69" s="4" t="str">
        <f t="shared" si="15"/>
        <v>[βo]</v>
      </c>
      <c r="G69" s="6">
        <f t="shared" si="16"/>
        <v>2</v>
      </c>
      <c r="H69" s="6">
        <f t="shared" si="17"/>
        <v>2</v>
      </c>
      <c r="I69" s="6">
        <f t="shared" si="18"/>
        <v>2</v>
      </c>
      <c r="J69" s="5" cm="1">
        <f t="array" ref="J69">SUM(_xlfn._xlws.FILTER($D$2:$D$477,_xlfn.MAP($E$2:$E$477,_xlfn.LAMBDA(_xlpm.x,_xlpm.x=$E69))))</f>
        <v>3.1999999999999997E-3</v>
      </c>
      <c r="K69" s="5">
        <f t="shared" si="19"/>
        <v>0.62500000000000011</v>
      </c>
      <c r="L69" s="5" cm="1">
        <f t="array" ref="L69">SUM(_xlfn._xlws.FILTER($D$2:$D$477,_xlfn.MAP($F$2:$F$477,_xlfn.LAMBDA(_xlpm.x,_xlpm.x=$F69))))</f>
        <v>2.4000000000000002E-3</v>
      </c>
      <c r="M69" s="5">
        <f t="shared" si="20"/>
        <v>0.83333333333333326</v>
      </c>
      <c r="N69" s="5">
        <f t="shared" si="21"/>
        <v>0.33463838218415687</v>
      </c>
      <c r="O69" s="5">
        <f t="shared" si="22"/>
        <v>0.7142857142857143</v>
      </c>
      <c r="P69" s="5">
        <f t="shared" si="23"/>
        <v>-0.12493873660829982</v>
      </c>
      <c r="Q69" s="5"/>
    </row>
    <row r="70" spans="1:17">
      <c r="A70" s="4" t="str">
        <f t="shared" si="12"/>
        <v>~de~ : [de]</v>
      </c>
      <c r="B70" s="2">
        <v>28</v>
      </c>
      <c r="C70" s="4" t="s">
        <v>90</v>
      </c>
      <c r="D70" s="5">
        <f t="shared" si="13"/>
        <v>1.12E-2</v>
      </c>
      <c r="E70" s="5" t="str">
        <f t="shared" si="14"/>
        <v>~de~</v>
      </c>
      <c r="F70" s="5" t="str">
        <f t="shared" si="15"/>
        <v>[de]</v>
      </c>
      <c r="G70" s="6">
        <f t="shared" si="16"/>
        <v>2</v>
      </c>
      <c r="H70" s="6">
        <f t="shared" si="17"/>
        <v>2</v>
      </c>
      <c r="I70" s="6">
        <f t="shared" si="18"/>
        <v>2</v>
      </c>
      <c r="J70" s="5" cm="1">
        <f t="array" ref="J70">SUM(_xlfn._xlws.FILTER($D$2:$D$477,_xlfn.MAP($E$2:$E$477,_xlfn.LAMBDA(_xlpm.x,_xlpm.x=$E70))))</f>
        <v>1.4800000000000001E-2</v>
      </c>
      <c r="K70" s="5">
        <f t="shared" si="19"/>
        <v>0.75675675675675669</v>
      </c>
      <c r="L70" s="5" cm="1">
        <f t="array" ref="L70">SUM(_xlfn._xlws.FILTER($D$2:$D$477,_xlfn.MAP($F$2:$F$477,_xlfn.LAMBDA(_xlpm.x,_xlpm.x=$F70))))</f>
        <v>1.12E-2</v>
      </c>
      <c r="M70" s="5">
        <f t="shared" si="20"/>
        <v>1</v>
      </c>
      <c r="N70" s="5">
        <f t="shared" si="21"/>
        <v>0.7585426808038801</v>
      </c>
      <c r="O70" s="5">
        <f t="shared" si="22"/>
        <v>0.86153846153846159</v>
      </c>
      <c r="P70" s="5">
        <f t="shared" si="23"/>
        <v>-0.12104369272477582</v>
      </c>
      <c r="Q70" s="5"/>
    </row>
    <row r="71" spans="1:17">
      <c r="A71" s="4" t="str">
        <f t="shared" si="12"/>
        <v>~di~ : [di]</v>
      </c>
      <c r="B71" s="2">
        <v>12</v>
      </c>
      <c r="C71" s="4" t="s">
        <v>103</v>
      </c>
      <c r="D71" s="5">
        <f t="shared" si="13"/>
        <v>4.7999999999999996E-3</v>
      </c>
      <c r="E71" s="5" t="str">
        <f t="shared" si="14"/>
        <v>~di~</v>
      </c>
      <c r="F71" s="5" t="str">
        <f t="shared" si="15"/>
        <v>[di]</v>
      </c>
      <c r="G71" s="6">
        <f t="shared" si="16"/>
        <v>2</v>
      </c>
      <c r="H71" s="6">
        <f t="shared" si="17"/>
        <v>2</v>
      </c>
      <c r="I71" s="6">
        <f t="shared" si="18"/>
        <v>2</v>
      </c>
      <c r="J71" s="5" cm="1">
        <f t="array" ref="J71">SUM(_xlfn._xlws.FILTER($D$2:$D$477,_xlfn.MAP($E$2:$E$477,_xlfn.LAMBDA(_xlpm.x,_xlpm.x=$E71))))</f>
        <v>6.7999999999999996E-3</v>
      </c>
      <c r="K71" s="5">
        <f t="shared" si="19"/>
        <v>0.70588235294117641</v>
      </c>
      <c r="L71" s="5" cm="1">
        <f t="array" ref="L71">SUM(_xlfn._xlws.FILTER($D$2:$D$477,_xlfn.MAP($F$2:$F$477,_xlfn.LAMBDA(_xlpm.x,_xlpm.x=$F71))))</f>
        <v>5.1999999999999998E-3</v>
      </c>
      <c r="M71" s="5">
        <f t="shared" si="20"/>
        <v>0.92307692307692302</v>
      </c>
      <c r="N71" s="5">
        <f t="shared" si="21"/>
        <v>0.53652858002375625</v>
      </c>
      <c r="O71" s="5">
        <f t="shared" si="22"/>
        <v>0.79999999999999993</v>
      </c>
      <c r="P71" s="5">
        <f t="shared" si="23"/>
        <v>-0.11650556907143719</v>
      </c>
      <c r="Q71" s="5"/>
    </row>
    <row r="72" spans="1:17">
      <c r="A72" s="4" t="str">
        <f t="shared" si="12"/>
        <v>~cu~ : [ku]</v>
      </c>
      <c r="B72" s="2">
        <v>6</v>
      </c>
      <c r="C72" s="4" t="s">
        <v>140</v>
      </c>
      <c r="D72" s="5">
        <f t="shared" si="13"/>
        <v>2.3999999999999998E-3</v>
      </c>
      <c r="E72" s="4" t="str">
        <f t="shared" si="14"/>
        <v>~cu~</v>
      </c>
      <c r="F72" s="4" t="str">
        <f t="shared" si="15"/>
        <v>[ku]</v>
      </c>
      <c r="G72" s="6">
        <f t="shared" si="16"/>
        <v>2</v>
      </c>
      <c r="H72" s="6">
        <f t="shared" si="17"/>
        <v>2</v>
      </c>
      <c r="I72" s="6">
        <f t="shared" si="18"/>
        <v>2</v>
      </c>
      <c r="J72" s="5" cm="1">
        <f t="array" ref="J72">SUM(_xlfn._xlws.FILTER($D$2:$D$477,_xlfn.MAP($E$2:$E$477,_xlfn.LAMBDA(_xlpm.x,_xlpm.x=$E72))))</f>
        <v>2.8E-3</v>
      </c>
      <c r="K72" s="5">
        <f t="shared" si="19"/>
        <v>0.8571428571428571</v>
      </c>
      <c r="L72" s="5" cm="1">
        <f t="array" ref="L72">SUM(_xlfn._xlws.FILTER($D$2:$D$477,_xlfn.MAP($F$2:$F$477,_xlfn.LAMBDA(_xlpm.x,_xlpm.x=$F72))))</f>
        <v>2.3999999999999998E-3</v>
      </c>
      <c r="M72" s="5">
        <f t="shared" si="20"/>
        <v>1</v>
      </c>
      <c r="N72" s="5">
        <f t="shared" si="21"/>
        <v>0.46966127874670288</v>
      </c>
      <c r="O72" s="5">
        <f t="shared" si="22"/>
        <v>0.92307692307692302</v>
      </c>
      <c r="P72" s="5">
        <f t="shared" si="23"/>
        <v>-6.6946789630613221E-2</v>
      </c>
      <c r="Q72" s="5"/>
    </row>
    <row r="73" spans="1:17">
      <c r="A73" s="4" t="str">
        <f t="shared" si="12"/>
        <v>~bi~ : [bi]</v>
      </c>
      <c r="B73" s="2">
        <v>1</v>
      </c>
      <c r="C73" s="4" t="s">
        <v>502</v>
      </c>
      <c r="D73" s="5">
        <f t="shared" si="13"/>
        <v>4.0000000000000002E-4</v>
      </c>
      <c r="E73" s="5" t="str">
        <f t="shared" si="14"/>
        <v>~bi~</v>
      </c>
      <c r="F73" s="5" t="str">
        <f t="shared" si="15"/>
        <v>[bi]</v>
      </c>
      <c r="G73" s="6">
        <f t="shared" si="16"/>
        <v>2</v>
      </c>
      <c r="H73" s="6">
        <f t="shared" si="17"/>
        <v>2</v>
      </c>
      <c r="I73" s="6">
        <f t="shared" si="18"/>
        <v>2</v>
      </c>
      <c r="J73" s="5" cm="1">
        <f t="array" ref="J73">SUM(_xlfn._xlws.FILTER($D$2:$D$477,_xlfn.MAP($E$2:$E$477,_xlfn.LAMBDA(_xlpm.x,_xlpm.x=$E73))))</f>
        <v>3.2000000000000002E-3</v>
      </c>
      <c r="K73" s="5">
        <f t="shared" si="19"/>
        <v>0.125</v>
      </c>
      <c r="L73" s="5" cm="1">
        <f t="array" ref="L73">SUM(_xlfn._xlws.FILTER($D$2:$D$477,_xlfn.MAP($F$2:$F$477,_xlfn.LAMBDA(_xlpm.x,_xlpm.x=$F73))))</f>
        <v>2.8E-3</v>
      </c>
      <c r="M73" s="5">
        <f t="shared" si="20"/>
        <v>0.14285714285714288</v>
      </c>
      <c r="N73" s="5">
        <f t="shared" si="21"/>
        <v>2.4165082210521743E-2</v>
      </c>
      <c r="O73" s="5">
        <f t="shared" si="22"/>
        <v>0.13333333333333333</v>
      </c>
      <c r="P73" s="5">
        <f t="shared" si="23"/>
        <v>-5.7991946977686809E-2</v>
      </c>
      <c r="Q73" s="5"/>
    </row>
    <row r="74" spans="1:17">
      <c r="A74" s="4" t="str">
        <f t="shared" si="12"/>
        <v>~da~ : [ða]</v>
      </c>
      <c r="B74" s="2">
        <v>23</v>
      </c>
      <c r="C74" s="4" t="s">
        <v>92</v>
      </c>
      <c r="D74" s="5">
        <f t="shared" si="13"/>
        <v>9.1999999999999998E-3</v>
      </c>
      <c r="E74" s="4" t="str">
        <f t="shared" si="14"/>
        <v>~da~</v>
      </c>
      <c r="F74" s="4" t="str">
        <f t="shared" si="15"/>
        <v>[ða]</v>
      </c>
      <c r="G74" s="6">
        <f t="shared" si="16"/>
        <v>2</v>
      </c>
      <c r="H74" s="6">
        <f t="shared" si="17"/>
        <v>2</v>
      </c>
      <c r="I74" s="6">
        <f t="shared" si="18"/>
        <v>2</v>
      </c>
      <c r="J74" s="5" cm="1">
        <f t="array" ref="J74">SUM(_xlfn._xlws.FILTER($D$2:$D$477,_xlfn.MAP($E$2:$E$477,_xlfn.LAMBDA(_xlpm.x,_xlpm.x=$E74))))</f>
        <v>1.12E-2</v>
      </c>
      <c r="K74" s="5">
        <f t="shared" si="19"/>
        <v>0.8214285714285714</v>
      </c>
      <c r="L74" s="5" cm="1">
        <f t="array" ref="L74">SUM(_xlfn._xlws.FILTER($D$2:$D$477,_xlfn.MAP($F$2:$F$477,_xlfn.LAMBDA(_xlpm.x,_xlpm.x=$F74))))</f>
        <v>0.01</v>
      </c>
      <c r="M74" s="5">
        <f t="shared" si="20"/>
        <v>0.91999999999999993</v>
      </c>
      <c r="N74" s="5">
        <f t="shared" si="21"/>
        <v>0.72121921769659814</v>
      </c>
      <c r="O74" s="5">
        <f t="shared" si="22"/>
        <v>0.86792452830188682</v>
      </c>
      <c r="P74" s="5">
        <f t="shared" si="23"/>
        <v>-4.9218022670181591E-2</v>
      </c>
      <c r="Q74" s="5"/>
    </row>
    <row r="75" spans="1:17">
      <c r="A75" s="4" t="str">
        <f t="shared" si="12"/>
        <v>~ba~ : [ba]</v>
      </c>
      <c r="B75" s="2">
        <v>8</v>
      </c>
      <c r="C75" s="4" t="s">
        <v>121</v>
      </c>
      <c r="D75" s="5">
        <f t="shared" si="13"/>
        <v>3.2000000000000002E-3</v>
      </c>
      <c r="E75" s="5" t="str">
        <f t="shared" si="14"/>
        <v>~ba~</v>
      </c>
      <c r="F75" s="5" t="str">
        <f t="shared" si="15"/>
        <v>[ba]</v>
      </c>
      <c r="G75" s="6">
        <f t="shared" si="16"/>
        <v>2</v>
      </c>
      <c r="H75" s="6">
        <f t="shared" si="17"/>
        <v>2</v>
      </c>
      <c r="I75" s="6">
        <f t="shared" si="18"/>
        <v>2</v>
      </c>
      <c r="J75" s="5" cm="1">
        <f t="array" ref="J75">SUM(_xlfn._xlws.FILTER($D$2:$D$477,_xlfn.MAP($E$2:$E$477,_xlfn.LAMBDA(_xlpm.x,_xlpm.x=$E75))))</f>
        <v>6.4000000000000003E-3</v>
      </c>
      <c r="K75" s="5">
        <f t="shared" si="19"/>
        <v>0.5</v>
      </c>
      <c r="L75" s="5" cm="1">
        <f t="array" ref="L75">SUM(_xlfn._xlws.FILTER($D$2:$D$477,_xlfn.MAP($F$2:$F$477,_xlfn.LAMBDA(_xlpm.x,_xlpm.x=$F75))))</f>
        <v>6.0000000000000001E-3</v>
      </c>
      <c r="M75" s="5">
        <f t="shared" si="20"/>
        <v>0.53333333333333333</v>
      </c>
      <c r="N75" s="5">
        <f t="shared" si="21"/>
        <v>0.29652192875241967</v>
      </c>
      <c r="O75" s="5">
        <f t="shared" si="22"/>
        <v>0.51612903225806461</v>
      </c>
      <c r="P75" s="5">
        <f t="shared" si="23"/>
        <v>-2.8028723600243537E-2</v>
      </c>
      <c r="Q75" s="5"/>
    </row>
    <row r="76" spans="1:17">
      <c r="A76" s="4" t="str">
        <f t="shared" si="12"/>
        <v>~do~ : [ðo]</v>
      </c>
      <c r="B76" s="2">
        <v>38</v>
      </c>
      <c r="C76" s="4" t="s">
        <v>89</v>
      </c>
      <c r="D76" s="5">
        <f t="shared" si="13"/>
        <v>1.52E-2</v>
      </c>
      <c r="E76" s="5" t="str">
        <f t="shared" si="14"/>
        <v>~do~</v>
      </c>
      <c r="F76" s="5" t="str">
        <f t="shared" si="15"/>
        <v>[ðo]</v>
      </c>
      <c r="G76" s="6">
        <f t="shared" si="16"/>
        <v>2</v>
      </c>
      <c r="H76" s="6">
        <f t="shared" si="17"/>
        <v>2</v>
      </c>
      <c r="I76" s="6">
        <f t="shared" si="18"/>
        <v>2</v>
      </c>
      <c r="J76" s="5" cm="1">
        <f t="array" ref="J76">SUM(_xlfn._xlws.FILTER($D$2:$D$477,_xlfn.MAP($E$2:$E$477,_xlfn.LAMBDA(_xlpm.x,_xlpm.x=$E76))))</f>
        <v>1.7999999999999999E-2</v>
      </c>
      <c r="K76" s="5">
        <f t="shared" si="19"/>
        <v>0.84444444444444455</v>
      </c>
      <c r="L76" s="5" cm="1">
        <f t="array" ref="L76">SUM(_xlfn._xlws.FILTER($D$2:$D$477,_xlfn.MAP($F$2:$F$477,_xlfn.LAMBDA(_xlpm.x,_xlpm.x=$F76))))</f>
        <v>1.7200000000000003E-2</v>
      </c>
      <c r="M76" s="5">
        <f t="shared" si="20"/>
        <v>0.88372093023255793</v>
      </c>
      <c r="N76" s="5">
        <f t="shared" si="21"/>
        <v>0.82729138757561071</v>
      </c>
      <c r="O76" s="5">
        <f t="shared" si="22"/>
        <v>0.86363636363636354</v>
      </c>
      <c r="P76" s="5">
        <f t="shared" si="23"/>
        <v>-1.9744058195756982E-2</v>
      </c>
      <c r="Q76" s="5"/>
    </row>
    <row r="77" spans="1:17">
      <c r="A77" s="4" t="str">
        <f t="shared" si="12"/>
        <v>~bo~ : [βo]</v>
      </c>
      <c r="B77" s="2">
        <v>1</v>
      </c>
      <c r="C77" s="4" t="s">
        <v>320</v>
      </c>
      <c r="D77" s="5">
        <f t="shared" si="13"/>
        <v>4.0000000000000002E-4</v>
      </c>
      <c r="E77" s="5" t="str">
        <f t="shared" si="14"/>
        <v>~bo~</v>
      </c>
      <c r="F77" s="5" t="str">
        <f t="shared" si="15"/>
        <v>[βo]</v>
      </c>
      <c r="G77" s="6">
        <f t="shared" si="16"/>
        <v>2</v>
      </c>
      <c r="H77" s="6">
        <f t="shared" si="17"/>
        <v>2</v>
      </c>
      <c r="I77" s="6">
        <f t="shared" si="18"/>
        <v>2</v>
      </c>
      <c r="J77" s="5" cm="1">
        <f t="array" ref="J77">SUM(_xlfn._xlws.FILTER($D$2:$D$477,_xlfn.MAP($E$2:$E$477,_xlfn.LAMBDA(_xlpm.x,_xlpm.x=$E77))))</f>
        <v>2.4000000000000002E-3</v>
      </c>
      <c r="K77" s="5">
        <f t="shared" si="19"/>
        <v>0.16666666666666666</v>
      </c>
      <c r="L77" s="5" cm="1">
        <f t="array" ref="L77">SUM(_xlfn._xlws.FILTER($D$2:$D$477,_xlfn.MAP($F$2:$F$477,_xlfn.LAMBDA(_xlpm.x,_xlpm.x=$F77))))</f>
        <v>2.4000000000000002E-3</v>
      </c>
      <c r="M77" s="5">
        <f t="shared" si="20"/>
        <v>0.16666666666666666</v>
      </c>
      <c r="N77" s="5">
        <f t="shared" si="21"/>
        <v>3.0206352763152179E-2</v>
      </c>
      <c r="O77" s="5">
        <f t="shared" si="22"/>
        <v>0.16666666666666666</v>
      </c>
      <c r="P77" s="5">
        <f t="shared" si="23"/>
        <v>0</v>
      </c>
      <c r="Q77" s="5"/>
    </row>
    <row r="78" spans="1:17">
      <c r="A78" s="4" t="str">
        <f t="shared" si="12"/>
        <v>~vo~ : [bo]</v>
      </c>
      <c r="B78" s="2">
        <v>3</v>
      </c>
      <c r="C78" s="4" t="s">
        <v>221</v>
      </c>
      <c r="D78" s="5">
        <f t="shared" si="13"/>
        <v>1.1999999999999999E-3</v>
      </c>
      <c r="E78" s="4" t="str">
        <f t="shared" si="14"/>
        <v>~vo~</v>
      </c>
      <c r="F78" s="4" t="str">
        <f t="shared" si="15"/>
        <v>[bo]</v>
      </c>
      <c r="G78" s="6">
        <f t="shared" si="16"/>
        <v>2</v>
      </c>
      <c r="H78" s="6">
        <f t="shared" si="17"/>
        <v>2</v>
      </c>
      <c r="I78" s="6">
        <f t="shared" si="18"/>
        <v>2</v>
      </c>
      <c r="J78" s="5" cm="1">
        <f t="array" ref="J78">SUM(_xlfn._xlws.FILTER($D$2:$D$477,_xlfn.MAP($E$2:$E$477,_xlfn.LAMBDA(_xlpm.x,_xlpm.x=$E78))))</f>
        <v>3.1999999999999997E-3</v>
      </c>
      <c r="K78" s="5">
        <f t="shared" si="19"/>
        <v>0.375</v>
      </c>
      <c r="L78" s="5" cm="1">
        <f t="array" ref="L78">SUM(_xlfn._xlws.FILTER($D$2:$D$477,_xlfn.MAP($F$2:$F$477,_xlfn.LAMBDA(_xlpm.x,_xlpm.x=$F78))))</f>
        <v>3.1999999999999997E-3</v>
      </c>
      <c r="M78" s="5">
        <f t="shared" si="20"/>
        <v>0.375</v>
      </c>
      <c r="N78" s="5">
        <f t="shared" si="21"/>
        <v>0.13592858743418482</v>
      </c>
      <c r="O78" s="5">
        <f t="shared" si="22"/>
        <v>0.375</v>
      </c>
      <c r="P78" s="5">
        <f t="shared" si="23"/>
        <v>0</v>
      </c>
      <c r="Q78" s="5"/>
    </row>
    <row r="79" spans="1:17">
      <c r="A79" s="4" t="str">
        <f t="shared" si="12"/>
        <v>~yu~ : [ʝu]</v>
      </c>
      <c r="B79" s="2">
        <v>1</v>
      </c>
      <c r="C79" s="4" t="s">
        <v>307</v>
      </c>
      <c r="D79" s="5">
        <f t="shared" si="13"/>
        <v>4.0000000000000002E-4</v>
      </c>
      <c r="E79" s="5" t="str">
        <f t="shared" si="14"/>
        <v>~yu~</v>
      </c>
      <c r="F79" s="5" t="str">
        <f t="shared" si="15"/>
        <v>[ʝu]</v>
      </c>
      <c r="G79" s="6">
        <f t="shared" si="16"/>
        <v>2</v>
      </c>
      <c r="H79" s="6">
        <f t="shared" si="17"/>
        <v>2</v>
      </c>
      <c r="I79" s="6">
        <f t="shared" si="18"/>
        <v>2</v>
      </c>
      <c r="J79" s="5" cm="1">
        <f t="array" ref="J79">SUM(_xlfn._xlws.FILTER($D$2:$D$477,_xlfn.MAP($E$2:$E$477,_xlfn.LAMBDA(_xlpm.x,_xlpm.x=$E79))))</f>
        <v>4.0000000000000002E-4</v>
      </c>
      <c r="K79" s="5">
        <f t="shared" si="19"/>
        <v>1</v>
      </c>
      <c r="L79" s="5" cm="1">
        <f t="array" ref="L79">SUM(_xlfn._xlws.FILTER($D$2:$D$477,_xlfn.MAP($F$2:$F$477,_xlfn.LAMBDA(_xlpm.x,_xlpm.x=$F79))))</f>
        <v>4.0000000000000002E-4</v>
      </c>
      <c r="M79" s="5">
        <f t="shared" si="20"/>
        <v>1</v>
      </c>
      <c r="N79" s="5">
        <f t="shared" si="21"/>
        <v>0.18123811657891309</v>
      </c>
      <c r="O79" s="5">
        <f t="shared" si="22"/>
        <v>1</v>
      </c>
      <c r="P79" s="5">
        <f t="shared" si="23"/>
        <v>0</v>
      </c>
      <c r="Q79" s="5"/>
    </row>
    <row r="80" spans="1:17">
      <c r="A80" s="4" t="str">
        <f t="shared" si="12"/>
        <v>~ya~ : [ʝa]</v>
      </c>
      <c r="B80" s="2">
        <v>1</v>
      </c>
      <c r="C80" s="4" t="s">
        <v>353</v>
      </c>
      <c r="D80" s="5">
        <f t="shared" si="13"/>
        <v>4.0000000000000002E-4</v>
      </c>
      <c r="E80" s="5" t="str">
        <f t="shared" si="14"/>
        <v>~ya~</v>
      </c>
      <c r="F80" s="5" t="str">
        <f t="shared" si="15"/>
        <v>[ʝa]</v>
      </c>
      <c r="G80" s="6">
        <f t="shared" si="16"/>
        <v>2</v>
      </c>
      <c r="H80" s="6">
        <f t="shared" si="17"/>
        <v>2</v>
      </c>
      <c r="I80" s="6">
        <f t="shared" si="18"/>
        <v>2</v>
      </c>
      <c r="J80" s="5" cm="1">
        <f t="array" ref="J80">SUM(_xlfn._xlws.FILTER($D$2:$D$477,_xlfn.MAP($E$2:$E$477,_xlfn.LAMBDA(_xlpm.x,_xlpm.x=$E80))))</f>
        <v>4.0000000000000002E-4</v>
      </c>
      <c r="K80" s="5">
        <f t="shared" si="19"/>
        <v>1</v>
      </c>
      <c r="L80" s="5" cm="1">
        <f t="array" ref="L80">SUM(_xlfn._xlws.FILTER($D$2:$D$477,_xlfn.MAP($F$2:$F$477,_xlfn.LAMBDA(_xlpm.x,_xlpm.x=$F80))))</f>
        <v>4.0000000000000002E-4</v>
      </c>
      <c r="M80" s="5">
        <f t="shared" si="20"/>
        <v>1</v>
      </c>
      <c r="N80" s="5">
        <f t="shared" si="21"/>
        <v>0.18123811657891309</v>
      </c>
      <c r="O80" s="5">
        <f t="shared" si="22"/>
        <v>1</v>
      </c>
      <c r="P80" s="5">
        <f t="shared" si="23"/>
        <v>0</v>
      </c>
      <c r="Q80" s="5"/>
    </row>
    <row r="81" spans="1:17">
      <c r="A81" s="4" t="str">
        <f t="shared" si="12"/>
        <v>~fu~ : [fu]</v>
      </c>
      <c r="B81" s="2">
        <v>1</v>
      </c>
      <c r="C81" s="4" t="s">
        <v>57</v>
      </c>
      <c r="D81" s="5">
        <f t="shared" si="13"/>
        <v>4.0000000000000002E-4</v>
      </c>
      <c r="E81" s="5" t="str">
        <f t="shared" si="14"/>
        <v>~fu~</v>
      </c>
      <c r="F81" s="5" t="str">
        <f t="shared" si="15"/>
        <v>[fu]</v>
      </c>
      <c r="G81" s="6">
        <f t="shared" si="16"/>
        <v>2</v>
      </c>
      <c r="H81" s="6">
        <f t="shared" si="17"/>
        <v>2</v>
      </c>
      <c r="I81" s="6">
        <f t="shared" si="18"/>
        <v>2</v>
      </c>
      <c r="J81" s="5" cm="1">
        <f t="array" ref="J81">SUM(_xlfn._xlws.FILTER($D$2:$D$477,_xlfn.MAP($E$2:$E$477,_xlfn.LAMBDA(_xlpm.x,_xlpm.x=$E81))))</f>
        <v>4.0000000000000002E-4</v>
      </c>
      <c r="K81" s="5">
        <f t="shared" si="19"/>
        <v>1</v>
      </c>
      <c r="L81" s="5" cm="1">
        <f t="array" ref="L81">SUM(_xlfn._xlws.FILTER($D$2:$D$477,_xlfn.MAP($F$2:$F$477,_xlfn.LAMBDA(_xlpm.x,_xlpm.x=$F81))))</f>
        <v>4.0000000000000002E-4</v>
      </c>
      <c r="M81" s="5">
        <f t="shared" si="20"/>
        <v>1</v>
      </c>
      <c r="N81" s="5">
        <f t="shared" si="21"/>
        <v>0.18123811657891309</v>
      </c>
      <c r="O81" s="5">
        <f t="shared" si="22"/>
        <v>1</v>
      </c>
      <c r="P81" s="5">
        <f t="shared" si="23"/>
        <v>0</v>
      </c>
      <c r="Q81" s="5"/>
    </row>
    <row r="82" spans="1:17">
      <c r="A82" s="4" t="str">
        <f t="shared" si="12"/>
        <v>~bu~ : [bu]</v>
      </c>
      <c r="B82" s="2">
        <v>2</v>
      </c>
      <c r="C82" s="4" t="s">
        <v>281</v>
      </c>
      <c r="D82" s="5">
        <f t="shared" si="13"/>
        <v>8.0000000000000004E-4</v>
      </c>
      <c r="E82" s="5" t="str">
        <f t="shared" si="14"/>
        <v>~bu~</v>
      </c>
      <c r="F82" s="5" t="str">
        <f t="shared" si="15"/>
        <v>[bu]</v>
      </c>
      <c r="G82" s="6">
        <f t="shared" si="16"/>
        <v>2</v>
      </c>
      <c r="H82" s="6">
        <f t="shared" si="17"/>
        <v>2</v>
      </c>
      <c r="I82" s="6">
        <f t="shared" si="18"/>
        <v>2</v>
      </c>
      <c r="J82" s="5" cm="1">
        <f t="array" ref="J82">SUM(_xlfn._xlws.FILTER($D$2:$D$477,_xlfn.MAP($E$2:$E$477,_xlfn.LAMBDA(_xlpm.x,_xlpm.x=$E82))))</f>
        <v>1.2000000000000001E-3</v>
      </c>
      <c r="K82" s="5">
        <f t="shared" si="19"/>
        <v>0.66666666666666663</v>
      </c>
      <c r="L82" s="5" cm="1">
        <f t="array" ref="L82">SUM(_xlfn._xlws.FILTER($D$2:$D$477,_xlfn.MAP($F$2:$F$477,_xlfn.LAMBDA(_xlpm.x,_xlpm.x=$F82))))</f>
        <v>1.2000000000000001E-3</v>
      </c>
      <c r="M82" s="5">
        <f t="shared" si="20"/>
        <v>0.66666666666666663</v>
      </c>
      <c r="N82" s="5">
        <f t="shared" si="21"/>
        <v>0.19150374565260433</v>
      </c>
      <c r="O82" s="5">
        <f t="shared" si="22"/>
        <v>0.66666666666666663</v>
      </c>
      <c r="P82" s="5">
        <f t="shared" si="23"/>
        <v>0</v>
      </c>
      <c r="Q82" s="5"/>
    </row>
    <row r="83" spans="1:17">
      <c r="A83" s="4" t="str">
        <f t="shared" si="12"/>
        <v>~ru~ : [rwi]</v>
      </c>
      <c r="B83" s="2">
        <v>1</v>
      </c>
      <c r="C83" s="4" t="s">
        <v>398</v>
      </c>
      <c r="D83" s="5">
        <f t="shared" si="13"/>
        <v>4.0000000000000002E-4</v>
      </c>
      <c r="E83" s="5" t="str">
        <f t="shared" si="14"/>
        <v>~ru~</v>
      </c>
      <c r="F83" s="5" t="str">
        <f t="shared" si="15"/>
        <v>[rwi]</v>
      </c>
      <c r="G83" s="6">
        <f t="shared" si="16"/>
        <v>2</v>
      </c>
      <c r="H83" s="6">
        <f t="shared" si="17"/>
        <v>3</v>
      </c>
      <c r="I83" s="6">
        <f t="shared" si="18"/>
        <v>3</v>
      </c>
      <c r="J83" s="5" cm="1">
        <f t="array" ref="J83">SUM(_xlfn._xlws.FILTER($D$2:$D$477,_xlfn.MAP($E$2:$E$477,_xlfn.LAMBDA(_xlpm.x,_xlpm.x=$E83))))</f>
        <v>4.0000000000000002E-4</v>
      </c>
      <c r="K83" s="5">
        <f t="shared" si="19"/>
        <v>1</v>
      </c>
      <c r="L83" s="5" cm="1">
        <f t="array" ref="L83">SUM(_xlfn._xlws.FILTER($D$2:$D$477,_xlfn.MAP($F$2:$F$477,_xlfn.LAMBDA(_xlpm.x,_xlpm.x=$F83))))</f>
        <v>4.0000000000000002E-4</v>
      </c>
      <c r="M83" s="5">
        <f t="shared" si="20"/>
        <v>1</v>
      </c>
      <c r="N83" s="5">
        <f t="shared" si="21"/>
        <v>0.21041093737452468</v>
      </c>
      <c r="O83" s="5">
        <f t="shared" si="22"/>
        <v>1</v>
      </c>
      <c r="P83" s="5">
        <f t="shared" si="23"/>
        <v>0</v>
      </c>
      <c r="Q83" s="5"/>
    </row>
    <row r="84" spans="1:17">
      <c r="A84" s="4" t="str">
        <f t="shared" si="12"/>
        <v>~xa~ : [ksa]</v>
      </c>
      <c r="B84" s="2">
        <v>1</v>
      </c>
      <c r="C84" s="4" t="s">
        <v>476</v>
      </c>
      <c r="D84" s="5">
        <f t="shared" si="13"/>
        <v>4.0000000000000002E-4</v>
      </c>
      <c r="E84" s="5" t="str">
        <f t="shared" si="14"/>
        <v>~xa~</v>
      </c>
      <c r="F84" s="5" t="str">
        <f t="shared" si="15"/>
        <v>[ksa]</v>
      </c>
      <c r="G84" s="6">
        <f t="shared" si="16"/>
        <v>2</v>
      </c>
      <c r="H84" s="6">
        <f t="shared" si="17"/>
        <v>3</v>
      </c>
      <c r="I84" s="6">
        <f t="shared" si="18"/>
        <v>3</v>
      </c>
      <c r="J84" s="5" cm="1">
        <f t="array" ref="J84">SUM(_xlfn._xlws.FILTER($D$2:$D$477,_xlfn.MAP($E$2:$E$477,_xlfn.LAMBDA(_xlpm.x,_xlpm.x=$E84))))</f>
        <v>4.0000000000000002E-4</v>
      </c>
      <c r="K84" s="5">
        <f t="shared" si="19"/>
        <v>1</v>
      </c>
      <c r="L84" s="5" cm="1">
        <f t="array" ref="L84">SUM(_xlfn._xlws.FILTER($D$2:$D$477,_xlfn.MAP($F$2:$F$477,_xlfn.LAMBDA(_xlpm.x,_xlpm.x=$F84))))</f>
        <v>4.0000000000000002E-4</v>
      </c>
      <c r="M84" s="5">
        <f t="shared" si="20"/>
        <v>1</v>
      </c>
      <c r="N84" s="5">
        <f t="shared" si="21"/>
        <v>0.21041093737452468</v>
      </c>
      <c r="O84" s="5">
        <f t="shared" si="22"/>
        <v>1</v>
      </c>
      <c r="P84" s="5">
        <f t="shared" si="23"/>
        <v>0</v>
      </c>
      <c r="Q84" s="5"/>
    </row>
    <row r="85" spans="1:17">
      <c r="A85" s="4" t="str">
        <f t="shared" si="12"/>
        <v>~fo~ : [fo]</v>
      </c>
      <c r="B85" s="2">
        <v>2</v>
      </c>
      <c r="C85" s="4" t="s">
        <v>56</v>
      </c>
      <c r="D85" s="5">
        <f t="shared" si="13"/>
        <v>8.0000000000000004E-4</v>
      </c>
      <c r="E85" s="5" t="str">
        <f t="shared" si="14"/>
        <v>~fo~</v>
      </c>
      <c r="F85" s="5" t="str">
        <f t="shared" si="15"/>
        <v>[fo]</v>
      </c>
      <c r="G85" s="6">
        <f t="shared" si="16"/>
        <v>2</v>
      </c>
      <c r="H85" s="6">
        <f t="shared" si="17"/>
        <v>2</v>
      </c>
      <c r="I85" s="6">
        <f t="shared" si="18"/>
        <v>2</v>
      </c>
      <c r="J85" s="5" cm="1">
        <f t="array" ref="J85">SUM(_xlfn._xlws.FILTER($D$2:$D$477,_xlfn.MAP($E$2:$E$477,_xlfn.LAMBDA(_xlpm.x,_xlpm.x=$E85))))</f>
        <v>8.0000000000000004E-4</v>
      </c>
      <c r="K85" s="5">
        <f t="shared" si="19"/>
        <v>1</v>
      </c>
      <c r="L85" s="5" cm="1">
        <f t="array" ref="L85">SUM(_xlfn._xlws.FILTER($D$2:$D$477,_xlfn.MAP($F$2:$F$477,_xlfn.LAMBDA(_xlpm.x,_xlpm.x=$F85))))</f>
        <v>8.0000000000000004E-4</v>
      </c>
      <c r="M85" s="5">
        <f t="shared" si="20"/>
        <v>1</v>
      </c>
      <c r="N85" s="5">
        <f t="shared" si="21"/>
        <v>0.28725561847890652</v>
      </c>
      <c r="O85" s="5">
        <f t="shared" si="22"/>
        <v>1</v>
      </c>
      <c r="P85" s="5">
        <f t="shared" si="23"/>
        <v>0</v>
      </c>
      <c r="Q85" s="5"/>
    </row>
    <row r="86" spans="1:17">
      <c r="A86" s="4" t="str">
        <f t="shared" si="12"/>
        <v>~ju~ : [xu]</v>
      </c>
      <c r="B86" s="2">
        <v>3</v>
      </c>
      <c r="C86" s="4" t="s">
        <v>206</v>
      </c>
      <c r="D86" s="5">
        <f t="shared" si="13"/>
        <v>1.1999999999999999E-3</v>
      </c>
      <c r="E86" s="4" t="str">
        <f t="shared" si="14"/>
        <v>~ju~</v>
      </c>
      <c r="F86" s="4" t="str">
        <f t="shared" si="15"/>
        <v>[xu]</v>
      </c>
      <c r="G86" s="6">
        <f t="shared" si="16"/>
        <v>2</v>
      </c>
      <c r="H86" s="6">
        <f t="shared" si="17"/>
        <v>2</v>
      </c>
      <c r="I86" s="6">
        <f t="shared" si="18"/>
        <v>2</v>
      </c>
      <c r="J86" s="5" cm="1">
        <f t="array" ref="J86">SUM(_xlfn._xlws.FILTER($D$2:$D$477,_xlfn.MAP($E$2:$E$477,_xlfn.LAMBDA(_xlpm.x,_xlpm.x=$E86))))</f>
        <v>1.1999999999999999E-3</v>
      </c>
      <c r="K86" s="5">
        <f t="shared" si="19"/>
        <v>1</v>
      </c>
      <c r="L86" s="5" cm="1">
        <f t="array" ref="L86">SUM(_xlfn._xlws.FILTER($D$2:$D$477,_xlfn.MAP($F$2:$F$477,_xlfn.LAMBDA(_xlpm.x,_xlpm.x=$F86))))</f>
        <v>1.1999999999999999E-3</v>
      </c>
      <c r="M86" s="5">
        <f t="shared" si="20"/>
        <v>1</v>
      </c>
      <c r="N86" s="5">
        <f t="shared" si="21"/>
        <v>0.36247623315782618</v>
      </c>
      <c r="O86" s="5">
        <f t="shared" si="22"/>
        <v>1</v>
      </c>
      <c r="P86" s="5">
        <f t="shared" si="23"/>
        <v>0</v>
      </c>
      <c r="Q86" s="5"/>
    </row>
    <row r="87" spans="1:17">
      <c r="A87" s="4" t="str">
        <f t="shared" si="12"/>
        <v>~pu~ : [pu]</v>
      </c>
      <c r="B87" s="2">
        <v>3</v>
      </c>
      <c r="C87" s="4" t="s">
        <v>68</v>
      </c>
      <c r="D87" s="5">
        <f t="shared" si="13"/>
        <v>1.1999999999999999E-3</v>
      </c>
      <c r="E87" s="5" t="str">
        <f t="shared" si="14"/>
        <v>~pu~</v>
      </c>
      <c r="F87" s="5" t="str">
        <f t="shared" si="15"/>
        <v>[pu]</v>
      </c>
      <c r="G87" s="6">
        <f t="shared" si="16"/>
        <v>2</v>
      </c>
      <c r="H87" s="6">
        <f t="shared" si="17"/>
        <v>2</v>
      </c>
      <c r="I87" s="6">
        <f t="shared" si="18"/>
        <v>2</v>
      </c>
      <c r="J87" s="5" cm="1">
        <f t="array" ref="J87">SUM(_xlfn._xlws.FILTER($D$2:$D$477,_xlfn.MAP($E$2:$E$477,_xlfn.LAMBDA(_xlpm.x,_xlpm.x=$E87))))</f>
        <v>1.1999999999999999E-3</v>
      </c>
      <c r="K87" s="5">
        <f t="shared" si="19"/>
        <v>1</v>
      </c>
      <c r="L87" s="5" cm="1">
        <f t="array" ref="L87">SUM(_xlfn._xlws.FILTER($D$2:$D$477,_xlfn.MAP($F$2:$F$477,_xlfn.LAMBDA(_xlpm.x,_xlpm.x=$F87))))</f>
        <v>1.1999999999999999E-3</v>
      </c>
      <c r="M87" s="5">
        <f t="shared" si="20"/>
        <v>1</v>
      </c>
      <c r="N87" s="5">
        <f t="shared" si="21"/>
        <v>0.36247623315782618</v>
      </c>
      <c r="O87" s="5">
        <f t="shared" si="22"/>
        <v>1</v>
      </c>
      <c r="P87" s="5">
        <f t="shared" si="23"/>
        <v>0</v>
      </c>
      <c r="Q87" s="5"/>
    </row>
    <row r="88" spans="1:17">
      <c r="A88" s="4" t="str">
        <f t="shared" si="12"/>
        <v>~fa~ : [fa]</v>
      </c>
      <c r="B88" s="2">
        <v>3</v>
      </c>
      <c r="C88" s="4" t="s">
        <v>2</v>
      </c>
      <c r="D88" s="5">
        <f t="shared" si="13"/>
        <v>1.1999999999999999E-3</v>
      </c>
      <c r="E88" s="5" t="str">
        <f t="shared" si="14"/>
        <v>~fa~</v>
      </c>
      <c r="F88" s="5" t="str">
        <f t="shared" si="15"/>
        <v>[fa]</v>
      </c>
      <c r="G88" s="6">
        <f t="shared" si="16"/>
        <v>2</v>
      </c>
      <c r="H88" s="6">
        <f t="shared" si="17"/>
        <v>2</v>
      </c>
      <c r="I88" s="6">
        <f t="shared" si="18"/>
        <v>2</v>
      </c>
      <c r="J88" s="5" cm="1">
        <f t="array" ref="J88">SUM(_xlfn._xlws.FILTER($D$2:$D$477,_xlfn.MAP($E$2:$E$477,_xlfn.LAMBDA(_xlpm.x,_xlpm.x=$E88))))</f>
        <v>1.1999999999999999E-3</v>
      </c>
      <c r="K88" s="5">
        <f t="shared" si="19"/>
        <v>1</v>
      </c>
      <c r="L88" s="5" cm="1">
        <f t="array" ref="L88">SUM(_xlfn._xlws.FILTER($D$2:$D$477,_xlfn.MAP($F$2:$F$477,_xlfn.LAMBDA(_xlpm.x,_xlpm.x=$F88))))</f>
        <v>1.1999999999999999E-3</v>
      </c>
      <c r="M88" s="5">
        <f t="shared" si="20"/>
        <v>1</v>
      </c>
      <c r="N88" s="5">
        <f t="shared" si="21"/>
        <v>0.36247623315782618</v>
      </c>
      <c r="O88" s="5">
        <f t="shared" si="22"/>
        <v>1</v>
      </c>
      <c r="P88" s="5">
        <f t="shared" si="23"/>
        <v>0</v>
      </c>
      <c r="Q88" s="5"/>
    </row>
    <row r="89" spans="1:17">
      <c r="A89" s="4" t="str">
        <f t="shared" si="12"/>
        <v>~ña~ : [ɲa]</v>
      </c>
      <c r="B89" s="2">
        <v>5</v>
      </c>
      <c r="C89" s="4" t="s">
        <v>152</v>
      </c>
      <c r="D89" s="5">
        <f t="shared" si="13"/>
        <v>2E-3</v>
      </c>
      <c r="E89" s="5" t="str">
        <f t="shared" si="14"/>
        <v>~ña~</v>
      </c>
      <c r="F89" s="5" t="str">
        <f t="shared" si="15"/>
        <v>[ɲa]</v>
      </c>
      <c r="G89" s="6">
        <f t="shared" si="16"/>
        <v>2</v>
      </c>
      <c r="H89" s="6">
        <f t="shared" si="17"/>
        <v>2</v>
      </c>
      <c r="I89" s="6">
        <f t="shared" si="18"/>
        <v>2</v>
      </c>
      <c r="J89" s="5" cm="1">
        <f t="array" ref="J89">SUM(_xlfn._xlws.FILTER($D$2:$D$477,_xlfn.MAP($E$2:$E$477,_xlfn.LAMBDA(_xlpm.x,_xlpm.x=$E89))))</f>
        <v>2E-3</v>
      </c>
      <c r="K89" s="5">
        <f t="shared" si="19"/>
        <v>1</v>
      </c>
      <c r="L89" s="5" cm="1">
        <f t="array" ref="L89">SUM(_xlfn._xlws.FILTER($D$2:$D$477,_xlfn.MAP($F$2:$F$477,_xlfn.LAMBDA(_xlpm.x,_xlpm.x=$F89))))</f>
        <v>2E-3</v>
      </c>
      <c r="M89" s="5">
        <f t="shared" si="20"/>
        <v>1</v>
      </c>
      <c r="N89" s="5">
        <f t="shared" si="21"/>
        <v>0.4684937350578196</v>
      </c>
      <c r="O89" s="5">
        <f t="shared" si="22"/>
        <v>1</v>
      </c>
      <c r="P89" s="5">
        <f t="shared" si="23"/>
        <v>0</v>
      </c>
      <c r="Q89" s="5"/>
    </row>
    <row r="90" spans="1:17">
      <c r="A90" s="4" t="str">
        <f t="shared" si="12"/>
        <v>~ti~ : [ti]</v>
      </c>
      <c r="B90" s="2">
        <v>5</v>
      </c>
      <c r="C90" s="4" t="s">
        <v>48</v>
      </c>
      <c r="D90" s="5">
        <f t="shared" si="13"/>
        <v>2E-3</v>
      </c>
      <c r="E90" s="5" t="str">
        <f t="shared" si="14"/>
        <v>~ti~</v>
      </c>
      <c r="F90" s="5" t="str">
        <f t="shared" si="15"/>
        <v>[ti]</v>
      </c>
      <c r="G90" s="6">
        <f t="shared" si="16"/>
        <v>2</v>
      </c>
      <c r="H90" s="6">
        <f t="shared" si="17"/>
        <v>2</v>
      </c>
      <c r="I90" s="6">
        <f t="shared" si="18"/>
        <v>2</v>
      </c>
      <c r="J90" s="5" cm="1">
        <f t="array" ref="J90">SUM(_xlfn._xlws.FILTER($D$2:$D$477,_xlfn.MAP($E$2:$E$477,_xlfn.LAMBDA(_xlpm.x,_xlpm.x=$E90))))</f>
        <v>2E-3</v>
      </c>
      <c r="K90" s="5">
        <f t="shared" si="19"/>
        <v>1</v>
      </c>
      <c r="L90" s="5" cm="1">
        <f t="array" ref="L90">SUM(_xlfn._xlws.FILTER($D$2:$D$477,_xlfn.MAP($F$2:$F$477,_xlfn.LAMBDA(_xlpm.x,_xlpm.x=$F90))))</f>
        <v>2E-3</v>
      </c>
      <c r="M90" s="5">
        <f t="shared" si="20"/>
        <v>1</v>
      </c>
      <c r="N90" s="5">
        <f t="shared" si="21"/>
        <v>0.4684937350578196</v>
      </c>
      <c r="O90" s="5">
        <f t="shared" si="22"/>
        <v>1</v>
      </c>
      <c r="P90" s="5">
        <f t="shared" si="23"/>
        <v>0</v>
      </c>
      <c r="Q90" s="5"/>
    </row>
    <row r="91" spans="1:17">
      <c r="A91" s="4" t="str">
        <f t="shared" si="12"/>
        <v>~fe~ : [fe]</v>
      </c>
      <c r="B91" s="2">
        <v>5</v>
      </c>
      <c r="C91" s="4" t="s">
        <v>55</v>
      </c>
      <c r="D91" s="5">
        <f t="shared" si="13"/>
        <v>2E-3</v>
      </c>
      <c r="E91" s="4" t="str">
        <f t="shared" si="14"/>
        <v>~fe~</v>
      </c>
      <c r="F91" s="4" t="str">
        <f t="shared" si="15"/>
        <v>[fe]</v>
      </c>
      <c r="G91" s="6">
        <f t="shared" si="16"/>
        <v>2</v>
      </c>
      <c r="H91" s="6">
        <f t="shared" si="17"/>
        <v>2</v>
      </c>
      <c r="I91" s="6">
        <f t="shared" si="18"/>
        <v>2</v>
      </c>
      <c r="J91" s="5" cm="1">
        <f t="array" ref="J91">SUM(_xlfn._xlws.FILTER($D$2:$D$477,_xlfn.MAP($E$2:$E$477,_xlfn.LAMBDA(_xlpm.x,_xlpm.x=$E91))))</f>
        <v>2E-3</v>
      </c>
      <c r="K91" s="5">
        <f t="shared" si="19"/>
        <v>1</v>
      </c>
      <c r="L91" s="5" cm="1">
        <f t="array" ref="L91">SUM(_xlfn._xlws.FILTER($D$2:$D$477,_xlfn.MAP($F$2:$F$477,_xlfn.LAMBDA(_xlpm.x,_xlpm.x=$F91))))</f>
        <v>2E-3</v>
      </c>
      <c r="M91" s="5">
        <f t="shared" si="20"/>
        <v>1</v>
      </c>
      <c r="N91" s="5">
        <f t="shared" si="21"/>
        <v>0.4684937350578196</v>
      </c>
      <c r="O91" s="5">
        <f t="shared" si="22"/>
        <v>1</v>
      </c>
      <c r="P91" s="5">
        <f t="shared" si="23"/>
        <v>0</v>
      </c>
      <c r="Q91" s="5"/>
    </row>
    <row r="92" spans="1:17">
      <c r="A92" s="4" t="str">
        <f t="shared" si="12"/>
        <v>~gi~ : [xi]</v>
      </c>
      <c r="B92" s="2">
        <v>6</v>
      </c>
      <c r="C92" s="4" t="s">
        <v>135</v>
      </c>
      <c r="D92" s="5">
        <f t="shared" si="13"/>
        <v>2.3999999999999998E-3</v>
      </c>
      <c r="E92" s="4" t="str">
        <f t="shared" si="14"/>
        <v>~gi~</v>
      </c>
      <c r="F92" s="4" t="str">
        <f t="shared" si="15"/>
        <v>[xi]</v>
      </c>
      <c r="G92" s="6">
        <f t="shared" si="16"/>
        <v>2</v>
      </c>
      <c r="H92" s="6">
        <f t="shared" si="17"/>
        <v>2</v>
      </c>
      <c r="I92" s="6">
        <f t="shared" si="18"/>
        <v>2</v>
      </c>
      <c r="J92" s="5" cm="1">
        <f t="array" ref="J92">SUM(_xlfn._xlws.FILTER($D$2:$D$477,_xlfn.MAP($E$2:$E$477,_xlfn.LAMBDA(_xlpm.x,_xlpm.x=$E92))))</f>
        <v>2.3999999999999998E-3</v>
      </c>
      <c r="K92" s="5">
        <f t="shared" si="19"/>
        <v>1</v>
      </c>
      <c r="L92" s="5" cm="1">
        <f t="array" ref="L92">SUM(_xlfn._xlws.FILTER($D$2:$D$477,_xlfn.MAP($F$2:$F$477,_xlfn.LAMBDA(_xlpm.x,_xlpm.x=$F92))))</f>
        <v>2.3999999999999998E-3</v>
      </c>
      <c r="M92" s="5">
        <f t="shared" si="20"/>
        <v>1</v>
      </c>
      <c r="N92" s="5">
        <f t="shared" si="21"/>
        <v>0.50879971864226148</v>
      </c>
      <c r="O92" s="5">
        <f t="shared" si="22"/>
        <v>1</v>
      </c>
      <c r="P92" s="5">
        <f t="shared" si="23"/>
        <v>0</v>
      </c>
      <c r="Q92" s="5"/>
    </row>
    <row r="93" spans="1:17">
      <c r="A93" s="4" t="str">
        <f t="shared" si="12"/>
        <v>~qu~ : [ki]</v>
      </c>
      <c r="B93" s="2">
        <v>6</v>
      </c>
      <c r="C93" s="4" t="s">
        <v>141</v>
      </c>
      <c r="D93" s="5">
        <f t="shared" si="13"/>
        <v>2.3999999999999998E-3</v>
      </c>
      <c r="E93" s="5" t="str">
        <f t="shared" si="14"/>
        <v>~qu~</v>
      </c>
      <c r="F93" s="5" t="str">
        <f t="shared" si="15"/>
        <v>[ki]</v>
      </c>
      <c r="G93" s="6">
        <f t="shared" si="16"/>
        <v>2</v>
      </c>
      <c r="H93" s="6">
        <f t="shared" si="17"/>
        <v>2</v>
      </c>
      <c r="I93" s="6">
        <f t="shared" si="18"/>
        <v>2</v>
      </c>
      <c r="J93" s="5" cm="1">
        <f t="array" ref="J93">SUM(_xlfn._xlws.FILTER($D$2:$D$477,_xlfn.MAP($E$2:$E$477,_xlfn.LAMBDA(_xlpm.x,_xlpm.x=$E93))))</f>
        <v>2.3999999999999998E-3</v>
      </c>
      <c r="K93" s="5">
        <f t="shared" si="19"/>
        <v>1</v>
      </c>
      <c r="L93" s="5" cm="1">
        <f t="array" ref="L93">SUM(_xlfn._xlws.FILTER($D$2:$D$477,_xlfn.MAP($F$2:$F$477,_xlfn.LAMBDA(_xlpm.x,_xlpm.x=$F93))))</f>
        <v>2.3999999999999998E-3</v>
      </c>
      <c r="M93" s="5">
        <f t="shared" si="20"/>
        <v>1</v>
      </c>
      <c r="N93" s="5">
        <f t="shared" si="21"/>
        <v>0.50879971864226148</v>
      </c>
      <c r="O93" s="5">
        <f t="shared" si="22"/>
        <v>1</v>
      </c>
      <c r="P93" s="5">
        <f t="shared" si="23"/>
        <v>0</v>
      </c>
      <c r="Q93" s="5"/>
    </row>
    <row r="94" spans="1:17">
      <c r="A94" s="4" t="str">
        <f t="shared" si="12"/>
        <v>~tu~ : [tu]</v>
      </c>
      <c r="B94" s="2">
        <v>7</v>
      </c>
      <c r="C94" s="4" t="s">
        <v>72</v>
      </c>
      <c r="D94" s="5">
        <f t="shared" si="13"/>
        <v>2.8E-3</v>
      </c>
      <c r="E94" s="4" t="str">
        <f t="shared" si="14"/>
        <v>~tu~</v>
      </c>
      <c r="F94" s="4" t="str">
        <f t="shared" si="15"/>
        <v>[tu]</v>
      </c>
      <c r="G94" s="6">
        <f t="shared" si="16"/>
        <v>2</v>
      </c>
      <c r="H94" s="6">
        <f t="shared" si="17"/>
        <v>2</v>
      </c>
      <c r="I94" s="6">
        <f t="shared" si="18"/>
        <v>2</v>
      </c>
      <c r="J94" s="5" cm="1">
        <f t="array" ref="J94">SUM(_xlfn._xlws.FILTER($D$2:$D$477,_xlfn.MAP($E$2:$E$477,_xlfn.LAMBDA(_xlpm.x,_xlpm.x=$E94))))</f>
        <v>2.8E-3</v>
      </c>
      <c r="K94" s="5">
        <f t="shared" si="19"/>
        <v>1</v>
      </c>
      <c r="L94" s="5" cm="1">
        <f t="array" ref="L94">SUM(_xlfn._xlws.FILTER($D$2:$D$477,_xlfn.MAP($F$2:$F$477,_xlfn.LAMBDA(_xlpm.x,_xlpm.x=$F94))))</f>
        <v>2.8E-3</v>
      </c>
      <c r="M94" s="5">
        <f t="shared" si="20"/>
        <v>1</v>
      </c>
      <c r="N94" s="5">
        <f t="shared" si="21"/>
        <v>0.54371434973673916</v>
      </c>
      <c r="O94" s="5">
        <f t="shared" si="22"/>
        <v>1</v>
      </c>
      <c r="P94" s="5">
        <f t="shared" si="23"/>
        <v>0</v>
      </c>
      <c r="Q94" s="5"/>
    </row>
    <row r="95" spans="1:17">
      <c r="A95" s="4" t="str">
        <f t="shared" si="12"/>
        <v>~pi~ : [pi]</v>
      </c>
      <c r="B95" s="2">
        <v>7</v>
      </c>
      <c r="C95" s="4" t="s">
        <v>35</v>
      </c>
      <c r="D95" s="5">
        <f t="shared" si="13"/>
        <v>2.8E-3</v>
      </c>
      <c r="E95" s="4" t="str">
        <f t="shared" si="14"/>
        <v>~pi~</v>
      </c>
      <c r="F95" s="4" t="str">
        <f t="shared" si="15"/>
        <v>[pi]</v>
      </c>
      <c r="G95" s="6">
        <f t="shared" si="16"/>
        <v>2</v>
      </c>
      <c r="H95" s="6">
        <f t="shared" si="17"/>
        <v>2</v>
      </c>
      <c r="I95" s="6">
        <f t="shared" si="18"/>
        <v>2</v>
      </c>
      <c r="J95" s="5" cm="1">
        <f t="array" ref="J95">SUM(_xlfn._xlws.FILTER($D$2:$D$477,_xlfn.MAP($E$2:$E$477,_xlfn.LAMBDA(_xlpm.x,_xlpm.x=$E95))))</f>
        <v>2.8E-3</v>
      </c>
      <c r="K95" s="5">
        <f t="shared" si="19"/>
        <v>1</v>
      </c>
      <c r="L95" s="5" cm="1">
        <f t="array" ref="L95">SUM(_xlfn._xlws.FILTER($D$2:$D$477,_xlfn.MAP($F$2:$F$477,_xlfn.LAMBDA(_xlpm.x,_xlpm.x=$F95))))</f>
        <v>2.8E-3</v>
      </c>
      <c r="M95" s="5">
        <f t="shared" si="20"/>
        <v>1</v>
      </c>
      <c r="N95" s="5">
        <f t="shared" si="21"/>
        <v>0.54371434973673916</v>
      </c>
      <c r="O95" s="5">
        <f t="shared" si="22"/>
        <v>1</v>
      </c>
      <c r="P95" s="5">
        <f t="shared" si="23"/>
        <v>0</v>
      </c>
      <c r="Q95" s="5"/>
    </row>
    <row r="96" spans="1:17">
      <c r="A96" s="4" t="str">
        <f t="shared" si="12"/>
        <v>~lu~ : [lu]</v>
      </c>
      <c r="B96" s="2">
        <v>7</v>
      </c>
      <c r="C96" s="4" t="s">
        <v>59</v>
      </c>
      <c r="D96" s="5">
        <f t="shared" si="13"/>
        <v>2.8E-3</v>
      </c>
      <c r="E96" s="5" t="str">
        <f t="shared" si="14"/>
        <v>~lu~</v>
      </c>
      <c r="F96" s="5" t="str">
        <f t="shared" si="15"/>
        <v>[lu]</v>
      </c>
      <c r="G96" s="6">
        <f t="shared" si="16"/>
        <v>2</v>
      </c>
      <c r="H96" s="6">
        <f t="shared" si="17"/>
        <v>2</v>
      </c>
      <c r="I96" s="6">
        <f t="shared" si="18"/>
        <v>2</v>
      </c>
      <c r="J96" s="5" cm="1">
        <f t="array" ref="J96">SUM(_xlfn._xlws.FILTER($D$2:$D$477,_xlfn.MAP($E$2:$E$477,_xlfn.LAMBDA(_xlpm.x,_xlpm.x=$E96))))</f>
        <v>2.8E-3</v>
      </c>
      <c r="K96" s="5">
        <f t="shared" si="19"/>
        <v>1</v>
      </c>
      <c r="L96" s="5" cm="1">
        <f t="array" ref="L96">SUM(_xlfn._xlws.FILTER($D$2:$D$477,_xlfn.MAP($F$2:$F$477,_xlfn.LAMBDA(_xlpm.x,_xlpm.x=$F96))))</f>
        <v>2.8E-3</v>
      </c>
      <c r="M96" s="5">
        <f t="shared" si="20"/>
        <v>1</v>
      </c>
      <c r="N96" s="5">
        <f t="shared" si="21"/>
        <v>0.54371434973673916</v>
      </c>
      <c r="O96" s="5">
        <f t="shared" si="22"/>
        <v>1</v>
      </c>
      <c r="P96" s="5">
        <f t="shared" si="23"/>
        <v>0</v>
      </c>
      <c r="Q96" s="5"/>
    </row>
    <row r="97" spans="1:17">
      <c r="A97" s="4" t="str">
        <f t="shared" si="12"/>
        <v>~ja~ : [xa]</v>
      </c>
      <c r="B97" s="2">
        <v>8</v>
      </c>
      <c r="C97" s="4" t="s">
        <v>117</v>
      </c>
      <c r="D97" s="5">
        <f t="shared" si="13"/>
        <v>3.2000000000000002E-3</v>
      </c>
      <c r="E97" s="5" t="str">
        <f t="shared" si="14"/>
        <v>~ja~</v>
      </c>
      <c r="F97" s="5" t="str">
        <f t="shared" si="15"/>
        <v>[xa]</v>
      </c>
      <c r="G97" s="6">
        <f t="shared" si="16"/>
        <v>2</v>
      </c>
      <c r="H97" s="6">
        <f t="shared" si="17"/>
        <v>2</v>
      </c>
      <c r="I97" s="6">
        <f t="shared" si="18"/>
        <v>2</v>
      </c>
      <c r="J97" s="5" cm="1">
        <f t="array" ref="J97">SUM(_xlfn._xlws.FILTER($D$2:$D$477,_xlfn.MAP($E$2:$E$477,_xlfn.LAMBDA(_xlpm.x,_xlpm.x=$E97))))</f>
        <v>3.2000000000000002E-3</v>
      </c>
      <c r="K97" s="5">
        <f t="shared" si="19"/>
        <v>1</v>
      </c>
      <c r="L97" s="5" cm="1">
        <f t="array" ref="L97">SUM(_xlfn._xlws.FILTER($D$2:$D$477,_xlfn.MAP($F$2:$F$477,_xlfn.LAMBDA(_xlpm.x,_xlpm.x=$F97))))</f>
        <v>3.2000000000000002E-3</v>
      </c>
      <c r="M97" s="5">
        <f t="shared" si="20"/>
        <v>1</v>
      </c>
      <c r="N97" s="5">
        <f t="shared" si="21"/>
        <v>0.57451123695781303</v>
      </c>
      <c r="O97" s="5">
        <f t="shared" si="22"/>
        <v>1</v>
      </c>
      <c r="P97" s="5">
        <f t="shared" si="23"/>
        <v>0</v>
      </c>
      <c r="Q97" s="5"/>
    </row>
    <row r="98" spans="1:17">
      <c r="A98" s="4" t="str">
        <f t="shared" si="12"/>
        <v>~ño~ : [ɲo]</v>
      </c>
      <c r="B98" s="2">
        <v>9</v>
      </c>
      <c r="C98" s="4" t="s">
        <v>109</v>
      </c>
      <c r="D98" s="5">
        <f t="shared" si="13"/>
        <v>3.5999999999999999E-3</v>
      </c>
      <c r="E98" s="4" t="str">
        <f t="shared" si="14"/>
        <v>~ño~</v>
      </c>
      <c r="F98" s="4" t="str">
        <f t="shared" si="15"/>
        <v>[ɲo]</v>
      </c>
      <c r="G98" s="6">
        <f t="shared" si="16"/>
        <v>2</v>
      </c>
      <c r="H98" s="6">
        <f t="shared" si="17"/>
        <v>2</v>
      </c>
      <c r="I98" s="6">
        <f t="shared" si="18"/>
        <v>2</v>
      </c>
      <c r="J98" s="5" cm="1">
        <f t="array" ref="J98">SUM(_xlfn._xlws.FILTER($D$2:$D$477,_xlfn.MAP($E$2:$E$477,_xlfn.LAMBDA(_xlpm.x,_xlpm.x=$E98))))</f>
        <v>3.5999999999999999E-3</v>
      </c>
      <c r="K98" s="5">
        <f t="shared" si="19"/>
        <v>1</v>
      </c>
      <c r="L98" s="5" cm="1">
        <f t="array" ref="L98">SUM(_xlfn._xlws.FILTER($D$2:$D$477,_xlfn.MAP($F$2:$F$477,_xlfn.LAMBDA(_xlpm.x,_xlpm.x=$F98))))</f>
        <v>3.5999999999999999E-3</v>
      </c>
      <c r="M98" s="5">
        <f t="shared" si="20"/>
        <v>1</v>
      </c>
      <c r="N98" s="5">
        <f t="shared" si="21"/>
        <v>0.6020599913279624</v>
      </c>
      <c r="O98" s="5">
        <f t="shared" si="22"/>
        <v>1</v>
      </c>
      <c r="P98" s="5">
        <f t="shared" si="23"/>
        <v>0</v>
      </c>
      <c r="Q98" s="5"/>
    </row>
    <row r="99" spans="1:17">
      <c r="A99" s="4" t="str">
        <f t="shared" si="12"/>
        <v>~jo~ : [xo]</v>
      </c>
      <c r="B99" s="2">
        <v>10</v>
      </c>
      <c r="C99" s="4" t="s">
        <v>108</v>
      </c>
      <c r="D99" s="5">
        <f t="shared" si="13"/>
        <v>4.0000000000000001E-3</v>
      </c>
      <c r="E99" s="5" t="str">
        <f t="shared" si="14"/>
        <v>~jo~</v>
      </c>
      <c r="F99" s="5" t="str">
        <f t="shared" si="15"/>
        <v>[xo]</v>
      </c>
      <c r="G99" s="6">
        <f t="shared" si="16"/>
        <v>2</v>
      </c>
      <c r="H99" s="6">
        <f t="shared" si="17"/>
        <v>2</v>
      </c>
      <c r="I99" s="6">
        <f t="shared" si="18"/>
        <v>2</v>
      </c>
      <c r="J99" s="5" cm="1">
        <f t="array" ref="J99">SUM(_xlfn._xlws.FILTER($D$2:$D$477,_xlfn.MAP($E$2:$E$477,_xlfn.LAMBDA(_xlpm.x,_xlpm.x=$E99))))</f>
        <v>4.0000000000000001E-3</v>
      </c>
      <c r="K99" s="5">
        <f t="shared" si="19"/>
        <v>1</v>
      </c>
      <c r="L99" s="5" cm="1">
        <f t="array" ref="L99">SUM(_xlfn._xlws.FILTER($D$2:$D$477,_xlfn.MAP($F$2:$F$477,_xlfn.LAMBDA(_xlpm.x,_xlpm.x=$F99))))</f>
        <v>4.0000000000000001E-3</v>
      </c>
      <c r="M99" s="5">
        <f t="shared" si="20"/>
        <v>1</v>
      </c>
      <c r="N99" s="5">
        <f t="shared" si="21"/>
        <v>0.62698087099536448</v>
      </c>
      <c r="O99" s="5">
        <f t="shared" si="22"/>
        <v>1</v>
      </c>
      <c r="P99" s="5">
        <f t="shared" si="23"/>
        <v>0</v>
      </c>
      <c r="Q99" s="5"/>
    </row>
    <row r="100" spans="1:17">
      <c r="A100" s="4" t="str">
        <f t="shared" si="12"/>
        <v>~ci~ : [θi]</v>
      </c>
      <c r="B100" s="2">
        <v>14</v>
      </c>
      <c r="C100" s="4" t="s">
        <v>98</v>
      </c>
      <c r="D100" s="5">
        <f t="shared" si="13"/>
        <v>5.5999999999999999E-3</v>
      </c>
      <c r="E100" s="5" t="str">
        <f t="shared" si="14"/>
        <v>~ci~</v>
      </c>
      <c r="F100" s="5" t="str">
        <f t="shared" si="15"/>
        <v>[θi]</v>
      </c>
      <c r="G100" s="6">
        <f t="shared" si="16"/>
        <v>2</v>
      </c>
      <c r="H100" s="6">
        <f t="shared" si="17"/>
        <v>2</v>
      </c>
      <c r="I100" s="6">
        <f t="shared" si="18"/>
        <v>2</v>
      </c>
      <c r="J100" s="5" cm="1">
        <f t="array" ref="J100">SUM(_xlfn._xlws.FILTER($D$2:$D$477,_xlfn.MAP($E$2:$E$477,_xlfn.LAMBDA(_xlpm.x,_xlpm.x=$E100))))</f>
        <v>6.0000000000000001E-3</v>
      </c>
      <c r="K100" s="5">
        <f t="shared" si="19"/>
        <v>0.93333333333333335</v>
      </c>
      <c r="L100" s="5" cm="1">
        <f t="array" ref="L100">SUM(_xlfn._xlws.FILTER($D$2:$D$477,_xlfn.MAP($F$2:$F$477,_xlfn.LAMBDA(_xlpm.x,_xlpm.x=$F100))))</f>
        <v>6.0000000000000001E-3</v>
      </c>
      <c r="M100" s="5">
        <f t="shared" si="20"/>
        <v>0.93333333333333335</v>
      </c>
      <c r="N100" s="5">
        <f t="shared" si="21"/>
        <v>0.66087232701275878</v>
      </c>
      <c r="O100" s="5">
        <f t="shared" si="22"/>
        <v>0.93333333333333335</v>
      </c>
      <c r="P100" s="5">
        <f t="shared" si="23"/>
        <v>0</v>
      </c>
      <c r="Q100" s="5"/>
    </row>
    <row r="101" spans="1:17">
      <c r="A101" s="4" t="str">
        <f t="shared" si="12"/>
        <v>~su~ : [su]</v>
      </c>
      <c r="B101" s="2">
        <v>12</v>
      </c>
      <c r="C101" s="4" t="s">
        <v>71</v>
      </c>
      <c r="D101" s="5">
        <f t="shared" si="13"/>
        <v>4.7999999999999996E-3</v>
      </c>
      <c r="E101" s="4" t="str">
        <f t="shared" si="14"/>
        <v>~su~</v>
      </c>
      <c r="F101" s="4" t="str">
        <f t="shared" si="15"/>
        <v>[su]</v>
      </c>
      <c r="G101" s="6">
        <f t="shared" si="16"/>
        <v>2</v>
      </c>
      <c r="H101" s="6">
        <f t="shared" si="17"/>
        <v>2</v>
      </c>
      <c r="I101" s="6">
        <f t="shared" si="18"/>
        <v>2</v>
      </c>
      <c r="J101" s="5" cm="1">
        <f t="array" ref="J101">SUM(_xlfn._xlws.FILTER($D$2:$D$477,_xlfn.MAP($E$2:$E$477,_xlfn.LAMBDA(_xlpm.x,_xlpm.x=$E101))))</f>
        <v>4.7999999999999996E-3</v>
      </c>
      <c r="K101" s="5">
        <f t="shared" si="19"/>
        <v>1</v>
      </c>
      <c r="L101" s="5" cm="1">
        <f t="array" ref="L101">SUM(_xlfn._xlws.FILTER($D$2:$D$477,_xlfn.MAP($F$2:$F$477,_xlfn.LAMBDA(_xlpm.x,_xlpm.x=$F101))))</f>
        <v>4.7999999999999996E-3</v>
      </c>
      <c r="M101" s="5">
        <f t="shared" si="20"/>
        <v>1</v>
      </c>
      <c r="N101" s="5">
        <f t="shared" si="21"/>
        <v>0.67066072502969543</v>
      </c>
      <c r="O101" s="5">
        <f t="shared" si="22"/>
        <v>1</v>
      </c>
      <c r="P101" s="5">
        <f t="shared" si="23"/>
        <v>0</v>
      </c>
      <c r="Q101" s="5"/>
    </row>
    <row r="102" spans="1:17">
      <c r="A102" s="4" t="str">
        <f t="shared" si="12"/>
        <v>~ni~ : [ni]</v>
      </c>
      <c r="B102" s="2">
        <v>15</v>
      </c>
      <c r="C102" s="4" t="s">
        <v>34</v>
      </c>
      <c r="D102" s="5">
        <f t="shared" si="13"/>
        <v>6.0000000000000001E-3</v>
      </c>
      <c r="E102" s="5" t="str">
        <f t="shared" si="14"/>
        <v>~ni~</v>
      </c>
      <c r="F102" s="5" t="str">
        <f t="shared" si="15"/>
        <v>[ni]</v>
      </c>
      <c r="G102" s="6">
        <f t="shared" si="16"/>
        <v>2</v>
      </c>
      <c r="H102" s="6">
        <f t="shared" si="17"/>
        <v>2</v>
      </c>
      <c r="I102" s="6">
        <f t="shared" si="18"/>
        <v>2</v>
      </c>
      <c r="J102" s="5" cm="1">
        <f t="array" ref="J102">SUM(_xlfn._xlws.FILTER($D$2:$D$477,_xlfn.MAP($E$2:$E$477,_xlfn.LAMBDA(_xlpm.x,_xlpm.x=$E102))))</f>
        <v>6.0000000000000001E-3</v>
      </c>
      <c r="K102" s="5">
        <f t="shared" si="19"/>
        <v>1</v>
      </c>
      <c r="L102" s="5" cm="1">
        <f t="array" ref="L102">SUM(_xlfn._xlws.FILTER($D$2:$D$477,_xlfn.MAP($F$2:$F$477,_xlfn.LAMBDA(_xlpm.x,_xlpm.x=$F102))))</f>
        <v>6.0000000000000001E-3</v>
      </c>
      <c r="M102" s="5">
        <f t="shared" si="20"/>
        <v>1</v>
      </c>
      <c r="N102" s="5">
        <f t="shared" si="21"/>
        <v>0.72495246631565236</v>
      </c>
      <c r="O102" s="5">
        <f t="shared" si="22"/>
        <v>1</v>
      </c>
      <c r="P102" s="5">
        <f t="shared" si="23"/>
        <v>0</v>
      </c>
      <c r="Q102" s="5"/>
    </row>
    <row r="103" spans="1:17">
      <c r="A103" s="4" t="str">
        <f t="shared" si="12"/>
        <v>~mi~ : [mi]</v>
      </c>
      <c r="B103" s="2">
        <v>15</v>
      </c>
      <c r="C103" s="4" t="s">
        <v>32</v>
      </c>
      <c r="D103" s="5">
        <f t="shared" si="13"/>
        <v>6.0000000000000001E-3</v>
      </c>
      <c r="E103" s="5" t="str">
        <f t="shared" si="14"/>
        <v>~mi~</v>
      </c>
      <c r="F103" s="5" t="str">
        <f t="shared" si="15"/>
        <v>[mi]</v>
      </c>
      <c r="G103" s="6">
        <f t="shared" si="16"/>
        <v>2</v>
      </c>
      <c r="H103" s="6">
        <f t="shared" si="17"/>
        <v>2</v>
      </c>
      <c r="I103" s="6">
        <f t="shared" si="18"/>
        <v>2</v>
      </c>
      <c r="J103" s="5" cm="1">
        <f t="array" ref="J103">SUM(_xlfn._xlws.FILTER($D$2:$D$477,_xlfn.MAP($E$2:$E$477,_xlfn.LAMBDA(_xlpm.x,_xlpm.x=$E103))))</f>
        <v>6.0000000000000001E-3</v>
      </c>
      <c r="K103" s="5">
        <f t="shared" si="19"/>
        <v>1</v>
      </c>
      <c r="L103" s="5" cm="1">
        <f t="array" ref="L103">SUM(_xlfn._xlws.FILTER($D$2:$D$477,_xlfn.MAP($F$2:$F$477,_xlfn.LAMBDA(_xlpm.x,_xlpm.x=$F103))))</f>
        <v>6.0000000000000001E-3</v>
      </c>
      <c r="M103" s="5">
        <f t="shared" si="20"/>
        <v>1</v>
      </c>
      <c r="N103" s="5">
        <f t="shared" si="21"/>
        <v>0.72495246631565236</v>
      </c>
      <c r="O103" s="5">
        <f t="shared" si="22"/>
        <v>1</v>
      </c>
      <c r="P103" s="5">
        <f t="shared" si="23"/>
        <v>0</v>
      </c>
      <c r="Q103" s="5"/>
    </row>
    <row r="104" spans="1:17">
      <c r="A104" s="4" t="str">
        <f t="shared" si="12"/>
        <v>~po~ : [po]</v>
      </c>
      <c r="B104" s="2">
        <v>20</v>
      </c>
      <c r="C104" s="4" t="s">
        <v>12</v>
      </c>
      <c r="D104" s="5">
        <f t="shared" si="13"/>
        <v>8.0000000000000002E-3</v>
      </c>
      <c r="E104" s="5" t="str">
        <f t="shared" si="14"/>
        <v>~po~</v>
      </c>
      <c r="F104" s="5" t="str">
        <f t="shared" si="15"/>
        <v>[po]</v>
      </c>
      <c r="G104" s="6">
        <f t="shared" si="16"/>
        <v>2</v>
      </c>
      <c r="H104" s="6">
        <f t="shared" si="17"/>
        <v>2</v>
      </c>
      <c r="I104" s="6">
        <f t="shared" si="18"/>
        <v>2</v>
      </c>
      <c r="J104" s="5" cm="1">
        <f t="array" ref="J104">SUM(_xlfn._xlws.FILTER($D$2:$D$477,_xlfn.MAP($E$2:$E$477,_xlfn.LAMBDA(_xlpm.x,_xlpm.x=$E104))))</f>
        <v>8.3999999999999995E-3</v>
      </c>
      <c r="K104" s="5">
        <f t="shared" si="19"/>
        <v>0.95238095238095244</v>
      </c>
      <c r="L104" s="5" cm="1">
        <f t="array" ref="L104">SUM(_xlfn._xlws.FILTER($D$2:$D$477,_xlfn.MAP($F$2:$F$477,_xlfn.LAMBDA(_xlpm.x,_xlpm.x=$F104))))</f>
        <v>8.3999999999999995E-3</v>
      </c>
      <c r="M104" s="5">
        <f t="shared" si="20"/>
        <v>0.95238095238095244</v>
      </c>
      <c r="N104" s="5">
        <f t="shared" si="21"/>
        <v>0.75814794011539821</v>
      </c>
      <c r="O104" s="5">
        <f t="shared" si="22"/>
        <v>0.95238095238095244</v>
      </c>
      <c r="P104" s="5">
        <f t="shared" si="23"/>
        <v>0</v>
      </c>
      <c r="Q104" s="5"/>
    </row>
    <row r="105" spans="1:17">
      <c r="A105" s="4" t="str">
        <f t="shared" si="12"/>
        <v>~pe~ : [pe]</v>
      </c>
      <c r="B105" s="2">
        <v>20</v>
      </c>
      <c r="C105" s="4" t="s">
        <v>67</v>
      </c>
      <c r="D105" s="5">
        <f t="shared" si="13"/>
        <v>8.0000000000000002E-3</v>
      </c>
      <c r="E105" s="4" t="str">
        <f t="shared" si="14"/>
        <v>~pe~</v>
      </c>
      <c r="F105" s="4" t="str">
        <f t="shared" si="15"/>
        <v>[pe]</v>
      </c>
      <c r="G105" s="6">
        <f t="shared" si="16"/>
        <v>2</v>
      </c>
      <c r="H105" s="6">
        <f t="shared" si="17"/>
        <v>2</v>
      </c>
      <c r="I105" s="6">
        <f t="shared" si="18"/>
        <v>2</v>
      </c>
      <c r="J105" s="5" cm="1">
        <f t="array" ref="J105">SUM(_xlfn._xlws.FILTER($D$2:$D$477,_xlfn.MAP($E$2:$E$477,_xlfn.LAMBDA(_xlpm.x,_xlpm.x=$E105))))</f>
        <v>8.0000000000000002E-3</v>
      </c>
      <c r="K105" s="5">
        <f t="shared" si="19"/>
        <v>1</v>
      </c>
      <c r="L105" s="5" cm="1">
        <f t="array" ref="L105">SUM(_xlfn._xlws.FILTER($D$2:$D$477,_xlfn.MAP($F$2:$F$477,_xlfn.LAMBDA(_xlpm.x,_xlpm.x=$F105))))</f>
        <v>8.0000000000000002E-3</v>
      </c>
      <c r="M105" s="5">
        <f t="shared" si="20"/>
        <v>1</v>
      </c>
      <c r="N105" s="5">
        <f t="shared" si="21"/>
        <v>0.79605533712116805</v>
      </c>
      <c r="O105" s="5">
        <f t="shared" si="22"/>
        <v>1</v>
      </c>
      <c r="P105" s="5">
        <f t="shared" si="23"/>
        <v>0</v>
      </c>
      <c r="Q105" s="5"/>
    </row>
    <row r="106" spans="1:17">
      <c r="A106" s="4" t="str">
        <f t="shared" si="12"/>
        <v>~ne~ : [ne]</v>
      </c>
      <c r="B106" s="2">
        <v>20</v>
      </c>
      <c r="C106" s="4" t="s">
        <v>33</v>
      </c>
      <c r="D106" s="5">
        <f t="shared" si="13"/>
        <v>8.0000000000000002E-3</v>
      </c>
      <c r="E106" s="4" t="str">
        <f t="shared" si="14"/>
        <v>~ne~</v>
      </c>
      <c r="F106" s="4" t="str">
        <f t="shared" si="15"/>
        <v>[ne]</v>
      </c>
      <c r="G106" s="6">
        <f t="shared" si="16"/>
        <v>2</v>
      </c>
      <c r="H106" s="6">
        <f t="shared" si="17"/>
        <v>2</v>
      </c>
      <c r="I106" s="6">
        <f t="shared" si="18"/>
        <v>2</v>
      </c>
      <c r="J106" s="5" cm="1">
        <f t="array" ref="J106">SUM(_xlfn._xlws.FILTER($D$2:$D$477,_xlfn.MAP($E$2:$E$477,_xlfn.LAMBDA(_xlpm.x,_xlpm.x=$E106))))</f>
        <v>8.0000000000000002E-3</v>
      </c>
      <c r="K106" s="5">
        <f t="shared" si="19"/>
        <v>1</v>
      </c>
      <c r="L106" s="5" cm="1">
        <f t="array" ref="L106">SUM(_xlfn._xlws.FILTER($D$2:$D$477,_xlfn.MAP($F$2:$F$477,_xlfn.LAMBDA(_xlpm.x,_xlpm.x=$F106))))</f>
        <v>8.0000000000000002E-3</v>
      </c>
      <c r="M106" s="5">
        <f t="shared" si="20"/>
        <v>1</v>
      </c>
      <c r="N106" s="5">
        <f t="shared" si="21"/>
        <v>0.79605533712116805</v>
      </c>
      <c r="O106" s="5">
        <f t="shared" si="22"/>
        <v>1</v>
      </c>
      <c r="P106" s="5">
        <f t="shared" si="23"/>
        <v>0</v>
      </c>
      <c r="Q106" s="5"/>
    </row>
    <row r="107" spans="1:17">
      <c r="A107" s="4" t="str">
        <f t="shared" si="12"/>
        <v>~to~ : [to]</v>
      </c>
      <c r="B107" s="2">
        <v>21</v>
      </c>
      <c r="C107" s="4" t="s">
        <v>36</v>
      </c>
      <c r="D107" s="5">
        <f t="shared" si="13"/>
        <v>8.3999999999999995E-3</v>
      </c>
      <c r="E107" s="4" t="str">
        <f t="shared" si="14"/>
        <v>~to~</v>
      </c>
      <c r="F107" s="4" t="str">
        <f t="shared" si="15"/>
        <v>[to]</v>
      </c>
      <c r="G107" s="6">
        <f t="shared" si="16"/>
        <v>2</v>
      </c>
      <c r="H107" s="6">
        <f t="shared" si="17"/>
        <v>2</v>
      </c>
      <c r="I107" s="6">
        <f t="shared" si="18"/>
        <v>2</v>
      </c>
      <c r="J107" s="5" cm="1">
        <f t="array" ref="J107">SUM(_xlfn._xlws.FILTER($D$2:$D$477,_xlfn.MAP($E$2:$E$477,_xlfn.LAMBDA(_xlpm.x,_xlpm.x=$E107))))</f>
        <v>8.3999999999999995E-3</v>
      </c>
      <c r="K107" s="5">
        <f t="shared" si="19"/>
        <v>1</v>
      </c>
      <c r="L107" s="5" cm="1">
        <f t="array" ref="L107">SUM(_xlfn._xlws.FILTER($D$2:$D$477,_xlfn.MAP($F$2:$F$477,_xlfn.LAMBDA(_xlpm.x,_xlpm.x=$F107))))</f>
        <v>8.3999999999999995E-3</v>
      </c>
      <c r="M107" s="5">
        <f t="shared" si="20"/>
        <v>1</v>
      </c>
      <c r="N107" s="5">
        <f t="shared" si="21"/>
        <v>0.80821898757427746</v>
      </c>
      <c r="O107" s="5">
        <f t="shared" si="22"/>
        <v>1</v>
      </c>
      <c r="P107" s="5">
        <f t="shared" si="23"/>
        <v>0</v>
      </c>
      <c r="Q107" s="5"/>
    </row>
    <row r="108" spans="1:17">
      <c r="A108" s="4" t="str">
        <f t="shared" si="12"/>
        <v>~lo~ : [lo]</v>
      </c>
      <c r="B108" s="2">
        <v>21</v>
      </c>
      <c r="C108" s="4" t="s">
        <v>7</v>
      </c>
      <c r="D108" s="5">
        <f t="shared" si="13"/>
        <v>8.3999999999999995E-3</v>
      </c>
      <c r="E108" s="4" t="str">
        <f t="shared" si="14"/>
        <v>~lo~</v>
      </c>
      <c r="F108" s="4" t="str">
        <f t="shared" si="15"/>
        <v>[lo]</v>
      </c>
      <c r="G108" s="6">
        <f t="shared" si="16"/>
        <v>2</v>
      </c>
      <c r="H108" s="6">
        <f t="shared" si="17"/>
        <v>2</v>
      </c>
      <c r="I108" s="6">
        <f t="shared" si="18"/>
        <v>2</v>
      </c>
      <c r="J108" s="5" cm="1">
        <f t="array" ref="J108">SUM(_xlfn._xlws.FILTER($D$2:$D$477,_xlfn.MAP($E$2:$E$477,_xlfn.LAMBDA(_xlpm.x,_xlpm.x=$E108))))</f>
        <v>8.3999999999999995E-3</v>
      </c>
      <c r="K108" s="5">
        <f t="shared" si="19"/>
        <v>1</v>
      </c>
      <c r="L108" s="5" cm="1">
        <f t="array" ref="L108">SUM(_xlfn._xlws.FILTER($D$2:$D$477,_xlfn.MAP($F$2:$F$477,_xlfn.LAMBDA(_xlpm.x,_xlpm.x=$F108))))</f>
        <v>8.3999999999999995E-3</v>
      </c>
      <c r="M108" s="5">
        <f t="shared" si="20"/>
        <v>1</v>
      </c>
      <c r="N108" s="5">
        <f t="shared" si="21"/>
        <v>0.80821898757427746</v>
      </c>
      <c r="O108" s="5">
        <f t="shared" si="22"/>
        <v>1</v>
      </c>
      <c r="P108" s="5">
        <f t="shared" si="23"/>
        <v>0</v>
      </c>
      <c r="Q108" s="5"/>
    </row>
    <row r="109" spans="1:17">
      <c r="A109" s="4" t="str">
        <f t="shared" si="12"/>
        <v>~no~ : [no]</v>
      </c>
      <c r="B109" s="2">
        <v>23</v>
      </c>
      <c r="C109" s="4" t="s">
        <v>64</v>
      </c>
      <c r="D109" s="5">
        <f t="shared" si="13"/>
        <v>9.1999999999999998E-3</v>
      </c>
      <c r="E109" s="4" t="str">
        <f t="shared" si="14"/>
        <v>~no~</v>
      </c>
      <c r="F109" s="4" t="str">
        <f t="shared" si="15"/>
        <v>[no]</v>
      </c>
      <c r="G109" s="6">
        <f t="shared" si="16"/>
        <v>2</v>
      </c>
      <c r="H109" s="6">
        <f t="shared" si="17"/>
        <v>2</v>
      </c>
      <c r="I109" s="6">
        <f t="shared" si="18"/>
        <v>2</v>
      </c>
      <c r="J109" s="5" cm="1">
        <f t="array" ref="J109">SUM(_xlfn._xlws.FILTER($D$2:$D$477,_xlfn.MAP($E$2:$E$477,_xlfn.LAMBDA(_xlpm.x,_xlpm.x=$E109))))</f>
        <v>9.1999999999999998E-3</v>
      </c>
      <c r="K109" s="5">
        <f t="shared" si="19"/>
        <v>1</v>
      </c>
      <c r="L109" s="5" cm="1">
        <f t="array" ref="L109">SUM(_xlfn._xlws.FILTER($D$2:$D$477,_xlfn.MAP($F$2:$F$477,_xlfn.LAMBDA(_xlpm.x,_xlpm.x=$F109))))</f>
        <v>9.1999999999999998E-3</v>
      </c>
      <c r="M109" s="5">
        <f t="shared" si="20"/>
        <v>1</v>
      </c>
      <c r="N109" s="5">
        <f t="shared" si="21"/>
        <v>0.83096996821564562</v>
      </c>
      <c r="O109" s="5">
        <f t="shared" si="22"/>
        <v>1</v>
      </c>
      <c r="P109" s="5">
        <f t="shared" si="23"/>
        <v>0</v>
      </c>
      <c r="Q109" s="5"/>
    </row>
    <row r="110" spans="1:17">
      <c r="A110" s="4" t="str">
        <f t="shared" si="12"/>
        <v>~la~ : [la]</v>
      </c>
      <c r="B110" s="2">
        <v>27</v>
      </c>
      <c r="C110" s="4" t="s">
        <v>4</v>
      </c>
      <c r="D110" s="5">
        <f t="shared" si="13"/>
        <v>1.0800000000000001E-2</v>
      </c>
      <c r="E110" s="5" t="str">
        <f t="shared" si="14"/>
        <v>~la~</v>
      </c>
      <c r="F110" s="5" t="str">
        <f t="shared" si="15"/>
        <v>[la]</v>
      </c>
      <c r="G110" s="6">
        <f t="shared" si="16"/>
        <v>2</v>
      </c>
      <c r="H110" s="6">
        <f t="shared" si="17"/>
        <v>2</v>
      </c>
      <c r="I110" s="6">
        <f t="shared" si="18"/>
        <v>2</v>
      </c>
      <c r="J110" s="5" cm="1">
        <f t="array" ref="J110">SUM(_xlfn._xlws.FILTER($D$2:$D$477,_xlfn.MAP($E$2:$E$477,_xlfn.LAMBDA(_xlpm.x,_xlpm.x=$E110))))</f>
        <v>1.12E-2</v>
      </c>
      <c r="K110" s="5">
        <f t="shared" si="19"/>
        <v>0.9642857142857143</v>
      </c>
      <c r="L110" s="5" cm="1">
        <f t="array" ref="L110">SUM(_xlfn._xlws.FILTER($D$2:$D$477,_xlfn.MAP($F$2:$F$477,_xlfn.LAMBDA(_xlpm.x,_xlpm.x=$F110))))</f>
        <v>1.12E-2</v>
      </c>
      <c r="M110" s="5">
        <f t="shared" si="20"/>
        <v>0.9642857142857143</v>
      </c>
      <c r="N110" s="5">
        <f t="shared" si="21"/>
        <v>0.84015895352151315</v>
      </c>
      <c r="O110" s="5">
        <f t="shared" si="22"/>
        <v>0.9642857142857143</v>
      </c>
      <c r="P110" s="5">
        <f t="shared" si="23"/>
        <v>0</v>
      </c>
      <c r="Q110" s="5"/>
    </row>
    <row r="111" spans="1:17">
      <c r="A111" s="4" t="str">
        <f t="shared" si="12"/>
        <v>~se~ : [se]</v>
      </c>
      <c r="B111" s="2">
        <v>25</v>
      </c>
      <c r="C111" s="4" t="s">
        <v>51</v>
      </c>
      <c r="D111" s="5">
        <f t="shared" si="13"/>
        <v>0.01</v>
      </c>
      <c r="E111" s="4" t="str">
        <f t="shared" si="14"/>
        <v>~se~</v>
      </c>
      <c r="F111" s="4" t="str">
        <f t="shared" si="15"/>
        <v>[se]</v>
      </c>
      <c r="G111" s="6">
        <f t="shared" si="16"/>
        <v>2</v>
      </c>
      <c r="H111" s="6">
        <f t="shared" si="17"/>
        <v>2</v>
      </c>
      <c r="I111" s="6">
        <f t="shared" si="18"/>
        <v>2</v>
      </c>
      <c r="J111" s="5" cm="1">
        <f t="array" ref="J111">SUM(_xlfn._xlws.FILTER($D$2:$D$477,_xlfn.MAP($E$2:$E$477,_xlfn.LAMBDA(_xlpm.x,_xlpm.x=$E111))))</f>
        <v>0.01</v>
      </c>
      <c r="K111" s="5">
        <f t="shared" si="19"/>
        <v>1</v>
      </c>
      <c r="L111" s="5" cm="1">
        <f t="array" ref="L111">SUM(_xlfn._xlws.FILTER($D$2:$D$477,_xlfn.MAP($F$2:$F$477,_xlfn.LAMBDA(_xlpm.x,_xlpm.x=$F111))))</f>
        <v>0.01</v>
      </c>
      <c r="M111" s="5">
        <f t="shared" si="20"/>
        <v>1</v>
      </c>
      <c r="N111" s="5">
        <f t="shared" si="21"/>
        <v>0.85189884160860863</v>
      </c>
      <c r="O111" s="5">
        <f t="shared" si="22"/>
        <v>1</v>
      </c>
      <c r="P111" s="5">
        <f t="shared" si="23"/>
        <v>0</v>
      </c>
      <c r="Q111" s="5"/>
    </row>
    <row r="112" spans="1:17">
      <c r="A112" s="4" t="str">
        <f t="shared" si="12"/>
        <v>~sa~ : [sa]</v>
      </c>
      <c r="B112" s="2">
        <v>25</v>
      </c>
      <c r="C112" s="4" t="s">
        <v>53</v>
      </c>
      <c r="D112" s="5">
        <f t="shared" si="13"/>
        <v>0.01</v>
      </c>
      <c r="E112" s="5" t="str">
        <f t="shared" si="14"/>
        <v>~sa~</v>
      </c>
      <c r="F112" s="5" t="str">
        <f t="shared" si="15"/>
        <v>[sa]</v>
      </c>
      <c r="G112" s="6">
        <f t="shared" si="16"/>
        <v>2</v>
      </c>
      <c r="H112" s="6">
        <f t="shared" si="17"/>
        <v>2</v>
      </c>
      <c r="I112" s="6">
        <f t="shared" si="18"/>
        <v>2</v>
      </c>
      <c r="J112" s="5" cm="1">
        <f t="array" ref="J112">SUM(_xlfn._xlws.FILTER($D$2:$D$477,_xlfn.MAP($E$2:$E$477,_xlfn.LAMBDA(_xlpm.x,_xlpm.x=$E112))))</f>
        <v>0.01</v>
      </c>
      <c r="K112" s="5">
        <f t="shared" si="19"/>
        <v>1</v>
      </c>
      <c r="L112" s="5" cm="1">
        <f t="array" ref="L112">SUM(_xlfn._xlws.FILTER($D$2:$D$477,_xlfn.MAP($F$2:$F$477,_xlfn.LAMBDA(_xlpm.x,_xlpm.x=$F112))))</f>
        <v>0.01</v>
      </c>
      <c r="M112" s="5">
        <f t="shared" si="20"/>
        <v>1</v>
      </c>
      <c r="N112" s="5">
        <f t="shared" si="21"/>
        <v>0.85189884160860863</v>
      </c>
      <c r="O112" s="5">
        <f t="shared" si="22"/>
        <v>1</v>
      </c>
      <c r="P112" s="5">
        <f t="shared" si="23"/>
        <v>0</v>
      </c>
      <c r="Q112" s="5"/>
    </row>
    <row r="113" spans="1:17">
      <c r="A113" s="4" t="str">
        <f t="shared" si="12"/>
        <v>~na~ : [na]</v>
      </c>
      <c r="B113" s="2">
        <v>41</v>
      </c>
      <c r="C113" s="4" t="s">
        <v>10</v>
      </c>
      <c r="D113" s="5">
        <f t="shared" si="13"/>
        <v>1.6400000000000001E-2</v>
      </c>
      <c r="E113" s="5" t="str">
        <f t="shared" si="14"/>
        <v>~na~</v>
      </c>
      <c r="F113" s="5" t="str">
        <f t="shared" si="15"/>
        <v>[na]</v>
      </c>
      <c r="G113" s="6">
        <f t="shared" si="16"/>
        <v>2</v>
      </c>
      <c r="H113" s="6">
        <f t="shared" si="17"/>
        <v>2</v>
      </c>
      <c r="I113" s="6">
        <f t="shared" si="18"/>
        <v>2</v>
      </c>
      <c r="J113" s="5" cm="1">
        <f t="array" ref="J113">SUM(_xlfn._xlws.FILTER($D$2:$D$477,_xlfn.MAP($E$2:$E$477,_xlfn.LAMBDA(_xlpm.x,_xlpm.x=$E113))))</f>
        <v>1.72E-2</v>
      </c>
      <c r="K113" s="5">
        <f t="shared" si="19"/>
        <v>0.95348837209302328</v>
      </c>
      <c r="L113" s="5" cm="1">
        <f t="array" ref="L113">SUM(_xlfn._xlws.FILTER($D$2:$D$477,_xlfn.MAP($F$2:$F$477,_xlfn.LAMBDA(_xlpm.x,_xlpm.x=$F113))))</f>
        <v>1.72E-2</v>
      </c>
      <c r="M113" s="5">
        <f t="shared" si="20"/>
        <v>0.95348837209302328</v>
      </c>
      <c r="N113" s="5">
        <f t="shared" si="21"/>
        <v>0.9318379442256588</v>
      </c>
      <c r="O113" s="5">
        <f t="shared" si="22"/>
        <v>0.95348837209302328</v>
      </c>
      <c r="P113" s="5">
        <f t="shared" si="23"/>
        <v>0</v>
      </c>
      <c r="Q113" s="5"/>
    </row>
    <row r="114" spans="1:17">
      <c r="A114" s="4" t="str">
        <f t="shared" si="12"/>
        <v>~ca~ : [ka]</v>
      </c>
      <c r="B114" s="2">
        <v>53</v>
      </c>
      <c r="C114" s="4" t="s">
        <v>86</v>
      </c>
      <c r="D114" s="5">
        <f t="shared" si="13"/>
        <v>2.12E-2</v>
      </c>
      <c r="E114" s="4" t="str">
        <f t="shared" si="14"/>
        <v>~ca~</v>
      </c>
      <c r="F114" s="4" t="str">
        <f t="shared" si="15"/>
        <v>[ka]</v>
      </c>
      <c r="G114" s="6">
        <f t="shared" si="16"/>
        <v>2</v>
      </c>
      <c r="H114" s="6">
        <f t="shared" si="17"/>
        <v>2</v>
      </c>
      <c r="I114" s="6">
        <f t="shared" si="18"/>
        <v>2</v>
      </c>
      <c r="J114" s="5" cm="1">
        <f t="array" ref="J114">SUM(_xlfn._xlws.FILTER($D$2:$D$477,_xlfn.MAP($E$2:$E$477,_xlfn.LAMBDA(_xlpm.x,_xlpm.x=$E114))))</f>
        <v>2.12E-2</v>
      </c>
      <c r="K114" s="5">
        <f t="shared" si="19"/>
        <v>1</v>
      </c>
      <c r="L114" s="5" cm="1">
        <f t="array" ref="L114">SUM(_xlfn._xlws.FILTER($D$2:$D$477,_xlfn.MAP($F$2:$F$477,_xlfn.LAMBDA(_xlpm.x,_xlpm.x=$F114))))</f>
        <v>2.12E-2</v>
      </c>
      <c r="M114" s="5">
        <f t="shared" si="20"/>
        <v>1</v>
      </c>
      <c r="N114" s="5">
        <f t="shared" si="21"/>
        <v>1.0430049720156327</v>
      </c>
      <c r="O114" s="5">
        <f t="shared" si="22"/>
        <v>1</v>
      </c>
      <c r="P114" s="5">
        <f t="shared" si="23"/>
        <v>0</v>
      </c>
      <c r="Q114" s="5"/>
    </row>
    <row r="115" spans="1:17">
      <c r="A115" s="4" t="str">
        <f t="shared" si="12"/>
        <v>~po~ : []</v>
      </c>
      <c r="B115" s="2">
        <v>1</v>
      </c>
      <c r="C115" s="4" t="s">
        <v>412</v>
      </c>
      <c r="D115" s="5">
        <f t="shared" si="13"/>
        <v>4.0000000000000002E-4</v>
      </c>
      <c r="E115" s="5" t="str">
        <f t="shared" si="14"/>
        <v>~po~</v>
      </c>
      <c r="F115" s="5" t="str">
        <f t="shared" si="15"/>
        <v>[]</v>
      </c>
      <c r="G115" s="6">
        <f t="shared" si="16"/>
        <v>2</v>
      </c>
      <c r="H115" s="6">
        <f t="shared" si="17"/>
        <v>0</v>
      </c>
      <c r="I115" s="6">
        <f t="shared" si="18"/>
        <v>2</v>
      </c>
      <c r="J115" s="5" cm="1">
        <f t="array" ref="J115">SUM(_xlfn._xlws.FILTER($D$2:$D$477,_xlfn.MAP($E$2:$E$477,_xlfn.LAMBDA(_xlpm.x,_xlpm.x=$E115))))</f>
        <v>8.3999999999999995E-3</v>
      </c>
      <c r="K115" s="5">
        <f t="shared" si="19"/>
        <v>4.7619047619047623E-2</v>
      </c>
      <c r="L115" s="5" cm="1">
        <f t="array" ref="L115">SUM(_xlfn._xlws.FILTER($D$2:$D$477,_xlfn.MAP($F$2:$F$477,_xlfn.LAMBDA(_xlpm.x,_xlpm.x=$F115))))</f>
        <v>8.3999999999999995E-3</v>
      </c>
      <c r="M115" s="5">
        <f t="shared" si="20"/>
        <v>4.7619047619047623E-2</v>
      </c>
      <c r="N115" s="5">
        <f t="shared" si="21"/>
        <v>4.3151932518788834E-3</v>
      </c>
      <c r="O115" s="5">
        <f t="shared" si="22"/>
        <v>4.7619047619047623E-2</v>
      </c>
      <c r="P115" s="5">
        <f t="shared" si="23"/>
        <v>0</v>
      </c>
      <c r="Q115" s="5"/>
    </row>
    <row r="116" spans="1:17">
      <c r="A116" s="4" t="str">
        <f t="shared" si="12"/>
        <v>~co~ : [ko]</v>
      </c>
      <c r="B116" s="2">
        <v>56</v>
      </c>
      <c r="C116" s="4" t="s">
        <v>85</v>
      </c>
      <c r="D116" s="5">
        <f t="shared" si="13"/>
        <v>2.24E-2</v>
      </c>
      <c r="E116" s="4" t="str">
        <f t="shared" si="14"/>
        <v>~co~</v>
      </c>
      <c r="F116" s="4" t="str">
        <f t="shared" si="15"/>
        <v>[ko]</v>
      </c>
      <c r="G116" s="6">
        <f t="shared" si="16"/>
        <v>2</v>
      </c>
      <c r="H116" s="6">
        <f t="shared" si="17"/>
        <v>2</v>
      </c>
      <c r="I116" s="6">
        <f t="shared" si="18"/>
        <v>2</v>
      </c>
      <c r="J116" s="5" cm="1">
        <f t="array" ref="J116">SUM(_xlfn._xlws.FILTER($D$2:$D$477,_xlfn.MAP($E$2:$E$477,_xlfn.LAMBDA(_xlpm.x,_xlpm.x=$E116))))</f>
        <v>2.24E-2</v>
      </c>
      <c r="K116" s="5">
        <f t="shared" si="19"/>
        <v>1</v>
      </c>
      <c r="L116" s="5" cm="1">
        <f t="array" ref="L116">SUM(_xlfn._xlws.FILTER($D$2:$D$477,_xlfn.MAP($F$2:$F$477,_xlfn.LAMBDA(_xlpm.x,_xlpm.x=$F116))))</f>
        <v>2.3199999999999998E-2</v>
      </c>
      <c r="M116" s="5">
        <f t="shared" si="20"/>
        <v>0.96551724137931039</v>
      </c>
      <c r="N116" s="5">
        <f t="shared" si="21"/>
        <v>1.0385956494953223</v>
      </c>
      <c r="O116" s="5">
        <f t="shared" si="22"/>
        <v>0.98245614035087714</v>
      </c>
      <c r="P116" s="5">
        <f t="shared" si="23"/>
        <v>1.5239966556736814E-2</v>
      </c>
      <c r="Q116" s="5"/>
    </row>
    <row r="117" spans="1:17">
      <c r="A117" s="4" t="str">
        <f t="shared" si="12"/>
        <v>~ta~ : [ta]</v>
      </c>
      <c r="B117" s="2">
        <v>25</v>
      </c>
      <c r="C117" s="4" t="s">
        <v>29</v>
      </c>
      <c r="D117" s="5">
        <f t="shared" si="13"/>
        <v>0.01</v>
      </c>
      <c r="E117" s="4" t="str">
        <f t="shared" si="14"/>
        <v>~ta~</v>
      </c>
      <c r="F117" s="4" t="str">
        <f t="shared" si="15"/>
        <v>[ta]</v>
      </c>
      <c r="G117" s="6">
        <f t="shared" si="16"/>
        <v>2</v>
      </c>
      <c r="H117" s="6">
        <f t="shared" si="17"/>
        <v>2</v>
      </c>
      <c r="I117" s="6">
        <f t="shared" si="18"/>
        <v>2</v>
      </c>
      <c r="J117" s="5" cm="1">
        <f t="array" ref="J117">SUM(_xlfn._xlws.FILTER($D$2:$D$477,_xlfn.MAP($E$2:$E$477,_xlfn.LAMBDA(_xlpm.x,_xlpm.x=$E117))))</f>
        <v>0.01</v>
      </c>
      <c r="K117" s="5">
        <f t="shared" si="19"/>
        <v>1</v>
      </c>
      <c r="L117" s="5" cm="1">
        <f t="array" ref="L117">SUM(_xlfn._xlws.FILTER($D$2:$D$477,_xlfn.MAP($F$2:$F$477,_xlfn.LAMBDA(_xlpm.x,_xlpm.x=$F117))))</f>
        <v>1.04E-2</v>
      </c>
      <c r="M117" s="5">
        <f t="shared" si="20"/>
        <v>0.96153846153846156</v>
      </c>
      <c r="N117" s="5">
        <f t="shared" si="21"/>
        <v>0.83519494275353778</v>
      </c>
      <c r="O117" s="5">
        <f t="shared" si="22"/>
        <v>0.98039215686274506</v>
      </c>
      <c r="P117" s="5">
        <f t="shared" si="23"/>
        <v>1.703333929878037E-2</v>
      </c>
      <c r="Q117" s="5"/>
    </row>
    <row r="118" spans="1:17">
      <c r="A118" s="4" t="str">
        <f t="shared" si="12"/>
        <v>~so~ : [so]</v>
      </c>
      <c r="B118" s="2">
        <v>25</v>
      </c>
      <c r="C118" s="4" t="s">
        <v>69</v>
      </c>
      <c r="D118" s="5">
        <f t="shared" si="13"/>
        <v>0.01</v>
      </c>
      <c r="E118" s="4" t="str">
        <f t="shared" si="14"/>
        <v>~so~</v>
      </c>
      <c r="F118" s="4" t="str">
        <f t="shared" si="15"/>
        <v>[so]</v>
      </c>
      <c r="G118" s="6">
        <f t="shared" si="16"/>
        <v>2</v>
      </c>
      <c r="H118" s="6">
        <f t="shared" si="17"/>
        <v>2</v>
      </c>
      <c r="I118" s="6">
        <f t="shared" si="18"/>
        <v>2</v>
      </c>
      <c r="J118" s="5" cm="1">
        <f t="array" ref="J118">SUM(_xlfn._xlws.FILTER($D$2:$D$477,_xlfn.MAP($E$2:$E$477,_xlfn.LAMBDA(_xlpm.x,_xlpm.x=$E118))))</f>
        <v>0.01</v>
      </c>
      <c r="K118" s="5">
        <f t="shared" si="19"/>
        <v>1</v>
      </c>
      <c r="L118" s="5" cm="1">
        <f t="array" ref="L118">SUM(_xlfn._xlws.FILTER($D$2:$D$477,_xlfn.MAP($F$2:$F$477,_xlfn.LAMBDA(_xlpm.x,_xlpm.x=$F118))))</f>
        <v>1.04E-2</v>
      </c>
      <c r="M118" s="5">
        <f t="shared" si="20"/>
        <v>0.96153846153846156</v>
      </c>
      <c r="N118" s="5">
        <f t="shared" si="21"/>
        <v>0.83519494275353778</v>
      </c>
      <c r="O118" s="5">
        <f t="shared" si="22"/>
        <v>0.98039215686274506</v>
      </c>
      <c r="P118" s="5">
        <f t="shared" si="23"/>
        <v>1.703333929878037E-2</v>
      </c>
      <c r="Q118" s="5"/>
    </row>
    <row r="119" spans="1:17">
      <c r="A119" s="4" t="str">
        <f t="shared" si="12"/>
        <v>~ce~ : [θe]</v>
      </c>
      <c r="B119" s="2">
        <v>17</v>
      </c>
      <c r="C119" s="4" t="s">
        <v>96</v>
      </c>
      <c r="D119" s="5">
        <f t="shared" si="13"/>
        <v>6.7999999999999996E-3</v>
      </c>
      <c r="E119" s="4" t="str">
        <f t="shared" si="14"/>
        <v>~ce~</v>
      </c>
      <c r="F119" s="4" t="str">
        <f t="shared" si="15"/>
        <v>[θe]</v>
      </c>
      <c r="G119" s="6">
        <f t="shared" si="16"/>
        <v>2</v>
      </c>
      <c r="H119" s="6">
        <f t="shared" si="17"/>
        <v>2</v>
      </c>
      <c r="I119" s="6">
        <f t="shared" si="18"/>
        <v>2</v>
      </c>
      <c r="J119" s="5" cm="1">
        <f t="array" ref="J119">SUM(_xlfn._xlws.FILTER($D$2:$D$477,_xlfn.MAP($E$2:$E$477,_xlfn.LAMBDA(_xlpm.x,_xlpm.x=$E119))))</f>
        <v>6.7999999999999996E-3</v>
      </c>
      <c r="K119" s="5">
        <f t="shared" si="19"/>
        <v>1</v>
      </c>
      <c r="L119" s="5" cm="1">
        <f t="array" ref="L119">SUM(_xlfn._xlws.FILTER($D$2:$D$477,_xlfn.MAP($F$2:$F$477,_xlfn.LAMBDA(_xlpm.x,_xlpm.x=$F119))))</f>
        <v>7.1999999999999998E-3</v>
      </c>
      <c r="M119" s="5">
        <f t="shared" si="20"/>
        <v>0.94444444444444442</v>
      </c>
      <c r="N119" s="5">
        <f t="shared" si="21"/>
        <v>0.73415651486424816</v>
      </c>
      <c r="O119" s="5">
        <f t="shared" si="22"/>
        <v>0.97142857142857142</v>
      </c>
      <c r="P119" s="5">
        <f t="shared" si="23"/>
        <v>2.4823583725032145E-2</v>
      </c>
      <c r="Q119" s="5"/>
    </row>
    <row r="120" spans="1:17">
      <c r="A120" s="4" t="str">
        <f t="shared" si="12"/>
        <v>~te~ : [te]</v>
      </c>
      <c r="B120" s="2">
        <v>17</v>
      </c>
      <c r="C120" s="4" t="s">
        <v>13</v>
      </c>
      <c r="D120" s="5">
        <f t="shared" si="13"/>
        <v>6.7999999999999996E-3</v>
      </c>
      <c r="E120" s="4" t="str">
        <f t="shared" si="14"/>
        <v>~te~</v>
      </c>
      <c r="F120" s="4" t="str">
        <f t="shared" si="15"/>
        <v>[te]</v>
      </c>
      <c r="G120" s="6">
        <f t="shared" si="16"/>
        <v>2</v>
      </c>
      <c r="H120" s="6">
        <f t="shared" si="17"/>
        <v>2</v>
      </c>
      <c r="I120" s="6">
        <f t="shared" si="18"/>
        <v>2</v>
      </c>
      <c r="J120" s="5" cm="1">
        <f t="array" ref="J120">SUM(_xlfn._xlws.FILTER($D$2:$D$477,_xlfn.MAP($E$2:$E$477,_xlfn.LAMBDA(_xlpm.x,_xlpm.x=$E120))))</f>
        <v>6.7999999999999996E-3</v>
      </c>
      <c r="K120" s="5">
        <f t="shared" si="19"/>
        <v>1</v>
      </c>
      <c r="L120" s="5" cm="1">
        <f t="array" ref="L120">SUM(_xlfn._xlws.FILTER($D$2:$D$477,_xlfn.MAP($F$2:$F$477,_xlfn.LAMBDA(_xlpm.x,_xlpm.x=$F120))))</f>
        <v>7.1999999999999998E-3</v>
      </c>
      <c r="M120" s="5">
        <f t="shared" si="20"/>
        <v>0.94444444444444442</v>
      </c>
      <c r="N120" s="5">
        <f t="shared" si="21"/>
        <v>0.73415651486424816</v>
      </c>
      <c r="O120" s="5">
        <f t="shared" si="22"/>
        <v>0.97142857142857142</v>
      </c>
      <c r="P120" s="5">
        <f t="shared" si="23"/>
        <v>2.4823583725032145E-2</v>
      </c>
      <c r="Q120" s="5"/>
    </row>
    <row r="121" spans="1:17">
      <c r="A121" s="4" t="str">
        <f t="shared" si="12"/>
        <v>~mo~ : [mo]</v>
      </c>
      <c r="B121" s="2">
        <v>16</v>
      </c>
      <c r="C121" s="4" t="s">
        <v>9</v>
      </c>
      <c r="D121" s="5">
        <f t="shared" si="13"/>
        <v>6.4000000000000003E-3</v>
      </c>
      <c r="E121" s="4" t="str">
        <f t="shared" si="14"/>
        <v>~mo~</v>
      </c>
      <c r="F121" s="4" t="str">
        <f t="shared" si="15"/>
        <v>[mo]</v>
      </c>
      <c r="G121" s="6">
        <f t="shared" si="16"/>
        <v>2</v>
      </c>
      <c r="H121" s="6">
        <f t="shared" si="17"/>
        <v>2</v>
      </c>
      <c r="I121" s="6">
        <f t="shared" si="18"/>
        <v>2</v>
      </c>
      <c r="J121" s="5" cm="1">
        <f t="array" ref="J121">SUM(_xlfn._xlws.FILTER($D$2:$D$477,_xlfn.MAP($E$2:$E$477,_xlfn.LAMBDA(_xlpm.x,_xlpm.x=$E121))))</f>
        <v>6.4000000000000003E-3</v>
      </c>
      <c r="K121" s="5">
        <f t="shared" si="19"/>
        <v>1</v>
      </c>
      <c r="L121" s="5" cm="1">
        <f t="array" ref="L121">SUM(_xlfn._xlws.FILTER($D$2:$D$477,_xlfn.MAP($F$2:$F$477,_xlfn.LAMBDA(_xlpm.x,_xlpm.x=$F121))))</f>
        <v>6.8000000000000005E-3</v>
      </c>
      <c r="M121" s="5">
        <f t="shared" si="20"/>
        <v>0.94117647058823528</v>
      </c>
      <c r="N121" s="5">
        <f t="shared" si="21"/>
        <v>0.71835545884557994</v>
      </c>
      <c r="O121" s="5">
        <f t="shared" si="22"/>
        <v>0.96969696969696972</v>
      </c>
      <c r="P121" s="5">
        <f t="shared" si="23"/>
        <v>2.6328938722349149E-2</v>
      </c>
      <c r="Q121" s="5"/>
    </row>
    <row r="122" spans="1:17">
      <c r="A122" s="4" t="str">
        <f t="shared" si="12"/>
        <v>~me~ : [me]</v>
      </c>
      <c r="B122" s="2">
        <v>29</v>
      </c>
      <c r="C122" s="4" t="s">
        <v>60</v>
      </c>
      <c r="D122" s="5">
        <f t="shared" si="13"/>
        <v>1.1599999999999999E-2</v>
      </c>
      <c r="E122" s="5" t="str">
        <f t="shared" si="14"/>
        <v>~me~</v>
      </c>
      <c r="F122" s="5" t="str">
        <f t="shared" si="15"/>
        <v>[me]</v>
      </c>
      <c r="G122" s="6">
        <f t="shared" si="16"/>
        <v>2</v>
      </c>
      <c r="H122" s="6">
        <f t="shared" si="17"/>
        <v>2</v>
      </c>
      <c r="I122" s="6">
        <f t="shared" si="18"/>
        <v>2</v>
      </c>
      <c r="J122" s="5" cm="1">
        <f t="array" ref="J122">SUM(_xlfn._xlws.FILTER($D$2:$D$477,_xlfn.MAP($E$2:$E$477,_xlfn.LAMBDA(_xlpm.x,_xlpm.x=$E122))))</f>
        <v>1.1599999999999999E-2</v>
      </c>
      <c r="K122" s="5">
        <f t="shared" si="19"/>
        <v>1</v>
      </c>
      <c r="L122" s="5" cm="1">
        <f t="array" ref="L122">SUM(_xlfn._xlws.FILTER($D$2:$D$477,_xlfn.MAP($F$2:$F$477,_xlfn.LAMBDA(_xlpm.x,_xlpm.x=$F122))))</f>
        <v>1.24E-2</v>
      </c>
      <c r="M122" s="5">
        <f t="shared" si="20"/>
        <v>0.93548387096774188</v>
      </c>
      <c r="N122" s="5">
        <f t="shared" si="21"/>
        <v>0.85967175614663982</v>
      </c>
      <c r="O122" s="5">
        <f t="shared" si="22"/>
        <v>0.96666666666666656</v>
      </c>
      <c r="P122" s="5">
        <f t="shared" si="23"/>
        <v>2.8963695935316648E-2</v>
      </c>
      <c r="Q122" s="5"/>
    </row>
    <row r="123" spans="1:17">
      <c r="A123" s="4" t="str">
        <f t="shared" si="12"/>
        <v>~ra~ : [ɾa]</v>
      </c>
      <c r="B123" s="2">
        <v>35</v>
      </c>
      <c r="C123" s="4" t="s">
        <v>75</v>
      </c>
      <c r="D123" s="5">
        <f t="shared" si="13"/>
        <v>1.4E-2</v>
      </c>
      <c r="E123" s="5" t="str">
        <f t="shared" si="14"/>
        <v>~ra~</v>
      </c>
      <c r="F123" s="5" t="str">
        <f t="shared" si="15"/>
        <v>[ɾa]</v>
      </c>
      <c r="G123" s="6">
        <f t="shared" si="16"/>
        <v>2</v>
      </c>
      <c r="H123" s="6">
        <f t="shared" si="17"/>
        <v>2</v>
      </c>
      <c r="I123" s="6">
        <f t="shared" si="18"/>
        <v>2</v>
      </c>
      <c r="J123" s="5" cm="1">
        <f t="array" ref="J123">SUM(_xlfn._xlws.FILTER($D$2:$D$477,_xlfn.MAP($E$2:$E$477,_xlfn.LAMBDA(_xlpm.x,_xlpm.x=$E123))))</f>
        <v>1.5599999999999999E-2</v>
      </c>
      <c r="K123" s="5">
        <f t="shared" si="19"/>
        <v>0.89743589743589747</v>
      </c>
      <c r="L123" s="5" cm="1">
        <f t="array" ref="L123">SUM(_xlfn._xlws.FILTER($D$2:$D$477,_xlfn.MAP($F$2:$F$477,_xlfn.LAMBDA(_xlpm.x,_xlpm.x=$F123))))</f>
        <v>1.6799999999999999E-2</v>
      </c>
      <c r="M123" s="5">
        <f t="shared" si="20"/>
        <v>0.83333333333333337</v>
      </c>
      <c r="N123" s="5">
        <f t="shared" si="21"/>
        <v>0.80974225812462641</v>
      </c>
      <c r="O123" s="5">
        <f t="shared" si="22"/>
        <v>0.86419753086419748</v>
      </c>
      <c r="P123" s="5">
        <f t="shared" si="23"/>
        <v>3.2184683371401235E-2</v>
      </c>
      <c r="Q123" s="5"/>
    </row>
    <row r="124" spans="1:17">
      <c r="A124" s="4" t="str">
        <f t="shared" si="12"/>
        <v>~ri~ : [ɾi]</v>
      </c>
      <c r="B124" s="2">
        <v>9</v>
      </c>
      <c r="C124" s="4" t="s">
        <v>74</v>
      </c>
      <c r="D124" s="5">
        <f t="shared" si="13"/>
        <v>3.5999999999999999E-3</v>
      </c>
      <c r="E124" s="5" t="str">
        <f t="shared" si="14"/>
        <v>~ri~</v>
      </c>
      <c r="F124" s="5" t="str">
        <f t="shared" si="15"/>
        <v>[ɾi]</v>
      </c>
      <c r="G124" s="6">
        <f t="shared" si="16"/>
        <v>2</v>
      </c>
      <c r="H124" s="6">
        <f t="shared" si="17"/>
        <v>2</v>
      </c>
      <c r="I124" s="6">
        <f t="shared" si="18"/>
        <v>2</v>
      </c>
      <c r="J124" s="5" cm="1">
        <f t="array" ref="J124">SUM(_xlfn._xlws.FILTER($D$2:$D$477,_xlfn.MAP($E$2:$E$477,_xlfn.LAMBDA(_xlpm.x,_xlpm.x=$E124))))</f>
        <v>4.4000000000000003E-3</v>
      </c>
      <c r="K124" s="5">
        <f t="shared" si="19"/>
        <v>0.81818181818181812</v>
      </c>
      <c r="L124" s="5" cm="1">
        <f t="array" ref="L124">SUM(_xlfn._xlws.FILTER($D$2:$D$477,_xlfn.MAP($F$2:$F$477,_xlfn.LAMBDA(_xlpm.x,_xlpm.x=$F124))))</f>
        <v>4.8000000000000004E-3</v>
      </c>
      <c r="M124" s="5">
        <f t="shared" si="20"/>
        <v>0.74999999999999989</v>
      </c>
      <c r="N124" s="5">
        <f t="shared" si="21"/>
        <v>0.47117738451753582</v>
      </c>
      <c r="O124" s="5">
        <f t="shared" si="22"/>
        <v>0.78260869565217395</v>
      </c>
      <c r="P124" s="5">
        <f t="shared" si="23"/>
        <v>3.7788560889399844E-2</v>
      </c>
      <c r="Q124" s="5"/>
    </row>
    <row r="125" spans="1:17">
      <c r="A125" s="4" t="str">
        <f t="shared" si="12"/>
        <v>~za~ : [θa]</v>
      </c>
      <c r="B125" s="2">
        <v>11</v>
      </c>
      <c r="C125" s="4" t="s">
        <v>104</v>
      </c>
      <c r="D125" s="5">
        <f t="shared" si="13"/>
        <v>4.4000000000000003E-3</v>
      </c>
      <c r="E125" s="5" t="str">
        <f t="shared" si="14"/>
        <v>~za~</v>
      </c>
      <c r="F125" s="5" t="str">
        <f t="shared" si="15"/>
        <v>[θa]</v>
      </c>
      <c r="G125" s="6">
        <f t="shared" si="16"/>
        <v>2</v>
      </c>
      <c r="H125" s="6">
        <f t="shared" si="17"/>
        <v>2</v>
      </c>
      <c r="I125" s="6">
        <f t="shared" si="18"/>
        <v>2</v>
      </c>
      <c r="J125" s="5" cm="1">
        <f t="array" ref="J125">SUM(_xlfn._xlws.FILTER($D$2:$D$477,_xlfn.MAP($E$2:$E$477,_xlfn.LAMBDA(_xlpm.x,_xlpm.x=$E125))))</f>
        <v>4.4000000000000003E-3</v>
      </c>
      <c r="K125" s="5">
        <f t="shared" si="19"/>
        <v>1</v>
      </c>
      <c r="L125" s="5" cm="1">
        <f t="array" ref="L125">SUM(_xlfn._xlws.FILTER($D$2:$D$477,_xlfn.MAP($F$2:$F$477,_xlfn.LAMBDA(_xlpm.x,_xlpm.x=$F125))))</f>
        <v>4.8000000000000004E-3</v>
      </c>
      <c r="M125" s="5">
        <f t="shared" si="20"/>
        <v>0.91666666666666663</v>
      </c>
      <c r="N125" s="5">
        <f t="shared" si="21"/>
        <v>0.62148264069600512</v>
      </c>
      <c r="O125" s="5">
        <f t="shared" si="22"/>
        <v>0.95652173913043481</v>
      </c>
      <c r="P125" s="5">
        <f t="shared" si="23"/>
        <v>3.7788560889399844E-2</v>
      </c>
      <c r="Q125" s="5"/>
    </row>
    <row r="126" spans="1:17">
      <c r="A126" s="4" t="str">
        <f t="shared" si="12"/>
        <v>~mu~ : [mu]</v>
      </c>
      <c r="B126" s="2">
        <v>8</v>
      </c>
      <c r="C126" s="4" t="s">
        <v>63</v>
      </c>
      <c r="D126" s="5">
        <f t="shared" si="13"/>
        <v>3.2000000000000002E-3</v>
      </c>
      <c r="E126" s="4" t="str">
        <f t="shared" si="14"/>
        <v>~mu~</v>
      </c>
      <c r="F126" s="4" t="str">
        <f t="shared" si="15"/>
        <v>[mu]</v>
      </c>
      <c r="G126" s="6">
        <f t="shared" si="16"/>
        <v>2</v>
      </c>
      <c r="H126" s="6">
        <f t="shared" si="17"/>
        <v>2</v>
      </c>
      <c r="I126" s="6">
        <f t="shared" si="18"/>
        <v>2</v>
      </c>
      <c r="J126" s="5" cm="1">
        <f t="array" ref="J126">SUM(_xlfn._xlws.FILTER($D$2:$D$477,_xlfn.MAP($E$2:$E$477,_xlfn.LAMBDA(_xlpm.x,_xlpm.x=$E126))))</f>
        <v>3.6000000000000003E-3</v>
      </c>
      <c r="K126" s="5">
        <f t="shared" si="19"/>
        <v>0.88888888888888884</v>
      </c>
      <c r="L126" s="5" cm="1">
        <f t="array" ref="L126">SUM(_xlfn._xlws.FILTER($D$2:$D$477,_xlfn.MAP($F$2:$F$477,_xlfn.LAMBDA(_xlpm.x,_xlpm.x=$F126))))</f>
        <v>4.0000000000000001E-3</v>
      </c>
      <c r="M126" s="5">
        <f t="shared" si="20"/>
        <v>0.8</v>
      </c>
      <c r="N126" s="5">
        <f t="shared" si="21"/>
        <v>0.48379893638552679</v>
      </c>
      <c r="O126" s="5">
        <f t="shared" si="22"/>
        <v>0.8421052631578948</v>
      </c>
      <c r="P126" s="5">
        <f t="shared" si="23"/>
        <v>4.575749056067506E-2</v>
      </c>
      <c r="Q126" s="5"/>
    </row>
    <row r="127" spans="1:17">
      <c r="A127" s="4" t="str">
        <f t="shared" si="12"/>
        <v>~fi~ : [fi]</v>
      </c>
      <c r="B127" s="2">
        <v>9</v>
      </c>
      <c r="C127" s="4" t="s">
        <v>31</v>
      </c>
      <c r="D127" s="5">
        <f t="shared" si="13"/>
        <v>3.5999999999999999E-3</v>
      </c>
      <c r="E127" s="5" t="str">
        <f t="shared" si="14"/>
        <v>~fi~</v>
      </c>
      <c r="F127" s="5" t="str">
        <f t="shared" si="15"/>
        <v>[fi]</v>
      </c>
      <c r="G127" s="6">
        <f t="shared" si="16"/>
        <v>2</v>
      </c>
      <c r="H127" s="6">
        <f t="shared" si="17"/>
        <v>2</v>
      </c>
      <c r="I127" s="6">
        <f t="shared" si="18"/>
        <v>2</v>
      </c>
      <c r="J127" s="5" cm="1">
        <f t="array" ref="J127">SUM(_xlfn._xlws.FILTER($D$2:$D$477,_xlfn.MAP($E$2:$E$477,_xlfn.LAMBDA(_xlpm.x,_xlpm.x=$E127))))</f>
        <v>3.5999999999999999E-3</v>
      </c>
      <c r="K127" s="5">
        <f t="shared" si="19"/>
        <v>1</v>
      </c>
      <c r="L127" s="5" cm="1">
        <f t="array" ref="L127">SUM(_xlfn._xlws.FILTER($D$2:$D$477,_xlfn.MAP($F$2:$F$477,_xlfn.LAMBDA(_xlpm.x,_xlpm.x=$F127))))</f>
        <v>4.0000000000000001E-3</v>
      </c>
      <c r="M127" s="5">
        <f t="shared" si="20"/>
        <v>0.89999999999999991</v>
      </c>
      <c r="N127" s="5">
        <f t="shared" si="21"/>
        <v>0.57037262336333272</v>
      </c>
      <c r="O127" s="5">
        <f t="shared" si="22"/>
        <v>0.94736842105263153</v>
      </c>
      <c r="P127" s="5">
        <f t="shared" si="23"/>
        <v>4.5757490560675143E-2</v>
      </c>
      <c r="Q127" s="5"/>
    </row>
    <row r="128" spans="1:17">
      <c r="A128" s="4" t="str">
        <f t="shared" si="12"/>
        <v>~le~ : [le]</v>
      </c>
      <c r="B128" s="2">
        <v>18</v>
      </c>
      <c r="C128" s="4" t="s">
        <v>5</v>
      </c>
      <c r="D128" s="5">
        <f t="shared" si="13"/>
        <v>7.1999999999999998E-3</v>
      </c>
      <c r="E128" s="4" t="str">
        <f t="shared" si="14"/>
        <v>~le~</v>
      </c>
      <c r="F128" s="4" t="str">
        <f t="shared" si="15"/>
        <v>[le]</v>
      </c>
      <c r="G128" s="6">
        <f t="shared" si="16"/>
        <v>2</v>
      </c>
      <c r="H128" s="6">
        <f t="shared" si="17"/>
        <v>2</v>
      </c>
      <c r="I128" s="6">
        <f t="shared" si="18"/>
        <v>2</v>
      </c>
      <c r="J128" s="5" cm="1">
        <f t="array" ref="J128">SUM(_xlfn._xlws.FILTER($D$2:$D$477,_xlfn.MAP($E$2:$E$477,_xlfn.LAMBDA(_xlpm.x,_xlpm.x=$E128))))</f>
        <v>7.1999999999999998E-3</v>
      </c>
      <c r="K128" s="5">
        <f t="shared" si="19"/>
        <v>1</v>
      </c>
      <c r="L128" s="5" cm="1">
        <f t="array" ref="L128">SUM(_xlfn._xlws.FILTER($D$2:$D$477,_xlfn.MAP($F$2:$F$477,_xlfn.LAMBDA(_xlpm.x,_xlpm.x=$F128))))</f>
        <v>8.0000000000000002E-3</v>
      </c>
      <c r="M128" s="5">
        <f t="shared" si="20"/>
        <v>0.89999999999999991</v>
      </c>
      <c r="N128" s="5">
        <f t="shared" si="21"/>
        <v>0.72936604601077337</v>
      </c>
      <c r="O128" s="5">
        <f t="shared" si="22"/>
        <v>0.94736842105263153</v>
      </c>
      <c r="P128" s="5">
        <f t="shared" si="23"/>
        <v>4.5757490560675143E-2</v>
      </c>
      <c r="Q128" s="5"/>
    </row>
    <row r="129" spans="1:17">
      <c r="A129" s="4" t="str">
        <f t="shared" si="12"/>
        <v>~ma~ : [ma]</v>
      </c>
      <c r="B129" s="2">
        <v>41</v>
      </c>
      <c r="C129" s="4" t="s">
        <v>8</v>
      </c>
      <c r="D129" s="5">
        <f t="shared" si="13"/>
        <v>1.6400000000000001E-2</v>
      </c>
      <c r="E129" s="5" t="str">
        <f t="shared" si="14"/>
        <v>~ma~</v>
      </c>
      <c r="F129" s="5" t="str">
        <f t="shared" si="15"/>
        <v>[ma]</v>
      </c>
      <c r="G129" s="6">
        <f t="shared" si="16"/>
        <v>2</v>
      </c>
      <c r="H129" s="6">
        <f t="shared" si="17"/>
        <v>2</v>
      </c>
      <c r="I129" s="6">
        <f t="shared" si="18"/>
        <v>2</v>
      </c>
      <c r="J129" s="5" cm="1">
        <f t="array" ref="J129">SUM(_xlfn._xlws.FILTER($D$2:$D$477,_xlfn.MAP($E$2:$E$477,_xlfn.LAMBDA(_xlpm.x,_xlpm.x=$E129))))</f>
        <v>1.6400000000000001E-2</v>
      </c>
      <c r="K129" s="5">
        <f t="shared" si="19"/>
        <v>1</v>
      </c>
      <c r="L129" s="5" cm="1">
        <f t="array" ref="L129">SUM(_xlfn._xlws.FILTER($D$2:$D$477,_xlfn.MAP($F$2:$F$477,_xlfn.LAMBDA(_xlpm.x,_xlpm.x=$F129))))</f>
        <v>1.84E-2</v>
      </c>
      <c r="M129" s="5">
        <f t="shared" si="20"/>
        <v>0.89130434782608703</v>
      </c>
      <c r="N129" s="5">
        <f t="shared" si="21"/>
        <v>0.92112716325754784</v>
      </c>
      <c r="O129" s="5">
        <f t="shared" si="22"/>
        <v>0.94252873563218398</v>
      </c>
      <c r="P129" s="5">
        <f t="shared" si="23"/>
        <v>4.9973974961838537E-2</v>
      </c>
      <c r="Q129" s="5"/>
    </row>
    <row r="130" spans="1:17">
      <c r="A130" s="4" t="str">
        <f t="shared" ref="A130:A193" si="24">_xlfn.LET(_xlpm.sep," : ",CONCATENATE(E130,_xlpm.sep,F130))</f>
        <v>~li~ : [li]</v>
      </c>
      <c r="B130" s="2">
        <v>16</v>
      </c>
      <c r="C130" s="4" t="s">
        <v>6</v>
      </c>
      <c r="D130" s="5">
        <f t="shared" ref="D130:D193" si="25">B130/freq.sum.r1a</f>
        <v>6.4000000000000003E-3</v>
      </c>
      <c r="E130" s="4" t="str">
        <f t="shared" ref="E130:E193" si="26">_xlfn.LET(_xlpm.sep,":",_xlpm.w,$C130,_xlfn.CONCAT("~",RIGHT(_xlpm.w,LEN(_xlpm.w)-FIND(_xlpm.sep,_xlpm.w)),"~"))</f>
        <v>~li~</v>
      </c>
      <c r="F130" s="4" t="str">
        <f t="shared" ref="F130:F193" si="27">_xlfn.LET(_xlpm.sep,":",_xlpm.w,$C130,_xlfn.CONCAT("[",LEFT(_xlpm.w,FIND(_xlpm.sep,_xlpm.w)-1),"]"))</f>
        <v>[li]</v>
      </c>
      <c r="G130" s="6">
        <f t="shared" ref="G130:G193" si="28">_xlfn.LET(_xlpm.w,E130,LEN(_xlpm.w)-2)</f>
        <v>2</v>
      </c>
      <c r="H130" s="6">
        <f t="shared" ref="H130:H193" si="29">_xlfn.LET(_xlpm.w,F130,LEN(_xlpm.w)-2)</f>
        <v>2</v>
      </c>
      <c r="I130" s="6">
        <f t="shared" ref="I130:I193" si="30">_xlfn.LET(_xlpm.a,H130,_xlpm.b,G130,MAX(_xlpm.a,_xlpm.b))</f>
        <v>2</v>
      </c>
      <c r="J130" s="5" cm="1">
        <f t="array" ref="J130">SUM(_xlfn._xlws.FILTER($D$2:$D$477,_xlfn.MAP($E$2:$E$477,_xlfn.LAMBDA(_xlpm.x,_xlpm.x=$E130))))</f>
        <v>6.4000000000000003E-3</v>
      </c>
      <c r="K130" s="5">
        <f t="shared" ref="K130:K193" si="31">$D130/J130</f>
        <v>1</v>
      </c>
      <c r="L130" s="5" cm="1">
        <f t="array" ref="L130">SUM(_xlfn._xlws.FILTER($D$2:$D$477,_xlfn.MAP($F$2:$F$477,_xlfn.LAMBDA(_xlpm.x,_xlpm.x=$F130))))</f>
        <v>7.2000000000000007E-3</v>
      </c>
      <c r="M130" s="5">
        <f t="shared" ref="M130:M193" si="32">$D130/L130</f>
        <v>0.88888888888888884</v>
      </c>
      <c r="N130" s="5">
        <f t="shared" ref="N130:N193" si="33">_xlfn.LET(_xlpm.freq,B130,_xlpm.size,H130+1,_xlpm.F,O130,LOG(1+_xlpm.freq)*LOG(1+_xlpm.size)*_xlpm.F)</f>
        <v>0.69722735711482753</v>
      </c>
      <c r="O130" s="5">
        <f t="shared" ref="O130:O193" si="34">_xlfn.LET(_xlpm.a,M130,_xlpm.b,K130,2*_xlpm.a*_xlpm.b/(_xlpm.a+_xlpm.b))</f>
        <v>0.94117647058823528</v>
      </c>
      <c r="P130" s="5">
        <f t="shared" ref="P130:P193" si="35">_xlfn.LET(_xlpm.p,K130,_xlpm.q,M130,LOG(_xlpm.p/_xlpm.q))</f>
        <v>5.1152522447381291E-2</v>
      </c>
      <c r="Q130" s="5"/>
    </row>
    <row r="131" spans="1:17">
      <c r="A131" s="4" t="str">
        <f t="shared" si="24"/>
        <v>~pa~ : [pa]</v>
      </c>
      <c r="B131" s="2">
        <v>30</v>
      </c>
      <c r="C131" s="4" t="s">
        <v>11</v>
      </c>
      <c r="D131" s="5">
        <f t="shared" si="25"/>
        <v>1.2E-2</v>
      </c>
      <c r="E131" s="5" t="str">
        <f t="shared" si="26"/>
        <v>~pa~</v>
      </c>
      <c r="F131" s="5" t="str">
        <f t="shared" si="27"/>
        <v>[pa]</v>
      </c>
      <c r="G131" s="6">
        <f t="shared" si="28"/>
        <v>2</v>
      </c>
      <c r="H131" s="6">
        <f t="shared" si="29"/>
        <v>2</v>
      </c>
      <c r="I131" s="6">
        <f t="shared" si="30"/>
        <v>2</v>
      </c>
      <c r="J131" s="5" cm="1">
        <f t="array" ref="J131">SUM(_xlfn._xlws.FILTER($D$2:$D$477,_xlfn.MAP($E$2:$E$477,_xlfn.LAMBDA(_xlpm.x,_xlpm.x=$E131))))</f>
        <v>1.24E-2</v>
      </c>
      <c r="K131" s="5">
        <f t="shared" si="31"/>
        <v>0.967741935483871</v>
      </c>
      <c r="L131" s="5" cm="1">
        <f t="array" ref="L131">SUM(_xlfn._xlws.FILTER($D$2:$D$477,_xlfn.MAP($F$2:$F$477,_xlfn.LAMBDA(_xlpm.x,_xlpm.x=$F131))))</f>
        <v>1.4E-2</v>
      </c>
      <c r="M131" s="5">
        <f t="shared" si="32"/>
        <v>0.8571428571428571</v>
      </c>
      <c r="N131" s="5">
        <f t="shared" si="33"/>
        <v>0.816262916778834</v>
      </c>
      <c r="O131" s="5">
        <f t="shared" si="34"/>
        <v>0.90909090909090895</v>
      </c>
      <c r="P131" s="5">
        <f t="shared" si="35"/>
        <v>5.2706350516002996E-2</v>
      </c>
      <c r="Q131" s="5"/>
    </row>
    <row r="132" spans="1:17">
      <c r="A132" s="4" t="str">
        <f t="shared" si="24"/>
        <v>~va~ : [βa]</v>
      </c>
      <c r="B132" s="2">
        <v>3</v>
      </c>
      <c r="C132" s="4" t="s">
        <v>203</v>
      </c>
      <c r="D132" s="5">
        <f t="shared" si="25"/>
        <v>1.1999999999999999E-3</v>
      </c>
      <c r="E132" s="4" t="str">
        <f t="shared" si="26"/>
        <v>~va~</v>
      </c>
      <c r="F132" s="4" t="str">
        <f t="shared" si="27"/>
        <v>[βa]</v>
      </c>
      <c r="G132" s="6">
        <f t="shared" si="28"/>
        <v>2</v>
      </c>
      <c r="H132" s="6">
        <f t="shared" si="29"/>
        <v>2</v>
      </c>
      <c r="I132" s="6">
        <f t="shared" si="30"/>
        <v>2</v>
      </c>
      <c r="J132" s="5" cm="1">
        <f t="array" ref="J132">SUM(_xlfn._xlws.FILTER($D$2:$D$477,_xlfn.MAP($E$2:$E$477,_xlfn.LAMBDA(_xlpm.x,_xlpm.x=$E132))))</f>
        <v>3.5999999999999999E-3</v>
      </c>
      <c r="K132" s="5">
        <f t="shared" si="31"/>
        <v>0.33333333333333331</v>
      </c>
      <c r="L132" s="5" cm="1">
        <f t="array" ref="L132">SUM(_xlfn._xlws.FILTER($D$2:$D$477,_xlfn.MAP($F$2:$F$477,_xlfn.LAMBDA(_xlpm.x,_xlpm.x=$F132))))</f>
        <v>4.4000000000000003E-3</v>
      </c>
      <c r="M132" s="5">
        <f t="shared" si="32"/>
        <v>0.27272727272727271</v>
      </c>
      <c r="N132" s="5">
        <f t="shared" si="33"/>
        <v>0.10874286994734784</v>
      </c>
      <c r="O132" s="5">
        <f t="shared" si="34"/>
        <v>0.3</v>
      </c>
      <c r="P132" s="5">
        <f t="shared" si="35"/>
        <v>8.71501757189002E-2</v>
      </c>
      <c r="Q132" s="5"/>
    </row>
    <row r="133" spans="1:17">
      <c r="A133" s="4" t="str">
        <f t="shared" si="24"/>
        <v>~vi~ : [βi]</v>
      </c>
      <c r="B133" s="2">
        <v>6</v>
      </c>
      <c r="C133" s="4" t="s">
        <v>132</v>
      </c>
      <c r="D133" s="5">
        <f t="shared" si="25"/>
        <v>2.3999999999999998E-3</v>
      </c>
      <c r="E133" s="4" t="str">
        <f t="shared" si="26"/>
        <v>~vi~</v>
      </c>
      <c r="F133" s="4" t="str">
        <f t="shared" si="27"/>
        <v>[βi]</v>
      </c>
      <c r="G133" s="6">
        <f t="shared" si="28"/>
        <v>2</v>
      </c>
      <c r="H133" s="6">
        <f t="shared" si="29"/>
        <v>2</v>
      </c>
      <c r="I133" s="6">
        <f t="shared" si="30"/>
        <v>2</v>
      </c>
      <c r="J133" s="5" cm="1">
        <f t="array" ref="J133">SUM(_xlfn._xlws.FILTER($D$2:$D$477,_xlfn.MAP($E$2:$E$477,_xlfn.LAMBDA(_xlpm.x,_xlpm.x=$E133))))</f>
        <v>4.7999999999999996E-3</v>
      </c>
      <c r="K133" s="5">
        <f t="shared" si="31"/>
        <v>0.5</v>
      </c>
      <c r="L133" s="5" cm="1">
        <f t="array" ref="L133">SUM(_xlfn._xlws.FILTER($D$2:$D$477,_xlfn.MAP($F$2:$F$477,_xlfn.LAMBDA(_xlpm.x,_xlpm.x=$F133))))</f>
        <v>6.0000000000000001E-3</v>
      </c>
      <c r="M133" s="5">
        <f t="shared" si="32"/>
        <v>0.39999999999999997</v>
      </c>
      <c r="N133" s="5">
        <f t="shared" si="33"/>
        <v>0.22613320828544956</v>
      </c>
      <c r="O133" s="5">
        <f t="shared" si="34"/>
        <v>0.44444444444444448</v>
      </c>
      <c r="P133" s="5">
        <f t="shared" si="35"/>
        <v>9.691001300805642E-2</v>
      </c>
      <c r="Q133" s="5"/>
    </row>
    <row r="134" spans="1:17">
      <c r="A134" s="4" t="str">
        <f t="shared" si="24"/>
        <v>~nu~ : [nu]</v>
      </c>
      <c r="B134" s="2">
        <v>4</v>
      </c>
      <c r="C134" s="4" t="s">
        <v>66</v>
      </c>
      <c r="D134" s="5">
        <f t="shared" si="25"/>
        <v>1.6000000000000001E-3</v>
      </c>
      <c r="E134" s="4" t="str">
        <f t="shared" si="26"/>
        <v>~nu~</v>
      </c>
      <c r="F134" s="4" t="str">
        <f t="shared" si="27"/>
        <v>[nu]</v>
      </c>
      <c r="G134" s="6">
        <f t="shared" si="28"/>
        <v>2</v>
      </c>
      <c r="H134" s="6">
        <f t="shared" si="29"/>
        <v>2</v>
      </c>
      <c r="I134" s="6">
        <f t="shared" si="30"/>
        <v>2</v>
      </c>
      <c r="J134" s="5" cm="1">
        <f t="array" ref="J134">SUM(_xlfn._xlws.FILTER($D$2:$D$477,_xlfn.MAP($E$2:$E$477,_xlfn.LAMBDA(_xlpm.x,_xlpm.x=$E134))))</f>
        <v>1.6000000000000001E-3</v>
      </c>
      <c r="K134" s="5">
        <f t="shared" si="31"/>
        <v>1</v>
      </c>
      <c r="L134" s="5" cm="1">
        <f t="array" ref="L134">SUM(_xlfn._xlws.FILTER($D$2:$D$477,_xlfn.MAP($F$2:$F$477,_xlfn.LAMBDA(_xlpm.x,_xlpm.x=$F134))))</f>
        <v>2E-3</v>
      </c>
      <c r="M134" s="5">
        <f t="shared" si="32"/>
        <v>0.8</v>
      </c>
      <c r="N134" s="5">
        <f t="shared" si="33"/>
        <v>0.37406388866582169</v>
      </c>
      <c r="O134" s="5">
        <f t="shared" si="34"/>
        <v>0.88888888888888895</v>
      </c>
      <c r="P134" s="5">
        <f t="shared" si="35"/>
        <v>9.691001300805642E-2</v>
      </c>
      <c r="Q134" s="5"/>
    </row>
    <row r="135" spans="1:17">
      <c r="A135" s="4" t="str">
        <f t="shared" si="24"/>
        <v>~si~ : [si]</v>
      </c>
      <c r="B135" s="2">
        <v>16</v>
      </c>
      <c r="C135" s="4" t="s">
        <v>49</v>
      </c>
      <c r="D135" s="5">
        <f t="shared" si="25"/>
        <v>6.4000000000000003E-3</v>
      </c>
      <c r="E135" s="4" t="str">
        <f t="shared" si="26"/>
        <v>~si~</v>
      </c>
      <c r="F135" s="4" t="str">
        <f t="shared" si="27"/>
        <v>[si]</v>
      </c>
      <c r="G135" s="6">
        <f t="shared" si="28"/>
        <v>2</v>
      </c>
      <c r="H135" s="6">
        <f t="shared" si="29"/>
        <v>2</v>
      </c>
      <c r="I135" s="6">
        <f t="shared" si="30"/>
        <v>2</v>
      </c>
      <c r="J135" s="5" cm="1">
        <f t="array" ref="J135">SUM(_xlfn._xlws.FILTER($D$2:$D$477,_xlfn.MAP($E$2:$E$477,_xlfn.LAMBDA(_xlpm.x,_xlpm.x=$E135))))</f>
        <v>6.4000000000000003E-3</v>
      </c>
      <c r="K135" s="5">
        <f t="shared" si="31"/>
        <v>1</v>
      </c>
      <c r="L135" s="5" cm="1">
        <f t="array" ref="L135">SUM(_xlfn._xlws.FILTER($D$2:$D$477,_xlfn.MAP($F$2:$F$477,_xlfn.LAMBDA(_xlpm.x,_xlpm.x=$F135))))</f>
        <v>8.0000000000000002E-3</v>
      </c>
      <c r="M135" s="5">
        <f t="shared" si="32"/>
        <v>0.8</v>
      </c>
      <c r="N135" s="5">
        <f t="shared" si="33"/>
        <v>0.6584925039417816</v>
      </c>
      <c r="O135" s="5">
        <f t="shared" si="34"/>
        <v>0.88888888888888895</v>
      </c>
      <c r="P135" s="5">
        <f t="shared" si="35"/>
        <v>9.691001300805642E-2</v>
      </c>
      <c r="Q135" s="5"/>
    </row>
    <row r="136" spans="1:17">
      <c r="A136" s="4" t="str">
        <f t="shared" si="24"/>
        <v>~bo~ : [bo]</v>
      </c>
      <c r="B136" s="2">
        <v>5</v>
      </c>
      <c r="C136" s="4" t="s">
        <v>165</v>
      </c>
      <c r="D136" s="5">
        <f t="shared" si="25"/>
        <v>2E-3</v>
      </c>
      <c r="E136" s="5" t="str">
        <f t="shared" si="26"/>
        <v>~bo~</v>
      </c>
      <c r="F136" s="5" t="str">
        <f t="shared" si="27"/>
        <v>[bo]</v>
      </c>
      <c r="G136" s="6">
        <f t="shared" si="28"/>
        <v>2</v>
      </c>
      <c r="H136" s="6">
        <f t="shared" si="29"/>
        <v>2</v>
      </c>
      <c r="I136" s="6">
        <f t="shared" si="30"/>
        <v>2</v>
      </c>
      <c r="J136" s="5" cm="1">
        <f t="array" ref="J136">SUM(_xlfn._xlws.FILTER($D$2:$D$477,_xlfn.MAP($E$2:$E$477,_xlfn.LAMBDA(_xlpm.x,_xlpm.x=$E136))))</f>
        <v>2.4000000000000002E-3</v>
      </c>
      <c r="K136" s="5">
        <f t="shared" si="31"/>
        <v>0.83333333333333326</v>
      </c>
      <c r="L136" s="5" cm="1">
        <f t="array" ref="L136">SUM(_xlfn._xlws.FILTER($D$2:$D$477,_xlfn.MAP($F$2:$F$477,_xlfn.LAMBDA(_xlpm.x,_xlpm.x=$F136))))</f>
        <v>3.1999999999999997E-3</v>
      </c>
      <c r="M136" s="5">
        <f t="shared" si="32"/>
        <v>0.62500000000000011</v>
      </c>
      <c r="N136" s="5">
        <f t="shared" si="33"/>
        <v>0.33463838218415687</v>
      </c>
      <c r="O136" s="5">
        <f t="shared" si="34"/>
        <v>0.7142857142857143</v>
      </c>
      <c r="P136" s="5">
        <f t="shared" si="35"/>
        <v>0.12493873660829986</v>
      </c>
      <c r="Q136" s="5"/>
    </row>
    <row r="137" spans="1:17">
      <c r="A137" s="4" t="str">
        <f t="shared" si="24"/>
        <v>~xi~ : [ksi]</v>
      </c>
      <c r="B137" s="2">
        <v>3</v>
      </c>
      <c r="C137" s="4" t="s">
        <v>214</v>
      </c>
      <c r="D137" s="5">
        <f t="shared" si="25"/>
        <v>1.1999999999999999E-3</v>
      </c>
      <c r="E137" s="5" t="str">
        <f t="shared" si="26"/>
        <v>~xi~</v>
      </c>
      <c r="F137" s="5" t="str">
        <f t="shared" si="27"/>
        <v>[ksi]</v>
      </c>
      <c r="G137" s="6">
        <f t="shared" si="28"/>
        <v>2</v>
      </c>
      <c r="H137" s="6">
        <f t="shared" si="29"/>
        <v>3</v>
      </c>
      <c r="I137" s="6">
        <f t="shared" si="30"/>
        <v>3</v>
      </c>
      <c r="J137" s="5" cm="1">
        <f t="array" ref="J137">SUM(_xlfn._xlws.FILTER($D$2:$D$477,_xlfn.MAP($E$2:$E$477,_xlfn.LAMBDA(_xlpm.x,_xlpm.x=$E137))))</f>
        <v>1.1999999999999999E-3</v>
      </c>
      <c r="K137" s="5">
        <f t="shared" si="31"/>
        <v>1</v>
      </c>
      <c r="L137" s="5" cm="1">
        <f t="array" ref="L137">SUM(_xlfn._xlws.FILTER($D$2:$D$477,_xlfn.MAP($F$2:$F$477,_xlfn.LAMBDA(_xlpm.x,_xlpm.x=$F137))))</f>
        <v>1.5999999999999999E-3</v>
      </c>
      <c r="M137" s="5">
        <f t="shared" si="32"/>
        <v>0.75</v>
      </c>
      <c r="N137" s="5">
        <f t="shared" si="33"/>
        <v>0.36070446407061374</v>
      </c>
      <c r="O137" s="5">
        <f t="shared" si="34"/>
        <v>0.8571428571428571</v>
      </c>
      <c r="P137" s="5">
        <f t="shared" si="35"/>
        <v>0.12493873660829993</v>
      </c>
      <c r="Q137" s="5"/>
    </row>
    <row r="138" spans="1:17">
      <c r="A138" s="4" t="str">
        <f t="shared" si="24"/>
        <v>~pa~ : [ɾa]</v>
      </c>
      <c r="B138" s="2">
        <v>1</v>
      </c>
      <c r="C138" s="4" t="s">
        <v>354</v>
      </c>
      <c r="D138" s="5">
        <f t="shared" si="25"/>
        <v>4.0000000000000002E-4</v>
      </c>
      <c r="E138" s="5" t="str">
        <f t="shared" si="26"/>
        <v>~pa~</v>
      </c>
      <c r="F138" s="5" t="str">
        <f t="shared" si="27"/>
        <v>[ɾa]</v>
      </c>
      <c r="G138" s="6">
        <f t="shared" si="28"/>
        <v>2</v>
      </c>
      <c r="H138" s="6">
        <f t="shared" si="29"/>
        <v>2</v>
      </c>
      <c r="I138" s="6">
        <f t="shared" si="30"/>
        <v>2</v>
      </c>
      <c r="J138" s="5" cm="1">
        <f t="array" ref="J138">SUM(_xlfn._xlws.FILTER($D$2:$D$477,_xlfn.MAP($E$2:$E$477,_xlfn.LAMBDA(_xlpm.x,_xlpm.x=$E138))))</f>
        <v>1.24E-2</v>
      </c>
      <c r="K138" s="5">
        <f t="shared" si="31"/>
        <v>3.2258064516129038E-2</v>
      </c>
      <c r="L138" s="5" cm="1">
        <f t="array" ref="L138">SUM(_xlfn._xlws.FILTER($D$2:$D$477,_xlfn.MAP($F$2:$F$477,_xlfn.LAMBDA(_xlpm.x,_xlpm.x=$F138))))</f>
        <v>1.6799999999999999E-2</v>
      </c>
      <c r="M138" s="5">
        <f t="shared" si="32"/>
        <v>2.3809523809523812E-2</v>
      </c>
      <c r="N138" s="5">
        <f t="shared" si="33"/>
        <v>4.9654278514770717E-3</v>
      </c>
      <c r="O138" s="5">
        <f t="shared" si="34"/>
        <v>2.7397260273972605E-2</v>
      </c>
      <c r="P138" s="5">
        <f t="shared" si="35"/>
        <v>0.13188759656362783</v>
      </c>
      <c r="Q138" s="5"/>
    </row>
    <row r="139" spans="1:17">
      <c r="A139" s="4" t="str">
        <f t="shared" si="24"/>
        <v>~rá~ : [ra]</v>
      </c>
      <c r="B139" s="2">
        <v>1</v>
      </c>
      <c r="C139" s="4" t="s">
        <v>406</v>
      </c>
      <c r="D139" s="5">
        <f t="shared" si="25"/>
        <v>4.0000000000000002E-4</v>
      </c>
      <c r="E139" s="5" t="str">
        <f t="shared" si="26"/>
        <v>~rá~</v>
      </c>
      <c r="F139" s="5" t="str">
        <f t="shared" si="27"/>
        <v>[ra]</v>
      </c>
      <c r="G139" s="6">
        <f t="shared" si="28"/>
        <v>2</v>
      </c>
      <c r="H139" s="6">
        <f t="shared" si="29"/>
        <v>2</v>
      </c>
      <c r="I139" s="6">
        <f t="shared" si="30"/>
        <v>2</v>
      </c>
      <c r="J139" s="5" cm="1">
        <f t="array" ref="J139">SUM(_xlfn._xlws.FILTER($D$2:$D$477,_xlfn.MAP($E$2:$E$477,_xlfn.LAMBDA(_xlpm.x,_xlpm.x=$E139))))</f>
        <v>2.8E-3</v>
      </c>
      <c r="K139" s="5">
        <f t="shared" si="31"/>
        <v>0.14285714285714288</v>
      </c>
      <c r="L139" s="5" cm="1">
        <f t="array" ref="L139">SUM(_xlfn._xlws.FILTER($D$2:$D$477,_xlfn.MAP($F$2:$F$477,_xlfn.LAMBDA(_xlpm.x,_xlpm.x=$F139))))</f>
        <v>4.0000000000000001E-3</v>
      </c>
      <c r="M139" s="5">
        <f t="shared" si="32"/>
        <v>0.1</v>
      </c>
      <c r="N139" s="5">
        <f t="shared" si="33"/>
        <v>2.132213136222507E-2</v>
      </c>
      <c r="O139" s="5">
        <f t="shared" si="34"/>
        <v>0.11764705882352942</v>
      </c>
      <c r="P139" s="5">
        <f t="shared" si="35"/>
        <v>0.15490195998574319</v>
      </c>
      <c r="Q139" s="5"/>
    </row>
    <row r="140" spans="1:17">
      <c r="A140" s="4" t="str">
        <f t="shared" si="24"/>
        <v>~je~ : [xe]</v>
      </c>
      <c r="B140" s="2">
        <v>13</v>
      </c>
      <c r="C140" s="4" t="s">
        <v>100</v>
      </c>
      <c r="D140" s="5">
        <f t="shared" si="25"/>
        <v>5.1999999999999998E-3</v>
      </c>
      <c r="E140" s="5" t="str">
        <f t="shared" si="26"/>
        <v>~je~</v>
      </c>
      <c r="F140" s="5" t="str">
        <f t="shared" si="27"/>
        <v>[xe]</v>
      </c>
      <c r="G140" s="6">
        <f t="shared" si="28"/>
        <v>2</v>
      </c>
      <c r="H140" s="6">
        <f t="shared" si="29"/>
        <v>2</v>
      </c>
      <c r="I140" s="6">
        <f t="shared" si="30"/>
        <v>2</v>
      </c>
      <c r="J140" s="5" cm="1">
        <f t="array" ref="J140">SUM(_xlfn._xlws.FILTER($D$2:$D$477,_xlfn.MAP($E$2:$E$477,_xlfn.LAMBDA(_xlpm.x,_xlpm.x=$E140))))</f>
        <v>5.1999999999999998E-3</v>
      </c>
      <c r="K140" s="5">
        <f t="shared" si="31"/>
        <v>1</v>
      </c>
      <c r="L140" s="5" cm="1">
        <f t="array" ref="L140">SUM(_xlfn._xlws.FILTER($D$2:$D$477,_xlfn.MAP($F$2:$F$477,_xlfn.LAMBDA(_xlpm.x,_xlpm.x=$F140))))</f>
        <v>7.5999999999999991E-3</v>
      </c>
      <c r="M140" s="5">
        <f t="shared" si="32"/>
        <v>0.68421052631578949</v>
      </c>
      <c r="N140" s="5">
        <f t="shared" si="33"/>
        <v>0.5606557411172044</v>
      </c>
      <c r="O140" s="5">
        <f t="shared" si="34"/>
        <v>0.81250000000000011</v>
      </c>
      <c r="P140" s="5">
        <f t="shared" si="35"/>
        <v>0.16481024864599217</v>
      </c>
      <c r="Q140" s="5"/>
    </row>
    <row r="141" spans="1:17">
      <c r="A141" s="4" t="str">
        <f t="shared" si="24"/>
        <v>~zo~ : [θo]</v>
      </c>
      <c r="B141" s="2">
        <v>4</v>
      </c>
      <c r="C141" s="4" t="s">
        <v>168</v>
      </c>
      <c r="D141" s="5">
        <f t="shared" si="25"/>
        <v>1.6000000000000001E-3</v>
      </c>
      <c r="E141" s="5" t="str">
        <f t="shared" si="26"/>
        <v>~zo~</v>
      </c>
      <c r="F141" s="5" t="str">
        <f t="shared" si="27"/>
        <v>[θo]</v>
      </c>
      <c r="G141" s="6">
        <f t="shared" si="28"/>
        <v>2</v>
      </c>
      <c r="H141" s="6">
        <f t="shared" si="29"/>
        <v>2</v>
      </c>
      <c r="I141" s="6">
        <f t="shared" si="30"/>
        <v>2</v>
      </c>
      <c r="J141" s="5" cm="1">
        <f t="array" ref="J141">SUM(_xlfn._xlws.FILTER($D$2:$D$477,_xlfn.MAP($E$2:$E$477,_xlfn.LAMBDA(_xlpm.x,_xlpm.x=$E141))))</f>
        <v>1.6000000000000001E-3</v>
      </c>
      <c r="K141" s="5">
        <f t="shared" si="31"/>
        <v>1</v>
      </c>
      <c r="L141" s="5" cm="1">
        <f t="array" ref="L141">SUM(_xlfn._xlws.FILTER($D$2:$D$477,_xlfn.MAP($F$2:$F$477,_xlfn.LAMBDA(_xlpm.x,_xlpm.x=$F141))))</f>
        <v>2.4000000000000002E-3</v>
      </c>
      <c r="M141" s="5">
        <f t="shared" si="32"/>
        <v>0.66666666666666663</v>
      </c>
      <c r="N141" s="5">
        <f t="shared" si="33"/>
        <v>0.33665749979923953</v>
      </c>
      <c r="O141" s="5">
        <f t="shared" si="34"/>
        <v>0.8</v>
      </c>
      <c r="P141" s="5">
        <f t="shared" si="35"/>
        <v>0.17609125905568124</v>
      </c>
      <c r="Q141" s="5"/>
    </row>
    <row r="142" spans="1:17">
      <c r="A142" s="4" t="str">
        <f t="shared" si="24"/>
        <v>~da~ : [ðo]</v>
      </c>
      <c r="B142" s="2">
        <v>1</v>
      </c>
      <c r="C142" s="4" t="s">
        <v>360</v>
      </c>
      <c r="D142" s="5">
        <f t="shared" si="25"/>
        <v>4.0000000000000002E-4</v>
      </c>
      <c r="E142" s="5" t="str">
        <f t="shared" si="26"/>
        <v>~da~</v>
      </c>
      <c r="F142" s="5" t="str">
        <f t="shared" si="27"/>
        <v>[ðo]</v>
      </c>
      <c r="G142" s="6">
        <f t="shared" si="28"/>
        <v>2</v>
      </c>
      <c r="H142" s="6">
        <f t="shared" si="29"/>
        <v>2</v>
      </c>
      <c r="I142" s="6">
        <f t="shared" si="30"/>
        <v>2</v>
      </c>
      <c r="J142" s="5" cm="1">
        <f t="array" ref="J142">SUM(_xlfn._xlws.FILTER($D$2:$D$477,_xlfn.MAP($E$2:$E$477,_xlfn.LAMBDA(_xlpm.x,_xlpm.x=$E142))))</f>
        <v>1.12E-2</v>
      </c>
      <c r="K142" s="5">
        <f t="shared" si="31"/>
        <v>3.5714285714285719E-2</v>
      </c>
      <c r="L142" s="5" cm="1">
        <f t="array" ref="L142">SUM(_xlfn._xlws.FILTER($D$2:$D$477,_xlfn.MAP($F$2:$F$477,_xlfn.LAMBDA(_xlpm.x,_xlpm.x=$F142))))</f>
        <v>1.7200000000000003E-2</v>
      </c>
      <c r="M142" s="5">
        <f t="shared" si="32"/>
        <v>2.3255813953488368E-2</v>
      </c>
      <c r="N142" s="5">
        <f t="shared" si="33"/>
        <v>5.1052990585609319E-3</v>
      </c>
      <c r="O142" s="5">
        <f t="shared" si="34"/>
        <v>2.8169014084507043E-2</v>
      </c>
      <c r="P142" s="5">
        <f t="shared" si="35"/>
        <v>0.18631042423736746</v>
      </c>
      <c r="Q142" s="5"/>
    </row>
    <row r="143" spans="1:17">
      <c r="A143" s="4" t="str">
        <f t="shared" si="24"/>
        <v>~va~ : [ba]</v>
      </c>
      <c r="B143" s="2">
        <v>6</v>
      </c>
      <c r="C143" s="4" t="s">
        <v>144</v>
      </c>
      <c r="D143" s="5">
        <f t="shared" si="25"/>
        <v>2.3999999999999998E-3</v>
      </c>
      <c r="E143" s="4" t="str">
        <f t="shared" si="26"/>
        <v>~va~</v>
      </c>
      <c r="F143" s="4" t="str">
        <f t="shared" si="27"/>
        <v>[ba]</v>
      </c>
      <c r="G143" s="6">
        <f t="shared" si="28"/>
        <v>2</v>
      </c>
      <c r="H143" s="6">
        <f t="shared" si="29"/>
        <v>2</v>
      </c>
      <c r="I143" s="6">
        <f t="shared" si="30"/>
        <v>2</v>
      </c>
      <c r="J143" s="5" cm="1">
        <f t="array" ref="J143">SUM(_xlfn._xlws.FILTER($D$2:$D$477,_xlfn.MAP($E$2:$E$477,_xlfn.LAMBDA(_xlpm.x,_xlpm.x=$E143))))</f>
        <v>3.5999999999999999E-3</v>
      </c>
      <c r="K143" s="5">
        <f t="shared" si="31"/>
        <v>0.66666666666666663</v>
      </c>
      <c r="L143" s="5" cm="1">
        <f t="array" ref="L143">SUM(_xlfn._xlws.FILTER($D$2:$D$477,_xlfn.MAP($F$2:$F$477,_xlfn.LAMBDA(_xlpm.x,_xlpm.x=$F143))))</f>
        <v>6.0000000000000001E-3</v>
      </c>
      <c r="M143" s="5">
        <f t="shared" si="32"/>
        <v>0.39999999999999997</v>
      </c>
      <c r="N143" s="5">
        <f t="shared" si="33"/>
        <v>0.25439985932113068</v>
      </c>
      <c r="O143" s="5">
        <f t="shared" si="34"/>
        <v>0.49999999999999989</v>
      </c>
      <c r="P143" s="5">
        <f t="shared" si="35"/>
        <v>0.22184874961635639</v>
      </c>
      <c r="Q143" s="5"/>
    </row>
    <row r="144" spans="1:17">
      <c r="A144" s="4" t="str">
        <f t="shared" si="24"/>
        <v>~be~ : [βe]</v>
      </c>
      <c r="B144" s="2">
        <v>7</v>
      </c>
      <c r="C144" s="4" t="s">
        <v>126</v>
      </c>
      <c r="D144" s="5">
        <f t="shared" si="25"/>
        <v>2.8E-3</v>
      </c>
      <c r="E144" s="5" t="str">
        <f t="shared" si="26"/>
        <v>~be~</v>
      </c>
      <c r="F144" s="5" t="str">
        <f t="shared" si="27"/>
        <v>[βe]</v>
      </c>
      <c r="G144" s="6">
        <f t="shared" si="28"/>
        <v>2</v>
      </c>
      <c r="H144" s="6">
        <f t="shared" si="29"/>
        <v>2</v>
      </c>
      <c r="I144" s="6">
        <f t="shared" si="30"/>
        <v>2</v>
      </c>
      <c r="J144" s="5" cm="1">
        <f t="array" ref="J144">SUM(_xlfn._xlws.FILTER($D$2:$D$477,_xlfn.MAP($E$2:$E$477,_xlfn.LAMBDA(_xlpm.x,_xlpm.x=$E144))))</f>
        <v>4.0000000000000001E-3</v>
      </c>
      <c r="K144" s="5">
        <f t="shared" si="31"/>
        <v>0.7</v>
      </c>
      <c r="L144" s="5" cm="1">
        <f t="array" ref="L144">SUM(_xlfn._xlws.FILTER($D$2:$D$477,_xlfn.MAP($F$2:$F$477,_xlfn.LAMBDA(_xlpm.x,_xlpm.x=$F144))))</f>
        <v>6.7999999999999996E-3</v>
      </c>
      <c r="M144" s="5">
        <f t="shared" si="32"/>
        <v>0.41176470588235298</v>
      </c>
      <c r="N144" s="5">
        <f t="shared" si="33"/>
        <v>0.2819259591227537</v>
      </c>
      <c r="O144" s="5">
        <f t="shared" si="34"/>
        <v>0.5185185185185186</v>
      </c>
      <c r="P144" s="5">
        <f t="shared" si="35"/>
        <v>0.23044892137827386</v>
      </c>
      <c r="Q144" s="5"/>
    </row>
    <row r="145" spans="1:17">
      <c r="A145" s="4" t="str">
        <f t="shared" si="24"/>
        <v>~be~ : [be]</v>
      </c>
      <c r="B145" s="2">
        <v>3</v>
      </c>
      <c r="C145" s="4" t="s">
        <v>222</v>
      </c>
      <c r="D145" s="5">
        <f t="shared" si="25"/>
        <v>1.1999999999999999E-3</v>
      </c>
      <c r="E145" s="5" t="str">
        <f t="shared" si="26"/>
        <v>~be~</v>
      </c>
      <c r="F145" s="5" t="str">
        <f t="shared" si="27"/>
        <v>[be]</v>
      </c>
      <c r="G145" s="6">
        <f t="shared" si="28"/>
        <v>2</v>
      </c>
      <c r="H145" s="6">
        <f t="shared" si="29"/>
        <v>2</v>
      </c>
      <c r="I145" s="6">
        <f t="shared" si="30"/>
        <v>2</v>
      </c>
      <c r="J145" s="5" cm="1">
        <f t="array" ref="J145">SUM(_xlfn._xlws.FILTER($D$2:$D$477,_xlfn.MAP($E$2:$E$477,_xlfn.LAMBDA(_xlpm.x,_xlpm.x=$E145))))</f>
        <v>4.0000000000000001E-3</v>
      </c>
      <c r="K145" s="5">
        <f t="shared" si="31"/>
        <v>0.3</v>
      </c>
      <c r="L145" s="5" cm="1">
        <f t="array" ref="L145">SUM(_xlfn._xlws.FILTER($D$2:$D$477,_xlfn.MAP($F$2:$F$477,_xlfn.LAMBDA(_xlpm.x,_xlpm.x=$F145))))</f>
        <v>6.7999999999999996E-3</v>
      </c>
      <c r="M145" s="5">
        <f t="shared" si="32"/>
        <v>0.1764705882352941</v>
      </c>
      <c r="N145" s="5">
        <f t="shared" si="33"/>
        <v>8.0550274035072478E-2</v>
      </c>
      <c r="O145" s="5">
        <f t="shared" si="34"/>
        <v>0.22222222222222221</v>
      </c>
      <c r="P145" s="5">
        <f t="shared" si="35"/>
        <v>0.23044892137827397</v>
      </c>
      <c r="Q145" s="5"/>
    </row>
    <row r="146" spans="1:17">
      <c r="A146" s="4" t="str">
        <f t="shared" si="24"/>
        <v>~bi~ : [βi]</v>
      </c>
      <c r="B146" s="2">
        <v>7</v>
      </c>
      <c r="C146" s="4" t="s">
        <v>124</v>
      </c>
      <c r="D146" s="5">
        <f t="shared" si="25"/>
        <v>2.8E-3</v>
      </c>
      <c r="E146" s="4" t="str">
        <f t="shared" si="26"/>
        <v>~bi~</v>
      </c>
      <c r="F146" s="4" t="str">
        <f t="shared" si="27"/>
        <v>[βi]</v>
      </c>
      <c r="G146" s="6">
        <f t="shared" si="28"/>
        <v>2</v>
      </c>
      <c r="H146" s="6">
        <f t="shared" si="29"/>
        <v>2</v>
      </c>
      <c r="I146" s="6">
        <f t="shared" si="30"/>
        <v>2</v>
      </c>
      <c r="J146" s="5" cm="1">
        <f t="array" ref="J146">SUM(_xlfn._xlws.FILTER($D$2:$D$477,_xlfn.MAP($E$2:$E$477,_xlfn.LAMBDA(_xlpm.x,_xlpm.x=$E146))))</f>
        <v>3.2000000000000002E-3</v>
      </c>
      <c r="K146" s="5">
        <f t="shared" si="31"/>
        <v>0.875</v>
      </c>
      <c r="L146" s="5" cm="1">
        <f t="array" ref="L146">SUM(_xlfn._xlws.FILTER($D$2:$D$477,_xlfn.MAP($F$2:$F$477,_xlfn.LAMBDA(_xlpm.x,_xlpm.x=$F146))))</f>
        <v>6.0000000000000001E-3</v>
      </c>
      <c r="M146" s="5">
        <f t="shared" si="32"/>
        <v>0.46666666666666667</v>
      </c>
      <c r="N146" s="5">
        <f t="shared" si="33"/>
        <v>0.33095656070931945</v>
      </c>
      <c r="O146" s="5">
        <f t="shared" si="34"/>
        <v>0.60869565217391297</v>
      </c>
      <c r="P146" s="5">
        <f t="shared" si="35"/>
        <v>0.27300127206373764</v>
      </c>
      <c r="Q146" s="5"/>
    </row>
    <row r="147" spans="1:17">
      <c r="A147" s="4" t="str">
        <f t="shared" si="24"/>
        <v>~dó~ : [do]</v>
      </c>
      <c r="B147" s="2">
        <v>1</v>
      </c>
      <c r="C147" s="4" t="s">
        <v>492</v>
      </c>
      <c r="D147" s="5">
        <f t="shared" si="25"/>
        <v>4.0000000000000002E-4</v>
      </c>
      <c r="E147" s="5" t="str">
        <f t="shared" si="26"/>
        <v>~dó~</v>
      </c>
      <c r="F147" s="5" t="str">
        <f t="shared" si="27"/>
        <v>[do]</v>
      </c>
      <c r="G147" s="6">
        <f t="shared" si="28"/>
        <v>2</v>
      </c>
      <c r="H147" s="6">
        <f t="shared" si="29"/>
        <v>2</v>
      </c>
      <c r="I147" s="6">
        <f t="shared" si="30"/>
        <v>2</v>
      </c>
      <c r="J147" s="5" cm="1">
        <f t="array" ref="J147">SUM(_xlfn._xlws.FILTER($D$2:$D$477,_xlfn.MAP($E$2:$E$477,_xlfn.LAMBDA(_xlpm.x,_xlpm.x=$E147))))</f>
        <v>8.0000000000000004E-4</v>
      </c>
      <c r="K147" s="5">
        <f t="shared" si="31"/>
        <v>0.5</v>
      </c>
      <c r="L147" s="5" cm="1">
        <f t="array" ref="L147">SUM(_xlfn._xlws.FILTER($D$2:$D$477,_xlfn.MAP($F$2:$F$477,_xlfn.LAMBDA(_xlpm.x,_xlpm.x=$F147))))</f>
        <v>1.5999999999999999E-3</v>
      </c>
      <c r="M147" s="5">
        <f t="shared" si="32"/>
        <v>0.25000000000000006</v>
      </c>
      <c r="N147" s="5">
        <f t="shared" si="33"/>
        <v>6.0412705526304379E-2</v>
      </c>
      <c r="O147" s="5">
        <f t="shared" si="34"/>
        <v>0.33333333333333343</v>
      </c>
      <c r="P147" s="5">
        <f t="shared" si="35"/>
        <v>0.30102999566398109</v>
      </c>
      <c r="Q147" s="5"/>
    </row>
    <row r="148" spans="1:17">
      <c r="A148" s="4" t="str">
        <f t="shared" si="24"/>
        <v>~rí~ : [ri]</v>
      </c>
      <c r="B148" s="2">
        <v>1</v>
      </c>
      <c r="C148" s="4" t="s">
        <v>404</v>
      </c>
      <c r="D148" s="5">
        <f t="shared" si="25"/>
        <v>4.0000000000000002E-4</v>
      </c>
      <c r="E148" s="5" t="str">
        <f t="shared" si="26"/>
        <v>~rí~</v>
      </c>
      <c r="F148" s="5" t="str">
        <f t="shared" si="27"/>
        <v>[ri]</v>
      </c>
      <c r="G148" s="6">
        <f t="shared" si="28"/>
        <v>2</v>
      </c>
      <c r="H148" s="6">
        <f t="shared" si="29"/>
        <v>2</v>
      </c>
      <c r="I148" s="6">
        <f t="shared" si="30"/>
        <v>2</v>
      </c>
      <c r="J148" s="5" cm="1">
        <f t="array" ref="J148">SUM(_xlfn._xlws.FILTER($D$2:$D$477,_xlfn.MAP($E$2:$E$477,_xlfn.LAMBDA(_xlpm.x,_xlpm.x=$E148))))</f>
        <v>8.0000000000000004E-4</v>
      </c>
      <c r="K148" s="5">
        <f t="shared" si="31"/>
        <v>0.5</v>
      </c>
      <c r="L148" s="5" cm="1">
        <f t="array" ref="L148">SUM(_xlfn._xlws.FILTER($D$2:$D$477,_xlfn.MAP($F$2:$F$477,_xlfn.LAMBDA(_xlpm.x,_xlpm.x=$F148))))</f>
        <v>1.6000000000000001E-3</v>
      </c>
      <c r="M148" s="5">
        <f t="shared" si="32"/>
        <v>0.25</v>
      </c>
      <c r="N148" s="5">
        <f t="shared" si="33"/>
        <v>6.0412705526304358E-2</v>
      </c>
      <c r="O148" s="5">
        <f t="shared" si="34"/>
        <v>0.33333333333333331</v>
      </c>
      <c r="P148" s="5">
        <f t="shared" si="35"/>
        <v>0.3010299956639812</v>
      </c>
      <c r="Q148" s="5"/>
    </row>
    <row r="149" spans="1:17">
      <c r="A149" s="4" t="str">
        <f t="shared" si="24"/>
        <v>~zú~ : [θu]</v>
      </c>
      <c r="B149" s="2">
        <v>1</v>
      </c>
      <c r="C149" s="4" t="s">
        <v>305</v>
      </c>
      <c r="D149" s="5">
        <f t="shared" si="25"/>
        <v>4.0000000000000002E-4</v>
      </c>
      <c r="E149" s="5" t="str">
        <f t="shared" si="26"/>
        <v>~zú~</v>
      </c>
      <c r="F149" s="5" t="str">
        <f t="shared" si="27"/>
        <v>[θu]</v>
      </c>
      <c r="G149" s="6">
        <f t="shared" si="28"/>
        <v>2</v>
      </c>
      <c r="H149" s="6">
        <f t="shared" si="29"/>
        <v>2</v>
      </c>
      <c r="I149" s="6">
        <f t="shared" si="30"/>
        <v>2</v>
      </c>
      <c r="J149" s="5" cm="1">
        <f t="array" ref="J149">SUM(_xlfn._xlws.FILTER($D$2:$D$477,_xlfn.MAP($E$2:$E$477,_xlfn.LAMBDA(_xlpm.x,_xlpm.x=$E149))))</f>
        <v>4.0000000000000002E-4</v>
      </c>
      <c r="K149" s="5">
        <f t="shared" si="31"/>
        <v>1</v>
      </c>
      <c r="L149" s="5" cm="1">
        <f t="array" ref="L149">SUM(_xlfn._xlws.FILTER($D$2:$D$477,_xlfn.MAP($F$2:$F$477,_xlfn.LAMBDA(_xlpm.x,_xlpm.x=$F149))))</f>
        <v>8.0000000000000004E-4</v>
      </c>
      <c r="M149" s="5">
        <f t="shared" si="32"/>
        <v>0.5</v>
      </c>
      <c r="N149" s="5">
        <f t="shared" si="33"/>
        <v>0.12082541105260872</v>
      </c>
      <c r="O149" s="5">
        <f t="shared" si="34"/>
        <v>0.66666666666666663</v>
      </c>
      <c r="P149" s="5">
        <f t="shared" si="35"/>
        <v>0.3010299956639812</v>
      </c>
      <c r="Q149" s="5"/>
    </row>
    <row r="150" spans="1:17">
      <c r="A150" s="4" t="str">
        <f t="shared" si="24"/>
        <v>~zu~ : [θu]</v>
      </c>
      <c r="B150" s="2">
        <v>1</v>
      </c>
      <c r="C150" s="4" t="s">
        <v>306</v>
      </c>
      <c r="D150" s="5">
        <f t="shared" si="25"/>
        <v>4.0000000000000002E-4</v>
      </c>
      <c r="E150" s="5" t="str">
        <f t="shared" si="26"/>
        <v>~zu~</v>
      </c>
      <c r="F150" s="5" t="str">
        <f t="shared" si="27"/>
        <v>[θu]</v>
      </c>
      <c r="G150" s="6">
        <f t="shared" si="28"/>
        <v>2</v>
      </c>
      <c r="H150" s="6">
        <f t="shared" si="29"/>
        <v>2</v>
      </c>
      <c r="I150" s="6">
        <f t="shared" si="30"/>
        <v>2</v>
      </c>
      <c r="J150" s="5" cm="1">
        <f t="array" ref="J150">SUM(_xlfn._xlws.FILTER($D$2:$D$477,_xlfn.MAP($E$2:$E$477,_xlfn.LAMBDA(_xlpm.x,_xlpm.x=$E150))))</f>
        <v>4.0000000000000002E-4</v>
      </c>
      <c r="K150" s="5">
        <f t="shared" si="31"/>
        <v>1</v>
      </c>
      <c r="L150" s="5" cm="1">
        <f t="array" ref="L150">SUM(_xlfn._xlws.FILTER($D$2:$D$477,_xlfn.MAP($F$2:$F$477,_xlfn.LAMBDA(_xlpm.x,_xlpm.x=$F150))))</f>
        <v>8.0000000000000004E-4</v>
      </c>
      <c r="M150" s="5">
        <f t="shared" si="32"/>
        <v>0.5</v>
      </c>
      <c r="N150" s="5">
        <f t="shared" si="33"/>
        <v>0.12082541105260872</v>
      </c>
      <c r="O150" s="5">
        <f t="shared" si="34"/>
        <v>0.66666666666666663</v>
      </c>
      <c r="P150" s="5">
        <f t="shared" si="35"/>
        <v>0.3010299956639812</v>
      </c>
      <c r="Q150" s="5"/>
    </row>
    <row r="151" spans="1:17">
      <c r="A151" s="4" t="str">
        <f t="shared" si="24"/>
        <v>~yó~ : [ʝo]</v>
      </c>
      <c r="B151" s="2">
        <v>1</v>
      </c>
      <c r="C151" s="4" t="s">
        <v>318</v>
      </c>
      <c r="D151" s="5">
        <f t="shared" si="25"/>
        <v>4.0000000000000002E-4</v>
      </c>
      <c r="E151" s="5" t="str">
        <f t="shared" si="26"/>
        <v>~yó~</v>
      </c>
      <c r="F151" s="5" t="str">
        <f t="shared" si="27"/>
        <v>[ʝo]</v>
      </c>
      <c r="G151" s="6">
        <f t="shared" si="28"/>
        <v>2</v>
      </c>
      <c r="H151" s="6">
        <f t="shared" si="29"/>
        <v>2</v>
      </c>
      <c r="I151" s="6">
        <f t="shared" si="30"/>
        <v>2</v>
      </c>
      <c r="J151" s="5" cm="1">
        <f t="array" ref="J151">SUM(_xlfn._xlws.FILTER($D$2:$D$477,_xlfn.MAP($E$2:$E$477,_xlfn.LAMBDA(_xlpm.x,_xlpm.x=$E151))))</f>
        <v>4.0000000000000002E-4</v>
      </c>
      <c r="K151" s="5">
        <f t="shared" si="31"/>
        <v>1</v>
      </c>
      <c r="L151" s="5" cm="1">
        <f t="array" ref="L151">SUM(_xlfn._xlws.FILTER($D$2:$D$477,_xlfn.MAP($F$2:$F$477,_xlfn.LAMBDA(_xlpm.x,_xlpm.x=$F151))))</f>
        <v>8.0000000000000004E-4</v>
      </c>
      <c r="M151" s="5">
        <f t="shared" si="32"/>
        <v>0.5</v>
      </c>
      <c r="N151" s="5">
        <f t="shared" si="33"/>
        <v>0.12082541105260872</v>
      </c>
      <c r="O151" s="5">
        <f t="shared" si="34"/>
        <v>0.66666666666666663</v>
      </c>
      <c r="P151" s="5">
        <f t="shared" si="35"/>
        <v>0.3010299956639812</v>
      </c>
      <c r="Q151" s="5"/>
    </row>
    <row r="152" spans="1:17">
      <c r="A152" s="4" t="str">
        <f t="shared" si="24"/>
        <v>~yo~ : [ʝo]</v>
      </c>
      <c r="B152" s="2">
        <v>1</v>
      </c>
      <c r="C152" s="4" t="s">
        <v>319</v>
      </c>
      <c r="D152" s="5">
        <f t="shared" si="25"/>
        <v>4.0000000000000002E-4</v>
      </c>
      <c r="E152" s="5" t="str">
        <f t="shared" si="26"/>
        <v>~yo~</v>
      </c>
      <c r="F152" s="5" t="str">
        <f t="shared" si="27"/>
        <v>[ʝo]</v>
      </c>
      <c r="G152" s="6">
        <f t="shared" si="28"/>
        <v>2</v>
      </c>
      <c r="H152" s="6">
        <f t="shared" si="29"/>
        <v>2</v>
      </c>
      <c r="I152" s="6">
        <f t="shared" si="30"/>
        <v>2</v>
      </c>
      <c r="J152" s="5" cm="1">
        <f t="array" ref="J152">SUM(_xlfn._xlws.FILTER($D$2:$D$477,_xlfn.MAP($E$2:$E$477,_xlfn.LAMBDA(_xlpm.x,_xlpm.x=$E152))))</f>
        <v>4.0000000000000002E-4</v>
      </c>
      <c r="K152" s="5">
        <f t="shared" si="31"/>
        <v>1</v>
      </c>
      <c r="L152" s="5" cm="1">
        <f t="array" ref="L152">SUM(_xlfn._xlws.FILTER($D$2:$D$477,_xlfn.MAP($F$2:$F$477,_xlfn.LAMBDA(_xlpm.x,_xlpm.x=$F152))))</f>
        <v>8.0000000000000004E-4</v>
      </c>
      <c r="M152" s="5">
        <f t="shared" si="32"/>
        <v>0.5</v>
      </c>
      <c r="N152" s="5">
        <f t="shared" si="33"/>
        <v>0.12082541105260872</v>
      </c>
      <c r="O152" s="5">
        <f t="shared" si="34"/>
        <v>0.66666666666666663</v>
      </c>
      <c r="P152" s="5">
        <f t="shared" si="35"/>
        <v>0.3010299956639812</v>
      </c>
      <c r="Q152" s="5"/>
    </row>
    <row r="153" spans="1:17">
      <c r="A153" s="4" t="str">
        <f t="shared" si="24"/>
        <v>~ie~ : [ɾða]</v>
      </c>
      <c r="B153" s="2">
        <v>1</v>
      </c>
      <c r="C153" s="4" t="s">
        <v>297</v>
      </c>
      <c r="D153" s="5">
        <f t="shared" si="25"/>
        <v>4.0000000000000002E-4</v>
      </c>
      <c r="E153" s="5" t="str">
        <f t="shared" si="26"/>
        <v>~ie~</v>
      </c>
      <c r="F153" s="5" t="str">
        <f t="shared" si="27"/>
        <v>[ɾða]</v>
      </c>
      <c r="G153" s="6">
        <f t="shared" si="28"/>
        <v>2</v>
      </c>
      <c r="H153" s="6">
        <f t="shared" si="29"/>
        <v>3</v>
      </c>
      <c r="I153" s="6">
        <f t="shared" si="30"/>
        <v>3</v>
      </c>
      <c r="J153" s="5" cm="1">
        <f t="array" ref="J153">SUM(_xlfn._xlws.FILTER($D$2:$D$477,_xlfn.MAP($E$2:$E$477,_xlfn.LAMBDA(_xlpm.x,_xlpm.x=$E153))))</f>
        <v>8.0000000000000004E-4</v>
      </c>
      <c r="K153" s="5">
        <f t="shared" si="31"/>
        <v>0.5</v>
      </c>
      <c r="L153" s="5" cm="1">
        <f t="array" ref="L153">SUM(_xlfn._xlws.FILTER($D$2:$D$477,_xlfn.MAP($F$2:$F$477,_xlfn.LAMBDA(_xlpm.x,_xlpm.x=$F153))))</f>
        <v>2.4000000000000002E-3</v>
      </c>
      <c r="M153" s="5">
        <f t="shared" si="32"/>
        <v>0.16666666666666666</v>
      </c>
      <c r="N153" s="5">
        <f t="shared" si="33"/>
        <v>5.260273434363117E-2</v>
      </c>
      <c r="O153" s="5">
        <f t="shared" si="34"/>
        <v>0.25</v>
      </c>
      <c r="P153" s="5">
        <f t="shared" si="35"/>
        <v>0.47712125471966244</v>
      </c>
      <c r="Q153" s="5"/>
    </row>
    <row r="154" spans="1:17">
      <c r="A154" s="4" t="str">
        <f t="shared" si="24"/>
        <v>~bú~ : [bu]</v>
      </c>
      <c r="B154" s="2">
        <v>1</v>
      </c>
      <c r="C154" s="4" t="s">
        <v>499</v>
      </c>
      <c r="D154" s="5">
        <f t="shared" si="25"/>
        <v>4.0000000000000002E-4</v>
      </c>
      <c r="E154" s="5" t="str">
        <f t="shared" si="26"/>
        <v>~bú~</v>
      </c>
      <c r="F154" s="5" t="str">
        <f t="shared" si="27"/>
        <v>[bu]</v>
      </c>
      <c r="G154" s="6">
        <f t="shared" si="28"/>
        <v>2</v>
      </c>
      <c r="H154" s="6">
        <f t="shared" si="29"/>
        <v>2</v>
      </c>
      <c r="I154" s="6">
        <f t="shared" si="30"/>
        <v>2</v>
      </c>
      <c r="J154" s="5" cm="1">
        <f t="array" ref="J154">SUM(_xlfn._xlws.FILTER($D$2:$D$477,_xlfn.MAP($E$2:$E$477,_xlfn.LAMBDA(_xlpm.x,_xlpm.x=$E154))))</f>
        <v>4.0000000000000002E-4</v>
      </c>
      <c r="K154" s="5">
        <f t="shared" si="31"/>
        <v>1</v>
      </c>
      <c r="L154" s="5" cm="1">
        <f t="array" ref="L154">SUM(_xlfn._xlws.FILTER($D$2:$D$477,_xlfn.MAP($F$2:$F$477,_xlfn.LAMBDA(_xlpm.x,_xlpm.x=$F154))))</f>
        <v>1.2000000000000001E-3</v>
      </c>
      <c r="M154" s="5">
        <f t="shared" si="32"/>
        <v>0.33333333333333331</v>
      </c>
      <c r="N154" s="5">
        <f t="shared" si="33"/>
        <v>9.0619058289456544E-2</v>
      </c>
      <c r="O154" s="5">
        <f t="shared" si="34"/>
        <v>0.5</v>
      </c>
      <c r="P154" s="5">
        <f t="shared" si="35"/>
        <v>0.47712125471966244</v>
      </c>
      <c r="Q154" s="5"/>
    </row>
    <row r="155" spans="1:17">
      <c r="A155" s="4" t="str">
        <f t="shared" si="24"/>
        <v>~zó~ : [θo]</v>
      </c>
      <c r="B155" s="2">
        <v>2</v>
      </c>
      <c r="C155" s="4" t="s">
        <v>229</v>
      </c>
      <c r="D155" s="5">
        <f t="shared" si="25"/>
        <v>8.0000000000000004E-4</v>
      </c>
      <c r="E155" s="4" t="str">
        <f t="shared" si="26"/>
        <v>~zó~</v>
      </c>
      <c r="F155" s="4" t="str">
        <f t="shared" si="27"/>
        <v>[θo]</v>
      </c>
      <c r="G155" s="6">
        <f t="shared" si="28"/>
        <v>2</v>
      </c>
      <c r="H155" s="6">
        <f t="shared" si="29"/>
        <v>2</v>
      </c>
      <c r="I155" s="6">
        <f t="shared" si="30"/>
        <v>2</v>
      </c>
      <c r="J155" s="5" cm="1">
        <f t="array" ref="J155">SUM(_xlfn._xlws.FILTER($D$2:$D$477,_xlfn.MAP($E$2:$E$477,_xlfn.LAMBDA(_xlpm.x,_xlpm.x=$E155))))</f>
        <v>8.0000000000000004E-4</v>
      </c>
      <c r="K155" s="5">
        <f t="shared" si="31"/>
        <v>1</v>
      </c>
      <c r="L155" s="5" cm="1">
        <f t="array" ref="L155">SUM(_xlfn._xlws.FILTER($D$2:$D$477,_xlfn.MAP($F$2:$F$477,_xlfn.LAMBDA(_xlpm.x,_xlpm.x=$F155))))</f>
        <v>2.4000000000000002E-3</v>
      </c>
      <c r="M155" s="5">
        <f t="shared" si="32"/>
        <v>0.33333333333333331</v>
      </c>
      <c r="N155" s="5">
        <f t="shared" si="33"/>
        <v>0.14362780923945326</v>
      </c>
      <c r="O155" s="5">
        <f t="shared" si="34"/>
        <v>0.5</v>
      </c>
      <c r="P155" s="5">
        <f t="shared" si="35"/>
        <v>0.47712125471966244</v>
      </c>
      <c r="Q155" s="5"/>
    </row>
    <row r="156" spans="1:17">
      <c r="A156" s="4" t="str">
        <f t="shared" si="24"/>
        <v>~ge~ : [xe]</v>
      </c>
      <c r="B156" s="2">
        <v>6</v>
      </c>
      <c r="C156" s="4" t="s">
        <v>136</v>
      </c>
      <c r="D156" s="5">
        <f t="shared" si="25"/>
        <v>2.3999999999999998E-3</v>
      </c>
      <c r="E156" s="5" t="str">
        <f t="shared" si="26"/>
        <v>~ge~</v>
      </c>
      <c r="F156" s="5" t="str">
        <f t="shared" si="27"/>
        <v>[xe]</v>
      </c>
      <c r="G156" s="6">
        <f t="shared" si="28"/>
        <v>2</v>
      </c>
      <c r="H156" s="6">
        <f t="shared" si="29"/>
        <v>2</v>
      </c>
      <c r="I156" s="6">
        <f t="shared" si="30"/>
        <v>2</v>
      </c>
      <c r="J156" s="5" cm="1">
        <f t="array" ref="J156">SUM(_xlfn._xlws.FILTER($D$2:$D$477,_xlfn.MAP($E$2:$E$477,_xlfn.LAMBDA(_xlpm.x,_xlpm.x=$E156))))</f>
        <v>2.3999999999999998E-3</v>
      </c>
      <c r="K156" s="5">
        <f t="shared" si="31"/>
        <v>1</v>
      </c>
      <c r="L156" s="5" cm="1">
        <f t="array" ref="L156">SUM(_xlfn._xlws.FILTER($D$2:$D$477,_xlfn.MAP($F$2:$F$477,_xlfn.LAMBDA(_xlpm.x,_xlpm.x=$F156))))</f>
        <v>7.5999999999999991E-3</v>
      </c>
      <c r="M156" s="5">
        <f t="shared" si="32"/>
        <v>0.31578947368421051</v>
      </c>
      <c r="N156" s="5">
        <f t="shared" si="33"/>
        <v>0.24422386494828546</v>
      </c>
      <c r="O156" s="5">
        <f t="shared" si="34"/>
        <v>0.47999999999999993</v>
      </c>
      <c r="P156" s="5">
        <f t="shared" si="35"/>
        <v>0.50060235056918534</v>
      </c>
      <c r="Q156" s="5"/>
    </row>
    <row r="157" spans="1:17">
      <c r="A157" s="4" t="str">
        <f t="shared" si="24"/>
        <v>~xí~ : [ksi]</v>
      </c>
      <c r="B157" s="2">
        <v>1</v>
      </c>
      <c r="C157" s="4" t="s">
        <v>475</v>
      </c>
      <c r="D157" s="5">
        <f t="shared" si="25"/>
        <v>4.0000000000000002E-4</v>
      </c>
      <c r="E157" s="5" t="str">
        <f t="shared" si="26"/>
        <v>~xí~</v>
      </c>
      <c r="F157" s="5" t="str">
        <f t="shared" si="27"/>
        <v>[ksi]</v>
      </c>
      <c r="G157" s="6">
        <f t="shared" si="28"/>
        <v>2</v>
      </c>
      <c r="H157" s="6">
        <f t="shared" si="29"/>
        <v>3</v>
      </c>
      <c r="I157" s="6">
        <f t="shared" si="30"/>
        <v>3</v>
      </c>
      <c r="J157" s="5" cm="1">
        <f t="array" ref="J157">SUM(_xlfn._xlws.FILTER($D$2:$D$477,_xlfn.MAP($E$2:$E$477,_xlfn.LAMBDA(_xlpm.x,_xlpm.x=$E157))))</f>
        <v>4.0000000000000002E-4</v>
      </c>
      <c r="K157" s="5">
        <f t="shared" si="31"/>
        <v>1</v>
      </c>
      <c r="L157" s="5" cm="1">
        <f t="array" ref="L157">SUM(_xlfn._xlws.FILTER($D$2:$D$477,_xlfn.MAP($F$2:$F$477,_xlfn.LAMBDA(_xlpm.x,_xlpm.x=$F157))))</f>
        <v>1.5999999999999999E-3</v>
      </c>
      <c r="M157" s="5">
        <f t="shared" si="32"/>
        <v>0.25000000000000006</v>
      </c>
      <c r="N157" s="5">
        <f t="shared" si="33"/>
        <v>8.4164374949809884E-2</v>
      </c>
      <c r="O157" s="5">
        <f t="shared" si="34"/>
        <v>0.40000000000000008</v>
      </c>
      <c r="P157" s="5">
        <f t="shared" si="35"/>
        <v>0.60205999132796229</v>
      </c>
      <c r="Q157" s="5"/>
    </row>
    <row r="158" spans="1:17">
      <c r="A158" s="4" t="str">
        <f t="shared" si="24"/>
        <v>~ra~ : [ɾ]</v>
      </c>
      <c r="B158" s="2">
        <v>1</v>
      </c>
      <c r="C158" s="4" t="s">
        <v>315</v>
      </c>
      <c r="D158" s="5">
        <f t="shared" si="25"/>
        <v>4.0000000000000002E-4</v>
      </c>
      <c r="E158" s="5" t="str">
        <f t="shared" si="26"/>
        <v>~ra~</v>
      </c>
      <c r="F158" s="5" t="str">
        <f t="shared" si="27"/>
        <v>[ɾ]</v>
      </c>
      <c r="G158" s="6">
        <f t="shared" si="28"/>
        <v>2</v>
      </c>
      <c r="H158" s="6">
        <f t="shared" si="29"/>
        <v>1</v>
      </c>
      <c r="I158" s="6">
        <f t="shared" si="30"/>
        <v>2</v>
      </c>
      <c r="J158" s="5" cm="1">
        <f t="array" ref="J158">SUM(_xlfn._xlws.FILTER($D$2:$D$477,_xlfn.MAP($E$2:$E$477,_xlfn.LAMBDA(_xlpm.x,_xlpm.x=$E158))))</f>
        <v>1.5599999999999999E-2</v>
      </c>
      <c r="K158" s="5">
        <f t="shared" si="31"/>
        <v>2.5641025641025644E-2</v>
      </c>
      <c r="L158" s="5" cm="1">
        <f t="array" ref="L158">SUM(_xlfn._xlws.FILTER($D$2:$D$477,_xlfn.MAP($F$2:$F$477,_xlfn.LAMBDA(_xlpm.x,_xlpm.x=$F158))))</f>
        <v>6.239999999999999E-2</v>
      </c>
      <c r="M158" s="5">
        <f t="shared" si="32"/>
        <v>6.4102564102564118E-3</v>
      </c>
      <c r="N158" s="5">
        <f t="shared" si="33"/>
        <v>1.4731057357892645E-3</v>
      </c>
      <c r="O158" s="5">
        <f t="shared" si="34"/>
        <v>1.0256410256410258E-2</v>
      </c>
      <c r="P158" s="5">
        <f t="shared" si="35"/>
        <v>0.6020599913279624</v>
      </c>
      <c r="Q158" s="5"/>
    </row>
    <row r="159" spans="1:17">
      <c r="A159" s="4" t="str">
        <f t="shared" si="24"/>
        <v>~nú~ : [nu]</v>
      </c>
      <c r="B159" s="2">
        <v>1</v>
      </c>
      <c r="C159" s="4" t="s">
        <v>424</v>
      </c>
      <c r="D159" s="5">
        <f t="shared" si="25"/>
        <v>4.0000000000000002E-4</v>
      </c>
      <c r="E159" s="5" t="str">
        <f t="shared" si="26"/>
        <v>~nú~</v>
      </c>
      <c r="F159" s="5" t="str">
        <f t="shared" si="27"/>
        <v>[nu]</v>
      </c>
      <c r="G159" s="6">
        <f t="shared" si="28"/>
        <v>2</v>
      </c>
      <c r="H159" s="6">
        <f t="shared" si="29"/>
        <v>2</v>
      </c>
      <c r="I159" s="6">
        <f t="shared" si="30"/>
        <v>2</v>
      </c>
      <c r="J159" s="5" cm="1">
        <f t="array" ref="J159">SUM(_xlfn._xlws.FILTER($D$2:$D$477,_xlfn.MAP($E$2:$E$477,_xlfn.LAMBDA(_xlpm.x,_xlpm.x=$E159))))</f>
        <v>4.0000000000000002E-4</v>
      </c>
      <c r="K159" s="5">
        <f t="shared" si="31"/>
        <v>1</v>
      </c>
      <c r="L159" s="5" cm="1">
        <f t="array" ref="L159">SUM(_xlfn._xlws.FILTER($D$2:$D$477,_xlfn.MAP($F$2:$F$477,_xlfn.LAMBDA(_xlpm.x,_xlpm.x=$F159))))</f>
        <v>2E-3</v>
      </c>
      <c r="M159" s="5">
        <f t="shared" si="32"/>
        <v>0.2</v>
      </c>
      <c r="N159" s="5">
        <f t="shared" si="33"/>
        <v>6.0412705526304372E-2</v>
      </c>
      <c r="O159" s="5">
        <f t="shared" si="34"/>
        <v>0.33333333333333337</v>
      </c>
      <c r="P159" s="5">
        <f t="shared" si="35"/>
        <v>0.69897000433601886</v>
      </c>
      <c r="Q159" s="5"/>
    </row>
    <row r="160" spans="1:17">
      <c r="A160" s="4" t="str">
        <f t="shared" si="24"/>
        <v>~mú~ : [mu]</v>
      </c>
      <c r="B160" s="2">
        <v>2</v>
      </c>
      <c r="C160" s="4" t="s">
        <v>260</v>
      </c>
      <c r="D160" s="5">
        <f t="shared" si="25"/>
        <v>8.0000000000000004E-4</v>
      </c>
      <c r="E160" s="5" t="str">
        <f t="shared" si="26"/>
        <v>~mú~</v>
      </c>
      <c r="F160" s="5" t="str">
        <f t="shared" si="27"/>
        <v>[mu]</v>
      </c>
      <c r="G160" s="6">
        <f t="shared" si="28"/>
        <v>2</v>
      </c>
      <c r="H160" s="6">
        <f t="shared" si="29"/>
        <v>2</v>
      </c>
      <c r="I160" s="6">
        <f t="shared" si="30"/>
        <v>2</v>
      </c>
      <c r="J160" s="5" cm="1">
        <f t="array" ref="J160">SUM(_xlfn._xlws.FILTER($D$2:$D$477,_xlfn.MAP($E$2:$E$477,_xlfn.LAMBDA(_xlpm.x,_xlpm.x=$E160))))</f>
        <v>8.0000000000000004E-4</v>
      </c>
      <c r="K160" s="5">
        <f t="shared" si="31"/>
        <v>1</v>
      </c>
      <c r="L160" s="5" cm="1">
        <f t="array" ref="L160">SUM(_xlfn._xlws.FILTER($D$2:$D$477,_xlfn.MAP($F$2:$F$477,_xlfn.LAMBDA(_xlpm.x,_xlpm.x=$F160))))</f>
        <v>4.0000000000000001E-3</v>
      </c>
      <c r="M160" s="5">
        <f t="shared" si="32"/>
        <v>0.2</v>
      </c>
      <c r="N160" s="5">
        <f t="shared" si="33"/>
        <v>9.5751872826302181E-2</v>
      </c>
      <c r="O160" s="5">
        <f t="shared" si="34"/>
        <v>0.33333333333333337</v>
      </c>
      <c r="P160" s="5">
        <f t="shared" si="35"/>
        <v>0.69897000433601886</v>
      </c>
      <c r="Q160" s="5"/>
    </row>
    <row r="161" spans="1:17">
      <c r="A161" s="4" t="str">
        <f t="shared" si="24"/>
        <v>~sí~ : [si]</v>
      </c>
      <c r="B161" s="2">
        <v>4</v>
      </c>
      <c r="C161" s="4" t="s">
        <v>178</v>
      </c>
      <c r="D161" s="5">
        <f t="shared" si="25"/>
        <v>1.6000000000000001E-3</v>
      </c>
      <c r="E161" s="5" t="str">
        <f t="shared" si="26"/>
        <v>~sí~</v>
      </c>
      <c r="F161" s="5" t="str">
        <f t="shared" si="27"/>
        <v>[si]</v>
      </c>
      <c r="G161" s="6">
        <f t="shared" si="28"/>
        <v>2</v>
      </c>
      <c r="H161" s="6">
        <f t="shared" si="29"/>
        <v>2</v>
      </c>
      <c r="I161" s="6">
        <f t="shared" si="30"/>
        <v>2</v>
      </c>
      <c r="J161" s="5" cm="1">
        <f t="array" ref="J161">SUM(_xlfn._xlws.FILTER($D$2:$D$477,_xlfn.MAP($E$2:$E$477,_xlfn.LAMBDA(_xlpm.x,_xlpm.x=$E161))))</f>
        <v>1.6000000000000001E-3</v>
      </c>
      <c r="K161" s="5">
        <f t="shared" si="31"/>
        <v>1</v>
      </c>
      <c r="L161" s="5" cm="1">
        <f t="array" ref="L161">SUM(_xlfn._xlws.FILTER($D$2:$D$477,_xlfn.MAP($F$2:$F$477,_xlfn.LAMBDA(_xlpm.x,_xlpm.x=$F161))))</f>
        <v>8.0000000000000002E-3</v>
      </c>
      <c r="M161" s="5">
        <f t="shared" si="32"/>
        <v>0.2</v>
      </c>
      <c r="N161" s="5">
        <f t="shared" si="33"/>
        <v>0.14027395824968314</v>
      </c>
      <c r="O161" s="5">
        <f t="shared" si="34"/>
        <v>0.33333333333333337</v>
      </c>
      <c r="P161" s="5">
        <f t="shared" si="35"/>
        <v>0.69897000433601886</v>
      </c>
      <c r="Q161" s="5"/>
    </row>
    <row r="162" spans="1:17">
      <c r="A162" s="4" t="str">
        <f t="shared" si="24"/>
        <v>~rí~ : [ɾi]</v>
      </c>
      <c r="B162" s="2">
        <v>1</v>
      </c>
      <c r="C162" s="4" t="s">
        <v>340</v>
      </c>
      <c r="D162" s="5">
        <f t="shared" si="25"/>
        <v>4.0000000000000002E-4</v>
      </c>
      <c r="E162" s="5" t="str">
        <f t="shared" si="26"/>
        <v>~rí~</v>
      </c>
      <c r="F162" s="5" t="str">
        <f t="shared" si="27"/>
        <v>[ɾi]</v>
      </c>
      <c r="G162" s="6">
        <f t="shared" si="28"/>
        <v>2</v>
      </c>
      <c r="H162" s="6">
        <f t="shared" si="29"/>
        <v>2</v>
      </c>
      <c r="I162" s="6">
        <f t="shared" si="30"/>
        <v>2</v>
      </c>
      <c r="J162" s="5" cm="1">
        <f t="array" ref="J162">SUM(_xlfn._xlws.FILTER($D$2:$D$477,_xlfn.MAP($E$2:$E$477,_xlfn.LAMBDA(_xlpm.x,_xlpm.x=$E162))))</f>
        <v>8.0000000000000004E-4</v>
      </c>
      <c r="K162" s="5">
        <f t="shared" si="31"/>
        <v>0.5</v>
      </c>
      <c r="L162" s="5" cm="1">
        <f t="array" ref="L162">SUM(_xlfn._xlws.FILTER($D$2:$D$477,_xlfn.MAP($F$2:$F$477,_xlfn.LAMBDA(_xlpm.x,_xlpm.x=$F162))))</f>
        <v>4.8000000000000004E-3</v>
      </c>
      <c r="M162" s="5">
        <f t="shared" si="32"/>
        <v>8.3333333333333329E-2</v>
      </c>
      <c r="N162" s="5">
        <f t="shared" si="33"/>
        <v>2.5891159511273298E-2</v>
      </c>
      <c r="O162" s="5">
        <f t="shared" si="34"/>
        <v>0.14285714285714285</v>
      </c>
      <c r="P162" s="5">
        <f t="shared" si="35"/>
        <v>0.77815125038364363</v>
      </c>
      <c r="Q162" s="5"/>
    </row>
    <row r="163" spans="1:17">
      <c r="A163" s="4" t="str">
        <f t="shared" si="24"/>
        <v>~ho~ : [o]</v>
      </c>
      <c r="B163" s="2">
        <v>6</v>
      </c>
      <c r="C163" s="4" t="s">
        <v>138</v>
      </c>
      <c r="D163" s="5">
        <f t="shared" si="25"/>
        <v>2.3999999999999998E-3</v>
      </c>
      <c r="E163" s="5" t="str">
        <f t="shared" si="26"/>
        <v>~ho~</v>
      </c>
      <c r="F163" s="5" t="str">
        <f t="shared" si="27"/>
        <v>[o]</v>
      </c>
      <c r="G163" s="6">
        <f t="shared" si="28"/>
        <v>2</v>
      </c>
      <c r="H163" s="6">
        <f t="shared" si="29"/>
        <v>1</v>
      </c>
      <c r="I163" s="6">
        <f t="shared" si="30"/>
        <v>2</v>
      </c>
      <c r="J163" s="5" cm="1">
        <f t="array" ref="J163">SUM(_xlfn._xlws.FILTER($D$2:$D$477,_xlfn.MAP($E$2:$E$477,_xlfn.LAMBDA(_xlpm.x,_xlpm.x=$E163))))</f>
        <v>2.3999999999999998E-3</v>
      </c>
      <c r="K163" s="5">
        <f t="shared" si="31"/>
        <v>1</v>
      </c>
      <c r="L163" s="5" cm="1">
        <f t="array" ref="L163">SUM(_xlfn._xlws.FILTER($D$2:$D$477,_xlfn.MAP($F$2:$F$477,_xlfn.LAMBDA(_xlpm.x,_xlpm.x=$F163))))</f>
        <v>1.4399999999999998E-2</v>
      </c>
      <c r="M163" s="5">
        <f t="shared" si="32"/>
        <v>0.16666666666666669</v>
      </c>
      <c r="N163" s="5">
        <f t="shared" si="33"/>
        <v>0.11520406777506564</v>
      </c>
      <c r="O163" s="5">
        <f t="shared" si="34"/>
        <v>0.28571428571428575</v>
      </c>
      <c r="P163" s="5">
        <f t="shared" si="35"/>
        <v>0.77815125038364352</v>
      </c>
      <c r="Q163" s="5"/>
    </row>
    <row r="164" spans="1:17">
      <c r="A164" s="4" t="str">
        <f t="shared" si="24"/>
        <v>~rá~ : [ɾa]</v>
      </c>
      <c r="B164" s="2">
        <v>6</v>
      </c>
      <c r="C164" s="4" t="s">
        <v>133</v>
      </c>
      <c r="D164" s="5">
        <f t="shared" si="25"/>
        <v>2.3999999999999998E-3</v>
      </c>
      <c r="E164" s="4" t="str">
        <f t="shared" si="26"/>
        <v>~rá~</v>
      </c>
      <c r="F164" s="4" t="str">
        <f t="shared" si="27"/>
        <v>[ɾa]</v>
      </c>
      <c r="G164" s="6">
        <f t="shared" si="28"/>
        <v>2</v>
      </c>
      <c r="H164" s="6">
        <f t="shared" si="29"/>
        <v>2</v>
      </c>
      <c r="I164" s="6">
        <f t="shared" si="30"/>
        <v>2</v>
      </c>
      <c r="J164" s="5" cm="1">
        <f t="array" ref="J164">SUM(_xlfn._xlws.FILTER($D$2:$D$477,_xlfn.MAP($E$2:$E$477,_xlfn.LAMBDA(_xlpm.x,_xlpm.x=$E164))))</f>
        <v>2.8E-3</v>
      </c>
      <c r="K164" s="5">
        <f t="shared" si="31"/>
        <v>0.8571428571428571</v>
      </c>
      <c r="L164" s="5" cm="1">
        <f t="array" ref="L164">SUM(_xlfn._xlws.FILTER($D$2:$D$477,_xlfn.MAP($F$2:$F$477,_xlfn.LAMBDA(_xlpm.x,_xlpm.x=$F164))))</f>
        <v>1.6799999999999999E-2</v>
      </c>
      <c r="M164" s="5">
        <f t="shared" si="32"/>
        <v>0.14285714285714285</v>
      </c>
      <c r="N164" s="5">
        <f t="shared" si="33"/>
        <v>0.12460401272871707</v>
      </c>
      <c r="O164" s="5">
        <f t="shared" si="34"/>
        <v>0.24489795918367344</v>
      </c>
      <c r="P164" s="5">
        <f t="shared" si="35"/>
        <v>0.77815125038364363</v>
      </c>
      <c r="Q164" s="5"/>
    </row>
    <row r="165" spans="1:17">
      <c r="A165" s="4" t="str">
        <f t="shared" si="24"/>
        <v>~ha~ : [a]</v>
      </c>
      <c r="B165" s="2">
        <v>11</v>
      </c>
      <c r="C165" s="4" t="s">
        <v>105</v>
      </c>
      <c r="D165" s="5">
        <f t="shared" si="25"/>
        <v>4.4000000000000003E-3</v>
      </c>
      <c r="E165" s="4" t="str">
        <f t="shared" si="26"/>
        <v>~ha~</v>
      </c>
      <c r="F165" s="4" t="str">
        <f t="shared" si="27"/>
        <v>[a]</v>
      </c>
      <c r="G165" s="6">
        <f t="shared" si="28"/>
        <v>2</v>
      </c>
      <c r="H165" s="6">
        <f t="shared" si="29"/>
        <v>1</v>
      </c>
      <c r="I165" s="6">
        <f t="shared" si="30"/>
        <v>2</v>
      </c>
      <c r="J165" s="5" cm="1">
        <f t="array" ref="J165">SUM(_xlfn._xlws.FILTER($D$2:$D$477,_xlfn.MAP($E$2:$E$477,_xlfn.LAMBDA(_xlpm.x,_xlpm.x=$E165))))</f>
        <v>4.4000000000000003E-3</v>
      </c>
      <c r="K165" s="5">
        <f t="shared" si="31"/>
        <v>1</v>
      </c>
      <c r="L165" s="5" cm="1">
        <f t="array" ref="L165">SUM(_xlfn._xlws.FILTER($D$2:$D$477,_xlfn.MAP($F$2:$F$477,_xlfn.LAMBDA(_xlpm.x,_xlpm.x=$F165))))</f>
        <v>3.2000000000000001E-2</v>
      </c>
      <c r="M165" s="5">
        <f t="shared" si="32"/>
        <v>0.13750000000000001</v>
      </c>
      <c r="N165" s="5">
        <f t="shared" si="33"/>
        <v>0.12448139367089861</v>
      </c>
      <c r="O165" s="5">
        <f t="shared" si="34"/>
        <v>0.24175824175824179</v>
      </c>
      <c r="P165" s="5">
        <f t="shared" si="35"/>
        <v>0.86169730183371851</v>
      </c>
      <c r="Q165" s="5"/>
    </row>
    <row r="166" spans="1:17">
      <c r="A166" s="4" t="str">
        <f t="shared" si="24"/>
        <v>~hi~ : [i]</v>
      </c>
      <c r="B166" s="2">
        <v>4</v>
      </c>
      <c r="C166" s="4" t="s">
        <v>194</v>
      </c>
      <c r="D166" s="5">
        <f t="shared" si="25"/>
        <v>1.6000000000000001E-3</v>
      </c>
      <c r="E166" s="5" t="str">
        <f t="shared" si="26"/>
        <v>~hi~</v>
      </c>
      <c r="F166" s="5" t="str">
        <f t="shared" si="27"/>
        <v>[i]</v>
      </c>
      <c r="G166" s="6">
        <f t="shared" si="28"/>
        <v>2</v>
      </c>
      <c r="H166" s="6">
        <f t="shared" si="29"/>
        <v>1</v>
      </c>
      <c r="I166" s="6">
        <f t="shared" si="30"/>
        <v>2</v>
      </c>
      <c r="J166" s="5" cm="1">
        <f t="array" ref="J166">SUM(_xlfn._xlws.FILTER($D$2:$D$477,_xlfn.MAP($E$2:$E$477,_xlfn.LAMBDA(_xlpm.x,_xlpm.x=$E166))))</f>
        <v>1.6000000000000001E-3</v>
      </c>
      <c r="K166" s="5">
        <f t="shared" si="31"/>
        <v>1</v>
      </c>
      <c r="L166" s="5" cm="1">
        <f t="array" ref="L166">SUM(_xlfn._xlws.FILTER($D$2:$D$477,_xlfn.MAP($F$2:$F$477,_xlfn.LAMBDA(_xlpm.x,_xlpm.x=$F166))))</f>
        <v>1.4E-2</v>
      </c>
      <c r="M166" s="5">
        <f t="shared" si="32"/>
        <v>0.11428571428571428</v>
      </c>
      <c r="N166" s="5">
        <f t="shared" si="33"/>
        <v>6.8408911893376251E-2</v>
      </c>
      <c r="O166" s="5">
        <f t="shared" si="34"/>
        <v>0.20512820512820512</v>
      </c>
      <c r="P166" s="5">
        <f t="shared" si="35"/>
        <v>0.94200805302231327</v>
      </c>
      <c r="Q166" s="5"/>
    </row>
    <row r="167" spans="1:17">
      <c r="A167" s="4" t="str">
        <f t="shared" si="24"/>
        <v>~pá~ : [pa]</v>
      </c>
      <c r="B167" s="2">
        <v>4</v>
      </c>
      <c r="C167" s="4" t="s">
        <v>181</v>
      </c>
      <c r="D167" s="5">
        <f t="shared" si="25"/>
        <v>1.6000000000000001E-3</v>
      </c>
      <c r="E167" s="5" t="str">
        <f t="shared" si="26"/>
        <v>~pá~</v>
      </c>
      <c r="F167" s="5" t="str">
        <f t="shared" si="27"/>
        <v>[pa]</v>
      </c>
      <c r="G167" s="6">
        <f t="shared" si="28"/>
        <v>2</v>
      </c>
      <c r="H167" s="6">
        <f t="shared" si="29"/>
        <v>2</v>
      </c>
      <c r="I167" s="6">
        <f t="shared" si="30"/>
        <v>2</v>
      </c>
      <c r="J167" s="5" cm="1">
        <f t="array" ref="J167">SUM(_xlfn._xlws.FILTER($D$2:$D$477,_xlfn.MAP($E$2:$E$477,_xlfn.LAMBDA(_xlpm.x,_xlpm.x=$E167))))</f>
        <v>1.6000000000000001E-3</v>
      </c>
      <c r="K167" s="5">
        <f t="shared" si="31"/>
        <v>1</v>
      </c>
      <c r="L167" s="5" cm="1">
        <f t="array" ref="L167">SUM(_xlfn._xlws.FILTER($D$2:$D$477,_xlfn.MAP($F$2:$F$477,_xlfn.LAMBDA(_xlpm.x,_xlpm.x=$F167))))</f>
        <v>1.4E-2</v>
      </c>
      <c r="M167" s="5">
        <f t="shared" si="32"/>
        <v>0.11428571428571428</v>
      </c>
      <c r="N167" s="5">
        <f t="shared" si="33"/>
        <v>8.6322435845958848E-2</v>
      </c>
      <c r="O167" s="5">
        <f t="shared" si="34"/>
        <v>0.20512820512820512</v>
      </c>
      <c r="P167" s="5">
        <f t="shared" si="35"/>
        <v>0.94200805302231327</v>
      </c>
      <c r="Q167" s="5"/>
    </row>
    <row r="168" spans="1:17">
      <c r="A168" s="4" t="str">
        <f t="shared" si="24"/>
        <v>~lí~ : [li]</v>
      </c>
      <c r="B168" s="2">
        <v>2</v>
      </c>
      <c r="C168" s="4" t="s">
        <v>267</v>
      </c>
      <c r="D168" s="5">
        <f t="shared" si="25"/>
        <v>8.0000000000000004E-4</v>
      </c>
      <c r="E168" s="5" t="str">
        <f t="shared" si="26"/>
        <v>~lí~</v>
      </c>
      <c r="F168" s="5" t="str">
        <f t="shared" si="27"/>
        <v>[li]</v>
      </c>
      <c r="G168" s="6">
        <f t="shared" si="28"/>
        <v>2</v>
      </c>
      <c r="H168" s="6">
        <f t="shared" si="29"/>
        <v>2</v>
      </c>
      <c r="I168" s="6">
        <f t="shared" si="30"/>
        <v>2</v>
      </c>
      <c r="J168" s="5" cm="1">
        <f t="array" ref="J168">SUM(_xlfn._xlws.FILTER($D$2:$D$477,_xlfn.MAP($E$2:$E$477,_xlfn.LAMBDA(_xlpm.x,_xlpm.x=$E168))))</f>
        <v>8.0000000000000004E-4</v>
      </c>
      <c r="K168" s="5">
        <f t="shared" si="31"/>
        <v>1</v>
      </c>
      <c r="L168" s="5" cm="1">
        <f t="array" ref="L168">SUM(_xlfn._xlws.FILTER($D$2:$D$477,_xlfn.MAP($F$2:$F$477,_xlfn.LAMBDA(_xlpm.x,_xlpm.x=$F168))))</f>
        <v>7.2000000000000007E-3</v>
      </c>
      <c r="M168" s="5">
        <f t="shared" si="32"/>
        <v>0.1111111111111111</v>
      </c>
      <c r="N168" s="5">
        <f t="shared" si="33"/>
        <v>5.74511236957813E-2</v>
      </c>
      <c r="O168" s="5">
        <f t="shared" si="34"/>
        <v>0.19999999999999998</v>
      </c>
      <c r="P168" s="5">
        <f t="shared" si="35"/>
        <v>0.95424250943932487</v>
      </c>
      <c r="Q168" s="5"/>
    </row>
    <row r="169" spans="1:17">
      <c r="A169" s="4" t="str">
        <f t="shared" si="24"/>
        <v>~má~ : [ma]</v>
      </c>
      <c r="B169" s="2">
        <v>5</v>
      </c>
      <c r="C169" s="4" t="s">
        <v>162</v>
      </c>
      <c r="D169" s="5">
        <f t="shared" si="25"/>
        <v>2E-3</v>
      </c>
      <c r="E169" s="5" t="str">
        <f t="shared" si="26"/>
        <v>~má~</v>
      </c>
      <c r="F169" s="5" t="str">
        <f t="shared" si="27"/>
        <v>[ma]</v>
      </c>
      <c r="G169" s="6">
        <f t="shared" si="28"/>
        <v>2</v>
      </c>
      <c r="H169" s="6">
        <f t="shared" si="29"/>
        <v>2</v>
      </c>
      <c r="I169" s="6">
        <f t="shared" si="30"/>
        <v>2</v>
      </c>
      <c r="J169" s="5" cm="1">
        <f t="array" ref="J169">SUM(_xlfn._xlws.FILTER($D$2:$D$477,_xlfn.MAP($E$2:$E$477,_xlfn.LAMBDA(_xlpm.x,_xlpm.x=$E169))))</f>
        <v>2E-3</v>
      </c>
      <c r="K169" s="5">
        <f t="shared" si="31"/>
        <v>1</v>
      </c>
      <c r="L169" s="5" cm="1">
        <f t="array" ref="L169">SUM(_xlfn._xlws.FILTER($D$2:$D$477,_xlfn.MAP($F$2:$F$477,_xlfn.LAMBDA(_xlpm.x,_xlpm.x=$F169))))</f>
        <v>1.84E-2</v>
      </c>
      <c r="M169" s="5">
        <f t="shared" si="32"/>
        <v>0.10869565217391305</v>
      </c>
      <c r="N169" s="5">
        <f t="shared" si="33"/>
        <v>9.1861516678003852E-2</v>
      </c>
      <c r="O169" s="5">
        <f t="shared" si="34"/>
        <v>0.19607843137254904</v>
      </c>
      <c r="P169" s="5">
        <f t="shared" si="35"/>
        <v>0.96378782734555524</v>
      </c>
      <c r="Q169" s="5"/>
    </row>
    <row r="170" spans="1:17">
      <c r="A170" s="4" t="str">
        <f t="shared" si="24"/>
        <v>~fí~ : [fi]</v>
      </c>
      <c r="B170" s="2">
        <v>1</v>
      </c>
      <c r="C170" s="4" t="s">
        <v>491</v>
      </c>
      <c r="D170" s="5">
        <f t="shared" si="25"/>
        <v>4.0000000000000002E-4</v>
      </c>
      <c r="E170" s="5" t="str">
        <f t="shared" si="26"/>
        <v>~fí~</v>
      </c>
      <c r="F170" s="5" t="str">
        <f t="shared" si="27"/>
        <v>[fi]</v>
      </c>
      <c r="G170" s="6">
        <f t="shared" si="28"/>
        <v>2</v>
      </c>
      <c r="H170" s="6">
        <f t="shared" si="29"/>
        <v>2</v>
      </c>
      <c r="I170" s="6">
        <f t="shared" si="30"/>
        <v>2</v>
      </c>
      <c r="J170" s="5" cm="1">
        <f t="array" ref="J170">SUM(_xlfn._xlws.FILTER($D$2:$D$477,_xlfn.MAP($E$2:$E$477,_xlfn.LAMBDA(_xlpm.x,_xlpm.x=$E170))))</f>
        <v>4.0000000000000002E-4</v>
      </c>
      <c r="K170" s="5">
        <f t="shared" si="31"/>
        <v>1</v>
      </c>
      <c r="L170" s="5" cm="1">
        <f t="array" ref="L170">SUM(_xlfn._xlws.FILTER($D$2:$D$477,_xlfn.MAP($F$2:$F$477,_xlfn.LAMBDA(_xlpm.x,_xlpm.x=$F170))))</f>
        <v>4.0000000000000001E-3</v>
      </c>
      <c r="M170" s="5">
        <f t="shared" si="32"/>
        <v>0.1</v>
      </c>
      <c r="N170" s="5">
        <f t="shared" si="33"/>
        <v>3.2952384832529651E-2</v>
      </c>
      <c r="O170" s="5">
        <f t="shared" si="34"/>
        <v>0.18181818181818182</v>
      </c>
      <c r="P170" s="5">
        <f t="shared" si="35"/>
        <v>1</v>
      </c>
      <c r="Q170" s="5"/>
    </row>
    <row r="171" spans="1:17">
      <c r="A171" s="4" t="str">
        <f t="shared" si="24"/>
        <v>~lé~ : [le]</v>
      </c>
      <c r="B171" s="2">
        <v>2</v>
      </c>
      <c r="C171" s="4" t="s">
        <v>269</v>
      </c>
      <c r="D171" s="5">
        <f t="shared" si="25"/>
        <v>8.0000000000000004E-4</v>
      </c>
      <c r="E171" s="5" t="str">
        <f t="shared" si="26"/>
        <v>~lé~</v>
      </c>
      <c r="F171" s="5" t="str">
        <f t="shared" si="27"/>
        <v>[le]</v>
      </c>
      <c r="G171" s="6">
        <f t="shared" si="28"/>
        <v>2</v>
      </c>
      <c r="H171" s="6">
        <f t="shared" si="29"/>
        <v>2</v>
      </c>
      <c r="I171" s="6">
        <f t="shared" si="30"/>
        <v>2</v>
      </c>
      <c r="J171" s="5" cm="1">
        <f t="array" ref="J171">SUM(_xlfn._xlws.FILTER($D$2:$D$477,_xlfn.MAP($E$2:$E$477,_xlfn.LAMBDA(_xlpm.x,_xlpm.x=$E171))))</f>
        <v>8.0000000000000004E-4</v>
      </c>
      <c r="K171" s="5">
        <f t="shared" si="31"/>
        <v>1</v>
      </c>
      <c r="L171" s="5" cm="1">
        <f t="array" ref="L171">SUM(_xlfn._xlws.FILTER($D$2:$D$477,_xlfn.MAP($F$2:$F$477,_xlfn.LAMBDA(_xlpm.x,_xlpm.x=$F171))))</f>
        <v>8.0000000000000002E-3</v>
      </c>
      <c r="M171" s="5">
        <f t="shared" si="32"/>
        <v>0.1</v>
      </c>
      <c r="N171" s="5">
        <f t="shared" si="33"/>
        <v>5.2228294268892098E-2</v>
      </c>
      <c r="O171" s="5">
        <f t="shared" si="34"/>
        <v>0.18181818181818182</v>
      </c>
      <c r="P171" s="5">
        <f t="shared" si="35"/>
        <v>1</v>
      </c>
      <c r="Q171" s="5"/>
    </row>
    <row r="172" spans="1:17">
      <c r="A172" s="4" t="str">
        <f t="shared" si="24"/>
        <v>~ré~ : [ɾe]</v>
      </c>
      <c r="B172" s="2">
        <v>1</v>
      </c>
      <c r="C172" s="4" t="s">
        <v>349</v>
      </c>
      <c r="D172" s="5">
        <f t="shared" si="25"/>
        <v>4.0000000000000002E-4</v>
      </c>
      <c r="E172" s="5" t="str">
        <f t="shared" si="26"/>
        <v>~ré~</v>
      </c>
      <c r="F172" s="5" t="str">
        <f t="shared" si="27"/>
        <v>[ɾe]</v>
      </c>
      <c r="G172" s="6">
        <f t="shared" si="28"/>
        <v>2</v>
      </c>
      <c r="H172" s="6">
        <f t="shared" si="29"/>
        <v>2</v>
      </c>
      <c r="I172" s="6">
        <f t="shared" si="30"/>
        <v>2</v>
      </c>
      <c r="J172" s="5" cm="1">
        <f t="array" ref="J172">SUM(_xlfn._xlws.FILTER($D$2:$D$477,_xlfn.MAP($E$2:$E$477,_xlfn.LAMBDA(_xlpm.x,_xlpm.x=$E172))))</f>
        <v>4.0000000000000002E-4</v>
      </c>
      <c r="K172" s="5">
        <f t="shared" si="31"/>
        <v>1</v>
      </c>
      <c r="L172" s="5" cm="1">
        <f t="array" ref="L172">SUM(_xlfn._xlws.FILTER($D$2:$D$477,_xlfn.MAP($F$2:$F$477,_xlfn.LAMBDA(_xlpm.x,_xlpm.x=$F172))))</f>
        <v>5.1999999999999998E-3</v>
      </c>
      <c r="M172" s="5">
        <f t="shared" si="32"/>
        <v>7.6923076923076927E-2</v>
      </c>
      <c r="N172" s="5">
        <f t="shared" si="33"/>
        <v>2.5891159511273302E-2</v>
      </c>
      <c r="O172" s="5">
        <f t="shared" si="34"/>
        <v>0.14285714285714288</v>
      </c>
      <c r="P172" s="5">
        <f t="shared" si="35"/>
        <v>1.1139433523068367</v>
      </c>
      <c r="Q172" s="5"/>
    </row>
    <row r="173" spans="1:17">
      <c r="A173" s="4" t="str">
        <f t="shared" si="24"/>
        <v>~cí~ : [θi]</v>
      </c>
      <c r="B173" s="2">
        <v>1</v>
      </c>
      <c r="C173" s="4" t="s">
        <v>342</v>
      </c>
      <c r="D173" s="5">
        <f t="shared" si="25"/>
        <v>4.0000000000000002E-4</v>
      </c>
      <c r="E173" s="5" t="str">
        <f t="shared" si="26"/>
        <v>~cí~</v>
      </c>
      <c r="F173" s="5" t="str">
        <f t="shared" si="27"/>
        <v>[θi]</v>
      </c>
      <c r="G173" s="6">
        <f t="shared" si="28"/>
        <v>2</v>
      </c>
      <c r="H173" s="6">
        <f t="shared" si="29"/>
        <v>2</v>
      </c>
      <c r="I173" s="6">
        <f t="shared" si="30"/>
        <v>2</v>
      </c>
      <c r="J173" s="5" cm="1">
        <f t="array" ref="J173">SUM(_xlfn._xlws.FILTER($D$2:$D$477,_xlfn.MAP($E$2:$E$477,_xlfn.LAMBDA(_xlpm.x,_xlpm.x=$E173))))</f>
        <v>4.0000000000000002E-4</v>
      </c>
      <c r="K173" s="5">
        <f t="shared" si="31"/>
        <v>1</v>
      </c>
      <c r="L173" s="5" cm="1">
        <f t="array" ref="L173">SUM(_xlfn._xlws.FILTER($D$2:$D$477,_xlfn.MAP($F$2:$F$477,_xlfn.LAMBDA(_xlpm.x,_xlpm.x=$F173))))</f>
        <v>6.0000000000000001E-3</v>
      </c>
      <c r="M173" s="5">
        <f t="shared" si="32"/>
        <v>6.6666666666666666E-2</v>
      </c>
      <c r="N173" s="5">
        <f t="shared" si="33"/>
        <v>2.2654764572364136E-2</v>
      </c>
      <c r="O173" s="5">
        <f t="shared" si="34"/>
        <v>0.125</v>
      </c>
      <c r="P173" s="5">
        <f t="shared" si="35"/>
        <v>1.1760912590556813</v>
      </c>
      <c r="Q173" s="5"/>
    </row>
    <row r="174" spans="1:17">
      <c r="A174" s="4" t="str">
        <f t="shared" si="24"/>
        <v>~bá~ : [ba]</v>
      </c>
      <c r="B174" s="2">
        <v>1</v>
      </c>
      <c r="C174" s="4" t="s">
        <v>503</v>
      </c>
      <c r="D174" s="5">
        <f t="shared" si="25"/>
        <v>4.0000000000000002E-4</v>
      </c>
      <c r="E174" s="5" t="str">
        <f t="shared" si="26"/>
        <v>~bá~</v>
      </c>
      <c r="F174" s="5" t="str">
        <f t="shared" si="27"/>
        <v>[ba]</v>
      </c>
      <c r="G174" s="6">
        <f t="shared" si="28"/>
        <v>2</v>
      </c>
      <c r="H174" s="6">
        <f t="shared" si="29"/>
        <v>2</v>
      </c>
      <c r="I174" s="6">
        <f t="shared" si="30"/>
        <v>2</v>
      </c>
      <c r="J174" s="5" cm="1">
        <f t="array" ref="J174">SUM(_xlfn._xlws.FILTER($D$2:$D$477,_xlfn.MAP($E$2:$E$477,_xlfn.LAMBDA(_xlpm.x,_xlpm.x=$E174))))</f>
        <v>4.0000000000000002E-4</v>
      </c>
      <c r="K174" s="5">
        <f t="shared" si="31"/>
        <v>1</v>
      </c>
      <c r="L174" s="5" cm="1">
        <f t="array" ref="L174">SUM(_xlfn._xlws.FILTER($D$2:$D$477,_xlfn.MAP($F$2:$F$477,_xlfn.LAMBDA(_xlpm.x,_xlpm.x=$F174))))</f>
        <v>6.0000000000000001E-3</v>
      </c>
      <c r="M174" s="5">
        <f t="shared" si="32"/>
        <v>6.6666666666666666E-2</v>
      </c>
      <c r="N174" s="5">
        <f t="shared" si="33"/>
        <v>2.2654764572364136E-2</v>
      </c>
      <c r="O174" s="5">
        <f t="shared" si="34"/>
        <v>0.125</v>
      </c>
      <c r="P174" s="5">
        <f t="shared" si="35"/>
        <v>1.1760912590556813</v>
      </c>
      <c r="Q174" s="5"/>
    </row>
    <row r="175" spans="1:17">
      <c r="A175" s="4" t="str">
        <f t="shared" si="24"/>
        <v>~mé~ : [me]</v>
      </c>
      <c r="B175" s="2">
        <v>2</v>
      </c>
      <c r="C175" s="4" t="s">
        <v>262</v>
      </c>
      <c r="D175" s="5">
        <f t="shared" si="25"/>
        <v>8.0000000000000004E-4</v>
      </c>
      <c r="E175" s="5" t="str">
        <f t="shared" si="26"/>
        <v>~mé~</v>
      </c>
      <c r="F175" s="5" t="str">
        <f t="shared" si="27"/>
        <v>[me]</v>
      </c>
      <c r="G175" s="6">
        <f t="shared" si="28"/>
        <v>2</v>
      </c>
      <c r="H175" s="6">
        <f t="shared" si="29"/>
        <v>2</v>
      </c>
      <c r="I175" s="6">
        <f t="shared" si="30"/>
        <v>2</v>
      </c>
      <c r="J175" s="5" cm="1">
        <f t="array" ref="J175">SUM(_xlfn._xlws.FILTER($D$2:$D$477,_xlfn.MAP($E$2:$E$477,_xlfn.LAMBDA(_xlpm.x,_xlpm.x=$E175))))</f>
        <v>8.0000000000000004E-4</v>
      </c>
      <c r="K175" s="5">
        <f t="shared" si="31"/>
        <v>1</v>
      </c>
      <c r="L175" s="5" cm="1">
        <f t="array" ref="L175">SUM(_xlfn._xlws.FILTER($D$2:$D$477,_xlfn.MAP($F$2:$F$477,_xlfn.LAMBDA(_xlpm.x,_xlpm.x=$F175))))</f>
        <v>1.24E-2</v>
      </c>
      <c r="M175" s="5">
        <f t="shared" si="32"/>
        <v>6.4516129032258077E-2</v>
      </c>
      <c r="N175" s="5">
        <f t="shared" si="33"/>
        <v>3.481886284592807E-2</v>
      </c>
      <c r="O175" s="5">
        <f t="shared" si="34"/>
        <v>0.12121212121212124</v>
      </c>
      <c r="P175" s="5">
        <f t="shared" si="35"/>
        <v>1.1903316981702914</v>
      </c>
      <c r="Q175" s="5"/>
    </row>
    <row r="176" spans="1:17">
      <c r="A176" s="4" t="str">
        <f t="shared" si="24"/>
        <v>~hu~ : [u]</v>
      </c>
      <c r="B176" s="2">
        <v>1</v>
      </c>
      <c r="C176" s="4" t="s">
        <v>374</v>
      </c>
      <c r="D176" s="5">
        <f t="shared" si="25"/>
        <v>4.0000000000000002E-4</v>
      </c>
      <c r="E176" s="5" t="str">
        <f t="shared" si="26"/>
        <v>~hu~</v>
      </c>
      <c r="F176" s="5" t="str">
        <f t="shared" si="27"/>
        <v>[u]</v>
      </c>
      <c r="G176" s="6">
        <f t="shared" si="28"/>
        <v>2</v>
      </c>
      <c r="H176" s="6">
        <f t="shared" si="29"/>
        <v>1</v>
      </c>
      <c r="I176" s="6">
        <f t="shared" si="30"/>
        <v>2</v>
      </c>
      <c r="J176" s="5" cm="1">
        <f t="array" ref="J176">SUM(_xlfn._xlws.FILTER($D$2:$D$477,_xlfn.MAP($E$2:$E$477,_xlfn.LAMBDA(_xlpm.x,_xlpm.x=$E176))))</f>
        <v>4.0000000000000002E-4</v>
      </c>
      <c r="K176" s="5">
        <f t="shared" si="31"/>
        <v>1</v>
      </c>
      <c r="L176" s="5" cm="1">
        <f t="array" ref="L176">SUM(_xlfn._xlws.FILTER($D$2:$D$477,_xlfn.MAP($F$2:$F$477,_xlfn.LAMBDA(_xlpm.x,_xlpm.x=$F176))))</f>
        <v>6.4000000000000003E-3</v>
      </c>
      <c r="M176" s="5">
        <f t="shared" si="32"/>
        <v>6.25E-2</v>
      </c>
      <c r="N176" s="5">
        <f t="shared" si="33"/>
        <v>1.6897389322288618E-2</v>
      </c>
      <c r="O176" s="5">
        <f t="shared" si="34"/>
        <v>0.11764705882352941</v>
      </c>
      <c r="P176" s="5">
        <f t="shared" si="35"/>
        <v>1.2041199826559248</v>
      </c>
      <c r="Q176" s="5"/>
    </row>
    <row r="177" spans="1:17">
      <c r="A177" s="4" t="str">
        <f t="shared" si="24"/>
        <v>~mó~ : [mo]</v>
      </c>
      <c r="B177" s="2">
        <v>1</v>
      </c>
      <c r="C177" s="4" t="s">
        <v>445</v>
      </c>
      <c r="D177" s="5">
        <f t="shared" si="25"/>
        <v>4.0000000000000002E-4</v>
      </c>
      <c r="E177" s="5" t="str">
        <f t="shared" si="26"/>
        <v>~mó~</v>
      </c>
      <c r="F177" s="5" t="str">
        <f t="shared" si="27"/>
        <v>[mo]</v>
      </c>
      <c r="G177" s="6">
        <f t="shared" si="28"/>
        <v>2</v>
      </c>
      <c r="H177" s="6">
        <f t="shared" si="29"/>
        <v>2</v>
      </c>
      <c r="I177" s="6">
        <f t="shared" si="30"/>
        <v>2</v>
      </c>
      <c r="J177" s="5" cm="1">
        <f t="array" ref="J177">SUM(_xlfn._xlws.FILTER($D$2:$D$477,_xlfn.MAP($E$2:$E$477,_xlfn.LAMBDA(_xlpm.x,_xlpm.x=$E177))))</f>
        <v>4.0000000000000002E-4</v>
      </c>
      <c r="K177" s="5">
        <f t="shared" si="31"/>
        <v>1</v>
      </c>
      <c r="L177" s="5" cm="1">
        <f t="array" ref="L177">SUM(_xlfn._xlws.FILTER($D$2:$D$477,_xlfn.MAP($F$2:$F$477,_xlfn.LAMBDA(_xlpm.x,_xlpm.x=$F177))))</f>
        <v>6.8000000000000005E-3</v>
      </c>
      <c r="M177" s="5">
        <f t="shared" si="32"/>
        <v>5.8823529411764705E-2</v>
      </c>
      <c r="N177" s="5">
        <f t="shared" si="33"/>
        <v>2.0137568508768119E-2</v>
      </c>
      <c r="O177" s="5">
        <f t="shared" si="34"/>
        <v>0.1111111111111111</v>
      </c>
      <c r="P177" s="5">
        <f t="shared" si="35"/>
        <v>1.2304489213782739</v>
      </c>
      <c r="Q177" s="5"/>
    </row>
    <row r="178" spans="1:17">
      <c r="A178" s="4" t="str">
        <f t="shared" si="24"/>
        <v>~bé~ : [βe]</v>
      </c>
      <c r="B178" s="2">
        <v>1</v>
      </c>
      <c r="C178" s="4" t="s">
        <v>352</v>
      </c>
      <c r="D178" s="5">
        <f t="shared" si="25"/>
        <v>4.0000000000000002E-4</v>
      </c>
      <c r="E178" s="5" t="str">
        <f t="shared" si="26"/>
        <v>~bé~</v>
      </c>
      <c r="F178" s="5" t="str">
        <f t="shared" si="27"/>
        <v>[βe]</v>
      </c>
      <c r="G178" s="6">
        <f t="shared" si="28"/>
        <v>2</v>
      </c>
      <c r="H178" s="6">
        <f t="shared" si="29"/>
        <v>2</v>
      </c>
      <c r="I178" s="6">
        <f t="shared" si="30"/>
        <v>2</v>
      </c>
      <c r="J178" s="5" cm="1">
        <f t="array" ref="J178">SUM(_xlfn._xlws.FILTER($D$2:$D$477,_xlfn.MAP($E$2:$E$477,_xlfn.LAMBDA(_xlpm.x,_xlpm.x=$E178))))</f>
        <v>4.0000000000000002E-4</v>
      </c>
      <c r="K178" s="5">
        <f t="shared" si="31"/>
        <v>1</v>
      </c>
      <c r="L178" s="5" cm="1">
        <f t="array" ref="L178">SUM(_xlfn._xlws.FILTER($D$2:$D$477,_xlfn.MAP($F$2:$F$477,_xlfn.LAMBDA(_xlpm.x,_xlpm.x=$F178))))</f>
        <v>6.7999999999999996E-3</v>
      </c>
      <c r="M178" s="5">
        <f t="shared" si="32"/>
        <v>5.8823529411764712E-2</v>
      </c>
      <c r="N178" s="5">
        <f t="shared" si="33"/>
        <v>2.0137568508768123E-2</v>
      </c>
      <c r="O178" s="5">
        <f t="shared" si="34"/>
        <v>0.11111111111111112</v>
      </c>
      <c r="P178" s="5">
        <f t="shared" si="35"/>
        <v>1.2304489213782739</v>
      </c>
      <c r="Q178" s="5"/>
    </row>
    <row r="179" spans="1:17">
      <c r="A179" s="4" t="str">
        <f t="shared" si="24"/>
        <v>~cé~ : [θe]</v>
      </c>
      <c r="B179" s="2">
        <v>1</v>
      </c>
      <c r="C179" s="4" t="s">
        <v>351</v>
      </c>
      <c r="D179" s="5">
        <f t="shared" si="25"/>
        <v>4.0000000000000002E-4</v>
      </c>
      <c r="E179" s="5" t="str">
        <f t="shared" si="26"/>
        <v>~cé~</v>
      </c>
      <c r="F179" s="5" t="str">
        <f t="shared" si="27"/>
        <v>[θe]</v>
      </c>
      <c r="G179" s="6">
        <f t="shared" si="28"/>
        <v>2</v>
      </c>
      <c r="H179" s="6">
        <f t="shared" si="29"/>
        <v>2</v>
      </c>
      <c r="I179" s="6">
        <f t="shared" si="30"/>
        <v>2</v>
      </c>
      <c r="J179" s="5" cm="1">
        <f t="array" ref="J179">SUM(_xlfn._xlws.FILTER($D$2:$D$477,_xlfn.MAP($E$2:$E$477,_xlfn.LAMBDA(_xlpm.x,_xlpm.x=$E179))))</f>
        <v>4.0000000000000002E-4</v>
      </c>
      <c r="K179" s="5">
        <f t="shared" si="31"/>
        <v>1</v>
      </c>
      <c r="L179" s="5" cm="1">
        <f t="array" ref="L179">SUM(_xlfn._xlws.FILTER($D$2:$D$477,_xlfn.MAP($F$2:$F$477,_xlfn.LAMBDA(_xlpm.x,_xlpm.x=$F179))))</f>
        <v>7.1999999999999998E-3</v>
      </c>
      <c r="M179" s="5">
        <f t="shared" si="32"/>
        <v>5.5555555555555559E-2</v>
      </c>
      <c r="N179" s="5">
        <f t="shared" si="33"/>
        <v>1.9077696481990852E-2</v>
      </c>
      <c r="O179" s="5">
        <f t="shared" si="34"/>
        <v>0.10526315789473685</v>
      </c>
      <c r="P179" s="5">
        <f t="shared" si="35"/>
        <v>1.255272505103306</v>
      </c>
      <c r="Q179" s="5"/>
    </row>
    <row r="180" spans="1:17">
      <c r="A180" s="4" t="str">
        <f t="shared" si="24"/>
        <v>~té~ : [te]</v>
      </c>
      <c r="B180" s="2">
        <v>1</v>
      </c>
      <c r="C180" s="4" t="s">
        <v>381</v>
      </c>
      <c r="D180" s="5">
        <f t="shared" si="25"/>
        <v>4.0000000000000002E-4</v>
      </c>
      <c r="E180" s="5" t="str">
        <f t="shared" si="26"/>
        <v>~té~</v>
      </c>
      <c r="F180" s="5" t="str">
        <f t="shared" si="27"/>
        <v>[te]</v>
      </c>
      <c r="G180" s="6">
        <f t="shared" si="28"/>
        <v>2</v>
      </c>
      <c r="H180" s="6">
        <f t="shared" si="29"/>
        <v>2</v>
      </c>
      <c r="I180" s="6">
        <f t="shared" si="30"/>
        <v>2</v>
      </c>
      <c r="J180" s="5" cm="1">
        <f t="array" ref="J180">SUM(_xlfn._xlws.FILTER($D$2:$D$477,_xlfn.MAP($E$2:$E$477,_xlfn.LAMBDA(_xlpm.x,_xlpm.x=$E180))))</f>
        <v>4.0000000000000002E-4</v>
      </c>
      <c r="K180" s="5">
        <f t="shared" si="31"/>
        <v>1</v>
      </c>
      <c r="L180" s="5" cm="1">
        <f t="array" ref="L180">SUM(_xlfn._xlws.FILTER($D$2:$D$477,_xlfn.MAP($F$2:$F$477,_xlfn.LAMBDA(_xlpm.x,_xlpm.x=$F180))))</f>
        <v>7.1999999999999998E-3</v>
      </c>
      <c r="M180" s="5">
        <f t="shared" si="32"/>
        <v>5.5555555555555559E-2</v>
      </c>
      <c r="N180" s="5">
        <f t="shared" si="33"/>
        <v>1.9077696481990852E-2</v>
      </c>
      <c r="O180" s="5">
        <f t="shared" si="34"/>
        <v>0.10526315789473685</v>
      </c>
      <c r="P180" s="5">
        <f t="shared" si="35"/>
        <v>1.255272505103306</v>
      </c>
      <c r="Q180" s="5"/>
    </row>
    <row r="181" spans="1:17">
      <c r="A181" s="4" t="str">
        <f t="shared" si="24"/>
        <v>~he~ : [e]</v>
      </c>
      <c r="B181" s="2">
        <v>4</v>
      </c>
      <c r="C181" s="4" t="s">
        <v>196</v>
      </c>
      <c r="D181" s="5">
        <f t="shared" si="25"/>
        <v>1.6000000000000001E-3</v>
      </c>
      <c r="E181" s="5" t="str">
        <f t="shared" si="26"/>
        <v>~he~</v>
      </c>
      <c r="F181" s="5" t="str">
        <f t="shared" si="27"/>
        <v>[e]</v>
      </c>
      <c r="G181" s="6">
        <f t="shared" si="28"/>
        <v>2</v>
      </c>
      <c r="H181" s="6">
        <f t="shared" si="29"/>
        <v>1</v>
      </c>
      <c r="I181" s="6">
        <f t="shared" si="30"/>
        <v>2</v>
      </c>
      <c r="J181" s="5" cm="1">
        <f t="array" ref="J181">SUM(_xlfn._xlws.FILTER($D$2:$D$477,_xlfn.MAP($E$2:$E$477,_xlfn.LAMBDA(_xlpm.x,_xlpm.x=$E181))))</f>
        <v>1.6000000000000001E-3</v>
      </c>
      <c r="K181" s="5">
        <f t="shared" si="31"/>
        <v>1</v>
      </c>
      <c r="L181" s="5" cm="1">
        <f t="array" ref="L181">SUM(_xlfn._xlws.FILTER($D$2:$D$477,_xlfn.MAP($F$2:$F$477,_xlfn.LAMBDA(_xlpm.x,_xlpm.x=$F181))))</f>
        <v>2.9600000000000001E-2</v>
      </c>
      <c r="M181" s="5">
        <f t="shared" si="32"/>
        <v>5.4054054054054057E-2</v>
      </c>
      <c r="N181" s="5">
        <f t="shared" si="33"/>
        <v>3.4204455946688125E-2</v>
      </c>
      <c r="O181" s="5">
        <f t="shared" si="34"/>
        <v>0.10256410256410257</v>
      </c>
      <c r="P181" s="5">
        <f t="shared" si="35"/>
        <v>1.2671717284030137</v>
      </c>
      <c r="Q181" s="5"/>
    </row>
    <row r="182" spans="1:17">
      <c r="A182" s="4" t="str">
        <f t="shared" si="24"/>
        <v>~dó~ : [ðo]</v>
      </c>
      <c r="B182" s="2">
        <v>1</v>
      </c>
      <c r="C182" s="4" t="s">
        <v>359</v>
      </c>
      <c r="D182" s="5">
        <f t="shared" si="25"/>
        <v>4.0000000000000002E-4</v>
      </c>
      <c r="E182" s="5" t="str">
        <f t="shared" si="26"/>
        <v>~dó~</v>
      </c>
      <c r="F182" s="5" t="str">
        <f t="shared" si="27"/>
        <v>[ðo]</v>
      </c>
      <c r="G182" s="6">
        <f t="shared" si="28"/>
        <v>2</v>
      </c>
      <c r="H182" s="6">
        <f t="shared" si="29"/>
        <v>2</v>
      </c>
      <c r="I182" s="6">
        <f t="shared" si="30"/>
        <v>2</v>
      </c>
      <c r="J182" s="5" cm="1">
        <f t="array" ref="J182">SUM(_xlfn._xlws.FILTER($D$2:$D$477,_xlfn.MAP($E$2:$E$477,_xlfn.LAMBDA(_xlpm.x,_xlpm.x=$E182))))</f>
        <v>8.0000000000000004E-4</v>
      </c>
      <c r="K182" s="5">
        <f t="shared" si="31"/>
        <v>0.5</v>
      </c>
      <c r="L182" s="5" cm="1">
        <f t="array" ref="L182">SUM(_xlfn._xlws.FILTER($D$2:$D$477,_xlfn.MAP($F$2:$F$477,_xlfn.LAMBDA(_xlpm.x,_xlpm.x=$F182))))</f>
        <v>1.7200000000000003E-2</v>
      </c>
      <c r="M182" s="5">
        <f t="shared" si="32"/>
        <v>2.3255813953488368E-2</v>
      </c>
      <c r="N182" s="5">
        <f t="shared" si="33"/>
        <v>8.055027403507246E-3</v>
      </c>
      <c r="O182" s="5">
        <f t="shared" si="34"/>
        <v>4.4444444444444432E-2</v>
      </c>
      <c r="P182" s="5">
        <f t="shared" si="35"/>
        <v>1.3324384599156054</v>
      </c>
      <c r="Q182" s="5"/>
    </row>
    <row r="183" spans="1:17">
      <c r="A183" s="4" t="str">
        <f t="shared" si="24"/>
        <v>~tá~ : [ta]</v>
      </c>
      <c r="B183" s="2">
        <v>1</v>
      </c>
      <c r="C183" s="4" t="s">
        <v>382</v>
      </c>
      <c r="D183" s="5">
        <f t="shared" si="25"/>
        <v>4.0000000000000002E-4</v>
      </c>
      <c r="E183" s="5" t="str">
        <f t="shared" si="26"/>
        <v>~tá~</v>
      </c>
      <c r="F183" s="5" t="str">
        <f t="shared" si="27"/>
        <v>[ta]</v>
      </c>
      <c r="G183" s="6">
        <f t="shared" si="28"/>
        <v>2</v>
      </c>
      <c r="H183" s="6">
        <f t="shared" si="29"/>
        <v>2</v>
      </c>
      <c r="I183" s="6">
        <f t="shared" si="30"/>
        <v>2</v>
      </c>
      <c r="J183" s="5" cm="1">
        <f t="array" ref="J183">SUM(_xlfn._xlws.FILTER($D$2:$D$477,_xlfn.MAP($E$2:$E$477,_xlfn.LAMBDA(_xlpm.x,_xlpm.x=$E183))))</f>
        <v>4.0000000000000002E-4</v>
      </c>
      <c r="K183" s="5">
        <f t="shared" si="31"/>
        <v>1</v>
      </c>
      <c r="L183" s="5" cm="1">
        <f t="array" ref="L183">SUM(_xlfn._xlws.FILTER($D$2:$D$477,_xlfn.MAP($F$2:$F$477,_xlfn.LAMBDA(_xlpm.x,_xlpm.x=$F183))))</f>
        <v>1.04E-2</v>
      </c>
      <c r="M183" s="5">
        <f t="shared" si="32"/>
        <v>3.8461538461538464E-2</v>
      </c>
      <c r="N183" s="5">
        <f t="shared" si="33"/>
        <v>1.3425045672512079E-2</v>
      </c>
      <c r="O183" s="5">
        <f t="shared" si="34"/>
        <v>7.407407407407407E-2</v>
      </c>
      <c r="P183" s="5">
        <f t="shared" si="35"/>
        <v>1.414973347970818</v>
      </c>
      <c r="Q183" s="5"/>
    </row>
    <row r="184" spans="1:17">
      <c r="A184" s="4" t="str">
        <f t="shared" si="24"/>
        <v>~só~ : [so]</v>
      </c>
      <c r="B184" s="2">
        <v>1</v>
      </c>
      <c r="C184" s="4" t="s">
        <v>390</v>
      </c>
      <c r="D184" s="5">
        <f t="shared" si="25"/>
        <v>4.0000000000000002E-4</v>
      </c>
      <c r="E184" s="5" t="str">
        <f t="shared" si="26"/>
        <v>~só~</v>
      </c>
      <c r="F184" s="5" t="str">
        <f t="shared" si="27"/>
        <v>[so]</v>
      </c>
      <c r="G184" s="6">
        <f t="shared" si="28"/>
        <v>2</v>
      </c>
      <c r="H184" s="6">
        <f t="shared" si="29"/>
        <v>2</v>
      </c>
      <c r="I184" s="6">
        <f t="shared" si="30"/>
        <v>2</v>
      </c>
      <c r="J184" s="5" cm="1">
        <f t="array" ref="J184">SUM(_xlfn._xlws.FILTER($D$2:$D$477,_xlfn.MAP($E$2:$E$477,_xlfn.LAMBDA(_xlpm.x,_xlpm.x=$E184))))</f>
        <v>4.0000000000000002E-4</v>
      </c>
      <c r="K184" s="5">
        <f t="shared" si="31"/>
        <v>1</v>
      </c>
      <c r="L184" s="5" cm="1">
        <f t="array" ref="L184">SUM(_xlfn._xlws.FILTER($D$2:$D$477,_xlfn.MAP($F$2:$F$477,_xlfn.LAMBDA(_xlpm.x,_xlpm.x=$F184))))</f>
        <v>1.04E-2</v>
      </c>
      <c r="M184" s="5">
        <f t="shared" si="32"/>
        <v>3.8461538461538464E-2</v>
      </c>
      <c r="N184" s="5">
        <f t="shared" si="33"/>
        <v>1.3425045672512079E-2</v>
      </c>
      <c r="O184" s="5">
        <f t="shared" si="34"/>
        <v>7.407407407407407E-2</v>
      </c>
      <c r="P184" s="5">
        <f t="shared" si="35"/>
        <v>1.414973347970818</v>
      </c>
      <c r="Q184" s="5"/>
    </row>
    <row r="185" spans="1:17">
      <c r="A185" s="4" t="str">
        <f t="shared" si="24"/>
        <v>~có~ : [ko]</v>
      </c>
      <c r="B185" s="2">
        <v>2</v>
      </c>
      <c r="C185" s="4" t="s">
        <v>274</v>
      </c>
      <c r="D185" s="5">
        <f t="shared" si="25"/>
        <v>8.0000000000000004E-4</v>
      </c>
      <c r="E185" s="5" t="str">
        <f t="shared" si="26"/>
        <v>~có~</v>
      </c>
      <c r="F185" s="5" t="str">
        <f t="shared" si="27"/>
        <v>[ko]</v>
      </c>
      <c r="G185" s="6">
        <f t="shared" si="28"/>
        <v>2</v>
      </c>
      <c r="H185" s="6">
        <f t="shared" si="29"/>
        <v>2</v>
      </c>
      <c r="I185" s="6">
        <f t="shared" si="30"/>
        <v>2</v>
      </c>
      <c r="J185" s="5" cm="1">
        <f t="array" ref="J185">SUM(_xlfn._xlws.FILTER($D$2:$D$477,_xlfn.MAP($E$2:$E$477,_xlfn.LAMBDA(_xlpm.x,_xlpm.x=$E185))))</f>
        <v>8.0000000000000004E-4</v>
      </c>
      <c r="K185" s="5">
        <f t="shared" si="31"/>
        <v>1</v>
      </c>
      <c r="L185" s="5" cm="1">
        <f t="array" ref="L185">SUM(_xlfn._xlws.FILTER($D$2:$D$477,_xlfn.MAP($F$2:$F$477,_xlfn.LAMBDA(_xlpm.x,_xlpm.x=$F185))))</f>
        <v>2.3199999999999998E-2</v>
      </c>
      <c r="M185" s="5">
        <f t="shared" si="32"/>
        <v>3.4482758620689662E-2</v>
      </c>
      <c r="N185" s="5">
        <f t="shared" si="33"/>
        <v>1.9150374565260437E-2</v>
      </c>
      <c r="O185" s="5">
        <f t="shared" si="34"/>
        <v>6.666666666666668E-2</v>
      </c>
      <c r="P185" s="5">
        <f t="shared" si="35"/>
        <v>1.4623979978989561</v>
      </c>
      <c r="Q185" s="5"/>
    </row>
    <row r="186" spans="1:17">
      <c r="A186" s="4" t="str">
        <f t="shared" si="24"/>
        <v>~zá~ : [s]</v>
      </c>
      <c r="B186" s="2">
        <v>1</v>
      </c>
      <c r="C186" s="4" t="s">
        <v>383</v>
      </c>
      <c r="D186" s="5">
        <f t="shared" si="25"/>
        <v>4.0000000000000002E-4</v>
      </c>
      <c r="E186" s="5" t="str">
        <f t="shared" si="26"/>
        <v>~zá~</v>
      </c>
      <c r="F186" s="5" t="str">
        <f t="shared" si="27"/>
        <v>[s]</v>
      </c>
      <c r="G186" s="6">
        <f t="shared" si="28"/>
        <v>2</v>
      </c>
      <c r="H186" s="6">
        <f t="shared" si="29"/>
        <v>1</v>
      </c>
      <c r="I186" s="6">
        <f t="shared" si="30"/>
        <v>2</v>
      </c>
      <c r="J186" s="5" cm="1">
        <f t="array" ref="J186">SUM(_xlfn._xlws.FILTER($D$2:$D$477,_xlfn.MAP($E$2:$E$477,_xlfn.LAMBDA(_xlpm.x,_xlpm.x=$E186))))</f>
        <v>4.0000000000000002E-4</v>
      </c>
      <c r="K186" s="5">
        <f t="shared" si="31"/>
        <v>1</v>
      </c>
      <c r="L186" s="5" cm="1">
        <f t="array" ref="L186">SUM(_xlfn._xlws.FILTER($D$2:$D$477,_xlfn.MAP($F$2:$F$477,_xlfn.LAMBDA(_xlpm.x,_xlpm.x=$F186))))</f>
        <v>2.12E-2</v>
      </c>
      <c r="M186" s="5">
        <f t="shared" si="32"/>
        <v>1.8867924528301886E-2</v>
      </c>
      <c r="N186" s="5">
        <f t="shared" si="33"/>
        <v>5.3195484903501202E-3</v>
      </c>
      <c r="O186" s="5">
        <f t="shared" si="34"/>
        <v>3.7037037037037035E-2</v>
      </c>
      <c r="P186" s="5">
        <f t="shared" si="35"/>
        <v>1.7242758696007889</v>
      </c>
      <c r="Q186" s="5"/>
    </row>
    <row r="187" spans="1:17">
      <c r="A187" s="4" t="str">
        <f t="shared" si="24"/>
        <v>~ie~ : [ɾ]</v>
      </c>
      <c r="B187" s="2">
        <v>1</v>
      </c>
      <c r="C187" s="4" t="s">
        <v>341</v>
      </c>
      <c r="D187" s="5">
        <f t="shared" si="25"/>
        <v>4.0000000000000002E-4</v>
      </c>
      <c r="E187" s="5" t="str">
        <f t="shared" si="26"/>
        <v>~ie~</v>
      </c>
      <c r="F187" s="5" t="str">
        <f t="shared" si="27"/>
        <v>[ɾ]</v>
      </c>
      <c r="G187" s="6">
        <f t="shared" si="28"/>
        <v>2</v>
      </c>
      <c r="H187" s="6">
        <f t="shared" si="29"/>
        <v>1</v>
      </c>
      <c r="I187" s="6">
        <f t="shared" si="30"/>
        <v>2</v>
      </c>
      <c r="J187" s="5" cm="1">
        <f t="array" ref="J187">SUM(_xlfn._xlws.FILTER($D$2:$D$477,_xlfn.MAP($E$2:$E$477,_xlfn.LAMBDA(_xlpm.x,_xlpm.x=$E187))))</f>
        <v>8.0000000000000004E-4</v>
      </c>
      <c r="K187" s="5">
        <f t="shared" si="31"/>
        <v>0.5</v>
      </c>
      <c r="L187" s="5" cm="1">
        <f t="array" ref="L187">SUM(_xlfn._xlws.FILTER($D$2:$D$477,_xlfn.MAP($F$2:$F$477,_xlfn.LAMBDA(_xlpm.x,_xlpm.x=$F187))))</f>
        <v>6.239999999999999E-2</v>
      </c>
      <c r="M187" s="5">
        <f t="shared" si="32"/>
        <v>6.4102564102564118E-3</v>
      </c>
      <c r="N187" s="5">
        <f t="shared" si="33"/>
        <v>1.8180735346766241E-3</v>
      </c>
      <c r="O187" s="5">
        <f t="shared" si="34"/>
        <v>1.2658227848101269E-2</v>
      </c>
      <c r="P187" s="5">
        <f t="shared" si="35"/>
        <v>1.8920946026904804</v>
      </c>
      <c r="Q187" s="5"/>
    </row>
    <row r="188" spans="1:17">
      <c r="A188" s="4" t="str">
        <f t="shared" si="24"/>
        <v>~ia~ : [ɾ]</v>
      </c>
      <c r="B188" s="2">
        <v>1</v>
      </c>
      <c r="C188" s="4" t="s">
        <v>344</v>
      </c>
      <c r="D188" s="5">
        <f t="shared" si="25"/>
        <v>4.0000000000000002E-4</v>
      </c>
      <c r="E188" s="5" t="str">
        <f t="shared" si="26"/>
        <v>~ia~</v>
      </c>
      <c r="F188" s="5" t="str">
        <f t="shared" si="27"/>
        <v>[ɾ]</v>
      </c>
      <c r="G188" s="6">
        <f t="shared" si="28"/>
        <v>2</v>
      </c>
      <c r="H188" s="6">
        <f t="shared" si="29"/>
        <v>1</v>
      </c>
      <c r="I188" s="6">
        <f t="shared" si="30"/>
        <v>2</v>
      </c>
      <c r="J188" s="5" cm="1">
        <f t="array" ref="J188">SUM(_xlfn._xlws.FILTER($D$2:$D$477,_xlfn.MAP($E$2:$E$477,_xlfn.LAMBDA(_xlpm.x,_xlpm.x=$E188))))</f>
        <v>4.0000000000000002E-4</v>
      </c>
      <c r="K188" s="5">
        <f t="shared" si="31"/>
        <v>1</v>
      </c>
      <c r="L188" s="5" cm="1">
        <f t="array" ref="L188">SUM(_xlfn._xlws.FILTER($D$2:$D$477,_xlfn.MAP($F$2:$F$477,_xlfn.LAMBDA(_xlpm.x,_xlpm.x=$F188))))</f>
        <v>6.239999999999999E-2</v>
      </c>
      <c r="M188" s="5">
        <f t="shared" si="32"/>
        <v>6.4102564102564118E-3</v>
      </c>
      <c r="N188" s="5">
        <f t="shared" si="33"/>
        <v>1.8296536208847554E-3</v>
      </c>
      <c r="O188" s="5">
        <f t="shared" si="34"/>
        <v>1.2738853503184717E-2</v>
      </c>
      <c r="P188" s="5">
        <f t="shared" si="35"/>
        <v>2.1931245983544616</v>
      </c>
      <c r="Q188" s="5"/>
    </row>
    <row r="189" spans="1:17">
      <c r="A189" s="4" t="str">
        <f t="shared" si="24"/>
        <v>~dio~ : [djo]</v>
      </c>
      <c r="B189" s="2">
        <v>1</v>
      </c>
      <c r="C189" s="4" t="s">
        <v>493</v>
      </c>
      <c r="D189" s="5">
        <f t="shared" si="25"/>
        <v>4.0000000000000002E-4</v>
      </c>
      <c r="E189" s="5" t="str">
        <f t="shared" si="26"/>
        <v>~dio~</v>
      </c>
      <c r="F189" s="5" t="str">
        <f t="shared" si="27"/>
        <v>[djo]</v>
      </c>
      <c r="G189" s="6">
        <f t="shared" si="28"/>
        <v>3</v>
      </c>
      <c r="H189" s="6">
        <f t="shared" si="29"/>
        <v>3</v>
      </c>
      <c r="I189" s="6">
        <f t="shared" si="30"/>
        <v>3</v>
      </c>
      <c r="J189" s="5" cm="1">
        <f t="array" ref="J189">SUM(_xlfn._xlws.FILTER($D$2:$D$477,_xlfn.MAP($E$2:$E$477,_xlfn.LAMBDA(_xlpm.x,_xlpm.x=$E189))))</f>
        <v>2E-3</v>
      </c>
      <c r="K189" s="5">
        <f t="shared" si="31"/>
        <v>0.2</v>
      </c>
      <c r="L189" s="5" cm="1">
        <f t="array" ref="L189">SUM(_xlfn._xlws.FILTER($D$2:$D$477,_xlfn.MAP($F$2:$F$477,_xlfn.LAMBDA(_xlpm.x,_xlpm.x=$F189))))</f>
        <v>4.0000000000000002E-4</v>
      </c>
      <c r="M189" s="5">
        <f t="shared" si="32"/>
        <v>1</v>
      </c>
      <c r="N189" s="5">
        <f t="shared" si="33"/>
        <v>7.013697912484157E-2</v>
      </c>
      <c r="O189" s="5">
        <f t="shared" si="34"/>
        <v>0.33333333333333337</v>
      </c>
      <c r="P189" s="5">
        <f t="shared" si="35"/>
        <v>-0.69897000433601875</v>
      </c>
      <c r="Q189" s="5"/>
    </row>
    <row r="190" spans="1:17">
      <c r="A190" s="4" t="str">
        <f t="shared" si="24"/>
        <v>~bre~ : [bɾe]</v>
      </c>
      <c r="B190" s="2">
        <v>1</v>
      </c>
      <c r="C190" s="4" t="s">
        <v>496</v>
      </c>
      <c r="D190" s="5">
        <f t="shared" si="25"/>
        <v>4.0000000000000002E-4</v>
      </c>
      <c r="E190" s="5" t="str">
        <f t="shared" si="26"/>
        <v>~bre~</v>
      </c>
      <c r="F190" s="5" t="str">
        <f t="shared" si="27"/>
        <v>[bɾe]</v>
      </c>
      <c r="G190" s="6">
        <f t="shared" si="28"/>
        <v>3</v>
      </c>
      <c r="H190" s="6">
        <f t="shared" si="29"/>
        <v>3</v>
      </c>
      <c r="I190" s="6">
        <f t="shared" si="30"/>
        <v>3</v>
      </c>
      <c r="J190" s="5" cm="1">
        <f t="array" ref="J190">SUM(_xlfn._xlws.FILTER($D$2:$D$477,_xlfn.MAP($E$2:$E$477,_xlfn.LAMBDA(_xlpm.x,_xlpm.x=$E190))))</f>
        <v>1.5999999999999999E-3</v>
      </c>
      <c r="K190" s="5">
        <f t="shared" si="31"/>
        <v>0.25000000000000006</v>
      </c>
      <c r="L190" s="5" cm="1">
        <f t="array" ref="L190">SUM(_xlfn._xlws.FILTER($D$2:$D$477,_xlfn.MAP($F$2:$F$477,_xlfn.LAMBDA(_xlpm.x,_xlpm.x=$F190))))</f>
        <v>4.0000000000000002E-4</v>
      </c>
      <c r="M190" s="5">
        <f t="shared" si="32"/>
        <v>1</v>
      </c>
      <c r="N190" s="5">
        <f t="shared" si="33"/>
        <v>8.4164374949809884E-2</v>
      </c>
      <c r="O190" s="5">
        <f t="shared" si="34"/>
        <v>0.40000000000000008</v>
      </c>
      <c r="P190" s="5">
        <f t="shared" si="35"/>
        <v>-0.60205999132796229</v>
      </c>
      <c r="Q190" s="5"/>
    </row>
    <row r="191" spans="1:17">
      <c r="A191" s="4" t="str">
        <f t="shared" si="24"/>
        <v>~bra~ : [bɾa]</v>
      </c>
      <c r="B191" s="2">
        <v>1</v>
      </c>
      <c r="C191" s="4" t="s">
        <v>497</v>
      </c>
      <c r="D191" s="5">
        <f t="shared" si="25"/>
        <v>4.0000000000000002E-4</v>
      </c>
      <c r="E191" s="5" t="str">
        <f t="shared" si="26"/>
        <v>~bra~</v>
      </c>
      <c r="F191" s="5" t="str">
        <f t="shared" si="27"/>
        <v>[bɾa]</v>
      </c>
      <c r="G191" s="6">
        <f t="shared" si="28"/>
        <v>3</v>
      </c>
      <c r="H191" s="6">
        <f t="shared" si="29"/>
        <v>3</v>
      </c>
      <c r="I191" s="6">
        <f t="shared" si="30"/>
        <v>3</v>
      </c>
      <c r="J191" s="5" cm="1">
        <f t="array" ref="J191">SUM(_xlfn._xlws.FILTER($D$2:$D$477,_xlfn.MAP($E$2:$E$477,_xlfn.LAMBDA(_xlpm.x,_xlpm.x=$E191))))</f>
        <v>1.5999999999999999E-3</v>
      </c>
      <c r="K191" s="5">
        <f t="shared" si="31"/>
        <v>0.25000000000000006</v>
      </c>
      <c r="L191" s="5" cm="1">
        <f t="array" ref="L191">SUM(_xlfn._xlws.FILTER($D$2:$D$477,_xlfn.MAP($F$2:$F$477,_xlfn.LAMBDA(_xlpm.x,_xlpm.x=$F191))))</f>
        <v>4.0000000000000002E-4</v>
      </c>
      <c r="M191" s="5">
        <f t="shared" si="32"/>
        <v>1</v>
      </c>
      <c r="N191" s="5">
        <f t="shared" si="33"/>
        <v>8.4164374949809884E-2</v>
      </c>
      <c r="O191" s="5">
        <f t="shared" si="34"/>
        <v>0.40000000000000008</v>
      </c>
      <c r="P191" s="5">
        <f t="shared" si="35"/>
        <v>-0.60205999132796229</v>
      </c>
      <c r="Q191" s="5"/>
    </row>
    <row r="192" spans="1:17">
      <c r="A192" s="4" t="str">
        <f t="shared" si="24"/>
        <v>~bla~ : [bla]</v>
      </c>
      <c r="B192" s="2">
        <v>1</v>
      </c>
      <c r="C192" s="4" t="s">
        <v>501</v>
      </c>
      <c r="D192" s="5">
        <f t="shared" si="25"/>
        <v>4.0000000000000002E-4</v>
      </c>
      <c r="E192" s="5" t="str">
        <f t="shared" si="26"/>
        <v>~bla~</v>
      </c>
      <c r="F192" s="5" t="str">
        <f t="shared" si="27"/>
        <v>[bla]</v>
      </c>
      <c r="G192" s="6">
        <f t="shared" si="28"/>
        <v>3</v>
      </c>
      <c r="H192" s="6">
        <f t="shared" si="29"/>
        <v>3</v>
      </c>
      <c r="I192" s="6">
        <f t="shared" si="30"/>
        <v>3</v>
      </c>
      <c r="J192" s="5" cm="1">
        <f t="array" ref="J192">SUM(_xlfn._xlws.FILTER($D$2:$D$477,_xlfn.MAP($E$2:$E$477,_xlfn.LAMBDA(_xlpm.x,_xlpm.x=$E192))))</f>
        <v>1.5999999999999999E-3</v>
      </c>
      <c r="K192" s="5">
        <f t="shared" si="31"/>
        <v>0.25000000000000006</v>
      </c>
      <c r="L192" s="5" cm="1">
        <f t="array" ref="L192">SUM(_xlfn._xlws.FILTER($D$2:$D$477,_xlfn.MAP($F$2:$F$477,_xlfn.LAMBDA(_xlpm.x,_xlpm.x=$F192))))</f>
        <v>4.0000000000000002E-4</v>
      </c>
      <c r="M192" s="5">
        <f t="shared" si="32"/>
        <v>1</v>
      </c>
      <c r="N192" s="5">
        <f t="shared" si="33"/>
        <v>8.4164374949809884E-2</v>
      </c>
      <c r="O192" s="5">
        <f t="shared" si="34"/>
        <v>0.40000000000000008</v>
      </c>
      <c r="P192" s="5">
        <f t="shared" si="35"/>
        <v>-0.60205999132796229</v>
      </c>
      <c r="Q192" s="5"/>
    </row>
    <row r="193" spans="1:17">
      <c r="A193" s="4" t="str">
        <f t="shared" si="24"/>
        <v>~bri~ : [βɾi]</v>
      </c>
      <c r="B193" s="2">
        <v>1</v>
      </c>
      <c r="C193" s="4" t="s">
        <v>290</v>
      </c>
      <c r="D193" s="5">
        <f t="shared" si="25"/>
        <v>4.0000000000000002E-4</v>
      </c>
      <c r="E193" s="5" t="str">
        <f t="shared" si="26"/>
        <v>~bri~</v>
      </c>
      <c r="F193" s="5" t="str">
        <f t="shared" si="27"/>
        <v>[βɾi]</v>
      </c>
      <c r="G193" s="6">
        <f t="shared" si="28"/>
        <v>3</v>
      </c>
      <c r="H193" s="6">
        <f t="shared" si="29"/>
        <v>3</v>
      </c>
      <c r="I193" s="6">
        <f t="shared" si="30"/>
        <v>3</v>
      </c>
      <c r="J193" s="5" cm="1">
        <f t="array" ref="J193">SUM(_xlfn._xlws.FILTER($D$2:$D$477,_xlfn.MAP($E$2:$E$477,_xlfn.LAMBDA(_xlpm.x,_xlpm.x=$E193))))</f>
        <v>1.2000000000000001E-3</v>
      </c>
      <c r="K193" s="5">
        <f t="shared" si="31"/>
        <v>0.33333333333333331</v>
      </c>
      <c r="L193" s="5" cm="1">
        <f t="array" ref="L193">SUM(_xlfn._xlws.FILTER($D$2:$D$477,_xlfn.MAP($F$2:$F$477,_xlfn.LAMBDA(_xlpm.x,_xlpm.x=$F193))))</f>
        <v>4.0000000000000002E-4</v>
      </c>
      <c r="M193" s="5">
        <f t="shared" si="32"/>
        <v>1</v>
      </c>
      <c r="N193" s="5">
        <f t="shared" si="33"/>
        <v>0.10520546868726234</v>
      </c>
      <c r="O193" s="5">
        <f t="shared" si="34"/>
        <v>0.5</v>
      </c>
      <c r="P193" s="5">
        <f t="shared" si="35"/>
        <v>-0.47712125471966244</v>
      </c>
      <c r="Q193" s="5"/>
    </row>
    <row r="194" spans="1:17">
      <c r="A194" s="4" t="str">
        <f t="shared" ref="A194:A257" si="36">_xlfn.LET(_xlpm.sep," : ",CONCATENATE(E194,_xlpm.sep,F194))</f>
        <v>~gue~ : [ɣe]</v>
      </c>
      <c r="B194" s="2">
        <v>1</v>
      </c>
      <c r="C194" s="4" t="s">
        <v>350</v>
      </c>
      <c r="D194" s="5">
        <f t="shared" ref="D194:D257" si="37">B194/freq.sum.r1a</f>
        <v>4.0000000000000002E-4</v>
      </c>
      <c r="E194" s="5" t="str">
        <f t="shared" ref="E194:E257" si="38">_xlfn.LET(_xlpm.sep,":",_xlpm.w,$C194,_xlfn.CONCAT("~",RIGHT(_xlpm.w,LEN(_xlpm.w)-FIND(_xlpm.sep,_xlpm.w)),"~"))</f>
        <v>~gue~</v>
      </c>
      <c r="F194" s="5" t="str">
        <f t="shared" ref="F194:F257" si="39">_xlfn.LET(_xlpm.sep,":",_xlpm.w,$C194,_xlfn.CONCAT("[",LEFT(_xlpm.w,FIND(_xlpm.sep,_xlpm.w)-1),"]"))</f>
        <v>[ɣe]</v>
      </c>
      <c r="G194" s="6">
        <f t="shared" ref="G194:G257" si="40">_xlfn.LET(_xlpm.w,E194,LEN(_xlpm.w)-2)</f>
        <v>3</v>
      </c>
      <c r="H194" s="6">
        <f t="shared" ref="H194:H257" si="41">_xlfn.LET(_xlpm.w,F194,LEN(_xlpm.w)-2)</f>
        <v>2</v>
      </c>
      <c r="I194" s="6">
        <f t="shared" ref="I194:I257" si="42">_xlfn.LET(_xlpm.a,H194,_xlpm.b,G194,MAX(_xlpm.a,_xlpm.b))</f>
        <v>3</v>
      </c>
      <c r="J194" s="5" cm="1">
        <f t="array" ref="J194">SUM(_xlfn._xlws.FILTER($D$2:$D$477,_xlfn.MAP($E$2:$E$477,_xlfn.LAMBDA(_xlpm.x,_xlpm.x=$E194))))</f>
        <v>8.0000000000000004E-4</v>
      </c>
      <c r="K194" s="5">
        <f t="shared" ref="K194:K257" si="43">$D194/J194</f>
        <v>0.5</v>
      </c>
      <c r="L194" s="5" cm="1">
        <f t="array" ref="L194">SUM(_xlfn._xlws.FILTER($D$2:$D$477,_xlfn.MAP($F$2:$F$477,_xlfn.LAMBDA(_xlpm.x,_xlpm.x=$F194))))</f>
        <v>4.0000000000000002E-4</v>
      </c>
      <c r="M194" s="5">
        <f t="shared" ref="M194:M257" si="44">$D194/L194</f>
        <v>1</v>
      </c>
      <c r="N194" s="5">
        <f t="shared" ref="N194:N257" si="45">_xlfn.LET(_xlpm.freq,B194,_xlpm.size,H194+1,_xlpm.F,O194,LOG(1+_xlpm.freq)*LOG(1+_xlpm.size)*_xlpm.F)</f>
        <v>0.12082541105260872</v>
      </c>
      <c r="O194" s="5">
        <f t="shared" ref="O194:O257" si="46">_xlfn.LET(_xlpm.a,M194,_xlpm.b,K194,2*_xlpm.a*_xlpm.b/(_xlpm.a+_xlpm.b))</f>
        <v>0.66666666666666663</v>
      </c>
      <c r="P194" s="5">
        <f t="shared" ref="P194:P257" si="47">_xlfn.LET(_xlpm.p,K194,_xlpm.q,M194,LOG(_xlpm.p/_xlpm.q))</f>
        <v>-0.3010299956639812</v>
      </c>
      <c r="Q194" s="5"/>
    </row>
    <row r="195" spans="1:17">
      <c r="A195" s="4" t="str">
        <f t="shared" si="36"/>
        <v>~gue~ : [ge]</v>
      </c>
      <c r="B195" s="2">
        <v>1</v>
      </c>
      <c r="C195" s="4" t="s">
        <v>484</v>
      </c>
      <c r="D195" s="5">
        <f t="shared" si="37"/>
        <v>4.0000000000000002E-4</v>
      </c>
      <c r="E195" s="5" t="str">
        <f t="shared" si="38"/>
        <v>~gue~</v>
      </c>
      <c r="F195" s="5" t="str">
        <f t="shared" si="39"/>
        <v>[ge]</v>
      </c>
      <c r="G195" s="6">
        <f t="shared" si="40"/>
        <v>3</v>
      </c>
      <c r="H195" s="6">
        <f t="shared" si="41"/>
        <v>2</v>
      </c>
      <c r="I195" s="6">
        <f t="shared" si="42"/>
        <v>3</v>
      </c>
      <c r="J195" s="5" cm="1">
        <f t="array" ref="J195">SUM(_xlfn._xlws.FILTER($D$2:$D$477,_xlfn.MAP($E$2:$E$477,_xlfn.LAMBDA(_xlpm.x,_xlpm.x=$E195))))</f>
        <v>8.0000000000000004E-4</v>
      </c>
      <c r="K195" s="5">
        <f t="shared" si="43"/>
        <v>0.5</v>
      </c>
      <c r="L195" s="5" cm="1">
        <f t="array" ref="L195">SUM(_xlfn._xlws.FILTER($D$2:$D$477,_xlfn.MAP($F$2:$F$477,_xlfn.LAMBDA(_xlpm.x,_xlpm.x=$F195))))</f>
        <v>4.0000000000000002E-4</v>
      </c>
      <c r="M195" s="5">
        <f t="shared" si="44"/>
        <v>1</v>
      </c>
      <c r="N195" s="5">
        <f t="shared" si="45"/>
        <v>0.12082541105260872</v>
      </c>
      <c r="O195" s="5">
        <f t="shared" si="46"/>
        <v>0.66666666666666663</v>
      </c>
      <c r="P195" s="5">
        <f t="shared" si="47"/>
        <v>-0.3010299956639812</v>
      </c>
      <c r="Q195" s="5"/>
    </row>
    <row r="196" spans="1:17">
      <c r="A196" s="4" t="str">
        <f t="shared" si="36"/>
        <v>~blo~ : [blo]</v>
      </c>
      <c r="B196" s="2">
        <v>1</v>
      </c>
      <c r="C196" s="4" t="s">
        <v>500</v>
      </c>
      <c r="D196" s="5">
        <f t="shared" si="37"/>
        <v>4.0000000000000002E-4</v>
      </c>
      <c r="E196" s="5" t="str">
        <f t="shared" si="38"/>
        <v>~blo~</v>
      </c>
      <c r="F196" s="5" t="str">
        <f t="shared" si="39"/>
        <v>[blo]</v>
      </c>
      <c r="G196" s="6">
        <f t="shared" si="40"/>
        <v>3</v>
      </c>
      <c r="H196" s="6">
        <f t="shared" si="41"/>
        <v>3</v>
      </c>
      <c r="I196" s="6">
        <f t="shared" si="42"/>
        <v>3</v>
      </c>
      <c r="J196" s="5" cm="1">
        <f t="array" ref="J196">SUM(_xlfn._xlws.FILTER($D$2:$D$477,_xlfn.MAP($E$2:$E$477,_xlfn.LAMBDA(_xlpm.x,_xlpm.x=$E196))))</f>
        <v>8.0000000000000004E-4</v>
      </c>
      <c r="K196" s="5">
        <f t="shared" si="43"/>
        <v>0.5</v>
      </c>
      <c r="L196" s="5" cm="1">
        <f t="array" ref="L196">SUM(_xlfn._xlws.FILTER($D$2:$D$477,_xlfn.MAP($F$2:$F$477,_xlfn.LAMBDA(_xlpm.x,_xlpm.x=$F196))))</f>
        <v>4.0000000000000002E-4</v>
      </c>
      <c r="M196" s="5">
        <f t="shared" si="44"/>
        <v>1</v>
      </c>
      <c r="N196" s="5">
        <f t="shared" si="45"/>
        <v>0.14027395824968311</v>
      </c>
      <c r="O196" s="5">
        <f t="shared" si="46"/>
        <v>0.66666666666666663</v>
      </c>
      <c r="P196" s="5">
        <f t="shared" si="47"/>
        <v>-0.3010299956639812</v>
      </c>
      <c r="Q196" s="5"/>
    </row>
    <row r="197" spans="1:17">
      <c r="A197" s="4" t="str">
        <f t="shared" si="36"/>
        <v>~gua~ : [ɣwa]</v>
      </c>
      <c r="B197" s="2">
        <v>2</v>
      </c>
      <c r="C197" s="4" t="s">
        <v>228</v>
      </c>
      <c r="D197" s="5">
        <f t="shared" si="37"/>
        <v>8.0000000000000004E-4</v>
      </c>
      <c r="E197" s="5" t="str">
        <f t="shared" si="38"/>
        <v>~gua~</v>
      </c>
      <c r="F197" s="5" t="str">
        <f t="shared" si="39"/>
        <v>[ɣwa]</v>
      </c>
      <c r="G197" s="6">
        <f t="shared" si="40"/>
        <v>3</v>
      </c>
      <c r="H197" s="6">
        <f t="shared" si="41"/>
        <v>3</v>
      </c>
      <c r="I197" s="6">
        <f t="shared" si="42"/>
        <v>3</v>
      </c>
      <c r="J197" s="5" cm="1">
        <f t="array" ref="J197">SUM(_xlfn._xlws.FILTER($D$2:$D$477,_xlfn.MAP($E$2:$E$477,_xlfn.LAMBDA(_xlpm.x,_xlpm.x=$E197))))</f>
        <v>1.6000000000000001E-3</v>
      </c>
      <c r="K197" s="5">
        <f t="shared" si="43"/>
        <v>0.5</v>
      </c>
      <c r="L197" s="5" cm="1">
        <f t="array" ref="L197">SUM(_xlfn._xlws.FILTER($D$2:$D$477,_xlfn.MAP($F$2:$F$477,_xlfn.LAMBDA(_xlpm.x,_xlpm.x=$F197))))</f>
        <v>8.0000000000000004E-4</v>
      </c>
      <c r="M197" s="5">
        <f t="shared" si="44"/>
        <v>1</v>
      </c>
      <c r="N197" s="5">
        <f t="shared" si="45"/>
        <v>0.22232896365347279</v>
      </c>
      <c r="O197" s="5">
        <f t="shared" si="46"/>
        <v>0.66666666666666663</v>
      </c>
      <c r="P197" s="5">
        <f t="shared" si="47"/>
        <v>-0.3010299956639812</v>
      </c>
      <c r="Q197" s="5"/>
    </row>
    <row r="198" spans="1:17">
      <c r="A198" s="4" t="str">
        <f t="shared" si="36"/>
        <v>~via~ : [βja]</v>
      </c>
      <c r="B198" s="2">
        <v>2</v>
      </c>
      <c r="C198" s="4" t="s">
        <v>236</v>
      </c>
      <c r="D198" s="5">
        <f t="shared" si="37"/>
        <v>8.0000000000000004E-4</v>
      </c>
      <c r="E198" s="5" t="str">
        <f t="shared" si="38"/>
        <v>~via~</v>
      </c>
      <c r="F198" s="5" t="str">
        <f t="shared" si="39"/>
        <v>[βja]</v>
      </c>
      <c r="G198" s="6">
        <f t="shared" si="40"/>
        <v>3</v>
      </c>
      <c r="H198" s="6">
        <f t="shared" si="41"/>
        <v>3</v>
      </c>
      <c r="I198" s="6">
        <f t="shared" si="42"/>
        <v>3</v>
      </c>
      <c r="J198" s="5" cm="1">
        <f t="array" ref="J198">SUM(_xlfn._xlws.FILTER($D$2:$D$477,_xlfn.MAP($E$2:$E$477,_xlfn.LAMBDA(_xlpm.x,_xlpm.x=$E198))))</f>
        <v>1.6000000000000001E-3</v>
      </c>
      <c r="K198" s="5">
        <f t="shared" si="43"/>
        <v>0.5</v>
      </c>
      <c r="L198" s="5" cm="1">
        <f t="array" ref="L198">SUM(_xlfn._xlws.FILTER($D$2:$D$477,_xlfn.MAP($F$2:$F$477,_xlfn.LAMBDA(_xlpm.x,_xlpm.x=$F198))))</f>
        <v>8.0000000000000004E-4</v>
      </c>
      <c r="M198" s="5">
        <f t="shared" si="44"/>
        <v>1</v>
      </c>
      <c r="N198" s="5">
        <f t="shared" si="45"/>
        <v>0.22232896365347279</v>
      </c>
      <c r="O198" s="5">
        <f t="shared" si="46"/>
        <v>0.66666666666666663</v>
      </c>
      <c r="P198" s="5">
        <f t="shared" si="47"/>
        <v>-0.3010299956639812</v>
      </c>
      <c r="Q198" s="5"/>
    </row>
    <row r="199" spans="1:17">
      <c r="A199" s="4" t="str">
        <f t="shared" si="36"/>
        <v>~gua~ : [gwa]</v>
      </c>
      <c r="B199" s="2">
        <v>2</v>
      </c>
      <c r="C199" s="4" t="s">
        <v>276</v>
      </c>
      <c r="D199" s="5">
        <f t="shared" si="37"/>
        <v>8.0000000000000004E-4</v>
      </c>
      <c r="E199" s="5" t="str">
        <f t="shared" si="38"/>
        <v>~gua~</v>
      </c>
      <c r="F199" s="5" t="str">
        <f t="shared" si="39"/>
        <v>[gwa]</v>
      </c>
      <c r="G199" s="6">
        <f t="shared" si="40"/>
        <v>3</v>
      </c>
      <c r="H199" s="6">
        <f t="shared" si="41"/>
        <v>3</v>
      </c>
      <c r="I199" s="6">
        <f t="shared" si="42"/>
        <v>3</v>
      </c>
      <c r="J199" s="5" cm="1">
        <f t="array" ref="J199">SUM(_xlfn._xlws.FILTER($D$2:$D$477,_xlfn.MAP($E$2:$E$477,_xlfn.LAMBDA(_xlpm.x,_xlpm.x=$E199))))</f>
        <v>1.6000000000000001E-3</v>
      </c>
      <c r="K199" s="5">
        <f t="shared" si="43"/>
        <v>0.5</v>
      </c>
      <c r="L199" s="5" cm="1">
        <f t="array" ref="L199">SUM(_xlfn._xlws.FILTER($D$2:$D$477,_xlfn.MAP($F$2:$F$477,_xlfn.LAMBDA(_xlpm.x,_xlpm.x=$F199))))</f>
        <v>8.0000000000000004E-4</v>
      </c>
      <c r="M199" s="5">
        <f t="shared" si="44"/>
        <v>1</v>
      </c>
      <c r="N199" s="5">
        <f t="shared" si="45"/>
        <v>0.22232896365347279</v>
      </c>
      <c r="O199" s="5">
        <f t="shared" si="46"/>
        <v>0.66666666666666663</v>
      </c>
      <c r="P199" s="5">
        <f t="shared" si="47"/>
        <v>-0.3010299956639812</v>
      </c>
      <c r="Q199" s="5"/>
    </row>
    <row r="200" spans="1:17">
      <c r="A200" s="4" t="str">
        <f t="shared" si="36"/>
        <v>~via~ : [bja]</v>
      </c>
      <c r="B200" s="2">
        <v>2</v>
      </c>
      <c r="C200" s="4" t="s">
        <v>283</v>
      </c>
      <c r="D200" s="5">
        <f t="shared" si="37"/>
        <v>8.0000000000000004E-4</v>
      </c>
      <c r="E200" s="5" t="str">
        <f t="shared" si="38"/>
        <v>~via~</v>
      </c>
      <c r="F200" s="5" t="str">
        <f t="shared" si="39"/>
        <v>[bja]</v>
      </c>
      <c r="G200" s="6">
        <f t="shared" si="40"/>
        <v>3</v>
      </c>
      <c r="H200" s="6">
        <f t="shared" si="41"/>
        <v>3</v>
      </c>
      <c r="I200" s="6">
        <f t="shared" si="42"/>
        <v>3</v>
      </c>
      <c r="J200" s="5" cm="1">
        <f t="array" ref="J200">SUM(_xlfn._xlws.FILTER($D$2:$D$477,_xlfn.MAP($E$2:$E$477,_xlfn.LAMBDA(_xlpm.x,_xlpm.x=$E200))))</f>
        <v>1.6000000000000001E-3</v>
      </c>
      <c r="K200" s="5">
        <f t="shared" si="43"/>
        <v>0.5</v>
      </c>
      <c r="L200" s="5" cm="1">
        <f t="array" ref="L200">SUM(_xlfn._xlws.FILTER($D$2:$D$477,_xlfn.MAP($F$2:$F$477,_xlfn.LAMBDA(_xlpm.x,_xlpm.x=$F200))))</f>
        <v>8.0000000000000004E-4</v>
      </c>
      <c r="M200" s="5">
        <f t="shared" si="44"/>
        <v>1</v>
      </c>
      <c r="N200" s="5">
        <f t="shared" si="45"/>
        <v>0.22232896365347279</v>
      </c>
      <c r="O200" s="5">
        <f t="shared" si="46"/>
        <v>0.66666666666666663</v>
      </c>
      <c r="P200" s="5">
        <f t="shared" si="47"/>
        <v>-0.3010299956639812</v>
      </c>
      <c r="Q200" s="5"/>
    </row>
    <row r="201" spans="1:17">
      <c r="A201" s="4" t="str">
        <f t="shared" si="36"/>
        <v>~bri~ : [bɾi]</v>
      </c>
      <c r="B201" s="2">
        <v>2</v>
      </c>
      <c r="C201" s="4" t="s">
        <v>280</v>
      </c>
      <c r="D201" s="5">
        <f t="shared" si="37"/>
        <v>8.0000000000000004E-4</v>
      </c>
      <c r="E201" s="5" t="str">
        <f t="shared" si="38"/>
        <v>~bri~</v>
      </c>
      <c r="F201" s="5" t="str">
        <f t="shared" si="39"/>
        <v>[bɾi]</v>
      </c>
      <c r="G201" s="6">
        <f t="shared" si="40"/>
        <v>3</v>
      </c>
      <c r="H201" s="6">
        <f t="shared" si="41"/>
        <v>3</v>
      </c>
      <c r="I201" s="6">
        <f t="shared" si="42"/>
        <v>3</v>
      </c>
      <c r="J201" s="5" cm="1">
        <f t="array" ref="J201">SUM(_xlfn._xlws.FILTER($D$2:$D$477,_xlfn.MAP($E$2:$E$477,_xlfn.LAMBDA(_xlpm.x,_xlpm.x=$E201))))</f>
        <v>1.2000000000000001E-3</v>
      </c>
      <c r="K201" s="5">
        <f t="shared" si="43"/>
        <v>0.66666666666666663</v>
      </c>
      <c r="L201" s="5" cm="1">
        <f t="array" ref="L201">SUM(_xlfn._xlws.FILTER($D$2:$D$477,_xlfn.MAP($F$2:$F$477,_xlfn.LAMBDA(_xlpm.x,_xlpm.x=$F201))))</f>
        <v>8.0000000000000004E-4</v>
      </c>
      <c r="M201" s="5">
        <f t="shared" si="44"/>
        <v>1</v>
      </c>
      <c r="N201" s="5">
        <f t="shared" si="45"/>
        <v>0.26679475638416739</v>
      </c>
      <c r="O201" s="5">
        <f t="shared" si="46"/>
        <v>0.8</v>
      </c>
      <c r="P201" s="5">
        <f t="shared" si="47"/>
        <v>-0.17609125905568127</v>
      </c>
      <c r="Q201" s="5"/>
    </row>
    <row r="202" spans="1:17">
      <c r="A202" s="4" t="str">
        <f t="shared" si="36"/>
        <v>~bre~ : [βɾe]</v>
      </c>
      <c r="B202" s="2">
        <v>3</v>
      </c>
      <c r="C202" s="4" t="s">
        <v>198</v>
      </c>
      <c r="D202" s="5">
        <f t="shared" si="37"/>
        <v>1.1999999999999999E-3</v>
      </c>
      <c r="E202" s="4" t="str">
        <f t="shared" si="38"/>
        <v>~bre~</v>
      </c>
      <c r="F202" s="4" t="str">
        <f t="shared" si="39"/>
        <v>[βɾe]</v>
      </c>
      <c r="G202" s="6">
        <f t="shared" si="40"/>
        <v>3</v>
      </c>
      <c r="H202" s="6">
        <f t="shared" si="41"/>
        <v>3</v>
      </c>
      <c r="I202" s="6">
        <f t="shared" si="42"/>
        <v>3</v>
      </c>
      <c r="J202" s="5" cm="1">
        <f t="array" ref="J202">SUM(_xlfn._xlws.FILTER($D$2:$D$477,_xlfn.MAP($E$2:$E$477,_xlfn.LAMBDA(_xlpm.x,_xlpm.x=$E202))))</f>
        <v>1.5999999999999999E-3</v>
      </c>
      <c r="K202" s="5">
        <f t="shared" si="43"/>
        <v>0.75</v>
      </c>
      <c r="L202" s="5" cm="1">
        <f t="array" ref="L202">SUM(_xlfn._xlws.FILTER($D$2:$D$477,_xlfn.MAP($F$2:$F$477,_xlfn.LAMBDA(_xlpm.x,_xlpm.x=$F202))))</f>
        <v>1.1999999999999999E-3</v>
      </c>
      <c r="M202" s="5">
        <f t="shared" si="44"/>
        <v>1</v>
      </c>
      <c r="N202" s="5">
        <f t="shared" si="45"/>
        <v>0.36070446407061374</v>
      </c>
      <c r="O202" s="5">
        <f t="shared" si="46"/>
        <v>0.8571428571428571</v>
      </c>
      <c r="P202" s="5">
        <f t="shared" si="47"/>
        <v>-0.12493873660829995</v>
      </c>
      <c r="Q202" s="5"/>
    </row>
    <row r="203" spans="1:17">
      <c r="A203" s="4" t="str">
        <f t="shared" si="36"/>
        <v>~bra~ : [βɾa]</v>
      </c>
      <c r="B203" s="2">
        <v>3</v>
      </c>
      <c r="C203" s="4" t="s">
        <v>199</v>
      </c>
      <c r="D203" s="5">
        <f t="shared" si="37"/>
        <v>1.1999999999999999E-3</v>
      </c>
      <c r="E203" s="4" t="str">
        <f t="shared" si="38"/>
        <v>~bra~</v>
      </c>
      <c r="F203" s="4" t="str">
        <f t="shared" si="39"/>
        <v>[βɾa]</v>
      </c>
      <c r="G203" s="6">
        <f t="shared" si="40"/>
        <v>3</v>
      </c>
      <c r="H203" s="6">
        <f t="shared" si="41"/>
        <v>3</v>
      </c>
      <c r="I203" s="6">
        <f t="shared" si="42"/>
        <v>3</v>
      </c>
      <c r="J203" s="5" cm="1">
        <f t="array" ref="J203">SUM(_xlfn._xlws.FILTER($D$2:$D$477,_xlfn.MAP($E$2:$E$477,_xlfn.LAMBDA(_xlpm.x,_xlpm.x=$E203))))</f>
        <v>1.5999999999999999E-3</v>
      </c>
      <c r="K203" s="5">
        <f t="shared" si="43"/>
        <v>0.75</v>
      </c>
      <c r="L203" s="5" cm="1">
        <f t="array" ref="L203">SUM(_xlfn._xlws.FILTER($D$2:$D$477,_xlfn.MAP($F$2:$F$477,_xlfn.LAMBDA(_xlpm.x,_xlpm.x=$F203))))</f>
        <v>1.1999999999999999E-3</v>
      </c>
      <c r="M203" s="5">
        <f t="shared" si="44"/>
        <v>1</v>
      </c>
      <c r="N203" s="5">
        <f t="shared" si="45"/>
        <v>0.36070446407061374</v>
      </c>
      <c r="O203" s="5">
        <f t="shared" si="46"/>
        <v>0.8571428571428571</v>
      </c>
      <c r="P203" s="5">
        <f t="shared" si="47"/>
        <v>-0.12493873660829995</v>
      </c>
      <c r="Q203" s="5"/>
    </row>
    <row r="204" spans="1:17">
      <c r="A204" s="4" t="str">
        <f t="shared" si="36"/>
        <v>~bla~ : [βla]</v>
      </c>
      <c r="B204" s="2">
        <v>3</v>
      </c>
      <c r="C204" s="4" t="s">
        <v>201</v>
      </c>
      <c r="D204" s="5">
        <f t="shared" si="37"/>
        <v>1.1999999999999999E-3</v>
      </c>
      <c r="E204" s="4" t="str">
        <f t="shared" si="38"/>
        <v>~bla~</v>
      </c>
      <c r="F204" s="4" t="str">
        <f t="shared" si="39"/>
        <v>[βla]</v>
      </c>
      <c r="G204" s="6">
        <f t="shared" si="40"/>
        <v>3</v>
      </c>
      <c r="H204" s="6">
        <f t="shared" si="41"/>
        <v>3</v>
      </c>
      <c r="I204" s="6">
        <f t="shared" si="42"/>
        <v>3</v>
      </c>
      <c r="J204" s="5" cm="1">
        <f t="array" ref="J204">SUM(_xlfn._xlws.FILTER($D$2:$D$477,_xlfn.MAP($E$2:$E$477,_xlfn.LAMBDA(_xlpm.x,_xlpm.x=$E204))))</f>
        <v>1.5999999999999999E-3</v>
      </c>
      <c r="K204" s="5">
        <f t="shared" si="43"/>
        <v>0.75</v>
      </c>
      <c r="L204" s="5" cm="1">
        <f t="array" ref="L204">SUM(_xlfn._xlws.FILTER($D$2:$D$477,_xlfn.MAP($F$2:$F$477,_xlfn.LAMBDA(_xlpm.x,_xlpm.x=$F204))))</f>
        <v>1.1999999999999999E-3</v>
      </c>
      <c r="M204" s="5">
        <f t="shared" si="44"/>
        <v>1</v>
      </c>
      <c r="N204" s="5">
        <f t="shared" si="45"/>
        <v>0.36070446407061374</v>
      </c>
      <c r="O204" s="5">
        <f t="shared" si="46"/>
        <v>0.8571428571428571</v>
      </c>
      <c r="P204" s="5">
        <f t="shared" si="47"/>
        <v>-0.12493873660829995</v>
      </c>
      <c r="Q204" s="5"/>
    </row>
    <row r="205" spans="1:17">
      <c r="A205" s="4" t="str">
        <f t="shared" si="36"/>
        <v>~dio~ : [ðjo]</v>
      </c>
      <c r="B205" s="2">
        <v>4</v>
      </c>
      <c r="C205" s="4" t="s">
        <v>174</v>
      </c>
      <c r="D205" s="5">
        <f t="shared" si="37"/>
        <v>1.6000000000000001E-3</v>
      </c>
      <c r="E205" s="4" t="str">
        <f t="shared" si="38"/>
        <v>~dio~</v>
      </c>
      <c r="F205" s="4" t="str">
        <f t="shared" si="39"/>
        <v>[ðjo]</v>
      </c>
      <c r="G205" s="6">
        <f t="shared" si="40"/>
        <v>3</v>
      </c>
      <c r="H205" s="6">
        <f t="shared" si="41"/>
        <v>3</v>
      </c>
      <c r="I205" s="6">
        <f t="shared" si="42"/>
        <v>3</v>
      </c>
      <c r="J205" s="5" cm="1">
        <f t="array" ref="J205">SUM(_xlfn._xlws.FILTER($D$2:$D$477,_xlfn.MAP($E$2:$E$477,_xlfn.LAMBDA(_xlpm.x,_xlpm.x=$E205))))</f>
        <v>2E-3</v>
      </c>
      <c r="K205" s="5">
        <f t="shared" si="43"/>
        <v>0.8</v>
      </c>
      <c r="L205" s="5" cm="1">
        <f t="array" ref="L205">SUM(_xlfn._xlws.FILTER($D$2:$D$477,_xlfn.MAP($F$2:$F$477,_xlfn.LAMBDA(_xlpm.x,_xlpm.x=$F205))))</f>
        <v>1.6000000000000001E-3</v>
      </c>
      <c r="M205" s="5">
        <f t="shared" si="44"/>
        <v>1</v>
      </c>
      <c r="N205" s="5">
        <f t="shared" si="45"/>
        <v>0.4342747261879949</v>
      </c>
      <c r="O205" s="5">
        <f t="shared" si="46"/>
        <v>0.88888888888888895</v>
      </c>
      <c r="P205" s="5">
        <f t="shared" si="47"/>
        <v>-9.6910013008056392E-2</v>
      </c>
      <c r="Q205" s="5"/>
    </row>
    <row r="206" spans="1:17">
      <c r="A206" s="4" t="str">
        <f t="shared" si="36"/>
        <v>~blo~ : [βlo]</v>
      </c>
      <c r="B206" s="2">
        <v>1</v>
      </c>
      <c r="C206" s="4" t="s">
        <v>327</v>
      </c>
      <c r="D206" s="5">
        <f t="shared" si="37"/>
        <v>4.0000000000000002E-4</v>
      </c>
      <c r="E206" s="5" t="str">
        <f t="shared" si="38"/>
        <v>~blo~</v>
      </c>
      <c r="F206" s="5" t="str">
        <f t="shared" si="39"/>
        <v>[βlo]</v>
      </c>
      <c r="G206" s="6">
        <f t="shared" si="40"/>
        <v>3</v>
      </c>
      <c r="H206" s="6">
        <f t="shared" si="41"/>
        <v>3</v>
      </c>
      <c r="I206" s="6">
        <f t="shared" si="42"/>
        <v>3</v>
      </c>
      <c r="J206" s="5" cm="1">
        <f t="array" ref="J206">SUM(_xlfn._xlws.FILTER($D$2:$D$477,_xlfn.MAP($E$2:$E$477,_xlfn.LAMBDA(_xlpm.x,_xlpm.x=$E206))))</f>
        <v>8.0000000000000004E-4</v>
      </c>
      <c r="K206" s="5">
        <f t="shared" si="43"/>
        <v>0.5</v>
      </c>
      <c r="L206" s="5" cm="1">
        <f t="array" ref="L206">SUM(_xlfn._xlws.FILTER($D$2:$D$477,_xlfn.MAP($F$2:$F$477,_xlfn.LAMBDA(_xlpm.x,_xlpm.x=$F206))))</f>
        <v>8.0000000000000004E-4</v>
      </c>
      <c r="M206" s="5">
        <f t="shared" si="44"/>
        <v>0.5</v>
      </c>
      <c r="N206" s="5">
        <f t="shared" si="45"/>
        <v>0.10520546868726234</v>
      </c>
      <c r="O206" s="5">
        <f t="shared" si="46"/>
        <v>0.5</v>
      </c>
      <c r="P206" s="5">
        <f t="shared" si="47"/>
        <v>0</v>
      </c>
      <c r="Q206" s="5"/>
    </row>
    <row r="207" spans="1:17">
      <c r="A207" s="4" t="str">
        <f t="shared" si="36"/>
        <v>~llu~ : [ʎu]</v>
      </c>
      <c r="B207" s="2">
        <v>1</v>
      </c>
      <c r="C207" s="4" t="s">
        <v>308</v>
      </c>
      <c r="D207" s="5">
        <f t="shared" si="37"/>
        <v>4.0000000000000002E-4</v>
      </c>
      <c r="E207" s="5" t="str">
        <f t="shared" si="38"/>
        <v>~llu~</v>
      </c>
      <c r="F207" s="5" t="str">
        <f t="shared" si="39"/>
        <v>[ʎu]</v>
      </c>
      <c r="G207" s="6">
        <f t="shared" si="40"/>
        <v>3</v>
      </c>
      <c r="H207" s="6">
        <f t="shared" si="41"/>
        <v>2</v>
      </c>
      <c r="I207" s="6">
        <f t="shared" si="42"/>
        <v>3</v>
      </c>
      <c r="J207" s="5" cm="1">
        <f t="array" ref="J207">SUM(_xlfn._xlws.FILTER($D$2:$D$477,_xlfn.MAP($E$2:$E$477,_xlfn.LAMBDA(_xlpm.x,_xlpm.x=$E207))))</f>
        <v>4.0000000000000002E-4</v>
      </c>
      <c r="K207" s="5">
        <f t="shared" si="43"/>
        <v>1</v>
      </c>
      <c r="L207" s="5" cm="1">
        <f t="array" ref="L207">SUM(_xlfn._xlws.FILTER($D$2:$D$477,_xlfn.MAP($F$2:$F$477,_xlfn.LAMBDA(_xlpm.x,_xlpm.x=$F207))))</f>
        <v>4.0000000000000002E-4</v>
      </c>
      <c r="M207" s="5">
        <f t="shared" si="44"/>
        <v>1</v>
      </c>
      <c r="N207" s="5">
        <f t="shared" si="45"/>
        <v>0.18123811657891309</v>
      </c>
      <c r="O207" s="5">
        <f t="shared" si="46"/>
        <v>1</v>
      </c>
      <c r="P207" s="5">
        <f t="shared" si="47"/>
        <v>0</v>
      </c>
      <c r="Q207" s="5"/>
    </row>
    <row r="208" spans="1:17">
      <c r="A208" s="4" t="str">
        <f t="shared" si="36"/>
        <v>~rgo~ : [ɾɣo]</v>
      </c>
      <c r="B208" s="2">
        <v>1</v>
      </c>
      <c r="C208" s="4" t="s">
        <v>285</v>
      </c>
      <c r="D208" s="5">
        <f t="shared" si="37"/>
        <v>4.0000000000000002E-4</v>
      </c>
      <c r="E208" s="5" t="str">
        <f t="shared" si="38"/>
        <v>~rgo~</v>
      </c>
      <c r="F208" s="5" t="str">
        <f t="shared" si="39"/>
        <v>[ɾɣo]</v>
      </c>
      <c r="G208" s="6">
        <f t="shared" si="40"/>
        <v>3</v>
      </c>
      <c r="H208" s="6">
        <f t="shared" si="41"/>
        <v>3</v>
      </c>
      <c r="I208" s="6">
        <f t="shared" si="42"/>
        <v>3</v>
      </c>
      <c r="J208" s="5" cm="1">
        <f t="array" ref="J208">SUM(_xlfn._xlws.FILTER($D$2:$D$477,_xlfn.MAP($E$2:$E$477,_xlfn.LAMBDA(_xlpm.x,_xlpm.x=$E208))))</f>
        <v>4.0000000000000002E-4</v>
      </c>
      <c r="K208" s="5">
        <f t="shared" si="43"/>
        <v>1</v>
      </c>
      <c r="L208" s="5" cm="1">
        <f t="array" ref="L208">SUM(_xlfn._xlws.FILTER($D$2:$D$477,_xlfn.MAP($F$2:$F$477,_xlfn.LAMBDA(_xlpm.x,_xlpm.x=$F208))))</f>
        <v>4.0000000000000002E-4</v>
      </c>
      <c r="M208" s="5">
        <f t="shared" si="44"/>
        <v>1</v>
      </c>
      <c r="N208" s="5">
        <f t="shared" si="45"/>
        <v>0.21041093737452468</v>
      </c>
      <c r="O208" s="5">
        <f t="shared" si="46"/>
        <v>1</v>
      </c>
      <c r="P208" s="5">
        <f t="shared" si="47"/>
        <v>0</v>
      </c>
      <c r="Q208" s="5"/>
    </row>
    <row r="209" spans="1:17">
      <c r="A209" s="4" t="str">
        <f t="shared" si="36"/>
        <v>~bro~ : [βɾo]</v>
      </c>
      <c r="B209" s="2">
        <v>1</v>
      </c>
      <c r="C209" s="4" t="s">
        <v>286</v>
      </c>
      <c r="D209" s="5">
        <f t="shared" si="37"/>
        <v>4.0000000000000002E-4</v>
      </c>
      <c r="E209" s="5" t="str">
        <f t="shared" si="38"/>
        <v>~bro~</v>
      </c>
      <c r="F209" s="5" t="str">
        <f t="shared" si="39"/>
        <v>[βɾo]</v>
      </c>
      <c r="G209" s="6">
        <f t="shared" si="40"/>
        <v>3</v>
      </c>
      <c r="H209" s="6">
        <f t="shared" si="41"/>
        <v>3</v>
      </c>
      <c r="I209" s="6">
        <f t="shared" si="42"/>
        <v>3</v>
      </c>
      <c r="J209" s="5" cm="1">
        <f t="array" ref="J209">SUM(_xlfn._xlws.FILTER($D$2:$D$477,_xlfn.MAP($E$2:$E$477,_xlfn.LAMBDA(_xlpm.x,_xlpm.x=$E209))))</f>
        <v>4.0000000000000002E-4</v>
      </c>
      <c r="K209" s="5">
        <f t="shared" si="43"/>
        <v>1</v>
      </c>
      <c r="L209" s="5" cm="1">
        <f t="array" ref="L209">SUM(_xlfn._xlws.FILTER($D$2:$D$477,_xlfn.MAP($F$2:$F$477,_xlfn.LAMBDA(_xlpm.x,_xlpm.x=$F209))))</f>
        <v>4.0000000000000002E-4</v>
      </c>
      <c r="M209" s="5">
        <f t="shared" si="44"/>
        <v>1</v>
      </c>
      <c r="N209" s="5">
        <f t="shared" si="45"/>
        <v>0.21041093737452468</v>
      </c>
      <c r="O209" s="5">
        <f t="shared" si="46"/>
        <v>1</v>
      </c>
      <c r="P209" s="5">
        <f t="shared" si="47"/>
        <v>0</v>
      </c>
      <c r="Q209" s="5"/>
    </row>
    <row r="210" spans="1:17">
      <c r="A210" s="4" t="str">
        <f t="shared" si="36"/>
        <v>~rvi~ : [ɾβi]</v>
      </c>
      <c r="B210" s="2">
        <v>1</v>
      </c>
      <c r="C210" s="4" t="s">
        <v>287</v>
      </c>
      <c r="D210" s="5">
        <f t="shared" si="37"/>
        <v>4.0000000000000002E-4</v>
      </c>
      <c r="E210" s="5" t="str">
        <f t="shared" si="38"/>
        <v>~rvi~</v>
      </c>
      <c r="F210" s="5" t="str">
        <f t="shared" si="39"/>
        <v>[ɾβi]</v>
      </c>
      <c r="G210" s="6">
        <f t="shared" si="40"/>
        <v>3</v>
      </c>
      <c r="H210" s="6">
        <f t="shared" si="41"/>
        <v>3</v>
      </c>
      <c r="I210" s="6">
        <f t="shared" si="42"/>
        <v>3</v>
      </c>
      <c r="J210" s="5" cm="1">
        <f t="array" ref="J210">SUM(_xlfn._xlws.FILTER($D$2:$D$477,_xlfn.MAP($E$2:$E$477,_xlfn.LAMBDA(_xlpm.x,_xlpm.x=$E210))))</f>
        <v>4.0000000000000002E-4</v>
      </c>
      <c r="K210" s="5">
        <f t="shared" si="43"/>
        <v>1</v>
      </c>
      <c r="L210" s="5" cm="1">
        <f t="array" ref="L210">SUM(_xlfn._xlws.FILTER($D$2:$D$477,_xlfn.MAP($F$2:$F$477,_xlfn.LAMBDA(_xlpm.x,_xlpm.x=$F210))))</f>
        <v>4.0000000000000002E-4</v>
      </c>
      <c r="M210" s="5">
        <f t="shared" si="44"/>
        <v>1</v>
      </c>
      <c r="N210" s="5">
        <f t="shared" si="45"/>
        <v>0.21041093737452468</v>
      </c>
      <c r="O210" s="5">
        <f t="shared" si="46"/>
        <v>1</v>
      </c>
      <c r="P210" s="5">
        <f t="shared" si="47"/>
        <v>0</v>
      </c>
      <c r="Q210" s="5"/>
    </row>
    <row r="211" spans="1:17">
      <c r="A211" s="4" t="str">
        <f t="shared" si="36"/>
        <v>~rci~ : [ɾθi]</v>
      </c>
      <c r="B211" s="2">
        <v>1</v>
      </c>
      <c r="C211" s="4" t="s">
        <v>288</v>
      </c>
      <c r="D211" s="5">
        <f t="shared" si="37"/>
        <v>4.0000000000000002E-4</v>
      </c>
      <c r="E211" s="5" t="str">
        <f t="shared" si="38"/>
        <v>~rci~</v>
      </c>
      <c r="F211" s="5" t="str">
        <f t="shared" si="39"/>
        <v>[ɾθi]</v>
      </c>
      <c r="G211" s="6">
        <f t="shared" si="40"/>
        <v>3</v>
      </c>
      <c r="H211" s="6">
        <f t="shared" si="41"/>
        <v>3</v>
      </c>
      <c r="I211" s="6">
        <f t="shared" si="42"/>
        <v>3</v>
      </c>
      <c r="J211" s="5" cm="1">
        <f t="array" ref="J211">SUM(_xlfn._xlws.FILTER($D$2:$D$477,_xlfn.MAP($E$2:$E$477,_xlfn.LAMBDA(_xlpm.x,_xlpm.x=$E211))))</f>
        <v>4.0000000000000002E-4</v>
      </c>
      <c r="K211" s="5">
        <f t="shared" si="43"/>
        <v>1</v>
      </c>
      <c r="L211" s="5" cm="1">
        <f t="array" ref="L211">SUM(_xlfn._xlws.FILTER($D$2:$D$477,_xlfn.MAP($F$2:$F$477,_xlfn.LAMBDA(_xlpm.x,_xlpm.x=$F211))))</f>
        <v>4.0000000000000002E-4</v>
      </c>
      <c r="M211" s="5">
        <f t="shared" si="44"/>
        <v>1</v>
      </c>
      <c r="N211" s="5">
        <f t="shared" si="45"/>
        <v>0.21041093737452468</v>
      </c>
      <c r="O211" s="5">
        <f t="shared" si="46"/>
        <v>1</v>
      </c>
      <c r="P211" s="5">
        <f t="shared" si="47"/>
        <v>0</v>
      </c>
      <c r="Q211" s="5"/>
    </row>
    <row r="212" spans="1:17">
      <c r="A212" s="4" t="str">
        <f t="shared" si="36"/>
        <v>~rce~ : [ɾθe]</v>
      </c>
      <c r="B212" s="2">
        <v>1</v>
      </c>
      <c r="C212" s="4" t="s">
        <v>291</v>
      </c>
      <c r="D212" s="5">
        <f t="shared" si="37"/>
        <v>4.0000000000000002E-4</v>
      </c>
      <c r="E212" s="5" t="str">
        <f t="shared" si="38"/>
        <v>~rce~</v>
      </c>
      <c r="F212" s="5" t="str">
        <f t="shared" si="39"/>
        <v>[ɾθe]</v>
      </c>
      <c r="G212" s="6">
        <f t="shared" si="40"/>
        <v>3</v>
      </c>
      <c r="H212" s="6">
        <f t="shared" si="41"/>
        <v>3</v>
      </c>
      <c r="I212" s="6">
        <f t="shared" si="42"/>
        <v>3</v>
      </c>
      <c r="J212" s="5" cm="1">
        <f t="array" ref="J212">SUM(_xlfn._xlws.FILTER($D$2:$D$477,_xlfn.MAP($E$2:$E$477,_xlfn.LAMBDA(_xlpm.x,_xlpm.x=$E212))))</f>
        <v>4.0000000000000002E-4</v>
      </c>
      <c r="K212" s="5">
        <f t="shared" si="43"/>
        <v>1</v>
      </c>
      <c r="L212" s="5" cm="1">
        <f t="array" ref="L212">SUM(_xlfn._xlws.FILTER($D$2:$D$477,_xlfn.MAP($F$2:$F$477,_xlfn.LAMBDA(_xlpm.x,_xlpm.x=$F212))))</f>
        <v>4.0000000000000002E-4</v>
      </c>
      <c r="M212" s="5">
        <f t="shared" si="44"/>
        <v>1</v>
      </c>
      <c r="N212" s="5">
        <f t="shared" si="45"/>
        <v>0.21041093737452468</v>
      </c>
      <c r="O212" s="5">
        <f t="shared" si="46"/>
        <v>1</v>
      </c>
      <c r="P212" s="5">
        <f t="shared" si="47"/>
        <v>0</v>
      </c>
      <c r="Q212" s="5"/>
    </row>
    <row r="213" spans="1:17">
      <c r="A213" s="4" t="str">
        <f t="shared" si="36"/>
        <v>~rza~ : [ɾθa]</v>
      </c>
      <c r="B213" s="2">
        <v>1</v>
      </c>
      <c r="C213" s="4" t="s">
        <v>292</v>
      </c>
      <c r="D213" s="5">
        <f t="shared" si="37"/>
        <v>4.0000000000000002E-4</v>
      </c>
      <c r="E213" s="5" t="str">
        <f t="shared" si="38"/>
        <v>~rza~</v>
      </c>
      <c r="F213" s="5" t="str">
        <f t="shared" si="39"/>
        <v>[ɾθa]</v>
      </c>
      <c r="G213" s="6">
        <f t="shared" si="40"/>
        <v>3</v>
      </c>
      <c r="H213" s="6">
        <f t="shared" si="41"/>
        <v>3</v>
      </c>
      <c r="I213" s="6">
        <f t="shared" si="42"/>
        <v>3</v>
      </c>
      <c r="J213" s="5" cm="1">
        <f t="array" ref="J213">SUM(_xlfn._xlws.FILTER($D$2:$D$477,_xlfn.MAP($E$2:$E$477,_xlfn.LAMBDA(_xlpm.x,_xlpm.x=$E213))))</f>
        <v>4.0000000000000002E-4</v>
      </c>
      <c r="K213" s="5">
        <f t="shared" si="43"/>
        <v>1</v>
      </c>
      <c r="L213" s="5" cm="1">
        <f t="array" ref="L213">SUM(_xlfn._xlws.FILTER($D$2:$D$477,_xlfn.MAP($F$2:$F$477,_xlfn.LAMBDA(_xlpm.x,_xlpm.x=$F213))))</f>
        <v>4.0000000000000002E-4</v>
      </c>
      <c r="M213" s="5">
        <f t="shared" si="44"/>
        <v>1</v>
      </c>
      <c r="N213" s="5">
        <f t="shared" si="45"/>
        <v>0.21041093737452468</v>
      </c>
      <c r="O213" s="5">
        <f t="shared" si="46"/>
        <v>1</v>
      </c>
      <c r="P213" s="5">
        <f t="shared" si="47"/>
        <v>0</v>
      </c>
      <c r="Q213" s="5"/>
    </row>
    <row r="214" spans="1:17">
      <c r="A214" s="4" t="str">
        <f t="shared" si="36"/>
        <v>~nju~ : [ŋxu]</v>
      </c>
      <c r="B214" s="2">
        <v>1</v>
      </c>
      <c r="C214" s="4" t="s">
        <v>298</v>
      </c>
      <c r="D214" s="5">
        <f t="shared" si="37"/>
        <v>4.0000000000000002E-4</v>
      </c>
      <c r="E214" s="5" t="str">
        <f t="shared" si="38"/>
        <v>~nju~</v>
      </c>
      <c r="F214" s="5" t="str">
        <f t="shared" si="39"/>
        <v>[ŋxu]</v>
      </c>
      <c r="G214" s="6">
        <f t="shared" si="40"/>
        <v>3</v>
      </c>
      <c r="H214" s="6">
        <f t="shared" si="41"/>
        <v>3</v>
      </c>
      <c r="I214" s="6">
        <f t="shared" si="42"/>
        <v>3</v>
      </c>
      <c r="J214" s="5" cm="1">
        <f t="array" ref="J214">SUM(_xlfn._xlws.FILTER($D$2:$D$477,_xlfn.MAP($E$2:$E$477,_xlfn.LAMBDA(_xlpm.x,_xlpm.x=$E214))))</f>
        <v>4.0000000000000002E-4</v>
      </c>
      <c r="K214" s="5">
        <f t="shared" si="43"/>
        <v>1</v>
      </c>
      <c r="L214" s="5" cm="1">
        <f t="array" ref="L214">SUM(_xlfn._xlws.FILTER($D$2:$D$477,_xlfn.MAP($F$2:$F$477,_xlfn.LAMBDA(_xlpm.x,_xlpm.x=$F214))))</f>
        <v>4.0000000000000002E-4</v>
      </c>
      <c r="M214" s="5">
        <f t="shared" si="44"/>
        <v>1</v>
      </c>
      <c r="N214" s="5">
        <f t="shared" si="45"/>
        <v>0.21041093737452468</v>
      </c>
      <c r="O214" s="5">
        <f t="shared" si="46"/>
        <v>1</v>
      </c>
      <c r="P214" s="5">
        <f t="shared" si="47"/>
        <v>0</v>
      </c>
      <c r="Q214" s="5"/>
    </row>
    <row r="215" spans="1:17">
      <c r="A215" s="4" t="str">
        <f t="shared" si="36"/>
        <v>~ngi~ : [ŋxi]</v>
      </c>
      <c r="B215" s="2">
        <v>1</v>
      </c>
      <c r="C215" s="4" t="s">
        <v>300</v>
      </c>
      <c r="D215" s="5">
        <f t="shared" si="37"/>
        <v>4.0000000000000002E-4</v>
      </c>
      <c r="E215" s="5" t="str">
        <f t="shared" si="38"/>
        <v>~ngi~</v>
      </c>
      <c r="F215" s="5" t="str">
        <f t="shared" si="39"/>
        <v>[ŋxi]</v>
      </c>
      <c r="G215" s="6">
        <f t="shared" si="40"/>
        <v>3</v>
      </c>
      <c r="H215" s="6">
        <f t="shared" si="41"/>
        <v>3</v>
      </c>
      <c r="I215" s="6">
        <f t="shared" si="42"/>
        <v>3</v>
      </c>
      <c r="J215" s="5" cm="1">
        <f t="array" ref="J215">SUM(_xlfn._xlws.FILTER($D$2:$D$477,_xlfn.MAP($E$2:$E$477,_xlfn.LAMBDA(_xlpm.x,_xlpm.x=$E215))))</f>
        <v>4.0000000000000002E-4</v>
      </c>
      <c r="K215" s="5">
        <f t="shared" si="43"/>
        <v>1</v>
      </c>
      <c r="L215" s="5" cm="1">
        <f t="array" ref="L215">SUM(_xlfn._xlws.FILTER($D$2:$D$477,_xlfn.MAP($F$2:$F$477,_xlfn.LAMBDA(_xlpm.x,_xlpm.x=$F215))))</f>
        <v>4.0000000000000002E-4</v>
      </c>
      <c r="M215" s="5">
        <f t="shared" si="44"/>
        <v>1</v>
      </c>
      <c r="N215" s="5">
        <f t="shared" si="45"/>
        <v>0.21041093737452468</v>
      </c>
      <c r="O215" s="5">
        <f t="shared" si="46"/>
        <v>1</v>
      </c>
      <c r="P215" s="5">
        <f t="shared" si="47"/>
        <v>0</v>
      </c>
      <c r="Q215" s="5"/>
    </row>
    <row r="216" spans="1:17">
      <c r="A216" s="4" t="str">
        <f t="shared" si="36"/>
        <v>~rje~ : [ɾxe]</v>
      </c>
      <c r="B216" s="2">
        <v>1</v>
      </c>
      <c r="C216" s="4" t="s">
        <v>301</v>
      </c>
      <c r="D216" s="5">
        <f t="shared" si="37"/>
        <v>4.0000000000000002E-4</v>
      </c>
      <c r="E216" s="5" t="str">
        <f t="shared" si="38"/>
        <v>~rje~</v>
      </c>
      <c r="F216" s="5" t="str">
        <f t="shared" si="39"/>
        <v>[ɾxe]</v>
      </c>
      <c r="G216" s="6">
        <f t="shared" si="40"/>
        <v>3</v>
      </c>
      <c r="H216" s="6">
        <f t="shared" si="41"/>
        <v>3</v>
      </c>
      <c r="I216" s="6">
        <f t="shared" si="42"/>
        <v>3</v>
      </c>
      <c r="J216" s="5" cm="1">
        <f t="array" ref="J216">SUM(_xlfn._xlws.FILTER($D$2:$D$477,_xlfn.MAP($E$2:$E$477,_xlfn.LAMBDA(_xlpm.x,_xlpm.x=$E216))))</f>
        <v>4.0000000000000002E-4</v>
      </c>
      <c r="K216" s="5">
        <f t="shared" si="43"/>
        <v>1</v>
      </c>
      <c r="L216" s="5" cm="1">
        <f t="array" ref="L216">SUM(_xlfn._xlws.FILTER($D$2:$D$477,_xlfn.MAP($F$2:$F$477,_xlfn.LAMBDA(_xlpm.x,_xlpm.x=$F216))))</f>
        <v>4.0000000000000002E-4</v>
      </c>
      <c r="M216" s="5">
        <f t="shared" si="44"/>
        <v>1</v>
      </c>
      <c r="N216" s="5">
        <f t="shared" si="45"/>
        <v>0.21041093737452468</v>
      </c>
      <c r="O216" s="5">
        <f t="shared" si="46"/>
        <v>1</v>
      </c>
      <c r="P216" s="5">
        <f t="shared" si="47"/>
        <v>0</v>
      </c>
      <c r="Q216" s="5"/>
    </row>
    <row r="217" spans="1:17">
      <c r="A217" s="4" t="str">
        <f t="shared" si="36"/>
        <v>~bje~ : [βxe]</v>
      </c>
      <c r="B217" s="2">
        <v>1</v>
      </c>
      <c r="C217" s="4" t="s">
        <v>302</v>
      </c>
      <c r="D217" s="5">
        <f t="shared" si="37"/>
        <v>4.0000000000000002E-4</v>
      </c>
      <c r="E217" s="5" t="str">
        <f t="shared" si="38"/>
        <v>~bje~</v>
      </c>
      <c r="F217" s="5" t="str">
        <f t="shared" si="39"/>
        <v>[βxe]</v>
      </c>
      <c r="G217" s="6">
        <f t="shared" si="40"/>
        <v>3</v>
      </c>
      <c r="H217" s="6">
        <f t="shared" si="41"/>
        <v>3</v>
      </c>
      <c r="I217" s="6">
        <f t="shared" si="42"/>
        <v>3</v>
      </c>
      <c r="J217" s="5" cm="1">
        <f t="array" ref="J217">SUM(_xlfn._xlws.FILTER($D$2:$D$477,_xlfn.MAP($E$2:$E$477,_xlfn.LAMBDA(_xlpm.x,_xlpm.x=$E217))))</f>
        <v>4.0000000000000002E-4</v>
      </c>
      <c r="K217" s="5">
        <f t="shared" si="43"/>
        <v>1</v>
      </c>
      <c r="L217" s="5" cm="1">
        <f t="array" ref="L217">SUM(_xlfn._xlws.FILTER($D$2:$D$477,_xlfn.MAP($F$2:$F$477,_xlfn.LAMBDA(_xlpm.x,_xlpm.x=$F217))))</f>
        <v>4.0000000000000002E-4</v>
      </c>
      <c r="M217" s="5">
        <f t="shared" si="44"/>
        <v>1</v>
      </c>
      <c r="N217" s="5">
        <f t="shared" si="45"/>
        <v>0.21041093737452468</v>
      </c>
      <c r="O217" s="5">
        <f t="shared" si="46"/>
        <v>1</v>
      </c>
      <c r="P217" s="5">
        <f t="shared" si="47"/>
        <v>0</v>
      </c>
      <c r="Q217" s="5"/>
    </row>
    <row r="218" spans="1:17">
      <c r="A218" s="4" t="str">
        <f t="shared" si="36"/>
        <v>~nja~ : [ŋxa]</v>
      </c>
      <c r="B218" s="2">
        <v>1</v>
      </c>
      <c r="C218" s="4" t="s">
        <v>303</v>
      </c>
      <c r="D218" s="5">
        <f t="shared" si="37"/>
        <v>4.0000000000000002E-4</v>
      </c>
      <c r="E218" s="5" t="str">
        <f t="shared" si="38"/>
        <v>~nja~</v>
      </c>
      <c r="F218" s="5" t="str">
        <f t="shared" si="39"/>
        <v>[ŋxa]</v>
      </c>
      <c r="G218" s="6">
        <f t="shared" si="40"/>
        <v>3</v>
      </c>
      <c r="H218" s="6">
        <f t="shared" si="41"/>
        <v>3</v>
      </c>
      <c r="I218" s="6">
        <f t="shared" si="42"/>
        <v>3</v>
      </c>
      <c r="J218" s="5" cm="1">
        <f t="array" ref="J218">SUM(_xlfn._xlws.FILTER($D$2:$D$477,_xlfn.MAP($E$2:$E$477,_xlfn.LAMBDA(_xlpm.x,_xlpm.x=$E218))))</f>
        <v>4.0000000000000002E-4</v>
      </c>
      <c r="K218" s="5">
        <f t="shared" si="43"/>
        <v>1</v>
      </c>
      <c r="L218" s="5" cm="1">
        <f t="array" ref="L218">SUM(_xlfn._xlws.FILTER($D$2:$D$477,_xlfn.MAP($F$2:$F$477,_xlfn.LAMBDA(_xlpm.x,_xlpm.x=$F218))))</f>
        <v>4.0000000000000002E-4</v>
      </c>
      <c r="M218" s="5">
        <f t="shared" si="44"/>
        <v>1</v>
      </c>
      <c r="N218" s="5">
        <f t="shared" si="45"/>
        <v>0.21041093737452468</v>
      </c>
      <c r="O218" s="5">
        <f t="shared" si="46"/>
        <v>1</v>
      </c>
      <c r="P218" s="5">
        <f t="shared" si="47"/>
        <v>0</v>
      </c>
      <c r="Q218" s="5"/>
    </row>
    <row r="219" spans="1:17">
      <c r="A219" s="4" t="str">
        <f t="shared" si="36"/>
        <v>~rtu~ : [ɾtu]</v>
      </c>
      <c r="B219" s="2">
        <v>1</v>
      </c>
      <c r="C219" s="4" t="s">
        <v>311</v>
      </c>
      <c r="D219" s="5">
        <f t="shared" si="37"/>
        <v>4.0000000000000002E-4</v>
      </c>
      <c r="E219" s="5" t="str">
        <f t="shared" si="38"/>
        <v>~rtu~</v>
      </c>
      <c r="F219" s="5" t="str">
        <f t="shared" si="39"/>
        <v>[ɾtu]</v>
      </c>
      <c r="G219" s="6">
        <f t="shared" si="40"/>
        <v>3</v>
      </c>
      <c r="H219" s="6">
        <f t="shared" si="41"/>
        <v>3</v>
      </c>
      <c r="I219" s="6">
        <f t="shared" si="42"/>
        <v>3</v>
      </c>
      <c r="J219" s="5" cm="1">
        <f t="array" ref="J219">SUM(_xlfn._xlws.FILTER($D$2:$D$477,_xlfn.MAP($E$2:$E$477,_xlfn.LAMBDA(_xlpm.x,_xlpm.x=$E219))))</f>
        <v>4.0000000000000002E-4</v>
      </c>
      <c r="K219" s="5">
        <f t="shared" si="43"/>
        <v>1</v>
      </c>
      <c r="L219" s="5" cm="1">
        <f t="array" ref="L219">SUM(_xlfn._xlws.FILTER($D$2:$D$477,_xlfn.MAP($F$2:$F$477,_xlfn.LAMBDA(_xlpm.x,_xlpm.x=$F219))))</f>
        <v>4.0000000000000002E-4</v>
      </c>
      <c r="M219" s="5">
        <f t="shared" si="44"/>
        <v>1</v>
      </c>
      <c r="N219" s="5">
        <f t="shared" si="45"/>
        <v>0.21041093737452468</v>
      </c>
      <c r="O219" s="5">
        <f t="shared" si="46"/>
        <v>1</v>
      </c>
      <c r="P219" s="5">
        <f t="shared" si="47"/>
        <v>0</v>
      </c>
      <c r="Q219" s="5"/>
    </row>
    <row r="220" spans="1:17">
      <c r="A220" s="4" t="str">
        <f t="shared" si="36"/>
        <v>~rti~ : [ɾti]</v>
      </c>
      <c r="B220" s="2">
        <v>1</v>
      </c>
      <c r="C220" s="4" t="s">
        <v>312</v>
      </c>
      <c r="D220" s="5">
        <f t="shared" si="37"/>
        <v>4.0000000000000002E-4</v>
      </c>
      <c r="E220" s="5" t="str">
        <f t="shared" si="38"/>
        <v>~rti~</v>
      </c>
      <c r="F220" s="5" t="str">
        <f t="shared" si="39"/>
        <v>[ɾti]</v>
      </c>
      <c r="G220" s="6">
        <f t="shared" si="40"/>
        <v>3</v>
      </c>
      <c r="H220" s="6">
        <f t="shared" si="41"/>
        <v>3</v>
      </c>
      <c r="I220" s="6">
        <f t="shared" si="42"/>
        <v>3</v>
      </c>
      <c r="J220" s="5" cm="1">
        <f t="array" ref="J220">SUM(_xlfn._xlws.FILTER($D$2:$D$477,_xlfn.MAP($E$2:$E$477,_xlfn.LAMBDA(_xlpm.x,_xlpm.x=$E220))))</f>
        <v>4.0000000000000002E-4</v>
      </c>
      <c r="K220" s="5">
        <f t="shared" si="43"/>
        <v>1</v>
      </c>
      <c r="L220" s="5" cm="1">
        <f t="array" ref="L220">SUM(_xlfn._xlws.FILTER($D$2:$D$477,_xlfn.MAP($F$2:$F$477,_xlfn.LAMBDA(_xlpm.x,_xlpm.x=$F220))))</f>
        <v>4.0000000000000002E-4</v>
      </c>
      <c r="M220" s="5">
        <f t="shared" si="44"/>
        <v>1</v>
      </c>
      <c r="N220" s="5">
        <f t="shared" si="45"/>
        <v>0.21041093737452468</v>
      </c>
      <c r="O220" s="5">
        <f t="shared" si="46"/>
        <v>1</v>
      </c>
      <c r="P220" s="5">
        <f t="shared" si="47"/>
        <v>0</v>
      </c>
      <c r="Q220" s="5"/>
    </row>
    <row r="221" spans="1:17">
      <c r="A221" s="4" t="str">
        <f t="shared" si="36"/>
        <v>~bse~ : [βse]</v>
      </c>
      <c r="B221" s="2">
        <v>1</v>
      </c>
      <c r="C221" s="4" t="s">
        <v>314</v>
      </c>
      <c r="D221" s="5">
        <f t="shared" si="37"/>
        <v>4.0000000000000002E-4</v>
      </c>
      <c r="E221" s="5" t="str">
        <f t="shared" si="38"/>
        <v>~bse~</v>
      </c>
      <c r="F221" s="5" t="str">
        <f t="shared" si="39"/>
        <v>[βse]</v>
      </c>
      <c r="G221" s="6">
        <f t="shared" si="40"/>
        <v>3</v>
      </c>
      <c r="H221" s="6">
        <f t="shared" si="41"/>
        <v>3</v>
      </c>
      <c r="I221" s="6">
        <f t="shared" si="42"/>
        <v>3</v>
      </c>
      <c r="J221" s="5" cm="1">
        <f t="array" ref="J221">SUM(_xlfn._xlws.FILTER($D$2:$D$477,_xlfn.MAP($E$2:$E$477,_xlfn.LAMBDA(_xlpm.x,_xlpm.x=$E221))))</f>
        <v>4.0000000000000002E-4</v>
      </c>
      <c r="K221" s="5">
        <f t="shared" si="43"/>
        <v>1</v>
      </c>
      <c r="L221" s="5" cm="1">
        <f t="array" ref="L221">SUM(_xlfn._xlws.FILTER($D$2:$D$477,_xlfn.MAP($F$2:$F$477,_xlfn.LAMBDA(_xlpm.x,_xlpm.x=$F221))))</f>
        <v>4.0000000000000002E-4</v>
      </c>
      <c r="M221" s="5">
        <f t="shared" si="44"/>
        <v>1</v>
      </c>
      <c r="N221" s="5">
        <f t="shared" si="45"/>
        <v>0.21041093737452468</v>
      </c>
      <c r="O221" s="5">
        <f t="shared" si="46"/>
        <v>1</v>
      </c>
      <c r="P221" s="5">
        <f t="shared" si="47"/>
        <v>0</v>
      </c>
      <c r="Q221" s="5"/>
    </row>
    <row r="222" spans="1:17">
      <c r="A222" s="4" t="str">
        <f t="shared" si="36"/>
        <v>~rpo~ : [ɾpo]</v>
      </c>
      <c r="B222" s="2">
        <v>1</v>
      </c>
      <c r="C222" s="4" t="s">
        <v>317</v>
      </c>
      <c r="D222" s="5">
        <f t="shared" si="37"/>
        <v>4.0000000000000002E-4</v>
      </c>
      <c r="E222" s="5" t="str">
        <f t="shared" si="38"/>
        <v>~rpo~</v>
      </c>
      <c r="F222" s="5" t="str">
        <f t="shared" si="39"/>
        <v>[ɾpo]</v>
      </c>
      <c r="G222" s="6">
        <f t="shared" si="40"/>
        <v>3</v>
      </c>
      <c r="H222" s="6">
        <f t="shared" si="41"/>
        <v>3</v>
      </c>
      <c r="I222" s="6">
        <f t="shared" si="42"/>
        <v>3</v>
      </c>
      <c r="J222" s="5" cm="1">
        <f t="array" ref="J222">SUM(_xlfn._xlws.FILTER($D$2:$D$477,_xlfn.MAP($E$2:$E$477,_xlfn.LAMBDA(_xlpm.x,_xlpm.x=$E222))))</f>
        <v>4.0000000000000002E-4</v>
      </c>
      <c r="K222" s="5">
        <f t="shared" si="43"/>
        <v>1</v>
      </c>
      <c r="L222" s="5" cm="1">
        <f t="array" ref="L222">SUM(_xlfn._xlws.FILTER($D$2:$D$477,_xlfn.MAP($F$2:$F$477,_xlfn.LAMBDA(_xlpm.x,_xlpm.x=$F222))))</f>
        <v>4.0000000000000002E-4</v>
      </c>
      <c r="M222" s="5">
        <f t="shared" si="44"/>
        <v>1</v>
      </c>
      <c r="N222" s="5">
        <f t="shared" si="45"/>
        <v>0.21041093737452468</v>
      </c>
      <c r="O222" s="5">
        <f t="shared" si="46"/>
        <v>1</v>
      </c>
      <c r="P222" s="5">
        <f t="shared" si="47"/>
        <v>0</v>
      </c>
      <c r="Q222" s="5"/>
    </row>
    <row r="223" spans="1:17">
      <c r="A223" s="4" t="str">
        <f t="shared" si="36"/>
        <v>~gno~ : [ɣno]</v>
      </c>
      <c r="B223" s="2">
        <v>1</v>
      </c>
      <c r="C223" s="4" t="s">
        <v>321</v>
      </c>
      <c r="D223" s="5">
        <f t="shared" si="37"/>
        <v>4.0000000000000002E-4</v>
      </c>
      <c r="E223" s="5" t="str">
        <f t="shared" si="38"/>
        <v>~gno~</v>
      </c>
      <c r="F223" s="5" t="str">
        <f t="shared" si="39"/>
        <v>[ɣno]</v>
      </c>
      <c r="G223" s="6">
        <f t="shared" si="40"/>
        <v>3</v>
      </c>
      <c r="H223" s="6">
        <f t="shared" si="41"/>
        <v>3</v>
      </c>
      <c r="I223" s="6">
        <f t="shared" si="42"/>
        <v>3</v>
      </c>
      <c r="J223" s="5" cm="1">
        <f t="array" ref="J223">SUM(_xlfn._xlws.FILTER($D$2:$D$477,_xlfn.MAP($E$2:$E$477,_xlfn.LAMBDA(_xlpm.x,_xlpm.x=$E223))))</f>
        <v>4.0000000000000002E-4</v>
      </c>
      <c r="K223" s="5">
        <f t="shared" si="43"/>
        <v>1</v>
      </c>
      <c r="L223" s="5" cm="1">
        <f t="array" ref="L223">SUM(_xlfn._xlws.FILTER($D$2:$D$477,_xlfn.MAP($F$2:$F$477,_xlfn.LAMBDA(_xlpm.x,_xlpm.x=$F223))))</f>
        <v>4.0000000000000002E-4</v>
      </c>
      <c r="M223" s="5">
        <f t="shared" si="44"/>
        <v>1</v>
      </c>
      <c r="N223" s="5">
        <f t="shared" si="45"/>
        <v>0.21041093737452468</v>
      </c>
      <c r="O223" s="5">
        <f t="shared" si="46"/>
        <v>1</v>
      </c>
      <c r="P223" s="5">
        <f t="shared" si="47"/>
        <v>0</v>
      </c>
      <c r="Q223" s="5"/>
    </row>
    <row r="224" spans="1:17">
      <c r="A224" s="4" t="str">
        <f t="shared" si="36"/>
        <v>~rne~ : [ɾne]</v>
      </c>
      <c r="B224" s="2">
        <v>1</v>
      </c>
      <c r="C224" s="4" t="s">
        <v>322</v>
      </c>
      <c r="D224" s="5">
        <f t="shared" si="37"/>
        <v>4.0000000000000002E-4</v>
      </c>
      <c r="E224" s="5" t="str">
        <f t="shared" si="38"/>
        <v>~rne~</v>
      </c>
      <c r="F224" s="5" t="str">
        <f t="shared" si="39"/>
        <v>[ɾne]</v>
      </c>
      <c r="G224" s="6">
        <f t="shared" si="40"/>
        <v>3</v>
      </c>
      <c r="H224" s="6">
        <f t="shared" si="41"/>
        <v>3</v>
      </c>
      <c r="I224" s="6">
        <f t="shared" si="42"/>
        <v>3</v>
      </c>
      <c r="J224" s="5" cm="1">
        <f t="array" ref="J224">SUM(_xlfn._xlws.FILTER($D$2:$D$477,_xlfn.MAP($E$2:$E$477,_xlfn.LAMBDA(_xlpm.x,_xlpm.x=$E224))))</f>
        <v>4.0000000000000002E-4</v>
      </c>
      <c r="K224" s="5">
        <f t="shared" si="43"/>
        <v>1</v>
      </c>
      <c r="L224" s="5" cm="1">
        <f t="array" ref="L224">SUM(_xlfn._xlws.FILTER($D$2:$D$477,_xlfn.MAP($F$2:$F$477,_xlfn.LAMBDA(_xlpm.x,_xlpm.x=$F224))))</f>
        <v>4.0000000000000002E-4</v>
      </c>
      <c r="M224" s="5">
        <f t="shared" si="44"/>
        <v>1</v>
      </c>
      <c r="N224" s="5">
        <f t="shared" si="45"/>
        <v>0.21041093737452468</v>
      </c>
      <c r="O224" s="5">
        <f t="shared" si="46"/>
        <v>1</v>
      </c>
      <c r="P224" s="5">
        <f t="shared" si="47"/>
        <v>0</v>
      </c>
      <c r="Q224" s="5"/>
    </row>
    <row r="225" spans="1:17">
      <c r="A225" s="4" t="str">
        <f t="shared" si="36"/>
        <v>~rme~ : [ɾme]</v>
      </c>
      <c r="B225" s="2">
        <v>1</v>
      </c>
      <c r="C225" s="4" t="s">
        <v>323</v>
      </c>
      <c r="D225" s="5">
        <f t="shared" si="37"/>
        <v>4.0000000000000002E-4</v>
      </c>
      <c r="E225" s="5" t="str">
        <f t="shared" si="38"/>
        <v>~rme~</v>
      </c>
      <c r="F225" s="5" t="str">
        <f t="shared" si="39"/>
        <v>[ɾme]</v>
      </c>
      <c r="G225" s="6">
        <f t="shared" si="40"/>
        <v>3</v>
      </c>
      <c r="H225" s="6">
        <f t="shared" si="41"/>
        <v>3</v>
      </c>
      <c r="I225" s="6">
        <f t="shared" si="42"/>
        <v>3</v>
      </c>
      <c r="J225" s="5" cm="1">
        <f t="array" ref="J225">SUM(_xlfn._xlws.FILTER($D$2:$D$477,_xlfn.MAP($E$2:$E$477,_xlfn.LAMBDA(_xlpm.x,_xlpm.x=$E225))))</f>
        <v>4.0000000000000002E-4</v>
      </c>
      <c r="K225" s="5">
        <f t="shared" si="43"/>
        <v>1</v>
      </c>
      <c r="L225" s="5" cm="1">
        <f t="array" ref="L225">SUM(_xlfn._xlws.FILTER($D$2:$D$477,_xlfn.MAP($F$2:$F$477,_xlfn.LAMBDA(_xlpm.x,_xlpm.x=$F225))))</f>
        <v>4.0000000000000002E-4</v>
      </c>
      <c r="M225" s="5">
        <f t="shared" si="44"/>
        <v>1</v>
      </c>
      <c r="N225" s="5">
        <f t="shared" si="45"/>
        <v>0.21041093737452468</v>
      </c>
      <c r="O225" s="5">
        <f t="shared" si="46"/>
        <v>1</v>
      </c>
      <c r="P225" s="5">
        <f t="shared" si="47"/>
        <v>0</v>
      </c>
      <c r="Q225" s="5"/>
    </row>
    <row r="226" spans="1:17">
      <c r="A226" s="4" t="str">
        <f t="shared" si="36"/>
        <v>~gme~ : [ɣme]</v>
      </c>
      <c r="B226" s="2">
        <v>1</v>
      </c>
      <c r="C226" s="4" t="s">
        <v>324</v>
      </c>
      <c r="D226" s="5">
        <f t="shared" si="37"/>
        <v>4.0000000000000002E-4</v>
      </c>
      <c r="E226" s="5" t="str">
        <f t="shared" si="38"/>
        <v>~gme~</v>
      </c>
      <c r="F226" s="5" t="str">
        <f t="shared" si="39"/>
        <v>[ɣme]</v>
      </c>
      <c r="G226" s="6">
        <f t="shared" si="40"/>
        <v>3</v>
      </c>
      <c r="H226" s="6">
        <f t="shared" si="41"/>
        <v>3</v>
      </c>
      <c r="I226" s="6">
        <f t="shared" si="42"/>
        <v>3</v>
      </c>
      <c r="J226" s="5" cm="1">
        <f t="array" ref="J226">SUM(_xlfn._xlws.FILTER($D$2:$D$477,_xlfn.MAP($E$2:$E$477,_xlfn.LAMBDA(_xlpm.x,_xlpm.x=$E226))))</f>
        <v>4.0000000000000002E-4</v>
      </c>
      <c r="K226" s="5">
        <f t="shared" si="43"/>
        <v>1</v>
      </c>
      <c r="L226" s="5" cm="1">
        <f t="array" ref="L226">SUM(_xlfn._xlws.FILTER($D$2:$D$477,_xlfn.MAP($F$2:$F$477,_xlfn.LAMBDA(_xlpm.x,_xlpm.x=$F226))))</f>
        <v>4.0000000000000002E-4</v>
      </c>
      <c r="M226" s="5">
        <f t="shared" si="44"/>
        <v>1</v>
      </c>
      <c r="N226" s="5">
        <f t="shared" si="45"/>
        <v>0.21041093737452468</v>
      </c>
      <c r="O226" s="5">
        <f t="shared" si="46"/>
        <v>1</v>
      </c>
      <c r="P226" s="5">
        <f t="shared" si="47"/>
        <v>0</v>
      </c>
      <c r="Q226" s="5"/>
    </row>
    <row r="227" spans="1:17">
      <c r="A227" s="4" t="str">
        <f t="shared" si="36"/>
        <v>~glo~ : [ɣlo]</v>
      </c>
      <c r="B227" s="2">
        <v>1</v>
      </c>
      <c r="C227" s="4" t="s">
        <v>325</v>
      </c>
      <c r="D227" s="5">
        <f t="shared" si="37"/>
        <v>4.0000000000000002E-4</v>
      </c>
      <c r="E227" s="5" t="str">
        <f t="shared" si="38"/>
        <v>~glo~</v>
      </c>
      <c r="F227" s="5" t="str">
        <f t="shared" si="39"/>
        <v>[ɣlo]</v>
      </c>
      <c r="G227" s="6">
        <f t="shared" si="40"/>
        <v>3</v>
      </c>
      <c r="H227" s="6">
        <f t="shared" si="41"/>
        <v>3</v>
      </c>
      <c r="I227" s="6">
        <f t="shared" si="42"/>
        <v>3</v>
      </c>
      <c r="J227" s="5" cm="1">
        <f t="array" ref="J227">SUM(_xlfn._xlws.FILTER($D$2:$D$477,_xlfn.MAP($E$2:$E$477,_xlfn.LAMBDA(_xlpm.x,_xlpm.x=$E227))))</f>
        <v>4.0000000000000002E-4</v>
      </c>
      <c r="K227" s="5">
        <f t="shared" si="43"/>
        <v>1</v>
      </c>
      <c r="L227" s="5" cm="1">
        <f t="array" ref="L227">SUM(_xlfn._xlws.FILTER($D$2:$D$477,_xlfn.MAP($F$2:$F$477,_xlfn.LAMBDA(_xlpm.x,_xlpm.x=$F227))))</f>
        <v>4.0000000000000002E-4</v>
      </c>
      <c r="M227" s="5">
        <f t="shared" si="44"/>
        <v>1</v>
      </c>
      <c r="N227" s="5">
        <f t="shared" si="45"/>
        <v>0.21041093737452468</v>
      </c>
      <c r="O227" s="5">
        <f t="shared" si="46"/>
        <v>1</v>
      </c>
      <c r="P227" s="5">
        <f t="shared" si="47"/>
        <v>0</v>
      </c>
      <c r="Q227" s="5"/>
    </row>
    <row r="228" spans="1:17">
      <c r="A228" s="4" t="str">
        <f t="shared" si="36"/>
        <v>~rla~ : [ɾla]</v>
      </c>
      <c r="B228" s="2">
        <v>1</v>
      </c>
      <c r="C228" s="4" t="s">
        <v>328</v>
      </c>
      <c r="D228" s="5">
        <f t="shared" si="37"/>
        <v>4.0000000000000002E-4</v>
      </c>
      <c r="E228" s="5" t="str">
        <f t="shared" si="38"/>
        <v>~rla~</v>
      </c>
      <c r="F228" s="5" t="str">
        <f t="shared" si="39"/>
        <v>[ɾla]</v>
      </c>
      <c r="G228" s="6">
        <f t="shared" si="40"/>
        <v>3</v>
      </c>
      <c r="H228" s="6">
        <f t="shared" si="41"/>
        <v>3</v>
      </c>
      <c r="I228" s="6">
        <f t="shared" si="42"/>
        <v>3</v>
      </c>
      <c r="J228" s="5" cm="1">
        <f t="array" ref="J228">SUM(_xlfn._xlws.FILTER($D$2:$D$477,_xlfn.MAP($E$2:$E$477,_xlfn.LAMBDA(_xlpm.x,_xlpm.x=$E228))))</f>
        <v>4.0000000000000002E-4</v>
      </c>
      <c r="K228" s="5">
        <f t="shared" si="43"/>
        <v>1</v>
      </c>
      <c r="L228" s="5" cm="1">
        <f t="array" ref="L228">SUM(_xlfn._xlws.FILTER($D$2:$D$477,_xlfn.MAP($F$2:$F$477,_xlfn.LAMBDA(_xlpm.x,_xlpm.x=$F228))))</f>
        <v>4.0000000000000002E-4</v>
      </c>
      <c r="M228" s="5">
        <f t="shared" si="44"/>
        <v>1</v>
      </c>
      <c r="N228" s="5">
        <f t="shared" si="45"/>
        <v>0.21041093737452468</v>
      </c>
      <c r="O228" s="5">
        <f t="shared" si="46"/>
        <v>1</v>
      </c>
      <c r="P228" s="5">
        <f t="shared" si="47"/>
        <v>0</v>
      </c>
      <c r="Q228" s="5"/>
    </row>
    <row r="229" spans="1:17">
      <c r="A229" s="4" t="str">
        <f t="shared" si="36"/>
        <v>~gla~ : [ɣla]</v>
      </c>
      <c r="B229" s="2">
        <v>1</v>
      </c>
      <c r="C229" s="4" t="s">
        <v>329</v>
      </c>
      <c r="D229" s="5">
        <f t="shared" si="37"/>
        <v>4.0000000000000002E-4</v>
      </c>
      <c r="E229" s="5" t="str">
        <f t="shared" si="38"/>
        <v>~gla~</v>
      </c>
      <c r="F229" s="5" t="str">
        <f t="shared" si="39"/>
        <v>[ɣla]</v>
      </c>
      <c r="G229" s="6">
        <f t="shared" si="40"/>
        <v>3</v>
      </c>
      <c r="H229" s="6">
        <f t="shared" si="41"/>
        <v>3</v>
      </c>
      <c r="I229" s="6">
        <f t="shared" si="42"/>
        <v>3</v>
      </c>
      <c r="J229" s="5" cm="1">
        <f t="array" ref="J229">SUM(_xlfn._xlws.FILTER($D$2:$D$477,_xlfn.MAP($E$2:$E$477,_xlfn.LAMBDA(_xlpm.x,_xlpm.x=$E229))))</f>
        <v>4.0000000000000002E-4</v>
      </c>
      <c r="K229" s="5">
        <f t="shared" si="43"/>
        <v>1</v>
      </c>
      <c r="L229" s="5" cm="1">
        <f t="array" ref="L229">SUM(_xlfn._xlws.FILTER($D$2:$D$477,_xlfn.MAP($F$2:$F$477,_xlfn.LAMBDA(_xlpm.x,_xlpm.x=$F229))))</f>
        <v>4.0000000000000002E-4</v>
      </c>
      <c r="M229" s="5">
        <f t="shared" si="44"/>
        <v>1</v>
      </c>
      <c r="N229" s="5">
        <f t="shared" si="45"/>
        <v>0.21041093737452468</v>
      </c>
      <c r="O229" s="5">
        <f t="shared" si="46"/>
        <v>1</v>
      </c>
      <c r="P229" s="5">
        <f t="shared" si="47"/>
        <v>0</v>
      </c>
      <c r="Q229" s="5"/>
    </row>
    <row r="230" spans="1:17">
      <c r="A230" s="4" t="str">
        <f t="shared" si="36"/>
        <v>~rcu~ : [ɾku]</v>
      </c>
      <c r="B230" s="2">
        <v>1</v>
      </c>
      <c r="C230" s="4" t="s">
        <v>330</v>
      </c>
      <c r="D230" s="5">
        <f t="shared" si="37"/>
        <v>4.0000000000000002E-4</v>
      </c>
      <c r="E230" s="5" t="str">
        <f t="shared" si="38"/>
        <v>~rcu~</v>
      </c>
      <c r="F230" s="5" t="str">
        <f t="shared" si="39"/>
        <v>[ɾku]</v>
      </c>
      <c r="G230" s="6">
        <f t="shared" si="40"/>
        <v>3</v>
      </c>
      <c r="H230" s="6">
        <f t="shared" si="41"/>
        <v>3</v>
      </c>
      <c r="I230" s="6">
        <f t="shared" si="42"/>
        <v>3</v>
      </c>
      <c r="J230" s="5" cm="1">
        <f t="array" ref="J230">SUM(_xlfn._xlws.FILTER($D$2:$D$477,_xlfn.MAP($E$2:$E$477,_xlfn.LAMBDA(_xlpm.x,_xlpm.x=$E230))))</f>
        <v>4.0000000000000002E-4</v>
      </c>
      <c r="K230" s="5">
        <f t="shared" si="43"/>
        <v>1</v>
      </c>
      <c r="L230" s="5" cm="1">
        <f t="array" ref="L230">SUM(_xlfn._xlws.FILTER($D$2:$D$477,_xlfn.MAP($F$2:$F$477,_xlfn.LAMBDA(_xlpm.x,_xlpm.x=$F230))))</f>
        <v>4.0000000000000002E-4</v>
      </c>
      <c r="M230" s="5">
        <f t="shared" si="44"/>
        <v>1</v>
      </c>
      <c r="N230" s="5">
        <f t="shared" si="45"/>
        <v>0.21041093737452468</v>
      </c>
      <c r="O230" s="5">
        <f t="shared" si="46"/>
        <v>1</v>
      </c>
      <c r="P230" s="5">
        <f t="shared" si="47"/>
        <v>0</v>
      </c>
      <c r="Q230" s="5"/>
    </row>
    <row r="231" spans="1:17">
      <c r="A231" s="4" t="str">
        <f t="shared" si="36"/>
        <v>~rco~ : [ɾko]</v>
      </c>
      <c r="B231" s="2">
        <v>1</v>
      </c>
      <c r="C231" s="4" t="s">
        <v>331</v>
      </c>
      <c r="D231" s="5">
        <f t="shared" si="37"/>
        <v>4.0000000000000002E-4</v>
      </c>
      <c r="E231" s="5" t="str">
        <f t="shared" si="38"/>
        <v>~rco~</v>
      </c>
      <c r="F231" s="5" t="str">
        <f t="shared" si="39"/>
        <v>[ɾko]</v>
      </c>
      <c r="G231" s="6">
        <f t="shared" si="40"/>
        <v>3</v>
      </c>
      <c r="H231" s="6">
        <f t="shared" si="41"/>
        <v>3</v>
      </c>
      <c r="I231" s="6">
        <f t="shared" si="42"/>
        <v>3</v>
      </c>
      <c r="J231" s="5" cm="1">
        <f t="array" ref="J231">SUM(_xlfn._xlws.FILTER($D$2:$D$477,_xlfn.MAP($E$2:$E$477,_xlfn.LAMBDA(_xlpm.x,_xlpm.x=$E231))))</f>
        <v>4.0000000000000002E-4</v>
      </c>
      <c r="K231" s="5">
        <f t="shared" si="43"/>
        <v>1</v>
      </c>
      <c r="L231" s="5" cm="1">
        <f t="array" ref="L231">SUM(_xlfn._xlws.FILTER($D$2:$D$477,_xlfn.MAP($F$2:$F$477,_xlfn.LAMBDA(_xlpm.x,_xlpm.x=$F231))))</f>
        <v>4.0000000000000002E-4</v>
      </c>
      <c r="M231" s="5">
        <f t="shared" si="44"/>
        <v>1</v>
      </c>
      <c r="N231" s="5">
        <f t="shared" si="45"/>
        <v>0.21041093737452468</v>
      </c>
      <c r="O231" s="5">
        <f t="shared" si="46"/>
        <v>1</v>
      </c>
      <c r="P231" s="5">
        <f t="shared" si="47"/>
        <v>0</v>
      </c>
      <c r="Q231" s="5"/>
    </row>
    <row r="232" spans="1:17">
      <c r="A232" s="4" t="str">
        <f t="shared" si="36"/>
        <v>~nqu~ : [ŋki]</v>
      </c>
      <c r="B232" s="2">
        <v>1</v>
      </c>
      <c r="C232" s="4" t="s">
        <v>334</v>
      </c>
      <c r="D232" s="5">
        <f t="shared" si="37"/>
        <v>4.0000000000000002E-4</v>
      </c>
      <c r="E232" s="5" t="str">
        <f t="shared" si="38"/>
        <v>~nqu~</v>
      </c>
      <c r="F232" s="5" t="str">
        <f t="shared" si="39"/>
        <v>[ŋki]</v>
      </c>
      <c r="G232" s="6">
        <f t="shared" si="40"/>
        <v>3</v>
      </c>
      <c r="H232" s="6">
        <f t="shared" si="41"/>
        <v>3</v>
      </c>
      <c r="I232" s="6">
        <f t="shared" si="42"/>
        <v>3</v>
      </c>
      <c r="J232" s="5" cm="1">
        <f t="array" ref="J232">SUM(_xlfn._xlws.FILTER($D$2:$D$477,_xlfn.MAP($E$2:$E$477,_xlfn.LAMBDA(_xlpm.x,_xlpm.x=$E232))))</f>
        <v>4.0000000000000002E-4</v>
      </c>
      <c r="K232" s="5">
        <f t="shared" si="43"/>
        <v>1</v>
      </c>
      <c r="L232" s="5" cm="1">
        <f t="array" ref="L232">SUM(_xlfn._xlws.FILTER($D$2:$D$477,_xlfn.MAP($F$2:$F$477,_xlfn.LAMBDA(_xlpm.x,_xlpm.x=$F232))))</f>
        <v>4.0000000000000002E-4</v>
      </c>
      <c r="M232" s="5">
        <f t="shared" si="44"/>
        <v>1</v>
      </c>
      <c r="N232" s="5">
        <f t="shared" si="45"/>
        <v>0.21041093737452468</v>
      </c>
      <c r="O232" s="5">
        <f t="shared" si="46"/>
        <v>1</v>
      </c>
      <c r="P232" s="5">
        <f t="shared" si="47"/>
        <v>0</v>
      </c>
      <c r="Q232" s="5"/>
    </row>
    <row r="233" spans="1:17">
      <c r="A233" s="4" t="str">
        <f t="shared" si="36"/>
        <v>~bió~ : [βjo]</v>
      </c>
      <c r="B233" s="2">
        <v>1</v>
      </c>
      <c r="C233" s="4" t="s">
        <v>337</v>
      </c>
      <c r="D233" s="5">
        <f t="shared" si="37"/>
        <v>4.0000000000000002E-4</v>
      </c>
      <c r="E233" s="5" t="str">
        <f t="shared" si="38"/>
        <v>~bió~</v>
      </c>
      <c r="F233" s="5" t="str">
        <f t="shared" si="39"/>
        <v>[βjo]</v>
      </c>
      <c r="G233" s="6">
        <f t="shared" si="40"/>
        <v>3</v>
      </c>
      <c r="H233" s="6">
        <f t="shared" si="41"/>
        <v>3</v>
      </c>
      <c r="I233" s="6">
        <f t="shared" si="42"/>
        <v>3</v>
      </c>
      <c r="J233" s="5" cm="1">
        <f t="array" ref="J233">SUM(_xlfn._xlws.FILTER($D$2:$D$477,_xlfn.MAP($E$2:$E$477,_xlfn.LAMBDA(_xlpm.x,_xlpm.x=$E233))))</f>
        <v>4.0000000000000002E-4</v>
      </c>
      <c r="K233" s="5">
        <f t="shared" si="43"/>
        <v>1</v>
      </c>
      <c r="L233" s="5" cm="1">
        <f t="array" ref="L233">SUM(_xlfn._xlws.FILTER($D$2:$D$477,_xlfn.MAP($F$2:$F$477,_xlfn.LAMBDA(_xlpm.x,_xlpm.x=$F233))))</f>
        <v>4.0000000000000002E-4</v>
      </c>
      <c r="M233" s="5">
        <f t="shared" si="44"/>
        <v>1</v>
      </c>
      <c r="N233" s="5">
        <f t="shared" si="45"/>
        <v>0.21041093737452468</v>
      </c>
      <c r="O233" s="5">
        <f t="shared" si="46"/>
        <v>1</v>
      </c>
      <c r="P233" s="5">
        <f t="shared" si="47"/>
        <v>0</v>
      </c>
      <c r="Q233" s="5"/>
    </row>
    <row r="234" spans="1:17">
      <c r="A234" s="4" t="str">
        <f t="shared" si="36"/>
        <v>~rie~ : [ɾje]</v>
      </c>
      <c r="B234" s="2">
        <v>1</v>
      </c>
      <c r="C234" s="4" t="s">
        <v>338</v>
      </c>
      <c r="D234" s="5">
        <f t="shared" si="37"/>
        <v>4.0000000000000002E-4</v>
      </c>
      <c r="E234" s="5" t="str">
        <f t="shared" si="38"/>
        <v>~rie~</v>
      </c>
      <c r="F234" s="5" t="str">
        <f t="shared" si="39"/>
        <v>[ɾje]</v>
      </c>
      <c r="G234" s="6">
        <f t="shared" si="40"/>
        <v>3</v>
      </c>
      <c r="H234" s="6">
        <f t="shared" si="41"/>
        <v>3</v>
      </c>
      <c r="I234" s="6">
        <f t="shared" si="42"/>
        <v>3</v>
      </c>
      <c r="J234" s="5" cm="1">
        <f t="array" ref="J234">SUM(_xlfn._xlws.FILTER($D$2:$D$477,_xlfn.MAP($E$2:$E$477,_xlfn.LAMBDA(_xlpm.x,_xlpm.x=$E234))))</f>
        <v>4.0000000000000002E-4</v>
      </c>
      <c r="K234" s="5">
        <f t="shared" si="43"/>
        <v>1</v>
      </c>
      <c r="L234" s="5" cm="1">
        <f t="array" ref="L234">SUM(_xlfn._xlws.FILTER($D$2:$D$477,_xlfn.MAP($F$2:$F$477,_xlfn.LAMBDA(_xlpm.x,_xlpm.x=$F234))))</f>
        <v>4.0000000000000002E-4</v>
      </c>
      <c r="M234" s="5">
        <f t="shared" si="44"/>
        <v>1</v>
      </c>
      <c r="N234" s="5">
        <f t="shared" si="45"/>
        <v>0.21041093737452468</v>
      </c>
      <c r="O234" s="5">
        <f t="shared" si="46"/>
        <v>1</v>
      </c>
      <c r="P234" s="5">
        <f t="shared" si="47"/>
        <v>0</v>
      </c>
      <c r="Q234" s="5"/>
    </row>
    <row r="235" spans="1:17">
      <c r="A235" s="4" t="str">
        <f t="shared" si="36"/>
        <v>~ngu~ : [ŋgu]</v>
      </c>
      <c r="B235" s="2">
        <v>1</v>
      </c>
      <c r="C235" s="4" t="s">
        <v>346</v>
      </c>
      <c r="D235" s="5">
        <f t="shared" si="37"/>
        <v>4.0000000000000002E-4</v>
      </c>
      <c r="E235" s="5" t="str">
        <f t="shared" si="38"/>
        <v>~ngu~</v>
      </c>
      <c r="F235" s="5" t="str">
        <f t="shared" si="39"/>
        <v>[ŋgu]</v>
      </c>
      <c r="G235" s="6">
        <f t="shared" si="40"/>
        <v>3</v>
      </c>
      <c r="H235" s="6">
        <f t="shared" si="41"/>
        <v>3</v>
      </c>
      <c r="I235" s="6">
        <f t="shared" si="42"/>
        <v>3</v>
      </c>
      <c r="J235" s="5" cm="1">
        <f t="array" ref="J235">SUM(_xlfn._xlws.FILTER($D$2:$D$477,_xlfn.MAP($E$2:$E$477,_xlfn.LAMBDA(_xlpm.x,_xlpm.x=$E235))))</f>
        <v>4.0000000000000002E-4</v>
      </c>
      <c r="K235" s="5">
        <f t="shared" si="43"/>
        <v>1</v>
      </c>
      <c r="L235" s="5" cm="1">
        <f t="array" ref="L235">SUM(_xlfn._xlws.FILTER($D$2:$D$477,_xlfn.MAP($F$2:$F$477,_xlfn.LAMBDA(_xlpm.x,_xlpm.x=$F235))))</f>
        <v>4.0000000000000002E-4</v>
      </c>
      <c r="M235" s="5">
        <f t="shared" si="44"/>
        <v>1</v>
      </c>
      <c r="N235" s="5">
        <f t="shared" si="45"/>
        <v>0.21041093737452468</v>
      </c>
      <c r="O235" s="5">
        <f t="shared" si="46"/>
        <v>1</v>
      </c>
      <c r="P235" s="5">
        <f t="shared" si="47"/>
        <v>0</v>
      </c>
      <c r="Q235" s="5"/>
    </row>
    <row r="236" spans="1:17">
      <c r="A236" s="4" t="str">
        <f t="shared" si="36"/>
        <v>~nga~ : [ŋga]</v>
      </c>
      <c r="B236" s="2">
        <v>1</v>
      </c>
      <c r="C236" s="4" t="s">
        <v>347</v>
      </c>
      <c r="D236" s="5">
        <f t="shared" si="37"/>
        <v>4.0000000000000002E-4</v>
      </c>
      <c r="E236" s="5" t="str">
        <f t="shared" si="38"/>
        <v>~nga~</v>
      </c>
      <c r="F236" s="5" t="str">
        <f t="shared" si="39"/>
        <v>[ŋga]</v>
      </c>
      <c r="G236" s="6">
        <f t="shared" si="40"/>
        <v>3</v>
      </c>
      <c r="H236" s="6">
        <f t="shared" si="41"/>
        <v>3</v>
      </c>
      <c r="I236" s="6">
        <f t="shared" si="42"/>
        <v>3</v>
      </c>
      <c r="J236" s="5" cm="1">
        <f t="array" ref="J236">SUM(_xlfn._xlws.FILTER($D$2:$D$477,_xlfn.MAP($E$2:$E$477,_xlfn.LAMBDA(_xlpm.x,_xlpm.x=$E236))))</f>
        <v>4.0000000000000002E-4</v>
      </c>
      <c r="K236" s="5">
        <f t="shared" si="43"/>
        <v>1</v>
      </c>
      <c r="L236" s="5" cm="1">
        <f t="array" ref="L236">SUM(_xlfn._xlws.FILTER($D$2:$D$477,_xlfn.MAP($F$2:$F$477,_xlfn.LAMBDA(_xlpm.x,_xlpm.x=$F236))))</f>
        <v>4.0000000000000002E-4</v>
      </c>
      <c r="M236" s="5">
        <f t="shared" si="44"/>
        <v>1</v>
      </c>
      <c r="N236" s="5">
        <f t="shared" si="45"/>
        <v>0.21041093737452468</v>
      </c>
      <c r="O236" s="5">
        <f t="shared" si="46"/>
        <v>1</v>
      </c>
      <c r="P236" s="5">
        <f t="shared" si="47"/>
        <v>0</v>
      </c>
      <c r="Q236" s="5"/>
    </row>
    <row r="237" spans="1:17">
      <c r="A237" s="4" t="str">
        <f t="shared" si="36"/>
        <v>~rfi~ : [ɾfi]</v>
      </c>
      <c r="B237" s="2">
        <v>1</v>
      </c>
      <c r="C237" s="4" t="s">
        <v>348</v>
      </c>
      <c r="D237" s="5">
        <f t="shared" si="37"/>
        <v>4.0000000000000002E-4</v>
      </c>
      <c r="E237" s="5" t="str">
        <f t="shared" si="38"/>
        <v>~rfi~</v>
      </c>
      <c r="F237" s="5" t="str">
        <f t="shared" si="39"/>
        <v>[ɾfi]</v>
      </c>
      <c r="G237" s="6">
        <f t="shared" si="40"/>
        <v>3</v>
      </c>
      <c r="H237" s="6">
        <f t="shared" si="41"/>
        <v>3</v>
      </c>
      <c r="I237" s="6">
        <f t="shared" si="42"/>
        <v>3</v>
      </c>
      <c r="J237" s="5" cm="1">
        <f t="array" ref="J237">SUM(_xlfn._xlws.FILTER($D$2:$D$477,_xlfn.MAP($E$2:$E$477,_xlfn.LAMBDA(_xlpm.x,_xlpm.x=$E237))))</f>
        <v>4.0000000000000002E-4</v>
      </c>
      <c r="K237" s="5">
        <f t="shared" si="43"/>
        <v>1</v>
      </c>
      <c r="L237" s="5" cm="1">
        <f t="array" ref="L237">SUM(_xlfn._xlws.FILTER($D$2:$D$477,_xlfn.MAP($F$2:$F$477,_xlfn.LAMBDA(_xlpm.x,_xlpm.x=$F237))))</f>
        <v>4.0000000000000002E-4</v>
      </c>
      <c r="M237" s="5">
        <f t="shared" si="44"/>
        <v>1</v>
      </c>
      <c r="N237" s="5">
        <f t="shared" si="45"/>
        <v>0.21041093737452468</v>
      </c>
      <c r="O237" s="5">
        <f t="shared" si="46"/>
        <v>1</v>
      </c>
      <c r="P237" s="5">
        <f t="shared" si="47"/>
        <v>0</v>
      </c>
      <c r="Q237" s="5"/>
    </row>
    <row r="238" spans="1:17">
      <c r="A238" s="4" t="str">
        <f t="shared" si="36"/>
        <v>~dra~ : [ðɾa]</v>
      </c>
      <c r="B238" s="2">
        <v>1</v>
      </c>
      <c r="C238" s="4" t="s">
        <v>358</v>
      </c>
      <c r="D238" s="5">
        <f t="shared" si="37"/>
        <v>4.0000000000000002E-4</v>
      </c>
      <c r="E238" s="5" t="str">
        <f t="shared" si="38"/>
        <v>~dra~</v>
      </c>
      <c r="F238" s="5" t="str">
        <f t="shared" si="39"/>
        <v>[ðɾa]</v>
      </c>
      <c r="G238" s="6">
        <f t="shared" si="40"/>
        <v>3</v>
      </c>
      <c r="H238" s="6">
        <f t="shared" si="41"/>
        <v>3</v>
      </c>
      <c r="I238" s="6">
        <f t="shared" si="42"/>
        <v>3</v>
      </c>
      <c r="J238" s="5" cm="1">
        <f t="array" ref="J238">SUM(_xlfn._xlws.FILTER($D$2:$D$477,_xlfn.MAP($E$2:$E$477,_xlfn.LAMBDA(_xlpm.x,_xlpm.x=$E238))))</f>
        <v>4.0000000000000002E-4</v>
      </c>
      <c r="K238" s="5">
        <f t="shared" si="43"/>
        <v>1</v>
      </c>
      <c r="L238" s="5" cm="1">
        <f t="array" ref="L238">SUM(_xlfn._xlws.FILTER($D$2:$D$477,_xlfn.MAP($F$2:$F$477,_xlfn.LAMBDA(_xlpm.x,_xlpm.x=$F238))))</f>
        <v>4.0000000000000002E-4</v>
      </c>
      <c r="M238" s="5">
        <f t="shared" si="44"/>
        <v>1</v>
      </c>
      <c r="N238" s="5">
        <f t="shared" si="45"/>
        <v>0.21041093737452468</v>
      </c>
      <c r="O238" s="5">
        <f t="shared" si="46"/>
        <v>1</v>
      </c>
      <c r="P238" s="5">
        <f t="shared" si="47"/>
        <v>0</v>
      </c>
      <c r="Q238" s="5"/>
    </row>
    <row r="239" spans="1:17">
      <c r="A239" s="4" t="str">
        <f t="shared" si="36"/>
        <v>~dia~ : [ðja]</v>
      </c>
      <c r="B239" s="2">
        <v>1</v>
      </c>
      <c r="C239" s="4" t="s">
        <v>361</v>
      </c>
      <c r="D239" s="5">
        <f t="shared" si="37"/>
        <v>4.0000000000000002E-4</v>
      </c>
      <c r="E239" s="5" t="str">
        <f t="shared" si="38"/>
        <v>~dia~</v>
      </c>
      <c r="F239" s="5" t="str">
        <f t="shared" si="39"/>
        <v>[ðja]</v>
      </c>
      <c r="G239" s="6">
        <f t="shared" si="40"/>
        <v>3</v>
      </c>
      <c r="H239" s="6">
        <f t="shared" si="41"/>
        <v>3</v>
      </c>
      <c r="I239" s="6">
        <f t="shared" si="42"/>
        <v>3</v>
      </c>
      <c r="J239" s="5" cm="1">
        <f t="array" ref="J239">SUM(_xlfn._xlws.FILTER($D$2:$D$477,_xlfn.MAP($E$2:$E$477,_xlfn.LAMBDA(_xlpm.x,_xlpm.x=$E239))))</f>
        <v>4.0000000000000002E-4</v>
      </c>
      <c r="K239" s="5">
        <f t="shared" si="43"/>
        <v>1</v>
      </c>
      <c r="L239" s="5" cm="1">
        <f t="array" ref="L239">SUM(_xlfn._xlws.FILTER($D$2:$D$477,_xlfn.MAP($F$2:$F$477,_xlfn.LAMBDA(_xlpm.x,_xlpm.x=$F239))))</f>
        <v>4.0000000000000002E-4</v>
      </c>
      <c r="M239" s="5">
        <f t="shared" si="44"/>
        <v>1</v>
      </c>
      <c r="N239" s="5">
        <f t="shared" si="45"/>
        <v>0.21041093737452468</v>
      </c>
      <c r="O239" s="5">
        <f t="shared" si="46"/>
        <v>1</v>
      </c>
      <c r="P239" s="5">
        <f t="shared" si="47"/>
        <v>0</v>
      </c>
      <c r="Q239" s="5"/>
    </row>
    <row r="240" spans="1:17">
      <c r="A240" s="4" t="str">
        <f t="shared" si="36"/>
        <v>~sga~ : [zɣa]</v>
      </c>
      <c r="B240" s="2">
        <v>1</v>
      </c>
      <c r="C240" s="4" t="s">
        <v>365</v>
      </c>
      <c r="D240" s="5">
        <f t="shared" si="37"/>
        <v>4.0000000000000002E-4</v>
      </c>
      <c r="E240" s="5" t="str">
        <f t="shared" si="38"/>
        <v>~sga~</v>
      </c>
      <c r="F240" s="5" t="str">
        <f t="shared" si="39"/>
        <v>[zɣa]</v>
      </c>
      <c r="G240" s="6">
        <f t="shared" si="40"/>
        <v>3</v>
      </c>
      <c r="H240" s="6">
        <f t="shared" si="41"/>
        <v>3</v>
      </c>
      <c r="I240" s="6">
        <f t="shared" si="42"/>
        <v>3</v>
      </c>
      <c r="J240" s="5" cm="1">
        <f t="array" ref="J240">SUM(_xlfn._xlws.FILTER($D$2:$D$477,_xlfn.MAP($E$2:$E$477,_xlfn.LAMBDA(_xlpm.x,_xlpm.x=$E240))))</f>
        <v>4.0000000000000002E-4</v>
      </c>
      <c r="K240" s="5">
        <f t="shared" si="43"/>
        <v>1</v>
      </c>
      <c r="L240" s="5" cm="1">
        <f t="array" ref="L240">SUM(_xlfn._xlws.FILTER($D$2:$D$477,_xlfn.MAP($F$2:$F$477,_xlfn.LAMBDA(_xlpm.x,_xlpm.x=$F240))))</f>
        <v>4.0000000000000002E-4</v>
      </c>
      <c r="M240" s="5">
        <f t="shared" si="44"/>
        <v>1</v>
      </c>
      <c r="N240" s="5">
        <f t="shared" si="45"/>
        <v>0.21041093737452468</v>
      </c>
      <c r="O240" s="5">
        <f t="shared" si="46"/>
        <v>1</v>
      </c>
      <c r="P240" s="5">
        <f t="shared" si="47"/>
        <v>0</v>
      </c>
      <c r="Q240" s="5"/>
    </row>
    <row r="241" spans="1:17">
      <c r="A241" s="4" t="str">
        <f t="shared" si="36"/>
        <v>~sde~ : [zðe]</v>
      </c>
      <c r="B241" s="2">
        <v>1</v>
      </c>
      <c r="C241" s="4" t="s">
        <v>366</v>
      </c>
      <c r="D241" s="5">
        <f t="shared" si="37"/>
        <v>4.0000000000000002E-4</v>
      </c>
      <c r="E241" s="5" t="str">
        <f t="shared" si="38"/>
        <v>~sde~</v>
      </c>
      <c r="F241" s="5" t="str">
        <f t="shared" si="39"/>
        <v>[zðe]</v>
      </c>
      <c r="G241" s="6">
        <f t="shared" si="40"/>
        <v>3</v>
      </c>
      <c r="H241" s="6">
        <f t="shared" si="41"/>
        <v>3</v>
      </c>
      <c r="I241" s="6">
        <f t="shared" si="42"/>
        <v>3</v>
      </c>
      <c r="J241" s="5" cm="1">
        <f t="array" ref="J241">SUM(_xlfn._xlws.FILTER($D$2:$D$477,_xlfn.MAP($E$2:$E$477,_xlfn.LAMBDA(_xlpm.x,_xlpm.x=$E241))))</f>
        <v>4.0000000000000002E-4</v>
      </c>
      <c r="K241" s="5">
        <f t="shared" si="43"/>
        <v>1</v>
      </c>
      <c r="L241" s="5" cm="1">
        <f t="array" ref="L241">SUM(_xlfn._xlws.FILTER($D$2:$D$477,_xlfn.MAP($F$2:$F$477,_xlfn.LAMBDA(_xlpm.x,_xlpm.x=$F241))))</f>
        <v>4.0000000000000002E-4</v>
      </c>
      <c r="M241" s="5">
        <f t="shared" si="44"/>
        <v>1</v>
      </c>
      <c r="N241" s="5">
        <f t="shared" si="45"/>
        <v>0.21041093737452468</v>
      </c>
      <c r="O241" s="5">
        <f t="shared" si="46"/>
        <v>1</v>
      </c>
      <c r="P241" s="5">
        <f t="shared" si="47"/>
        <v>0</v>
      </c>
      <c r="Q241" s="5"/>
    </row>
    <row r="242" spans="1:17">
      <c r="A242" s="4" t="str">
        <f t="shared" si="36"/>
        <v>~sma~ : [zma]</v>
      </c>
      <c r="B242" s="2">
        <v>1</v>
      </c>
      <c r="C242" s="4" t="s">
        <v>367</v>
      </c>
      <c r="D242" s="5">
        <f t="shared" si="37"/>
        <v>4.0000000000000002E-4</v>
      </c>
      <c r="E242" s="5" t="str">
        <f t="shared" si="38"/>
        <v>~sma~</v>
      </c>
      <c r="F242" s="5" t="str">
        <f t="shared" si="39"/>
        <v>[zma]</v>
      </c>
      <c r="G242" s="6">
        <f t="shared" si="40"/>
        <v>3</v>
      </c>
      <c r="H242" s="6">
        <f t="shared" si="41"/>
        <v>3</v>
      </c>
      <c r="I242" s="6">
        <f t="shared" si="42"/>
        <v>3</v>
      </c>
      <c r="J242" s="5" cm="1">
        <f t="array" ref="J242">SUM(_xlfn._xlws.FILTER($D$2:$D$477,_xlfn.MAP($E$2:$E$477,_xlfn.LAMBDA(_xlpm.x,_xlpm.x=$E242))))</f>
        <v>4.0000000000000002E-4</v>
      </c>
      <c r="K242" s="5">
        <f t="shared" si="43"/>
        <v>1</v>
      </c>
      <c r="L242" s="5" cm="1">
        <f t="array" ref="L242">SUM(_xlfn._xlws.FILTER($D$2:$D$477,_xlfn.MAP($F$2:$F$477,_xlfn.LAMBDA(_xlpm.x,_xlpm.x=$F242))))</f>
        <v>4.0000000000000002E-4</v>
      </c>
      <c r="M242" s="5">
        <f t="shared" si="44"/>
        <v>1</v>
      </c>
      <c r="N242" s="5">
        <f t="shared" si="45"/>
        <v>0.21041093737452468</v>
      </c>
      <c r="O242" s="5">
        <f t="shared" si="46"/>
        <v>1</v>
      </c>
      <c r="P242" s="5">
        <f t="shared" si="47"/>
        <v>0</v>
      </c>
      <c r="Q242" s="5"/>
    </row>
    <row r="243" spans="1:17">
      <c r="A243" s="4" t="str">
        <f t="shared" si="36"/>
        <v>~sli~ : [zli]</v>
      </c>
      <c r="B243" s="2">
        <v>1</v>
      </c>
      <c r="C243" s="4" t="s">
        <v>368</v>
      </c>
      <c r="D243" s="5">
        <f t="shared" si="37"/>
        <v>4.0000000000000002E-4</v>
      </c>
      <c r="E243" s="5" t="str">
        <f t="shared" si="38"/>
        <v>~sli~</v>
      </c>
      <c r="F243" s="5" t="str">
        <f t="shared" si="39"/>
        <v>[zli]</v>
      </c>
      <c r="G243" s="6">
        <f t="shared" si="40"/>
        <v>3</v>
      </c>
      <c r="H243" s="6">
        <f t="shared" si="41"/>
        <v>3</v>
      </c>
      <c r="I243" s="6">
        <f t="shared" si="42"/>
        <v>3</v>
      </c>
      <c r="J243" s="5" cm="1">
        <f t="array" ref="J243">SUM(_xlfn._xlws.FILTER($D$2:$D$477,_xlfn.MAP($E$2:$E$477,_xlfn.LAMBDA(_xlpm.x,_xlpm.x=$E243))))</f>
        <v>4.0000000000000002E-4</v>
      </c>
      <c r="K243" s="5">
        <f t="shared" si="43"/>
        <v>1</v>
      </c>
      <c r="L243" s="5" cm="1">
        <f t="array" ref="L243">SUM(_xlfn._xlws.FILTER($D$2:$D$477,_xlfn.MAP($F$2:$F$477,_xlfn.LAMBDA(_xlpm.x,_xlpm.x=$F243))))</f>
        <v>4.0000000000000002E-4</v>
      </c>
      <c r="M243" s="5">
        <f t="shared" si="44"/>
        <v>1</v>
      </c>
      <c r="N243" s="5">
        <f t="shared" si="45"/>
        <v>0.21041093737452468</v>
      </c>
      <c r="O243" s="5">
        <f t="shared" si="46"/>
        <v>1</v>
      </c>
      <c r="P243" s="5">
        <f t="shared" si="47"/>
        <v>0</v>
      </c>
      <c r="Q243" s="5"/>
    </row>
    <row r="244" spans="1:17">
      <c r="A244" s="4" t="str">
        <f t="shared" si="36"/>
        <v>~sla~ : [zla]</v>
      </c>
      <c r="B244" s="2">
        <v>1</v>
      </c>
      <c r="C244" s="4" t="s">
        <v>369</v>
      </c>
      <c r="D244" s="5">
        <f t="shared" si="37"/>
        <v>4.0000000000000002E-4</v>
      </c>
      <c r="E244" s="5" t="str">
        <f t="shared" si="38"/>
        <v>~sla~</v>
      </c>
      <c r="F244" s="5" t="str">
        <f t="shared" si="39"/>
        <v>[zla]</v>
      </c>
      <c r="G244" s="6">
        <f t="shared" si="40"/>
        <v>3</v>
      </c>
      <c r="H244" s="6">
        <f t="shared" si="41"/>
        <v>3</v>
      </c>
      <c r="I244" s="6">
        <f t="shared" si="42"/>
        <v>3</v>
      </c>
      <c r="J244" s="5" cm="1">
        <f t="array" ref="J244">SUM(_xlfn._xlws.FILTER($D$2:$D$477,_xlfn.MAP($E$2:$E$477,_xlfn.LAMBDA(_xlpm.x,_xlpm.x=$E244))))</f>
        <v>4.0000000000000002E-4</v>
      </c>
      <c r="K244" s="5">
        <f t="shared" si="43"/>
        <v>1</v>
      </c>
      <c r="L244" s="5" cm="1">
        <f t="array" ref="L244">SUM(_xlfn._xlws.FILTER($D$2:$D$477,_xlfn.MAP($F$2:$F$477,_xlfn.LAMBDA(_xlpm.x,_xlpm.x=$F244))))</f>
        <v>4.0000000000000002E-4</v>
      </c>
      <c r="M244" s="5">
        <f t="shared" si="44"/>
        <v>1</v>
      </c>
      <c r="N244" s="5">
        <f t="shared" si="45"/>
        <v>0.21041093737452468</v>
      </c>
      <c r="O244" s="5">
        <f t="shared" si="46"/>
        <v>1</v>
      </c>
      <c r="P244" s="5">
        <f t="shared" si="47"/>
        <v>0</v>
      </c>
      <c r="Q244" s="5"/>
    </row>
    <row r="245" spans="1:17">
      <c r="A245" s="4" t="str">
        <f t="shared" si="36"/>
        <v>~jue~ : [xwe]</v>
      </c>
      <c r="B245" s="2">
        <v>1</v>
      </c>
      <c r="C245" s="4" t="s">
        <v>371</v>
      </c>
      <c r="D245" s="5">
        <f t="shared" si="37"/>
        <v>4.0000000000000002E-4</v>
      </c>
      <c r="E245" s="5" t="str">
        <f t="shared" si="38"/>
        <v>~jue~</v>
      </c>
      <c r="F245" s="5" t="str">
        <f t="shared" si="39"/>
        <v>[xwe]</v>
      </c>
      <c r="G245" s="6">
        <f t="shared" si="40"/>
        <v>3</v>
      </c>
      <c r="H245" s="6">
        <f t="shared" si="41"/>
        <v>3</v>
      </c>
      <c r="I245" s="6">
        <f t="shared" si="42"/>
        <v>3</v>
      </c>
      <c r="J245" s="5" cm="1">
        <f t="array" ref="J245">SUM(_xlfn._xlws.FILTER($D$2:$D$477,_xlfn.MAP($E$2:$E$477,_xlfn.LAMBDA(_xlpm.x,_xlpm.x=$E245))))</f>
        <v>4.0000000000000002E-4</v>
      </c>
      <c r="K245" s="5">
        <f t="shared" si="43"/>
        <v>1</v>
      </c>
      <c r="L245" s="5" cm="1">
        <f t="array" ref="L245">SUM(_xlfn._xlws.FILTER($D$2:$D$477,_xlfn.MAP($F$2:$F$477,_xlfn.LAMBDA(_xlpm.x,_xlpm.x=$F245))))</f>
        <v>4.0000000000000002E-4</v>
      </c>
      <c r="M245" s="5">
        <f t="shared" si="44"/>
        <v>1</v>
      </c>
      <c r="N245" s="5">
        <f t="shared" si="45"/>
        <v>0.21041093737452468</v>
      </c>
      <c r="O245" s="5">
        <f t="shared" si="46"/>
        <v>1</v>
      </c>
      <c r="P245" s="5">
        <f t="shared" si="47"/>
        <v>0</v>
      </c>
      <c r="Q245" s="5"/>
    </row>
    <row r="246" spans="1:17">
      <c r="A246" s="4" t="str">
        <f t="shared" si="36"/>
        <v>~gió~ : [xjo]</v>
      </c>
      <c r="B246" s="2">
        <v>1</v>
      </c>
      <c r="C246" s="4" t="s">
        <v>372</v>
      </c>
      <c r="D246" s="5">
        <f t="shared" si="37"/>
        <v>4.0000000000000002E-4</v>
      </c>
      <c r="E246" s="5" t="str">
        <f t="shared" si="38"/>
        <v>~gió~</v>
      </c>
      <c r="F246" s="5" t="str">
        <f t="shared" si="39"/>
        <v>[xjo]</v>
      </c>
      <c r="G246" s="6">
        <f t="shared" si="40"/>
        <v>3</v>
      </c>
      <c r="H246" s="6">
        <f t="shared" si="41"/>
        <v>3</v>
      </c>
      <c r="I246" s="6">
        <f t="shared" si="42"/>
        <v>3</v>
      </c>
      <c r="J246" s="5" cm="1">
        <f t="array" ref="J246">SUM(_xlfn._xlws.FILTER($D$2:$D$477,_xlfn.MAP($E$2:$E$477,_xlfn.LAMBDA(_xlpm.x,_xlpm.x=$E246))))</f>
        <v>4.0000000000000002E-4</v>
      </c>
      <c r="K246" s="5">
        <f t="shared" si="43"/>
        <v>1</v>
      </c>
      <c r="L246" s="5" cm="1">
        <f t="array" ref="L246">SUM(_xlfn._xlws.FILTER($D$2:$D$477,_xlfn.MAP($F$2:$F$477,_xlfn.LAMBDA(_xlpm.x,_xlpm.x=$F246))))</f>
        <v>4.0000000000000002E-4</v>
      </c>
      <c r="M246" s="5">
        <f t="shared" si="44"/>
        <v>1</v>
      </c>
      <c r="N246" s="5">
        <f t="shared" si="45"/>
        <v>0.21041093737452468</v>
      </c>
      <c r="O246" s="5">
        <f t="shared" si="46"/>
        <v>1</v>
      </c>
      <c r="P246" s="5">
        <f t="shared" si="47"/>
        <v>0</v>
      </c>
      <c r="Q246" s="5"/>
    </row>
    <row r="247" spans="1:17">
      <c r="A247" s="4" t="str">
        <f t="shared" si="36"/>
        <v>~chi~ : [tʃi]</v>
      </c>
      <c r="B247" s="2">
        <v>1</v>
      </c>
      <c r="C247" s="4" t="s">
        <v>80</v>
      </c>
      <c r="D247" s="5">
        <f t="shared" si="37"/>
        <v>4.0000000000000002E-4</v>
      </c>
      <c r="E247" s="5" t="str">
        <f t="shared" si="38"/>
        <v>~chi~</v>
      </c>
      <c r="F247" s="5" t="str">
        <f t="shared" si="39"/>
        <v>[tʃi]</v>
      </c>
      <c r="G247" s="6">
        <f t="shared" si="40"/>
        <v>3</v>
      </c>
      <c r="H247" s="6">
        <f t="shared" si="41"/>
        <v>3</v>
      </c>
      <c r="I247" s="6">
        <f t="shared" si="42"/>
        <v>3</v>
      </c>
      <c r="J247" s="5" cm="1">
        <f t="array" ref="J247">SUM(_xlfn._xlws.FILTER($D$2:$D$477,_xlfn.MAP($E$2:$E$477,_xlfn.LAMBDA(_xlpm.x,_xlpm.x=$E247))))</f>
        <v>4.0000000000000002E-4</v>
      </c>
      <c r="K247" s="5">
        <f t="shared" si="43"/>
        <v>1</v>
      </c>
      <c r="L247" s="5" cm="1">
        <f t="array" ref="L247">SUM(_xlfn._xlws.FILTER($D$2:$D$477,_xlfn.MAP($F$2:$F$477,_xlfn.LAMBDA(_xlpm.x,_xlpm.x=$F247))))</f>
        <v>4.0000000000000002E-4</v>
      </c>
      <c r="M247" s="5">
        <f t="shared" si="44"/>
        <v>1</v>
      </c>
      <c r="N247" s="5">
        <f t="shared" si="45"/>
        <v>0.21041093737452468</v>
      </c>
      <c r="O247" s="5">
        <f t="shared" si="46"/>
        <v>1</v>
      </c>
      <c r="P247" s="5">
        <f t="shared" si="47"/>
        <v>0</v>
      </c>
      <c r="Q247" s="5"/>
    </row>
    <row r="248" spans="1:17">
      <c r="A248" s="4" t="str">
        <f t="shared" si="36"/>
        <v>~tua~ : [twa]</v>
      </c>
      <c r="B248" s="2">
        <v>1</v>
      </c>
      <c r="C248" s="4" t="s">
        <v>378</v>
      </c>
      <c r="D248" s="5">
        <f t="shared" si="37"/>
        <v>4.0000000000000002E-4</v>
      </c>
      <c r="E248" s="5" t="str">
        <f t="shared" si="38"/>
        <v>~tua~</v>
      </c>
      <c r="F248" s="5" t="str">
        <f t="shared" si="39"/>
        <v>[twa]</v>
      </c>
      <c r="G248" s="6">
        <f t="shared" si="40"/>
        <v>3</v>
      </c>
      <c r="H248" s="6">
        <f t="shared" si="41"/>
        <v>3</v>
      </c>
      <c r="I248" s="6">
        <f t="shared" si="42"/>
        <v>3</v>
      </c>
      <c r="J248" s="5" cm="1">
        <f t="array" ref="J248">SUM(_xlfn._xlws.FILTER($D$2:$D$477,_xlfn.MAP($E$2:$E$477,_xlfn.LAMBDA(_xlpm.x,_xlpm.x=$E248))))</f>
        <v>4.0000000000000002E-4</v>
      </c>
      <c r="K248" s="5">
        <f t="shared" si="43"/>
        <v>1</v>
      </c>
      <c r="L248" s="5" cm="1">
        <f t="array" ref="L248">SUM(_xlfn._xlws.FILTER($D$2:$D$477,_xlfn.MAP($F$2:$F$477,_xlfn.LAMBDA(_xlpm.x,_xlpm.x=$F248))))</f>
        <v>4.0000000000000002E-4</v>
      </c>
      <c r="M248" s="5">
        <f t="shared" si="44"/>
        <v>1</v>
      </c>
      <c r="N248" s="5">
        <f t="shared" si="45"/>
        <v>0.21041093737452468</v>
      </c>
      <c r="O248" s="5">
        <f t="shared" si="46"/>
        <v>1</v>
      </c>
      <c r="P248" s="5">
        <f t="shared" si="47"/>
        <v>0</v>
      </c>
      <c r="Q248" s="5"/>
    </row>
    <row r="249" spans="1:17">
      <c r="A249" s="4" t="str">
        <f t="shared" si="36"/>
        <v>~tio~ : [tjo]</v>
      </c>
      <c r="B249" s="2">
        <v>1</v>
      </c>
      <c r="C249" s="4" t="s">
        <v>380</v>
      </c>
      <c r="D249" s="5">
        <f t="shared" si="37"/>
        <v>4.0000000000000002E-4</v>
      </c>
      <c r="E249" s="5" t="str">
        <f t="shared" si="38"/>
        <v>~tio~</v>
      </c>
      <c r="F249" s="5" t="str">
        <f t="shared" si="39"/>
        <v>[tjo]</v>
      </c>
      <c r="G249" s="6">
        <f t="shared" si="40"/>
        <v>3</v>
      </c>
      <c r="H249" s="6">
        <f t="shared" si="41"/>
        <v>3</v>
      </c>
      <c r="I249" s="6">
        <f t="shared" si="42"/>
        <v>3</v>
      </c>
      <c r="J249" s="5" cm="1">
        <f t="array" ref="J249">SUM(_xlfn._xlws.FILTER($D$2:$D$477,_xlfn.MAP($E$2:$E$477,_xlfn.LAMBDA(_xlpm.x,_xlpm.x=$E249))))</f>
        <v>4.0000000000000002E-4</v>
      </c>
      <c r="K249" s="5">
        <f t="shared" si="43"/>
        <v>1</v>
      </c>
      <c r="L249" s="5" cm="1">
        <f t="array" ref="L249">SUM(_xlfn._xlws.FILTER($D$2:$D$477,_xlfn.MAP($F$2:$F$477,_xlfn.LAMBDA(_xlpm.x,_xlpm.x=$F249))))</f>
        <v>4.0000000000000002E-4</v>
      </c>
      <c r="M249" s="5">
        <f t="shared" si="44"/>
        <v>1</v>
      </c>
      <c r="N249" s="5">
        <f t="shared" si="45"/>
        <v>0.21041093737452468</v>
      </c>
      <c r="O249" s="5">
        <f t="shared" si="46"/>
        <v>1</v>
      </c>
      <c r="P249" s="5">
        <f t="shared" si="47"/>
        <v>0</v>
      </c>
      <c r="Q249" s="5"/>
    </row>
    <row r="250" spans="1:17">
      <c r="A250" s="4" t="str">
        <f t="shared" si="36"/>
        <v>~sua~ : [swa]</v>
      </c>
      <c r="B250" s="2">
        <v>1</v>
      </c>
      <c r="C250" s="4" t="s">
        <v>384</v>
      </c>
      <c r="D250" s="5">
        <f t="shared" si="37"/>
        <v>4.0000000000000002E-4</v>
      </c>
      <c r="E250" s="5" t="str">
        <f t="shared" si="38"/>
        <v>~sua~</v>
      </c>
      <c r="F250" s="5" t="str">
        <f t="shared" si="39"/>
        <v>[swa]</v>
      </c>
      <c r="G250" s="6">
        <f t="shared" si="40"/>
        <v>3</v>
      </c>
      <c r="H250" s="6">
        <f t="shared" si="41"/>
        <v>3</v>
      </c>
      <c r="I250" s="6">
        <f t="shared" si="42"/>
        <v>3</v>
      </c>
      <c r="J250" s="5" cm="1">
        <f t="array" ref="J250">SUM(_xlfn._xlws.FILTER($D$2:$D$477,_xlfn.MAP($E$2:$E$477,_xlfn.LAMBDA(_xlpm.x,_xlpm.x=$E250))))</f>
        <v>4.0000000000000002E-4</v>
      </c>
      <c r="K250" s="5">
        <f t="shared" si="43"/>
        <v>1</v>
      </c>
      <c r="L250" s="5" cm="1">
        <f t="array" ref="L250">SUM(_xlfn._xlws.FILTER($D$2:$D$477,_xlfn.MAP($F$2:$F$477,_xlfn.LAMBDA(_xlpm.x,_xlpm.x=$F250))))</f>
        <v>4.0000000000000002E-4</v>
      </c>
      <c r="M250" s="5">
        <f t="shared" si="44"/>
        <v>1</v>
      </c>
      <c r="N250" s="5">
        <f t="shared" si="45"/>
        <v>0.21041093737452468</v>
      </c>
      <c r="O250" s="5">
        <f t="shared" si="46"/>
        <v>1</v>
      </c>
      <c r="P250" s="5">
        <f t="shared" si="47"/>
        <v>0</v>
      </c>
      <c r="Q250" s="5"/>
    </row>
    <row r="251" spans="1:17">
      <c r="A251" s="4" t="str">
        <f t="shared" si="36"/>
        <v>~sco~ : [sko]</v>
      </c>
      <c r="B251" s="2">
        <v>1</v>
      </c>
      <c r="C251" s="4" t="s">
        <v>392</v>
      </c>
      <c r="D251" s="5">
        <f t="shared" si="37"/>
        <v>4.0000000000000002E-4</v>
      </c>
      <c r="E251" s="5" t="str">
        <f t="shared" si="38"/>
        <v>~sco~</v>
      </c>
      <c r="F251" s="5" t="str">
        <f t="shared" si="39"/>
        <v>[sko]</v>
      </c>
      <c r="G251" s="6">
        <f t="shared" si="40"/>
        <v>3</v>
      </c>
      <c r="H251" s="6">
        <f t="shared" si="41"/>
        <v>3</v>
      </c>
      <c r="I251" s="6">
        <f t="shared" si="42"/>
        <v>3</v>
      </c>
      <c r="J251" s="5" cm="1">
        <f t="array" ref="J251">SUM(_xlfn._xlws.FILTER($D$2:$D$477,_xlfn.MAP($E$2:$E$477,_xlfn.LAMBDA(_xlpm.x,_xlpm.x=$E251))))</f>
        <v>4.0000000000000002E-4</v>
      </c>
      <c r="K251" s="5">
        <f t="shared" si="43"/>
        <v>1</v>
      </c>
      <c r="L251" s="5" cm="1">
        <f t="array" ref="L251">SUM(_xlfn._xlws.FILTER($D$2:$D$477,_xlfn.MAP($F$2:$F$477,_xlfn.LAMBDA(_xlpm.x,_xlpm.x=$F251))))</f>
        <v>4.0000000000000002E-4</v>
      </c>
      <c r="M251" s="5">
        <f t="shared" si="44"/>
        <v>1</v>
      </c>
      <c r="N251" s="5">
        <f t="shared" si="45"/>
        <v>0.21041093737452468</v>
      </c>
      <c r="O251" s="5">
        <f t="shared" si="46"/>
        <v>1</v>
      </c>
      <c r="P251" s="5">
        <f t="shared" si="47"/>
        <v>0</v>
      </c>
      <c r="Q251" s="5"/>
    </row>
    <row r="252" spans="1:17">
      <c r="A252" s="4" t="str">
        <f t="shared" si="36"/>
        <v>~squ~ : [ski]</v>
      </c>
      <c r="B252" s="2">
        <v>1</v>
      </c>
      <c r="C252" s="4" t="s">
        <v>394</v>
      </c>
      <c r="D252" s="5">
        <f t="shared" si="37"/>
        <v>4.0000000000000002E-4</v>
      </c>
      <c r="E252" s="5" t="str">
        <f t="shared" si="38"/>
        <v>~squ~</v>
      </c>
      <c r="F252" s="5" t="str">
        <f t="shared" si="39"/>
        <v>[ski]</v>
      </c>
      <c r="G252" s="6">
        <f t="shared" si="40"/>
        <v>3</v>
      </c>
      <c r="H252" s="6">
        <f t="shared" si="41"/>
        <v>3</v>
      </c>
      <c r="I252" s="6">
        <f t="shared" si="42"/>
        <v>3</v>
      </c>
      <c r="J252" s="5" cm="1">
        <f t="array" ref="J252">SUM(_xlfn._xlws.FILTER($D$2:$D$477,_xlfn.MAP($E$2:$E$477,_xlfn.LAMBDA(_xlpm.x,_xlpm.x=$E252))))</f>
        <v>4.0000000000000002E-4</v>
      </c>
      <c r="K252" s="5">
        <f t="shared" si="43"/>
        <v>1</v>
      </c>
      <c r="L252" s="5" cm="1">
        <f t="array" ref="L252">SUM(_xlfn._xlws.FILTER($D$2:$D$477,_xlfn.MAP($F$2:$F$477,_xlfn.LAMBDA(_xlpm.x,_xlpm.x=$F252))))</f>
        <v>4.0000000000000002E-4</v>
      </c>
      <c r="M252" s="5">
        <f t="shared" si="44"/>
        <v>1</v>
      </c>
      <c r="N252" s="5">
        <f t="shared" si="45"/>
        <v>0.21041093737452468</v>
      </c>
      <c r="O252" s="5">
        <f t="shared" si="46"/>
        <v>1</v>
      </c>
      <c r="P252" s="5">
        <f t="shared" si="47"/>
        <v>0</v>
      </c>
      <c r="Q252" s="5"/>
    </row>
    <row r="253" spans="1:17">
      <c r="A253" s="4" t="str">
        <f t="shared" si="36"/>
        <v>~sió~ : [sjo]</v>
      </c>
      <c r="B253" s="2">
        <v>1</v>
      </c>
      <c r="C253" s="4" t="s">
        <v>395</v>
      </c>
      <c r="D253" s="5">
        <f t="shared" si="37"/>
        <v>4.0000000000000002E-4</v>
      </c>
      <c r="E253" s="5" t="str">
        <f t="shared" si="38"/>
        <v>~sió~</v>
      </c>
      <c r="F253" s="5" t="str">
        <f t="shared" si="39"/>
        <v>[sjo]</v>
      </c>
      <c r="G253" s="6">
        <f t="shared" si="40"/>
        <v>3</v>
      </c>
      <c r="H253" s="6">
        <f t="shared" si="41"/>
        <v>3</v>
      </c>
      <c r="I253" s="6">
        <f t="shared" si="42"/>
        <v>3</v>
      </c>
      <c r="J253" s="5" cm="1">
        <f t="array" ref="J253">SUM(_xlfn._xlws.FILTER($D$2:$D$477,_xlfn.MAP($E$2:$E$477,_xlfn.LAMBDA(_xlpm.x,_xlpm.x=$E253))))</f>
        <v>4.0000000000000002E-4</v>
      </c>
      <c r="K253" s="5">
        <f t="shared" si="43"/>
        <v>1</v>
      </c>
      <c r="L253" s="5" cm="1">
        <f t="array" ref="L253">SUM(_xlfn._xlws.FILTER($D$2:$D$477,_xlfn.MAP($F$2:$F$477,_xlfn.LAMBDA(_xlpm.x,_xlpm.x=$F253))))</f>
        <v>4.0000000000000002E-4</v>
      </c>
      <c r="M253" s="5">
        <f t="shared" si="44"/>
        <v>1</v>
      </c>
      <c r="N253" s="5">
        <f t="shared" si="45"/>
        <v>0.21041093737452468</v>
      </c>
      <c r="O253" s="5">
        <f t="shared" si="46"/>
        <v>1</v>
      </c>
      <c r="P253" s="5">
        <f t="shared" si="47"/>
        <v>0</v>
      </c>
      <c r="Q253" s="5"/>
    </row>
    <row r="254" spans="1:17">
      <c r="A254" s="4" t="str">
        <f t="shared" si="36"/>
        <v>~sia~ : [sja]</v>
      </c>
      <c r="B254" s="2">
        <v>1</v>
      </c>
      <c r="C254" s="4" t="s">
        <v>396</v>
      </c>
      <c r="D254" s="5">
        <f t="shared" si="37"/>
        <v>4.0000000000000002E-4</v>
      </c>
      <c r="E254" s="5" t="str">
        <f t="shared" si="38"/>
        <v>~sia~</v>
      </c>
      <c r="F254" s="5" t="str">
        <f t="shared" si="39"/>
        <v>[sja]</v>
      </c>
      <c r="G254" s="6">
        <f t="shared" si="40"/>
        <v>3</v>
      </c>
      <c r="H254" s="6">
        <f t="shared" si="41"/>
        <v>3</v>
      </c>
      <c r="I254" s="6">
        <f t="shared" si="42"/>
        <v>3</v>
      </c>
      <c r="J254" s="5" cm="1">
        <f t="array" ref="J254">SUM(_xlfn._xlws.FILTER($D$2:$D$477,_xlfn.MAP($E$2:$E$477,_xlfn.LAMBDA(_xlpm.x,_xlpm.x=$E254))))</f>
        <v>4.0000000000000002E-4</v>
      </c>
      <c r="K254" s="5">
        <f t="shared" si="43"/>
        <v>1</v>
      </c>
      <c r="L254" s="5" cm="1">
        <f t="array" ref="L254">SUM(_xlfn._xlws.FILTER($D$2:$D$477,_xlfn.MAP($F$2:$F$477,_xlfn.LAMBDA(_xlpm.x,_xlpm.x=$F254))))</f>
        <v>4.0000000000000002E-4</v>
      </c>
      <c r="M254" s="5">
        <f t="shared" si="44"/>
        <v>1</v>
      </c>
      <c r="N254" s="5">
        <f t="shared" si="45"/>
        <v>0.21041093737452468</v>
      </c>
      <c r="O254" s="5">
        <f t="shared" si="46"/>
        <v>1</v>
      </c>
      <c r="P254" s="5">
        <f t="shared" si="47"/>
        <v>0</v>
      </c>
      <c r="Q254" s="5"/>
    </row>
    <row r="255" spans="1:17">
      <c r="A255" s="4" t="str">
        <f t="shared" si="36"/>
        <v>~rue~ : [rwe]</v>
      </c>
      <c r="B255" s="2">
        <v>1</v>
      </c>
      <c r="C255" s="4" t="s">
        <v>399</v>
      </c>
      <c r="D255" s="5">
        <f t="shared" si="37"/>
        <v>4.0000000000000002E-4</v>
      </c>
      <c r="E255" s="5" t="str">
        <f t="shared" si="38"/>
        <v>~rue~</v>
      </c>
      <c r="F255" s="5" t="str">
        <f t="shared" si="39"/>
        <v>[rwe]</v>
      </c>
      <c r="G255" s="6">
        <f t="shared" si="40"/>
        <v>3</v>
      </c>
      <c r="H255" s="6">
        <f t="shared" si="41"/>
        <v>3</v>
      </c>
      <c r="I255" s="6">
        <f t="shared" si="42"/>
        <v>3</v>
      </c>
      <c r="J255" s="5" cm="1">
        <f t="array" ref="J255">SUM(_xlfn._xlws.FILTER($D$2:$D$477,_xlfn.MAP($E$2:$E$477,_xlfn.LAMBDA(_xlpm.x,_xlpm.x=$E255))))</f>
        <v>4.0000000000000002E-4</v>
      </c>
      <c r="K255" s="5">
        <f t="shared" si="43"/>
        <v>1</v>
      </c>
      <c r="L255" s="5" cm="1">
        <f t="array" ref="L255">SUM(_xlfn._xlws.FILTER($D$2:$D$477,_xlfn.MAP($F$2:$F$477,_xlfn.LAMBDA(_xlpm.x,_xlpm.x=$F255))))</f>
        <v>4.0000000000000002E-4</v>
      </c>
      <c r="M255" s="5">
        <f t="shared" si="44"/>
        <v>1</v>
      </c>
      <c r="N255" s="5">
        <f t="shared" si="45"/>
        <v>0.21041093737452468</v>
      </c>
      <c r="O255" s="5">
        <f t="shared" si="46"/>
        <v>1</v>
      </c>
      <c r="P255" s="5">
        <f t="shared" si="47"/>
        <v>0</v>
      </c>
      <c r="Q255" s="5"/>
    </row>
    <row r="256" spans="1:17">
      <c r="A256" s="4" t="str">
        <f t="shared" si="36"/>
        <v>~prá~ : [pɾa]</v>
      </c>
      <c r="B256" s="2">
        <v>1</v>
      </c>
      <c r="C256" s="4" t="s">
        <v>409</v>
      </c>
      <c r="D256" s="5">
        <f t="shared" si="37"/>
        <v>4.0000000000000002E-4</v>
      </c>
      <c r="E256" s="5" t="str">
        <f t="shared" si="38"/>
        <v>~prá~</v>
      </c>
      <c r="F256" s="5" t="str">
        <f t="shared" si="39"/>
        <v>[pɾa]</v>
      </c>
      <c r="G256" s="6">
        <f t="shared" si="40"/>
        <v>3</v>
      </c>
      <c r="H256" s="6">
        <f t="shared" si="41"/>
        <v>3</v>
      </c>
      <c r="I256" s="6">
        <f t="shared" si="42"/>
        <v>3</v>
      </c>
      <c r="J256" s="5" cm="1">
        <f t="array" ref="J256">SUM(_xlfn._xlws.FILTER($D$2:$D$477,_xlfn.MAP($E$2:$E$477,_xlfn.LAMBDA(_xlpm.x,_xlpm.x=$E256))))</f>
        <v>4.0000000000000002E-4</v>
      </c>
      <c r="K256" s="5">
        <f t="shared" si="43"/>
        <v>1</v>
      </c>
      <c r="L256" s="5" cm="1">
        <f t="array" ref="L256">SUM(_xlfn._xlws.FILTER($D$2:$D$477,_xlfn.MAP($F$2:$F$477,_xlfn.LAMBDA(_xlpm.x,_xlpm.x=$F256))))</f>
        <v>4.0000000000000002E-4</v>
      </c>
      <c r="M256" s="5">
        <f t="shared" si="44"/>
        <v>1</v>
      </c>
      <c r="N256" s="5">
        <f t="shared" si="45"/>
        <v>0.21041093737452468</v>
      </c>
      <c r="O256" s="5">
        <f t="shared" si="46"/>
        <v>1</v>
      </c>
      <c r="P256" s="5">
        <f t="shared" si="47"/>
        <v>0</v>
      </c>
      <c r="Q256" s="5"/>
    </row>
    <row r="257" spans="1:17">
      <c r="A257" s="4" t="str">
        <f t="shared" si="36"/>
        <v>~pto~ : [pto]</v>
      </c>
      <c r="B257" s="2">
        <v>1</v>
      </c>
      <c r="C257" s="4" t="s">
        <v>410</v>
      </c>
      <c r="D257" s="5">
        <f t="shared" si="37"/>
        <v>4.0000000000000002E-4</v>
      </c>
      <c r="E257" s="5" t="str">
        <f t="shared" si="38"/>
        <v>~pto~</v>
      </c>
      <c r="F257" s="5" t="str">
        <f t="shared" si="39"/>
        <v>[pto]</v>
      </c>
      <c r="G257" s="6">
        <f t="shared" si="40"/>
        <v>3</v>
      </c>
      <c r="H257" s="6">
        <f t="shared" si="41"/>
        <v>3</v>
      </c>
      <c r="I257" s="6">
        <f t="shared" si="42"/>
        <v>3</v>
      </c>
      <c r="J257" s="5" cm="1">
        <f t="array" ref="J257">SUM(_xlfn._xlws.FILTER($D$2:$D$477,_xlfn.MAP($E$2:$E$477,_xlfn.LAMBDA(_xlpm.x,_xlpm.x=$E257))))</f>
        <v>4.0000000000000002E-4</v>
      </c>
      <c r="K257" s="5">
        <f t="shared" si="43"/>
        <v>1</v>
      </c>
      <c r="L257" s="5" cm="1">
        <f t="array" ref="L257">SUM(_xlfn._xlws.FILTER($D$2:$D$477,_xlfn.MAP($F$2:$F$477,_xlfn.LAMBDA(_xlpm.x,_xlpm.x=$F257))))</f>
        <v>4.0000000000000002E-4</v>
      </c>
      <c r="M257" s="5">
        <f t="shared" si="44"/>
        <v>1</v>
      </c>
      <c r="N257" s="5">
        <f t="shared" si="45"/>
        <v>0.21041093737452468</v>
      </c>
      <c r="O257" s="5">
        <f t="shared" si="46"/>
        <v>1</v>
      </c>
      <c r="P257" s="5">
        <f t="shared" si="47"/>
        <v>0</v>
      </c>
      <c r="Q257" s="5"/>
    </row>
    <row r="258" spans="1:17">
      <c r="A258" s="4" t="str">
        <f t="shared" ref="A258:A321" si="48">_xlfn.LET(_xlpm.sep," : ",CONCATENATE(E258,_xlpm.sep,F258))</f>
        <v>~plu~ : [plu]</v>
      </c>
      <c r="B258" s="2">
        <v>1</v>
      </c>
      <c r="C258" s="4" t="s">
        <v>413</v>
      </c>
      <c r="D258" s="5">
        <f t="shared" ref="D258:D321" si="49">B258/freq.sum.r1a</f>
        <v>4.0000000000000002E-4</v>
      </c>
      <c r="E258" s="5" t="str">
        <f t="shared" ref="E258:E321" si="50">_xlfn.LET(_xlpm.sep,":",_xlpm.w,$C258,_xlfn.CONCAT("~",RIGHT(_xlpm.w,LEN(_xlpm.w)-FIND(_xlpm.sep,_xlpm.w)),"~"))</f>
        <v>~plu~</v>
      </c>
      <c r="F258" s="5" t="str">
        <f t="shared" ref="F258:F321" si="51">_xlfn.LET(_xlpm.sep,":",_xlpm.w,$C258,_xlfn.CONCAT("[",LEFT(_xlpm.w,FIND(_xlpm.sep,_xlpm.w)-1),"]"))</f>
        <v>[plu]</v>
      </c>
      <c r="G258" s="6">
        <f t="shared" ref="G258:G321" si="52">_xlfn.LET(_xlpm.w,E258,LEN(_xlpm.w)-2)</f>
        <v>3</v>
      </c>
      <c r="H258" s="6">
        <f t="shared" ref="H258:H321" si="53">_xlfn.LET(_xlpm.w,F258,LEN(_xlpm.w)-2)</f>
        <v>3</v>
      </c>
      <c r="I258" s="6">
        <f t="shared" ref="I258:I321" si="54">_xlfn.LET(_xlpm.a,H258,_xlpm.b,G258,MAX(_xlpm.a,_xlpm.b))</f>
        <v>3</v>
      </c>
      <c r="J258" s="5" cm="1">
        <f t="array" ref="J258">SUM(_xlfn._xlws.FILTER($D$2:$D$477,_xlfn.MAP($E$2:$E$477,_xlfn.LAMBDA(_xlpm.x,_xlpm.x=$E258))))</f>
        <v>4.0000000000000002E-4</v>
      </c>
      <c r="K258" s="5">
        <f t="shared" ref="K258:K321" si="55">$D258/J258</f>
        <v>1</v>
      </c>
      <c r="L258" s="5" cm="1">
        <f t="array" ref="L258">SUM(_xlfn._xlws.FILTER($D$2:$D$477,_xlfn.MAP($F$2:$F$477,_xlfn.LAMBDA(_xlpm.x,_xlpm.x=$F258))))</f>
        <v>4.0000000000000002E-4</v>
      </c>
      <c r="M258" s="5">
        <f t="shared" ref="M258:M321" si="56">$D258/L258</f>
        <v>1</v>
      </c>
      <c r="N258" s="5">
        <f t="shared" ref="N258:N321" si="57">_xlfn.LET(_xlpm.freq,B258,_xlpm.size,H258+1,_xlpm.F,O258,LOG(1+_xlpm.freq)*LOG(1+_xlpm.size)*_xlpm.F)</f>
        <v>0.21041093737452468</v>
      </c>
      <c r="O258" s="5">
        <f t="shared" ref="O258:O321" si="58">_xlfn.LET(_xlpm.a,M258,_xlpm.b,K258,2*_xlpm.a*_xlpm.b/(_xlpm.a+_xlpm.b))</f>
        <v>1</v>
      </c>
      <c r="P258" s="5">
        <f t="shared" ref="P258:P321" si="59">_xlfn.LET(_xlpm.p,K258,_xlpm.q,M258,LOG(_xlpm.p/_xlpm.q))</f>
        <v>0</v>
      </c>
      <c r="Q258" s="5"/>
    </row>
    <row r="259" spans="1:17">
      <c r="A259" s="4" t="str">
        <f t="shared" si="48"/>
        <v>~pli~ : [pli]</v>
      </c>
      <c r="B259" s="2">
        <v>1</v>
      </c>
      <c r="C259" s="4" t="s">
        <v>415</v>
      </c>
      <c r="D259" s="5">
        <f t="shared" si="49"/>
        <v>4.0000000000000002E-4</v>
      </c>
      <c r="E259" s="5" t="str">
        <f t="shared" si="50"/>
        <v>~pli~</v>
      </c>
      <c r="F259" s="5" t="str">
        <f t="shared" si="51"/>
        <v>[pli]</v>
      </c>
      <c r="G259" s="6">
        <f t="shared" si="52"/>
        <v>3</v>
      </c>
      <c r="H259" s="6">
        <f t="shared" si="53"/>
        <v>3</v>
      </c>
      <c r="I259" s="6">
        <f t="shared" si="54"/>
        <v>3</v>
      </c>
      <c r="J259" s="5" cm="1">
        <f t="array" ref="J259">SUM(_xlfn._xlws.FILTER($D$2:$D$477,_xlfn.MAP($E$2:$E$477,_xlfn.LAMBDA(_xlpm.x,_xlpm.x=$E259))))</f>
        <v>4.0000000000000002E-4</v>
      </c>
      <c r="K259" s="5">
        <f t="shared" si="55"/>
        <v>1</v>
      </c>
      <c r="L259" s="5" cm="1">
        <f t="array" ref="L259">SUM(_xlfn._xlws.FILTER($D$2:$D$477,_xlfn.MAP($F$2:$F$477,_xlfn.LAMBDA(_xlpm.x,_xlpm.x=$F259))))</f>
        <v>4.0000000000000002E-4</v>
      </c>
      <c r="M259" s="5">
        <f t="shared" si="56"/>
        <v>1</v>
      </c>
      <c r="N259" s="5">
        <f t="shared" si="57"/>
        <v>0.21041093737452468</v>
      </c>
      <c r="O259" s="5">
        <f t="shared" si="58"/>
        <v>1</v>
      </c>
      <c r="P259" s="5">
        <f t="shared" si="59"/>
        <v>0</v>
      </c>
      <c r="Q259" s="5"/>
    </row>
    <row r="260" spans="1:17">
      <c r="A260" s="4" t="str">
        <f t="shared" si="48"/>
        <v>~pio~ : [pjo]</v>
      </c>
      <c r="B260" s="2">
        <v>1</v>
      </c>
      <c r="C260" s="4" t="s">
        <v>416</v>
      </c>
      <c r="D260" s="5">
        <f t="shared" si="49"/>
        <v>4.0000000000000002E-4</v>
      </c>
      <c r="E260" s="5" t="str">
        <f t="shared" si="50"/>
        <v>~pio~</v>
      </c>
      <c r="F260" s="5" t="str">
        <f t="shared" si="51"/>
        <v>[pjo]</v>
      </c>
      <c r="G260" s="6">
        <f t="shared" si="52"/>
        <v>3</v>
      </c>
      <c r="H260" s="6">
        <f t="shared" si="53"/>
        <v>3</v>
      </c>
      <c r="I260" s="6">
        <f t="shared" si="54"/>
        <v>3</v>
      </c>
      <c r="J260" s="5" cm="1">
        <f t="array" ref="J260">SUM(_xlfn._xlws.FILTER($D$2:$D$477,_xlfn.MAP($E$2:$E$477,_xlfn.LAMBDA(_xlpm.x,_xlpm.x=$E260))))</f>
        <v>4.0000000000000002E-4</v>
      </c>
      <c r="K260" s="5">
        <f t="shared" si="55"/>
        <v>1</v>
      </c>
      <c r="L260" s="5" cm="1">
        <f t="array" ref="L260">SUM(_xlfn._xlws.FILTER($D$2:$D$477,_xlfn.MAP($F$2:$F$477,_xlfn.LAMBDA(_xlpm.x,_xlpm.x=$F260))))</f>
        <v>4.0000000000000002E-4</v>
      </c>
      <c r="M260" s="5">
        <f t="shared" si="56"/>
        <v>1</v>
      </c>
      <c r="N260" s="5">
        <f t="shared" si="57"/>
        <v>0.21041093737452468</v>
      </c>
      <c r="O260" s="5">
        <f t="shared" si="58"/>
        <v>1</v>
      </c>
      <c r="P260" s="5">
        <f t="shared" si="59"/>
        <v>0</v>
      </c>
      <c r="Q260" s="5"/>
    </row>
    <row r="261" spans="1:17">
      <c r="A261" s="4" t="str">
        <f t="shared" si="48"/>
        <v>~pia~ : [pja]</v>
      </c>
      <c r="B261" s="2">
        <v>1</v>
      </c>
      <c r="C261" s="4" t="s">
        <v>417</v>
      </c>
      <c r="D261" s="5">
        <f t="shared" si="49"/>
        <v>4.0000000000000002E-4</v>
      </c>
      <c r="E261" s="5" t="str">
        <f t="shared" si="50"/>
        <v>~pia~</v>
      </c>
      <c r="F261" s="5" t="str">
        <f t="shared" si="51"/>
        <v>[pja]</v>
      </c>
      <c r="G261" s="6">
        <f t="shared" si="52"/>
        <v>3</v>
      </c>
      <c r="H261" s="6">
        <f t="shared" si="53"/>
        <v>3</v>
      </c>
      <c r="I261" s="6">
        <f t="shared" si="54"/>
        <v>3</v>
      </c>
      <c r="J261" s="5" cm="1">
        <f t="array" ref="J261">SUM(_xlfn._xlws.FILTER($D$2:$D$477,_xlfn.MAP($E$2:$E$477,_xlfn.LAMBDA(_xlpm.x,_xlpm.x=$E261))))</f>
        <v>4.0000000000000002E-4</v>
      </c>
      <c r="K261" s="5">
        <f t="shared" si="55"/>
        <v>1</v>
      </c>
      <c r="L261" s="5" cm="1">
        <f t="array" ref="L261">SUM(_xlfn._xlws.FILTER($D$2:$D$477,_xlfn.MAP($F$2:$F$477,_xlfn.LAMBDA(_xlpm.x,_xlpm.x=$F261))))</f>
        <v>4.0000000000000002E-4</v>
      </c>
      <c r="M261" s="5">
        <f t="shared" si="56"/>
        <v>1</v>
      </c>
      <c r="N261" s="5">
        <f t="shared" si="57"/>
        <v>0.21041093737452468</v>
      </c>
      <c r="O261" s="5">
        <f t="shared" si="58"/>
        <v>1</v>
      </c>
      <c r="P261" s="5">
        <f t="shared" si="59"/>
        <v>0</v>
      </c>
      <c r="Q261" s="5"/>
    </row>
    <row r="262" spans="1:17">
      <c r="A262" s="4" t="str">
        <f t="shared" si="48"/>
        <v>~nzó~ : [nθo]</v>
      </c>
      <c r="B262" s="2">
        <v>1</v>
      </c>
      <c r="C262" s="4" t="s">
        <v>420</v>
      </c>
      <c r="D262" s="5">
        <f t="shared" si="49"/>
        <v>4.0000000000000002E-4</v>
      </c>
      <c r="E262" s="5" t="str">
        <f t="shared" si="50"/>
        <v>~nzó~</v>
      </c>
      <c r="F262" s="5" t="str">
        <f t="shared" si="51"/>
        <v>[nθo]</v>
      </c>
      <c r="G262" s="6">
        <f t="shared" si="52"/>
        <v>3</v>
      </c>
      <c r="H262" s="6">
        <f t="shared" si="53"/>
        <v>3</v>
      </c>
      <c r="I262" s="6">
        <f t="shared" si="54"/>
        <v>3</v>
      </c>
      <c r="J262" s="5" cm="1">
        <f t="array" ref="J262">SUM(_xlfn._xlws.FILTER($D$2:$D$477,_xlfn.MAP($E$2:$E$477,_xlfn.LAMBDA(_xlpm.x,_xlpm.x=$E262))))</f>
        <v>4.0000000000000002E-4</v>
      </c>
      <c r="K262" s="5">
        <f t="shared" si="55"/>
        <v>1</v>
      </c>
      <c r="L262" s="5" cm="1">
        <f t="array" ref="L262">SUM(_xlfn._xlws.FILTER($D$2:$D$477,_xlfn.MAP($F$2:$F$477,_xlfn.LAMBDA(_xlpm.x,_xlpm.x=$F262))))</f>
        <v>4.0000000000000002E-4</v>
      </c>
      <c r="M262" s="5">
        <f t="shared" si="56"/>
        <v>1</v>
      </c>
      <c r="N262" s="5">
        <f t="shared" si="57"/>
        <v>0.21041093737452468</v>
      </c>
      <c r="O262" s="5">
        <f t="shared" si="58"/>
        <v>1</v>
      </c>
      <c r="P262" s="5">
        <f t="shared" si="59"/>
        <v>0</v>
      </c>
      <c r="Q262" s="5"/>
    </row>
    <row r="263" spans="1:17">
      <c r="A263" s="4" t="str">
        <f t="shared" si="48"/>
        <v>~nua~ : [nwa]</v>
      </c>
      <c r="B263" s="2">
        <v>1</v>
      </c>
      <c r="C263" s="4" t="s">
        <v>423</v>
      </c>
      <c r="D263" s="5">
        <f t="shared" si="49"/>
        <v>4.0000000000000002E-4</v>
      </c>
      <c r="E263" s="5" t="str">
        <f t="shared" si="50"/>
        <v>~nua~</v>
      </c>
      <c r="F263" s="5" t="str">
        <f t="shared" si="51"/>
        <v>[nwa]</v>
      </c>
      <c r="G263" s="6">
        <f t="shared" si="52"/>
        <v>3</v>
      </c>
      <c r="H263" s="6">
        <f t="shared" si="53"/>
        <v>3</v>
      </c>
      <c r="I263" s="6">
        <f t="shared" si="54"/>
        <v>3</v>
      </c>
      <c r="J263" s="5" cm="1">
        <f t="array" ref="J263">SUM(_xlfn._xlws.FILTER($D$2:$D$477,_xlfn.MAP($E$2:$E$477,_xlfn.LAMBDA(_xlpm.x,_xlpm.x=$E263))))</f>
        <v>4.0000000000000002E-4</v>
      </c>
      <c r="K263" s="5">
        <f t="shared" si="55"/>
        <v>1</v>
      </c>
      <c r="L263" s="5" cm="1">
        <f t="array" ref="L263">SUM(_xlfn._xlws.FILTER($D$2:$D$477,_xlfn.MAP($F$2:$F$477,_xlfn.LAMBDA(_xlpm.x,_xlpm.x=$F263))))</f>
        <v>4.0000000000000002E-4</v>
      </c>
      <c r="M263" s="5">
        <f t="shared" si="56"/>
        <v>1</v>
      </c>
      <c r="N263" s="5">
        <f t="shared" si="57"/>
        <v>0.21041093737452468</v>
      </c>
      <c r="O263" s="5">
        <f t="shared" si="58"/>
        <v>1</v>
      </c>
      <c r="P263" s="5">
        <f t="shared" si="59"/>
        <v>0</v>
      </c>
      <c r="Q263" s="5"/>
    </row>
    <row r="264" spans="1:17">
      <c r="A264" s="4" t="str">
        <f t="shared" si="48"/>
        <v>~nsi~ : [nsi]</v>
      </c>
      <c r="B264" s="2">
        <v>1</v>
      </c>
      <c r="C264" s="4" t="s">
        <v>65</v>
      </c>
      <c r="D264" s="5">
        <f t="shared" si="49"/>
        <v>4.0000000000000002E-4</v>
      </c>
      <c r="E264" s="5" t="str">
        <f t="shared" si="50"/>
        <v>~nsi~</v>
      </c>
      <c r="F264" s="5" t="str">
        <f t="shared" si="51"/>
        <v>[nsi]</v>
      </c>
      <c r="G264" s="6">
        <f t="shared" si="52"/>
        <v>3</v>
      </c>
      <c r="H264" s="6">
        <f t="shared" si="53"/>
        <v>3</v>
      </c>
      <c r="I264" s="6">
        <f t="shared" si="54"/>
        <v>3</v>
      </c>
      <c r="J264" s="5" cm="1">
        <f t="array" ref="J264">SUM(_xlfn._xlws.FILTER($D$2:$D$477,_xlfn.MAP($E$2:$E$477,_xlfn.LAMBDA(_xlpm.x,_xlpm.x=$E264))))</f>
        <v>4.0000000000000002E-4</v>
      </c>
      <c r="K264" s="5">
        <f t="shared" si="55"/>
        <v>1</v>
      </c>
      <c r="L264" s="5" cm="1">
        <f t="array" ref="L264">SUM(_xlfn._xlws.FILTER($D$2:$D$477,_xlfn.MAP($F$2:$F$477,_xlfn.LAMBDA(_xlpm.x,_xlpm.x=$F264))))</f>
        <v>4.0000000000000002E-4</v>
      </c>
      <c r="M264" s="5">
        <f t="shared" si="56"/>
        <v>1</v>
      </c>
      <c r="N264" s="5">
        <f t="shared" si="57"/>
        <v>0.21041093737452468</v>
      </c>
      <c r="O264" s="5">
        <f t="shared" si="58"/>
        <v>1</v>
      </c>
      <c r="P264" s="5">
        <f t="shared" si="59"/>
        <v>0</v>
      </c>
      <c r="Q264" s="5"/>
    </row>
    <row r="265" spans="1:17">
      <c r="A265" s="4" t="str">
        <f t="shared" si="48"/>
        <v>~nri~ : [nri]</v>
      </c>
      <c r="B265" s="2">
        <v>1</v>
      </c>
      <c r="C265" s="4" t="s">
        <v>432</v>
      </c>
      <c r="D265" s="5">
        <f t="shared" si="49"/>
        <v>4.0000000000000002E-4</v>
      </c>
      <c r="E265" s="5" t="str">
        <f t="shared" si="50"/>
        <v>~nri~</v>
      </c>
      <c r="F265" s="5" t="str">
        <f t="shared" si="51"/>
        <v>[nri]</v>
      </c>
      <c r="G265" s="6">
        <f t="shared" si="52"/>
        <v>3</v>
      </c>
      <c r="H265" s="6">
        <f t="shared" si="53"/>
        <v>3</v>
      </c>
      <c r="I265" s="6">
        <f t="shared" si="54"/>
        <v>3</v>
      </c>
      <c r="J265" s="5" cm="1">
        <f t="array" ref="J265">SUM(_xlfn._xlws.FILTER($D$2:$D$477,_xlfn.MAP($E$2:$E$477,_xlfn.LAMBDA(_xlpm.x,_xlpm.x=$E265))))</f>
        <v>4.0000000000000002E-4</v>
      </c>
      <c r="K265" s="5">
        <f t="shared" si="55"/>
        <v>1</v>
      </c>
      <c r="L265" s="5" cm="1">
        <f t="array" ref="L265">SUM(_xlfn._xlws.FILTER($D$2:$D$477,_xlfn.MAP($F$2:$F$477,_xlfn.LAMBDA(_xlpm.x,_xlpm.x=$F265))))</f>
        <v>4.0000000000000002E-4</v>
      </c>
      <c r="M265" s="5">
        <f t="shared" si="56"/>
        <v>1</v>
      </c>
      <c r="N265" s="5">
        <f t="shared" si="57"/>
        <v>0.21041093737452468</v>
      </c>
      <c r="O265" s="5">
        <f t="shared" si="58"/>
        <v>1</v>
      </c>
      <c r="P265" s="5">
        <f t="shared" si="59"/>
        <v>0</v>
      </c>
      <c r="Q265" s="5"/>
    </row>
    <row r="266" spans="1:17">
      <c r="A266" s="4" t="str">
        <f t="shared" si="48"/>
        <v>~nie~ : [nje]</v>
      </c>
      <c r="B266" s="2">
        <v>1</v>
      </c>
      <c r="C266" s="4" t="s">
        <v>435</v>
      </c>
      <c r="D266" s="5">
        <f t="shared" si="49"/>
        <v>4.0000000000000002E-4</v>
      </c>
      <c r="E266" s="5" t="str">
        <f t="shared" si="50"/>
        <v>~nie~</v>
      </c>
      <c r="F266" s="5" t="str">
        <f t="shared" si="51"/>
        <v>[nje]</v>
      </c>
      <c r="G266" s="6">
        <f t="shared" si="52"/>
        <v>3</v>
      </c>
      <c r="H266" s="6">
        <f t="shared" si="53"/>
        <v>3</v>
      </c>
      <c r="I266" s="6">
        <f t="shared" si="54"/>
        <v>3</v>
      </c>
      <c r="J266" s="5" cm="1">
        <f t="array" ref="J266">SUM(_xlfn._xlws.FILTER($D$2:$D$477,_xlfn.MAP($E$2:$E$477,_xlfn.LAMBDA(_xlpm.x,_xlpm.x=$E266))))</f>
        <v>4.0000000000000002E-4</v>
      </c>
      <c r="K266" s="5">
        <f t="shared" si="55"/>
        <v>1</v>
      </c>
      <c r="L266" s="5" cm="1">
        <f t="array" ref="L266">SUM(_xlfn._xlws.FILTER($D$2:$D$477,_xlfn.MAP($F$2:$F$477,_xlfn.LAMBDA(_xlpm.x,_xlpm.x=$F266))))</f>
        <v>4.0000000000000002E-4</v>
      </c>
      <c r="M266" s="5">
        <f t="shared" si="56"/>
        <v>1</v>
      </c>
      <c r="N266" s="5">
        <f t="shared" si="57"/>
        <v>0.21041093737452468</v>
      </c>
      <c r="O266" s="5">
        <f t="shared" si="58"/>
        <v>1</v>
      </c>
      <c r="P266" s="5">
        <f t="shared" si="59"/>
        <v>0</v>
      </c>
      <c r="Q266" s="5"/>
    </row>
    <row r="267" spans="1:17">
      <c r="A267" s="4" t="str">
        <f t="shared" si="48"/>
        <v>~nia~ : [nja]</v>
      </c>
      <c r="B267" s="2">
        <v>1</v>
      </c>
      <c r="C267" s="4" t="s">
        <v>436</v>
      </c>
      <c r="D267" s="5">
        <f t="shared" si="49"/>
        <v>4.0000000000000002E-4</v>
      </c>
      <c r="E267" s="5" t="str">
        <f t="shared" si="50"/>
        <v>~nia~</v>
      </c>
      <c r="F267" s="5" t="str">
        <f t="shared" si="51"/>
        <v>[nja]</v>
      </c>
      <c r="G267" s="6">
        <f t="shared" si="52"/>
        <v>3</v>
      </c>
      <c r="H267" s="6">
        <f t="shared" si="53"/>
        <v>3</v>
      </c>
      <c r="I267" s="6">
        <f t="shared" si="54"/>
        <v>3</v>
      </c>
      <c r="J267" s="5" cm="1">
        <f t="array" ref="J267">SUM(_xlfn._xlws.FILTER($D$2:$D$477,_xlfn.MAP($E$2:$E$477,_xlfn.LAMBDA(_xlpm.x,_xlpm.x=$E267))))</f>
        <v>4.0000000000000002E-4</v>
      </c>
      <c r="K267" s="5">
        <f t="shared" si="55"/>
        <v>1</v>
      </c>
      <c r="L267" s="5" cm="1">
        <f t="array" ref="L267">SUM(_xlfn._xlws.FILTER($D$2:$D$477,_xlfn.MAP($F$2:$F$477,_xlfn.LAMBDA(_xlpm.x,_xlpm.x=$F267))))</f>
        <v>4.0000000000000002E-4</v>
      </c>
      <c r="M267" s="5">
        <f t="shared" si="56"/>
        <v>1</v>
      </c>
      <c r="N267" s="5">
        <f t="shared" si="57"/>
        <v>0.21041093737452468</v>
      </c>
      <c r="O267" s="5">
        <f t="shared" si="58"/>
        <v>1</v>
      </c>
      <c r="P267" s="5">
        <f t="shared" si="59"/>
        <v>0</v>
      </c>
      <c r="Q267" s="5"/>
    </row>
    <row r="268" spans="1:17">
      <c r="A268" s="4" t="str">
        <f t="shared" si="48"/>
        <v>~mpu~ : [mpu]</v>
      </c>
      <c r="B268" s="2">
        <v>1</v>
      </c>
      <c r="C268" s="4" t="s">
        <v>83</v>
      </c>
      <c r="D268" s="5">
        <f t="shared" si="49"/>
        <v>4.0000000000000002E-4</v>
      </c>
      <c r="E268" s="5" t="str">
        <f t="shared" si="50"/>
        <v>~mpu~</v>
      </c>
      <c r="F268" s="5" t="str">
        <f t="shared" si="51"/>
        <v>[mpu]</v>
      </c>
      <c r="G268" s="6">
        <f t="shared" si="52"/>
        <v>3</v>
      </c>
      <c r="H268" s="6">
        <f t="shared" si="53"/>
        <v>3</v>
      </c>
      <c r="I268" s="6">
        <f t="shared" si="54"/>
        <v>3</v>
      </c>
      <c r="J268" s="5" cm="1">
        <f t="array" ref="J268">SUM(_xlfn._xlws.FILTER($D$2:$D$477,_xlfn.MAP($E$2:$E$477,_xlfn.LAMBDA(_xlpm.x,_xlpm.x=$E268))))</f>
        <v>4.0000000000000002E-4</v>
      </c>
      <c r="K268" s="5">
        <f t="shared" si="55"/>
        <v>1</v>
      </c>
      <c r="L268" s="5" cm="1">
        <f t="array" ref="L268">SUM(_xlfn._xlws.FILTER($D$2:$D$477,_xlfn.MAP($F$2:$F$477,_xlfn.LAMBDA(_xlpm.x,_xlpm.x=$F268))))</f>
        <v>4.0000000000000002E-4</v>
      </c>
      <c r="M268" s="5">
        <f t="shared" si="56"/>
        <v>1</v>
      </c>
      <c r="N268" s="5">
        <f t="shared" si="57"/>
        <v>0.21041093737452468</v>
      </c>
      <c r="O268" s="5">
        <f t="shared" si="58"/>
        <v>1</v>
      </c>
      <c r="P268" s="5">
        <f t="shared" si="59"/>
        <v>0</v>
      </c>
      <c r="Q268" s="5"/>
    </row>
    <row r="269" spans="1:17">
      <c r="A269" s="4" t="str">
        <f t="shared" si="48"/>
        <v>~mpe~ : [mpe]</v>
      </c>
      <c r="B269" s="2">
        <v>1</v>
      </c>
      <c r="C269" s="4" t="s">
        <v>444</v>
      </c>
      <c r="D269" s="5">
        <f t="shared" si="49"/>
        <v>4.0000000000000002E-4</v>
      </c>
      <c r="E269" s="5" t="str">
        <f t="shared" si="50"/>
        <v>~mpe~</v>
      </c>
      <c r="F269" s="5" t="str">
        <f t="shared" si="51"/>
        <v>[mpe]</v>
      </c>
      <c r="G269" s="6">
        <f t="shared" si="52"/>
        <v>3</v>
      </c>
      <c r="H269" s="6">
        <f t="shared" si="53"/>
        <v>3</v>
      </c>
      <c r="I269" s="6">
        <f t="shared" si="54"/>
        <v>3</v>
      </c>
      <c r="J269" s="5" cm="1">
        <f t="array" ref="J269">SUM(_xlfn._xlws.FILTER($D$2:$D$477,_xlfn.MAP($E$2:$E$477,_xlfn.LAMBDA(_xlpm.x,_xlpm.x=$E269))))</f>
        <v>4.0000000000000002E-4</v>
      </c>
      <c r="K269" s="5">
        <f t="shared" si="55"/>
        <v>1</v>
      </c>
      <c r="L269" s="5" cm="1">
        <f t="array" ref="L269">SUM(_xlfn._xlws.FILTER($D$2:$D$477,_xlfn.MAP($F$2:$F$477,_xlfn.LAMBDA(_xlpm.x,_xlpm.x=$F269))))</f>
        <v>4.0000000000000002E-4</v>
      </c>
      <c r="M269" s="5">
        <f t="shared" si="56"/>
        <v>1</v>
      </c>
      <c r="N269" s="5">
        <f t="shared" si="57"/>
        <v>0.21041093737452468</v>
      </c>
      <c r="O269" s="5">
        <f t="shared" si="58"/>
        <v>1</v>
      </c>
      <c r="P269" s="5">
        <f t="shared" si="59"/>
        <v>0</v>
      </c>
      <c r="Q269" s="5"/>
    </row>
    <row r="270" spans="1:17">
      <c r="A270" s="4" t="str">
        <f t="shared" si="48"/>
        <v>~mna~ : [mna]</v>
      </c>
      <c r="B270" s="2">
        <v>1</v>
      </c>
      <c r="C270" s="4" t="s">
        <v>446</v>
      </c>
      <c r="D270" s="5">
        <f t="shared" si="49"/>
        <v>4.0000000000000002E-4</v>
      </c>
      <c r="E270" s="5" t="str">
        <f t="shared" si="50"/>
        <v>~mna~</v>
      </c>
      <c r="F270" s="5" t="str">
        <f t="shared" si="51"/>
        <v>[mna]</v>
      </c>
      <c r="G270" s="6">
        <f t="shared" si="52"/>
        <v>3</v>
      </c>
      <c r="H270" s="6">
        <f t="shared" si="53"/>
        <v>3</v>
      </c>
      <c r="I270" s="6">
        <f t="shared" si="54"/>
        <v>3</v>
      </c>
      <c r="J270" s="5" cm="1">
        <f t="array" ref="J270">SUM(_xlfn._xlws.FILTER($D$2:$D$477,_xlfn.MAP($E$2:$E$477,_xlfn.LAMBDA(_xlpm.x,_xlpm.x=$E270))))</f>
        <v>4.0000000000000002E-4</v>
      </c>
      <c r="K270" s="5">
        <f t="shared" si="55"/>
        <v>1</v>
      </c>
      <c r="L270" s="5" cm="1">
        <f t="array" ref="L270">SUM(_xlfn._xlws.FILTER($D$2:$D$477,_xlfn.MAP($F$2:$F$477,_xlfn.LAMBDA(_xlpm.x,_xlpm.x=$F270))))</f>
        <v>4.0000000000000002E-4</v>
      </c>
      <c r="M270" s="5">
        <f t="shared" si="56"/>
        <v>1</v>
      </c>
      <c r="N270" s="5">
        <f t="shared" si="57"/>
        <v>0.21041093737452468</v>
      </c>
      <c r="O270" s="5">
        <f t="shared" si="58"/>
        <v>1</v>
      </c>
      <c r="P270" s="5">
        <f t="shared" si="59"/>
        <v>0</v>
      </c>
      <c r="Q270" s="5"/>
    </row>
    <row r="271" spans="1:17">
      <c r="A271" s="4" t="str">
        <f t="shared" si="48"/>
        <v>~mió~ : [mjo]</v>
      </c>
      <c r="B271" s="2">
        <v>1</v>
      </c>
      <c r="C271" s="4" t="s">
        <v>447</v>
      </c>
      <c r="D271" s="5">
        <f t="shared" si="49"/>
        <v>4.0000000000000002E-4</v>
      </c>
      <c r="E271" s="5" t="str">
        <f t="shared" si="50"/>
        <v>~mió~</v>
      </c>
      <c r="F271" s="5" t="str">
        <f t="shared" si="51"/>
        <v>[mjo]</v>
      </c>
      <c r="G271" s="6">
        <f t="shared" si="52"/>
        <v>3</v>
      </c>
      <c r="H271" s="6">
        <f t="shared" si="53"/>
        <v>3</v>
      </c>
      <c r="I271" s="6">
        <f t="shared" si="54"/>
        <v>3</v>
      </c>
      <c r="J271" s="5" cm="1">
        <f t="array" ref="J271">SUM(_xlfn._xlws.FILTER($D$2:$D$477,_xlfn.MAP($E$2:$E$477,_xlfn.LAMBDA(_xlpm.x,_xlpm.x=$E271))))</f>
        <v>4.0000000000000002E-4</v>
      </c>
      <c r="K271" s="5">
        <f t="shared" si="55"/>
        <v>1</v>
      </c>
      <c r="L271" s="5" cm="1">
        <f t="array" ref="L271">SUM(_xlfn._xlws.FILTER($D$2:$D$477,_xlfn.MAP($F$2:$F$477,_xlfn.LAMBDA(_xlpm.x,_xlpm.x=$F271))))</f>
        <v>4.0000000000000002E-4</v>
      </c>
      <c r="M271" s="5">
        <f t="shared" si="56"/>
        <v>1</v>
      </c>
      <c r="N271" s="5">
        <f t="shared" si="57"/>
        <v>0.21041093737452468</v>
      </c>
      <c r="O271" s="5">
        <f t="shared" si="58"/>
        <v>1</v>
      </c>
      <c r="P271" s="5">
        <f t="shared" si="59"/>
        <v>0</v>
      </c>
      <c r="Q271" s="5"/>
    </row>
    <row r="272" spans="1:17">
      <c r="A272" s="4" t="str">
        <f t="shared" si="48"/>
        <v>~nfe~ : [mfe]</v>
      </c>
      <c r="B272" s="2">
        <v>1</v>
      </c>
      <c r="C272" s="4" t="s">
        <v>448</v>
      </c>
      <c r="D272" s="5">
        <f t="shared" si="49"/>
        <v>4.0000000000000002E-4</v>
      </c>
      <c r="E272" s="5" t="str">
        <f t="shared" si="50"/>
        <v>~nfe~</v>
      </c>
      <c r="F272" s="5" t="str">
        <f t="shared" si="51"/>
        <v>[mfe]</v>
      </c>
      <c r="G272" s="6">
        <f t="shared" si="52"/>
        <v>3</v>
      </c>
      <c r="H272" s="6">
        <f t="shared" si="53"/>
        <v>3</v>
      </c>
      <c r="I272" s="6">
        <f t="shared" si="54"/>
        <v>3</v>
      </c>
      <c r="J272" s="5" cm="1">
        <f t="array" ref="J272">SUM(_xlfn._xlws.FILTER($D$2:$D$477,_xlfn.MAP($E$2:$E$477,_xlfn.LAMBDA(_xlpm.x,_xlpm.x=$E272))))</f>
        <v>4.0000000000000002E-4</v>
      </c>
      <c r="K272" s="5">
        <f t="shared" si="55"/>
        <v>1</v>
      </c>
      <c r="L272" s="5" cm="1">
        <f t="array" ref="L272">SUM(_xlfn._xlws.FILTER($D$2:$D$477,_xlfn.MAP($F$2:$F$477,_xlfn.LAMBDA(_xlpm.x,_xlpm.x=$F272))))</f>
        <v>4.0000000000000002E-4</v>
      </c>
      <c r="M272" s="5">
        <f t="shared" si="56"/>
        <v>1</v>
      </c>
      <c r="N272" s="5">
        <f t="shared" si="57"/>
        <v>0.21041093737452468</v>
      </c>
      <c r="O272" s="5">
        <f t="shared" si="58"/>
        <v>1</v>
      </c>
      <c r="P272" s="5">
        <f t="shared" si="59"/>
        <v>0</v>
      </c>
      <c r="Q272" s="5"/>
    </row>
    <row r="273" spans="1:17">
      <c r="A273" s="4" t="str">
        <f t="shared" si="48"/>
        <v>~nve~ : [mbe]</v>
      </c>
      <c r="B273" s="2">
        <v>1</v>
      </c>
      <c r="C273" s="4" t="s">
        <v>453</v>
      </c>
      <c r="D273" s="5">
        <f t="shared" si="49"/>
        <v>4.0000000000000002E-4</v>
      </c>
      <c r="E273" s="5" t="str">
        <f t="shared" si="50"/>
        <v>~nve~</v>
      </c>
      <c r="F273" s="5" t="str">
        <f t="shared" si="51"/>
        <v>[mbe]</v>
      </c>
      <c r="G273" s="6">
        <f t="shared" si="52"/>
        <v>3</v>
      </c>
      <c r="H273" s="6">
        <f t="shared" si="53"/>
        <v>3</v>
      </c>
      <c r="I273" s="6">
        <f t="shared" si="54"/>
        <v>3</v>
      </c>
      <c r="J273" s="5" cm="1">
        <f t="array" ref="J273">SUM(_xlfn._xlws.FILTER($D$2:$D$477,_xlfn.MAP($E$2:$E$477,_xlfn.LAMBDA(_xlpm.x,_xlpm.x=$E273))))</f>
        <v>4.0000000000000002E-4</v>
      </c>
      <c r="K273" s="5">
        <f t="shared" si="55"/>
        <v>1</v>
      </c>
      <c r="L273" s="5" cm="1">
        <f t="array" ref="L273">SUM(_xlfn._xlws.FILTER($D$2:$D$477,_xlfn.MAP($F$2:$F$477,_xlfn.LAMBDA(_xlpm.x,_xlpm.x=$F273))))</f>
        <v>4.0000000000000002E-4</v>
      </c>
      <c r="M273" s="5">
        <f t="shared" si="56"/>
        <v>1</v>
      </c>
      <c r="N273" s="5">
        <f t="shared" si="57"/>
        <v>0.21041093737452468</v>
      </c>
      <c r="O273" s="5">
        <f t="shared" si="58"/>
        <v>1</v>
      </c>
      <c r="P273" s="5">
        <f t="shared" si="59"/>
        <v>0</v>
      </c>
      <c r="Q273" s="5"/>
    </row>
    <row r="274" spans="1:17">
      <c r="A274" s="4" t="str">
        <f t="shared" si="48"/>
        <v>~lve~ : [lβe]</v>
      </c>
      <c r="B274" s="2">
        <v>1</v>
      </c>
      <c r="C274" s="4" t="s">
        <v>454</v>
      </c>
      <c r="D274" s="5">
        <f t="shared" si="49"/>
        <v>4.0000000000000002E-4</v>
      </c>
      <c r="E274" s="5" t="str">
        <f t="shared" si="50"/>
        <v>~lve~</v>
      </c>
      <c r="F274" s="5" t="str">
        <f t="shared" si="51"/>
        <v>[lβe]</v>
      </c>
      <c r="G274" s="6">
        <f t="shared" si="52"/>
        <v>3</v>
      </c>
      <c r="H274" s="6">
        <f t="shared" si="53"/>
        <v>3</v>
      </c>
      <c r="I274" s="6">
        <f t="shared" si="54"/>
        <v>3</v>
      </c>
      <c r="J274" s="5" cm="1">
        <f t="array" ref="J274">SUM(_xlfn._xlws.FILTER($D$2:$D$477,_xlfn.MAP($E$2:$E$477,_xlfn.LAMBDA(_xlpm.x,_xlpm.x=$E274))))</f>
        <v>4.0000000000000002E-4</v>
      </c>
      <c r="K274" s="5">
        <f t="shared" si="55"/>
        <v>1</v>
      </c>
      <c r="L274" s="5" cm="1">
        <f t="array" ref="L274">SUM(_xlfn._xlws.FILTER($D$2:$D$477,_xlfn.MAP($F$2:$F$477,_xlfn.LAMBDA(_xlpm.x,_xlpm.x=$F274))))</f>
        <v>4.0000000000000002E-4</v>
      </c>
      <c r="M274" s="5">
        <f t="shared" si="56"/>
        <v>1</v>
      </c>
      <c r="N274" s="5">
        <f t="shared" si="57"/>
        <v>0.21041093737452468</v>
      </c>
      <c r="O274" s="5">
        <f t="shared" si="58"/>
        <v>1</v>
      </c>
      <c r="P274" s="5">
        <f t="shared" si="59"/>
        <v>0</v>
      </c>
      <c r="Q274" s="5"/>
    </row>
    <row r="275" spans="1:17">
      <c r="A275" s="4" t="str">
        <f t="shared" si="48"/>
        <v>~lva~ : [lβa]</v>
      </c>
      <c r="B275" s="2">
        <v>1</v>
      </c>
      <c r="C275" s="4" t="s">
        <v>455</v>
      </c>
      <c r="D275" s="5">
        <f t="shared" si="49"/>
        <v>4.0000000000000002E-4</v>
      </c>
      <c r="E275" s="5" t="str">
        <f t="shared" si="50"/>
        <v>~lva~</v>
      </c>
      <c r="F275" s="5" t="str">
        <f t="shared" si="51"/>
        <v>[lβa]</v>
      </c>
      <c r="G275" s="6">
        <f t="shared" si="52"/>
        <v>3</v>
      </c>
      <c r="H275" s="6">
        <f t="shared" si="53"/>
        <v>3</v>
      </c>
      <c r="I275" s="6">
        <f t="shared" si="54"/>
        <v>3</v>
      </c>
      <c r="J275" s="5" cm="1">
        <f t="array" ref="J275">SUM(_xlfn._xlws.FILTER($D$2:$D$477,_xlfn.MAP($E$2:$E$477,_xlfn.LAMBDA(_xlpm.x,_xlpm.x=$E275))))</f>
        <v>4.0000000000000002E-4</v>
      </c>
      <c r="K275" s="5">
        <f t="shared" si="55"/>
        <v>1</v>
      </c>
      <c r="L275" s="5" cm="1">
        <f t="array" ref="L275">SUM(_xlfn._xlws.FILTER($D$2:$D$477,_xlfn.MAP($F$2:$F$477,_xlfn.LAMBDA(_xlpm.x,_xlpm.x=$F275))))</f>
        <v>4.0000000000000002E-4</v>
      </c>
      <c r="M275" s="5">
        <f t="shared" si="56"/>
        <v>1</v>
      </c>
      <c r="N275" s="5">
        <f t="shared" si="57"/>
        <v>0.21041093737452468</v>
      </c>
      <c r="O275" s="5">
        <f t="shared" si="58"/>
        <v>1</v>
      </c>
      <c r="P275" s="5">
        <f t="shared" si="59"/>
        <v>0</v>
      </c>
      <c r="Q275" s="5"/>
    </row>
    <row r="276" spans="1:17">
      <c r="A276" s="4" t="str">
        <f t="shared" si="48"/>
        <v>~lto~ : [lto]</v>
      </c>
      <c r="B276" s="2">
        <v>1</v>
      </c>
      <c r="C276" s="4" t="s">
        <v>456</v>
      </c>
      <c r="D276" s="5">
        <f t="shared" si="49"/>
        <v>4.0000000000000002E-4</v>
      </c>
      <c r="E276" s="5" t="str">
        <f t="shared" si="50"/>
        <v>~lto~</v>
      </c>
      <c r="F276" s="5" t="str">
        <f t="shared" si="51"/>
        <v>[lto]</v>
      </c>
      <c r="G276" s="6">
        <f t="shared" si="52"/>
        <v>3</v>
      </c>
      <c r="H276" s="6">
        <f t="shared" si="53"/>
        <v>3</v>
      </c>
      <c r="I276" s="6">
        <f t="shared" si="54"/>
        <v>3</v>
      </c>
      <c r="J276" s="5" cm="1">
        <f t="array" ref="J276">SUM(_xlfn._xlws.FILTER($D$2:$D$477,_xlfn.MAP($E$2:$E$477,_xlfn.LAMBDA(_xlpm.x,_xlpm.x=$E276))))</f>
        <v>4.0000000000000002E-4</v>
      </c>
      <c r="K276" s="5">
        <f t="shared" si="55"/>
        <v>1</v>
      </c>
      <c r="L276" s="5" cm="1">
        <f t="array" ref="L276">SUM(_xlfn._xlws.FILTER($D$2:$D$477,_xlfn.MAP($F$2:$F$477,_xlfn.LAMBDA(_xlpm.x,_xlpm.x=$F276))))</f>
        <v>4.0000000000000002E-4</v>
      </c>
      <c r="M276" s="5">
        <f t="shared" si="56"/>
        <v>1</v>
      </c>
      <c r="N276" s="5">
        <f t="shared" si="57"/>
        <v>0.21041093737452468</v>
      </c>
      <c r="O276" s="5">
        <f t="shared" si="58"/>
        <v>1</v>
      </c>
      <c r="P276" s="5">
        <f t="shared" si="59"/>
        <v>0</v>
      </c>
      <c r="Q276" s="5"/>
    </row>
    <row r="277" spans="1:17">
      <c r="A277" s="4" t="str">
        <f t="shared" si="48"/>
        <v>~lme~ : [lme]</v>
      </c>
      <c r="B277" s="2">
        <v>1</v>
      </c>
      <c r="C277" s="4" t="s">
        <v>58</v>
      </c>
      <c r="D277" s="5">
        <f t="shared" si="49"/>
        <v>4.0000000000000002E-4</v>
      </c>
      <c r="E277" s="5" t="str">
        <f t="shared" si="50"/>
        <v>~lme~</v>
      </c>
      <c r="F277" s="5" t="str">
        <f t="shared" si="51"/>
        <v>[lme]</v>
      </c>
      <c r="G277" s="6">
        <f t="shared" si="52"/>
        <v>3</v>
      </c>
      <c r="H277" s="6">
        <f t="shared" si="53"/>
        <v>3</v>
      </c>
      <c r="I277" s="6">
        <f t="shared" si="54"/>
        <v>3</v>
      </c>
      <c r="J277" s="5" cm="1">
        <f t="array" ref="J277">SUM(_xlfn._xlws.FILTER($D$2:$D$477,_xlfn.MAP($E$2:$E$477,_xlfn.LAMBDA(_xlpm.x,_xlpm.x=$E277))))</f>
        <v>4.0000000000000002E-4</v>
      </c>
      <c r="K277" s="5">
        <f t="shared" si="55"/>
        <v>1</v>
      </c>
      <c r="L277" s="5" cm="1">
        <f t="array" ref="L277">SUM(_xlfn._xlws.FILTER($D$2:$D$477,_xlfn.MAP($F$2:$F$477,_xlfn.LAMBDA(_xlpm.x,_xlpm.x=$F277))))</f>
        <v>4.0000000000000002E-4</v>
      </c>
      <c r="M277" s="5">
        <f t="shared" si="56"/>
        <v>1</v>
      </c>
      <c r="N277" s="5">
        <f t="shared" si="57"/>
        <v>0.21041093737452468</v>
      </c>
      <c r="O277" s="5">
        <f t="shared" si="58"/>
        <v>1</v>
      </c>
      <c r="P277" s="5">
        <f t="shared" si="59"/>
        <v>0</v>
      </c>
      <c r="Q277" s="5"/>
    </row>
    <row r="278" spans="1:17">
      <c r="A278" s="4" t="str">
        <f t="shared" si="48"/>
        <v>~lca~ : [lka]</v>
      </c>
      <c r="B278" s="2">
        <v>1</v>
      </c>
      <c r="C278" s="4" t="s">
        <v>458</v>
      </c>
      <c r="D278" s="5">
        <f t="shared" si="49"/>
        <v>4.0000000000000002E-4</v>
      </c>
      <c r="E278" s="5" t="str">
        <f t="shared" si="50"/>
        <v>~lca~</v>
      </c>
      <c r="F278" s="5" t="str">
        <f t="shared" si="51"/>
        <v>[lka]</v>
      </c>
      <c r="G278" s="6">
        <f t="shared" si="52"/>
        <v>3</v>
      </c>
      <c r="H278" s="6">
        <f t="shared" si="53"/>
        <v>3</v>
      </c>
      <c r="I278" s="6">
        <f t="shared" si="54"/>
        <v>3</v>
      </c>
      <c r="J278" s="5" cm="1">
        <f t="array" ref="J278">SUM(_xlfn._xlws.FILTER($D$2:$D$477,_xlfn.MAP($E$2:$E$477,_xlfn.LAMBDA(_xlpm.x,_xlpm.x=$E278))))</f>
        <v>4.0000000000000002E-4</v>
      </c>
      <c r="K278" s="5">
        <f t="shared" si="55"/>
        <v>1</v>
      </c>
      <c r="L278" s="5" cm="1">
        <f t="array" ref="L278">SUM(_xlfn._xlws.FILTER($D$2:$D$477,_xlfn.MAP($F$2:$F$477,_xlfn.LAMBDA(_xlpm.x,_xlpm.x=$F278))))</f>
        <v>4.0000000000000002E-4</v>
      </c>
      <c r="M278" s="5">
        <f t="shared" si="56"/>
        <v>1</v>
      </c>
      <c r="N278" s="5">
        <f t="shared" si="57"/>
        <v>0.21041093737452468</v>
      </c>
      <c r="O278" s="5">
        <f t="shared" si="58"/>
        <v>1</v>
      </c>
      <c r="P278" s="5">
        <f t="shared" si="59"/>
        <v>0</v>
      </c>
      <c r="Q278" s="5"/>
    </row>
    <row r="279" spans="1:17">
      <c r="A279" s="4" t="str">
        <f t="shared" si="48"/>
        <v>~lie~ : [lje]</v>
      </c>
      <c r="B279" s="2">
        <v>1</v>
      </c>
      <c r="C279" s="4" t="s">
        <v>459</v>
      </c>
      <c r="D279" s="5">
        <f t="shared" si="49"/>
        <v>4.0000000000000002E-4</v>
      </c>
      <c r="E279" s="5" t="str">
        <f t="shared" si="50"/>
        <v>~lie~</v>
      </c>
      <c r="F279" s="5" t="str">
        <f t="shared" si="51"/>
        <v>[lje]</v>
      </c>
      <c r="G279" s="6">
        <f t="shared" si="52"/>
        <v>3</v>
      </c>
      <c r="H279" s="6">
        <f t="shared" si="53"/>
        <v>3</v>
      </c>
      <c r="I279" s="6">
        <f t="shared" si="54"/>
        <v>3</v>
      </c>
      <c r="J279" s="5" cm="1">
        <f t="array" ref="J279">SUM(_xlfn._xlws.FILTER($D$2:$D$477,_xlfn.MAP($E$2:$E$477,_xlfn.LAMBDA(_xlpm.x,_xlpm.x=$E279))))</f>
        <v>4.0000000000000002E-4</v>
      </c>
      <c r="K279" s="5">
        <f t="shared" si="55"/>
        <v>1</v>
      </c>
      <c r="L279" s="5" cm="1">
        <f t="array" ref="L279">SUM(_xlfn._xlws.FILTER($D$2:$D$477,_xlfn.MAP($F$2:$F$477,_xlfn.LAMBDA(_xlpm.x,_xlpm.x=$F279))))</f>
        <v>4.0000000000000002E-4</v>
      </c>
      <c r="M279" s="5">
        <f t="shared" si="56"/>
        <v>1</v>
      </c>
      <c r="N279" s="5">
        <f t="shared" si="57"/>
        <v>0.21041093737452468</v>
      </c>
      <c r="O279" s="5">
        <f t="shared" si="58"/>
        <v>1</v>
      </c>
      <c r="P279" s="5">
        <f t="shared" si="59"/>
        <v>0</v>
      </c>
      <c r="Q279" s="5"/>
    </row>
    <row r="280" spans="1:17">
      <c r="A280" s="4" t="str">
        <f t="shared" si="48"/>
        <v>~lia~ : [lja]</v>
      </c>
      <c r="B280" s="2">
        <v>1</v>
      </c>
      <c r="C280" s="4" t="s">
        <v>460</v>
      </c>
      <c r="D280" s="5">
        <f t="shared" si="49"/>
        <v>4.0000000000000002E-4</v>
      </c>
      <c r="E280" s="5" t="str">
        <f t="shared" si="50"/>
        <v>~lia~</v>
      </c>
      <c r="F280" s="5" t="str">
        <f t="shared" si="51"/>
        <v>[lja]</v>
      </c>
      <c r="G280" s="6">
        <f t="shared" si="52"/>
        <v>3</v>
      </c>
      <c r="H280" s="6">
        <f t="shared" si="53"/>
        <v>3</v>
      </c>
      <c r="I280" s="6">
        <f t="shared" si="54"/>
        <v>3</v>
      </c>
      <c r="J280" s="5" cm="1">
        <f t="array" ref="J280">SUM(_xlfn._xlws.FILTER($D$2:$D$477,_xlfn.MAP($E$2:$E$477,_xlfn.LAMBDA(_xlpm.x,_xlpm.x=$E280))))</f>
        <v>4.0000000000000002E-4</v>
      </c>
      <c r="K280" s="5">
        <f t="shared" si="55"/>
        <v>1</v>
      </c>
      <c r="L280" s="5" cm="1">
        <f t="array" ref="L280">SUM(_xlfn._xlws.FILTER($D$2:$D$477,_xlfn.MAP($F$2:$F$477,_xlfn.LAMBDA(_xlpm.x,_xlpm.x=$F280))))</f>
        <v>4.0000000000000002E-4</v>
      </c>
      <c r="M280" s="5">
        <f t="shared" si="56"/>
        <v>1</v>
      </c>
      <c r="N280" s="5">
        <f t="shared" si="57"/>
        <v>0.21041093737452468</v>
      </c>
      <c r="O280" s="5">
        <f t="shared" si="58"/>
        <v>1</v>
      </c>
      <c r="P280" s="5">
        <f t="shared" si="59"/>
        <v>0</v>
      </c>
      <c r="Q280" s="5"/>
    </row>
    <row r="281" spans="1:17">
      <c r="A281" s="4" t="str">
        <f t="shared" si="48"/>
        <v>~lgu~ : [lgu]</v>
      </c>
      <c r="B281" s="2">
        <v>1</v>
      </c>
      <c r="C281" s="4" t="s">
        <v>461</v>
      </c>
      <c r="D281" s="5">
        <f t="shared" si="49"/>
        <v>4.0000000000000002E-4</v>
      </c>
      <c r="E281" s="5" t="str">
        <f t="shared" si="50"/>
        <v>~lgu~</v>
      </c>
      <c r="F281" s="5" t="str">
        <f t="shared" si="51"/>
        <v>[lgu]</v>
      </c>
      <c r="G281" s="6">
        <f t="shared" si="52"/>
        <v>3</v>
      </c>
      <c r="H281" s="6">
        <f t="shared" si="53"/>
        <v>3</v>
      </c>
      <c r="I281" s="6">
        <f t="shared" si="54"/>
        <v>3</v>
      </c>
      <c r="J281" s="5" cm="1">
        <f t="array" ref="J281">SUM(_xlfn._xlws.FILTER($D$2:$D$477,_xlfn.MAP($E$2:$E$477,_xlfn.LAMBDA(_xlpm.x,_xlpm.x=$E281))))</f>
        <v>4.0000000000000002E-4</v>
      </c>
      <c r="K281" s="5">
        <f t="shared" si="55"/>
        <v>1</v>
      </c>
      <c r="L281" s="5" cm="1">
        <f t="array" ref="L281">SUM(_xlfn._xlws.FILTER($D$2:$D$477,_xlfn.MAP($F$2:$F$477,_xlfn.LAMBDA(_xlpm.x,_xlpm.x=$F281))))</f>
        <v>4.0000000000000002E-4</v>
      </c>
      <c r="M281" s="5">
        <f t="shared" si="56"/>
        <v>1</v>
      </c>
      <c r="N281" s="5">
        <f t="shared" si="57"/>
        <v>0.21041093737452468</v>
      </c>
      <c r="O281" s="5">
        <f t="shared" si="58"/>
        <v>1</v>
      </c>
      <c r="P281" s="5">
        <f t="shared" si="59"/>
        <v>0</v>
      </c>
      <c r="Q281" s="5"/>
    </row>
    <row r="282" spans="1:17">
      <c r="A282" s="4" t="str">
        <f t="shared" si="48"/>
        <v>~lgo~ : [lgo]</v>
      </c>
      <c r="B282" s="2">
        <v>1</v>
      </c>
      <c r="C282" s="4" t="s">
        <v>462</v>
      </c>
      <c r="D282" s="5">
        <f t="shared" si="49"/>
        <v>4.0000000000000002E-4</v>
      </c>
      <c r="E282" s="5" t="str">
        <f t="shared" si="50"/>
        <v>~lgo~</v>
      </c>
      <c r="F282" s="5" t="str">
        <f t="shared" si="51"/>
        <v>[lgo]</v>
      </c>
      <c r="G282" s="6">
        <f t="shared" si="52"/>
        <v>3</v>
      </c>
      <c r="H282" s="6">
        <f t="shared" si="53"/>
        <v>3</v>
      </c>
      <c r="I282" s="6">
        <f t="shared" si="54"/>
        <v>3</v>
      </c>
      <c r="J282" s="5" cm="1">
        <f t="array" ref="J282">SUM(_xlfn._xlws.FILTER($D$2:$D$477,_xlfn.MAP($E$2:$E$477,_xlfn.LAMBDA(_xlpm.x,_xlpm.x=$E282))))</f>
        <v>4.0000000000000002E-4</v>
      </c>
      <c r="K282" s="5">
        <f t="shared" si="55"/>
        <v>1</v>
      </c>
      <c r="L282" s="5" cm="1">
        <f t="array" ref="L282">SUM(_xlfn._xlws.FILTER($D$2:$D$477,_xlfn.MAP($F$2:$F$477,_xlfn.LAMBDA(_xlpm.x,_xlpm.x=$F282))))</f>
        <v>4.0000000000000002E-4</v>
      </c>
      <c r="M282" s="5">
        <f t="shared" si="56"/>
        <v>1</v>
      </c>
      <c r="N282" s="5">
        <f t="shared" si="57"/>
        <v>0.21041093737452468</v>
      </c>
      <c r="O282" s="5">
        <f t="shared" si="58"/>
        <v>1</v>
      </c>
      <c r="P282" s="5">
        <f t="shared" si="59"/>
        <v>0</v>
      </c>
      <c r="Q282" s="5"/>
    </row>
    <row r="283" spans="1:17">
      <c r="A283" s="4" t="str">
        <f t="shared" si="48"/>
        <v>~cru~ : [kɾu]</v>
      </c>
      <c r="B283" s="2">
        <v>1</v>
      </c>
      <c r="C283" s="4" t="s">
        <v>465</v>
      </c>
      <c r="D283" s="5">
        <f t="shared" si="49"/>
        <v>4.0000000000000002E-4</v>
      </c>
      <c r="E283" s="5" t="str">
        <f t="shared" si="50"/>
        <v>~cru~</v>
      </c>
      <c r="F283" s="5" t="str">
        <f t="shared" si="51"/>
        <v>[kɾu]</v>
      </c>
      <c r="G283" s="6">
        <f t="shared" si="52"/>
        <v>3</v>
      </c>
      <c r="H283" s="6">
        <f t="shared" si="53"/>
        <v>3</v>
      </c>
      <c r="I283" s="6">
        <f t="shared" si="54"/>
        <v>3</v>
      </c>
      <c r="J283" s="5" cm="1">
        <f t="array" ref="J283">SUM(_xlfn._xlws.FILTER($D$2:$D$477,_xlfn.MAP($E$2:$E$477,_xlfn.LAMBDA(_xlpm.x,_xlpm.x=$E283))))</f>
        <v>4.0000000000000002E-4</v>
      </c>
      <c r="K283" s="5">
        <f t="shared" si="55"/>
        <v>1</v>
      </c>
      <c r="L283" s="5" cm="1">
        <f t="array" ref="L283">SUM(_xlfn._xlws.FILTER($D$2:$D$477,_xlfn.MAP($F$2:$F$477,_xlfn.LAMBDA(_xlpm.x,_xlpm.x=$F283))))</f>
        <v>4.0000000000000002E-4</v>
      </c>
      <c r="M283" s="5">
        <f t="shared" si="56"/>
        <v>1</v>
      </c>
      <c r="N283" s="5">
        <f t="shared" si="57"/>
        <v>0.21041093737452468</v>
      </c>
      <c r="O283" s="5">
        <f t="shared" si="58"/>
        <v>1</v>
      </c>
      <c r="P283" s="5">
        <f t="shared" si="59"/>
        <v>0</v>
      </c>
      <c r="Q283" s="5"/>
    </row>
    <row r="284" spans="1:17">
      <c r="A284" s="4" t="str">
        <f t="shared" si="48"/>
        <v>~cuo~ : [kwo]</v>
      </c>
      <c r="B284" s="2">
        <v>1</v>
      </c>
      <c r="C284" s="4" t="s">
        <v>466</v>
      </c>
      <c r="D284" s="5">
        <f t="shared" si="49"/>
        <v>4.0000000000000002E-4</v>
      </c>
      <c r="E284" s="5" t="str">
        <f t="shared" si="50"/>
        <v>~cuo~</v>
      </c>
      <c r="F284" s="5" t="str">
        <f t="shared" si="51"/>
        <v>[kwo]</v>
      </c>
      <c r="G284" s="6">
        <f t="shared" si="52"/>
        <v>3</v>
      </c>
      <c r="H284" s="6">
        <f t="shared" si="53"/>
        <v>3</v>
      </c>
      <c r="I284" s="6">
        <f t="shared" si="54"/>
        <v>3</v>
      </c>
      <c r="J284" s="5" cm="1">
        <f t="array" ref="J284">SUM(_xlfn._xlws.FILTER($D$2:$D$477,_xlfn.MAP($E$2:$E$477,_xlfn.LAMBDA(_xlpm.x,_xlpm.x=$E284))))</f>
        <v>4.0000000000000002E-4</v>
      </c>
      <c r="K284" s="5">
        <f t="shared" si="55"/>
        <v>1</v>
      </c>
      <c r="L284" s="5" cm="1">
        <f t="array" ref="L284">SUM(_xlfn._xlws.FILTER($D$2:$D$477,_xlfn.MAP($F$2:$F$477,_xlfn.LAMBDA(_xlpm.x,_xlpm.x=$F284))))</f>
        <v>4.0000000000000002E-4</v>
      </c>
      <c r="M284" s="5">
        <f t="shared" si="56"/>
        <v>1</v>
      </c>
      <c r="N284" s="5">
        <f t="shared" si="57"/>
        <v>0.21041093737452468</v>
      </c>
      <c r="O284" s="5">
        <f t="shared" si="58"/>
        <v>1</v>
      </c>
      <c r="P284" s="5">
        <f t="shared" si="59"/>
        <v>0</v>
      </c>
      <c r="Q284" s="5"/>
    </row>
    <row r="285" spans="1:17">
      <c r="A285" s="4" t="str">
        <f t="shared" si="48"/>
        <v>~cti~ : [kti]</v>
      </c>
      <c r="B285" s="2">
        <v>1</v>
      </c>
      <c r="C285" s="4" t="s">
        <v>470</v>
      </c>
      <c r="D285" s="5">
        <f t="shared" si="49"/>
        <v>4.0000000000000002E-4</v>
      </c>
      <c r="E285" s="5" t="str">
        <f t="shared" si="50"/>
        <v>~cti~</v>
      </c>
      <c r="F285" s="5" t="str">
        <f t="shared" si="51"/>
        <v>[kti]</v>
      </c>
      <c r="G285" s="6">
        <f t="shared" si="52"/>
        <v>3</v>
      </c>
      <c r="H285" s="6">
        <f t="shared" si="53"/>
        <v>3</v>
      </c>
      <c r="I285" s="6">
        <f t="shared" si="54"/>
        <v>3</v>
      </c>
      <c r="J285" s="5" cm="1">
        <f t="array" ref="J285">SUM(_xlfn._xlws.FILTER($D$2:$D$477,_xlfn.MAP($E$2:$E$477,_xlfn.LAMBDA(_xlpm.x,_xlpm.x=$E285))))</f>
        <v>4.0000000000000002E-4</v>
      </c>
      <c r="K285" s="5">
        <f t="shared" si="55"/>
        <v>1</v>
      </c>
      <c r="L285" s="5" cm="1">
        <f t="array" ref="L285">SUM(_xlfn._xlws.FILTER($D$2:$D$477,_xlfn.MAP($F$2:$F$477,_xlfn.LAMBDA(_xlpm.x,_xlpm.x=$F285))))</f>
        <v>4.0000000000000002E-4</v>
      </c>
      <c r="M285" s="5">
        <f t="shared" si="56"/>
        <v>1</v>
      </c>
      <c r="N285" s="5">
        <f t="shared" si="57"/>
        <v>0.21041093737452468</v>
      </c>
      <c r="O285" s="5">
        <f t="shared" si="58"/>
        <v>1</v>
      </c>
      <c r="P285" s="5">
        <f t="shared" si="59"/>
        <v>0</v>
      </c>
      <c r="Q285" s="5"/>
    </row>
    <row r="286" spans="1:17">
      <c r="A286" s="4" t="str">
        <f t="shared" si="48"/>
        <v>~cte~ : [kte]</v>
      </c>
      <c r="B286" s="2">
        <v>1</v>
      </c>
      <c r="C286" s="4" t="s">
        <v>471</v>
      </c>
      <c r="D286" s="5">
        <f t="shared" si="49"/>
        <v>4.0000000000000002E-4</v>
      </c>
      <c r="E286" s="5" t="str">
        <f t="shared" si="50"/>
        <v>~cte~</v>
      </c>
      <c r="F286" s="5" t="str">
        <f t="shared" si="51"/>
        <v>[kte]</v>
      </c>
      <c r="G286" s="6">
        <f t="shared" si="52"/>
        <v>3</v>
      </c>
      <c r="H286" s="6">
        <f t="shared" si="53"/>
        <v>3</v>
      </c>
      <c r="I286" s="6">
        <f t="shared" si="54"/>
        <v>3</v>
      </c>
      <c r="J286" s="5" cm="1">
        <f t="array" ref="J286">SUM(_xlfn._xlws.FILTER($D$2:$D$477,_xlfn.MAP($E$2:$E$477,_xlfn.LAMBDA(_xlpm.x,_xlpm.x=$E286))))</f>
        <v>4.0000000000000002E-4</v>
      </c>
      <c r="K286" s="5">
        <f t="shared" si="55"/>
        <v>1</v>
      </c>
      <c r="L286" s="5" cm="1">
        <f t="array" ref="L286">SUM(_xlfn._xlws.FILTER($D$2:$D$477,_xlfn.MAP($F$2:$F$477,_xlfn.LAMBDA(_xlpm.x,_xlpm.x=$F286))))</f>
        <v>4.0000000000000002E-4</v>
      </c>
      <c r="M286" s="5">
        <f t="shared" si="56"/>
        <v>1</v>
      </c>
      <c r="N286" s="5">
        <f t="shared" si="57"/>
        <v>0.21041093737452468</v>
      </c>
      <c r="O286" s="5">
        <f t="shared" si="58"/>
        <v>1</v>
      </c>
      <c r="P286" s="5">
        <f t="shared" si="59"/>
        <v>0</v>
      </c>
      <c r="Q286" s="5"/>
    </row>
    <row r="287" spans="1:17">
      <c r="A287" s="4" t="str">
        <f t="shared" si="48"/>
        <v>~gru~ : [gɾu]</v>
      </c>
      <c r="B287" s="2">
        <v>1</v>
      </c>
      <c r="C287" s="4" t="s">
        <v>481</v>
      </c>
      <c r="D287" s="5">
        <f t="shared" si="49"/>
        <v>4.0000000000000002E-4</v>
      </c>
      <c r="E287" s="5" t="str">
        <f t="shared" si="50"/>
        <v>~gru~</v>
      </c>
      <c r="F287" s="5" t="str">
        <f t="shared" si="51"/>
        <v>[gɾu]</v>
      </c>
      <c r="G287" s="6">
        <f t="shared" si="52"/>
        <v>3</v>
      </c>
      <c r="H287" s="6">
        <f t="shared" si="53"/>
        <v>3</v>
      </c>
      <c r="I287" s="6">
        <f t="shared" si="54"/>
        <v>3</v>
      </c>
      <c r="J287" s="5" cm="1">
        <f t="array" ref="J287">SUM(_xlfn._xlws.FILTER($D$2:$D$477,_xlfn.MAP($E$2:$E$477,_xlfn.LAMBDA(_xlpm.x,_xlpm.x=$E287))))</f>
        <v>4.0000000000000002E-4</v>
      </c>
      <c r="K287" s="5">
        <f t="shared" si="55"/>
        <v>1</v>
      </c>
      <c r="L287" s="5" cm="1">
        <f t="array" ref="L287">SUM(_xlfn._xlws.FILTER($D$2:$D$477,_xlfn.MAP($F$2:$F$477,_xlfn.LAMBDA(_xlpm.x,_xlpm.x=$F287))))</f>
        <v>4.0000000000000002E-4</v>
      </c>
      <c r="M287" s="5">
        <f t="shared" si="56"/>
        <v>1</v>
      </c>
      <c r="N287" s="5">
        <f t="shared" si="57"/>
        <v>0.21041093737452468</v>
      </c>
      <c r="O287" s="5">
        <f t="shared" si="58"/>
        <v>1</v>
      </c>
      <c r="P287" s="5">
        <f t="shared" si="59"/>
        <v>0</v>
      </c>
      <c r="Q287" s="5"/>
    </row>
    <row r="288" spans="1:17">
      <c r="A288" s="4" t="str">
        <f t="shared" si="48"/>
        <v>~fru~ : [fɾu]</v>
      </c>
      <c r="B288" s="2">
        <v>1</v>
      </c>
      <c r="C288" s="4" t="s">
        <v>485</v>
      </c>
      <c r="D288" s="5">
        <f t="shared" si="49"/>
        <v>4.0000000000000002E-4</v>
      </c>
      <c r="E288" s="5" t="str">
        <f t="shared" si="50"/>
        <v>~fru~</v>
      </c>
      <c r="F288" s="5" t="str">
        <f t="shared" si="51"/>
        <v>[fɾu]</v>
      </c>
      <c r="G288" s="6">
        <f t="shared" si="52"/>
        <v>3</v>
      </c>
      <c r="H288" s="6">
        <f t="shared" si="53"/>
        <v>3</v>
      </c>
      <c r="I288" s="6">
        <f t="shared" si="54"/>
        <v>3</v>
      </c>
      <c r="J288" s="5" cm="1">
        <f t="array" ref="J288">SUM(_xlfn._xlws.FILTER($D$2:$D$477,_xlfn.MAP($E$2:$E$477,_xlfn.LAMBDA(_xlpm.x,_xlpm.x=$E288))))</f>
        <v>4.0000000000000002E-4</v>
      </c>
      <c r="K288" s="5">
        <f t="shared" si="55"/>
        <v>1</v>
      </c>
      <c r="L288" s="5" cm="1">
        <f t="array" ref="L288">SUM(_xlfn._xlws.FILTER($D$2:$D$477,_xlfn.MAP($F$2:$F$477,_xlfn.LAMBDA(_xlpm.x,_xlpm.x=$F288))))</f>
        <v>4.0000000000000002E-4</v>
      </c>
      <c r="M288" s="5">
        <f t="shared" si="56"/>
        <v>1</v>
      </c>
      <c r="N288" s="5">
        <f t="shared" si="57"/>
        <v>0.21041093737452468</v>
      </c>
      <c r="O288" s="5">
        <f t="shared" si="58"/>
        <v>1</v>
      </c>
      <c r="P288" s="5">
        <f t="shared" si="59"/>
        <v>0</v>
      </c>
      <c r="Q288" s="5"/>
    </row>
    <row r="289" spans="1:17">
      <c r="A289" s="4" t="str">
        <f t="shared" si="48"/>
        <v>~fro~ : [fɾo]</v>
      </c>
      <c r="B289" s="2">
        <v>1</v>
      </c>
      <c r="C289" s="4" t="s">
        <v>486</v>
      </c>
      <c r="D289" s="5">
        <f t="shared" si="49"/>
        <v>4.0000000000000002E-4</v>
      </c>
      <c r="E289" s="5" t="str">
        <f t="shared" si="50"/>
        <v>~fro~</v>
      </c>
      <c r="F289" s="5" t="str">
        <f t="shared" si="51"/>
        <v>[fɾo]</v>
      </c>
      <c r="G289" s="6">
        <f t="shared" si="52"/>
        <v>3</v>
      </c>
      <c r="H289" s="6">
        <f t="shared" si="53"/>
        <v>3</v>
      </c>
      <c r="I289" s="6">
        <f t="shared" si="54"/>
        <v>3</v>
      </c>
      <c r="J289" s="5" cm="1">
        <f t="array" ref="J289">SUM(_xlfn._xlws.FILTER($D$2:$D$477,_xlfn.MAP($E$2:$E$477,_xlfn.LAMBDA(_xlpm.x,_xlpm.x=$E289))))</f>
        <v>4.0000000000000002E-4</v>
      </c>
      <c r="K289" s="5">
        <f t="shared" si="55"/>
        <v>1</v>
      </c>
      <c r="L289" s="5" cm="1">
        <f t="array" ref="L289">SUM(_xlfn._xlws.FILTER($D$2:$D$477,_xlfn.MAP($F$2:$F$477,_xlfn.LAMBDA(_xlpm.x,_xlpm.x=$F289))))</f>
        <v>4.0000000000000002E-4</v>
      </c>
      <c r="M289" s="5">
        <f t="shared" si="56"/>
        <v>1</v>
      </c>
      <c r="N289" s="5">
        <f t="shared" si="57"/>
        <v>0.21041093737452468</v>
      </c>
      <c r="O289" s="5">
        <f t="shared" si="58"/>
        <v>1</v>
      </c>
      <c r="P289" s="5">
        <f t="shared" si="59"/>
        <v>0</v>
      </c>
      <c r="Q289" s="5"/>
    </row>
    <row r="290" spans="1:17">
      <c r="A290" s="4" t="str">
        <f t="shared" si="48"/>
        <v>~frí~ : [fɾi]</v>
      </c>
      <c r="B290" s="2">
        <v>1</v>
      </c>
      <c r="C290" s="4" t="s">
        <v>487</v>
      </c>
      <c r="D290" s="5">
        <f t="shared" si="49"/>
        <v>4.0000000000000002E-4</v>
      </c>
      <c r="E290" s="5" t="str">
        <f t="shared" si="50"/>
        <v>~frí~</v>
      </c>
      <c r="F290" s="5" t="str">
        <f t="shared" si="51"/>
        <v>[fɾi]</v>
      </c>
      <c r="G290" s="6">
        <f t="shared" si="52"/>
        <v>3</v>
      </c>
      <c r="H290" s="6">
        <f t="shared" si="53"/>
        <v>3</v>
      </c>
      <c r="I290" s="6">
        <f t="shared" si="54"/>
        <v>3</v>
      </c>
      <c r="J290" s="5" cm="1">
        <f t="array" ref="J290">SUM(_xlfn._xlws.FILTER($D$2:$D$477,_xlfn.MAP($E$2:$E$477,_xlfn.LAMBDA(_xlpm.x,_xlpm.x=$E290))))</f>
        <v>4.0000000000000002E-4</v>
      </c>
      <c r="K290" s="5">
        <f t="shared" si="55"/>
        <v>1</v>
      </c>
      <c r="L290" s="5" cm="1">
        <f t="array" ref="L290">SUM(_xlfn._xlws.FILTER($D$2:$D$477,_xlfn.MAP($F$2:$F$477,_xlfn.LAMBDA(_xlpm.x,_xlpm.x=$F290))))</f>
        <v>4.0000000000000002E-4</v>
      </c>
      <c r="M290" s="5">
        <f t="shared" si="56"/>
        <v>1</v>
      </c>
      <c r="N290" s="5">
        <f t="shared" si="57"/>
        <v>0.21041093737452468</v>
      </c>
      <c r="O290" s="5">
        <f t="shared" si="58"/>
        <v>1</v>
      </c>
      <c r="P290" s="5">
        <f t="shared" si="59"/>
        <v>0</v>
      </c>
      <c r="Q290" s="5"/>
    </row>
    <row r="291" spans="1:17">
      <c r="A291" s="4" t="str">
        <f t="shared" si="48"/>
        <v>~fre~ : [fɾe]</v>
      </c>
      <c r="B291" s="2">
        <v>1</v>
      </c>
      <c r="C291" s="4" t="s">
        <v>488</v>
      </c>
      <c r="D291" s="5">
        <f t="shared" si="49"/>
        <v>4.0000000000000002E-4</v>
      </c>
      <c r="E291" s="5" t="str">
        <f t="shared" si="50"/>
        <v>~fre~</v>
      </c>
      <c r="F291" s="5" t="str">
        <f t="shared" si="51"/>
        <v>[fɾe]</v>
      </c>
      <c r="G291" s="6">
        <f t="shared" si="52"/>
        <v>3</v>
      </c>
      <c r="H291" s="6">
        <f t="shared" si="53"/>
        <v>3</v>
      </c>
      <c r="I291" s="6">
        <f t="shared" si="54"/>
        <v>3</v>
      </c>
      <c r="J291" s="5" cm="1">
        <f t="array" ref="J291">SUM(_xlfn._xlws.FILTER($D$2:$D$477,_xlfn.MAP($E$2:$E$477,_xlfn.LAMBDA(_xlpm.x,_xlpm.x=$E291))))</f>
        <v>4.0000000000000002E-4</v>
      </c>
      <c r="K291" s="5">
        <f t="shared" si="55"/>
        <v>1</v>
      </c>
      <c r="L291" s="5" cm="1">
        <f t="array" ref="L291">SUM(_xlfn._xlws.FILTER($D$2:$D$477,_xlfn.MAP($F$2:$F$477,_xlfn.LAMBDA(_xlpm.x,_xlpm.x=$F291))))</f>
        <v>4.0000000000000002E-4</v>
      </c>
      <c r="M291" s="5">
        <f t="shared" si="56"/>
        <v>1</v>
      </c>
      <c r="N291" s="5">
        <f t="shared" si="57"/>
        <v>0.21041093737452468</v>
      </c>
      <c r="O291" s="5">
        <f t="shared" si="58"/>
        <v>1</v>
      </c>
      <c r="P291" s="5">
        <f t="shared" si="59"/>
        <v>0</v>
      </c>
      <c r="Q291" s="5"/>
    </row>
    <row r="292" spans="1:17">
      <c r="A292" s="4" t="str">
        <f t="shared" si="48"/>
        <v>~flo~ : [flo]</v>
      </c>
      <c r="B292" s="2">
        <v>1</v>
      </c>
      <c r="C292" s="4" t="s">
        <v>490</v>
      </c>
      <c r="D292" s="5">
        <f t="shared" si="49"/>
        <v>4.0000000000000002E-4</v>
      </c>
      <c r="E292" s="5" t="str">
        <f t="shared" si="50"/>
        <v>~flo~</v>
      </c>
      <c r="F292" s="5" t="str">
        <f t="shared" si="51"/>
        <v>[flo]</v>
      </c>
      <c r="G292" s="6">
        <f t="shared" si="52"/>
        <v>3</v>
      </c>
      <c r="H292" s="6">
        <f t="shared" si="53"/>
        <v>3</v>
      </c>
      <c r="I292" s="6">
        <f t="shared" si="54"/>
        <v>3</v>
      </c>
      <c r="J292" s="5" cm="1">
        <f t="array" ref="J292">SUM(_xlfn._xlws.FILTER($D$2:$D$477,_xlfn.MAP($E$2:$E$477,_xlfn.LAMBDA(_xlpm.x,_xlpm.x=$E292))))</f>
        <v>4.0000000000000002E-4</v>
      </c>
      <c r="K292" s="5">
        <f t="shared" si="55"/>
        <v>1</v>
      </c>
      <c r="L292" s="5" cm="1">
        <f t="array" ref="L292">SUM(_xlfn._xlws.FILTER($D$2:$D$477,_xlfn.MAP($F$2:$F$477,_xlfn.LAMBDA(_xlpm.x,_xlpm.x=$F292))))</f>
        <v>4.0000000000000002E-4</v>
      </c>
      <c r="M292" s="5">
        <f t="shared" si="56"/>
        <v>1</v>
      </c>
      <c r="N292" s="5">
        <f t="shared" si="57"/>
        <v>0.21041093737452468</v>
      </c>
      <c r="O292" s="5">
        <f t="shared" si="58"/>
        <v>1</v>
      </c>
      <c r="P292" s="5">
        <f t="shared" si="59"/>
        <v>0</v>
      </c>
      <c r="Q292" s="5"/>
    </row>
    <row r="293" spans="1:17">
      <c r="A293" s="4" t="str">
        <f t="shared" si="48"/>
        <v>~bue~ : [bwe]</v>
      </c>
      <c r="B293" s="2">
        <v>1</v>
      </c>
      <c r="C293" s="4" t="s">
        <v>498</v>
      </c>
      <c r="D293" s="5">
        <f t="shared" si="49"/>
        <v>4.0000000000000002E-4</v>
      </c>
      <c r="E293" s="5" t="str">
        <f t="shared" si="50"/>
        <v>~bue~</v>
      </c>
      <c r="F293" s="5" t="str">
        <f t="shared" si="51"/>
        <v>[bwe]</v>
      </c>
      <c r="G293" s="6">
        <f t="shared" si="52"/>
        <v>3</v>
      </c>
      <c r="H293" s="6">
        <f t="shared" si="53"/>
        <v>3</v>
      </c>
      <c r="I293" s="6">
        <f t="shared" si="54"/>
        <v>3</v>
      </c>
      <c r="J293" s="5" cm="1">
        <f t="array" ref="J293">SUM(_xlfn._xlws.FILTER($D$2:$D$477,_xlfn.MAP($E$2:$E$477,_xlfn.LAMBDA(_xlpm.x,_xlpm.x=$E293))))</f>
        <v>4.0000000000000002E-4</v>
      </c>
      <c r="K293" s="5">
        <f t="shared" si="55"/>
        <v>1</v>
      </c>
      <c r="L293" s="5" cm="1">
        <f t="array" ref="L293">SUM(_xlfn._xlws.FILTER($D$2:$D$477,_xlfn.MAP($F$2:$F$477,_xlfn.LAMBDA(_xlpm.x,_xlpm.x=$F293))))</f>
        <v>4.0000000000000002E-4</v>
      </c>
      <c r="M293" s="5">
        <f t="shared" si="56"/>
        <v>1</v>
      </c>
      <c r="N293" s="5">
        <f t="shared" si="57"/>
        <v>0.21041093737452468</v>
      </c>
      <c r="O293" s="5">
        <f t="shared" si="58"/>
        <v>1</v>
      </c>
      <c r="P293" s="5">
        <f t="shared" si="59"/>
        <v>0</v>
      </c>
      <c r="Q293" s="5"/>
    </row>
    <row r="294" spans="1:17">
      <c r="A294" s="4" t="str">
        <f t="shared" si="48"/>
        <v>~zqu~ : [θkje]</v>
      </c>
      <c r="B294" s="2">
        <v>1</v>
      </c>
      <c r="C294" s="4" t="s">
        <v>333</v>
      </c>
      <c r="D294" s="5">
        <f t="shared" si="49"/>
        <v>4.0000000000000002E-4</v>
      </c>
      <c r="E294" s="5" t="str">
        <f t="shared" si="50"/>
        <v>~zqu~</v>
      </c>
      <c r="F294" s="5" t="str">
        <f t="shared" si="51"/>
        <v>[θkje]</v>
      </c>
      <c r="G294" s="6">
        <f t="shared" si="52"/>
        <v>3</v>
      </c>
      <c r="H294" s="6">
        <f t="shared" si="53"/>
        <v>4</v>
      </c>
      <c r="I294" s="6">
        <f t="shared" si="54"/>
        <v>4</v>
      </c>
      <c r="J294" s="5" cm="1">
        <f t="array" ref="J294">SUM(_xlfn._xlws.FILTER($D$2:$D$477,_xlfn.MAP($E$2:$E$477,_xlfn.LAMBDA(_xlpm.x,_xlpm.x=$E294))))</f>
        <v>4.0000000000000002E-4</v>
      </c>
      <c r="K294" s="5">
        <f t="shared" si="55"/>
        <v>1</v>
      </c>
      <c r="L294" s="5" cm="1">
        <f t="array" ref="L294">SUM(_xlfn._xlws.FILTER($D$2:$D$477,_xlfn.MAP($F$2:$F$477,_xlfn.LAMBDA(_xlpm.x,_xlpm.x=$F294))))</f>
        <v>4.0000000000000002E-4</v>
      </c>
      <c r="M294" s="5">
        <f t="shared" si="56"/>
        <v>1</v>
      </c>
      <c r="N294" s="5">
        <f t="shared" si="57"/>
        <v>0.2342468675289098</v>
      </c>
      <c r="O294" s="5">
        <f t="shared" si="58"/>
        <v>1</v>
      </c>
      <c r="P294" s="5">
        <f t="shared" si="59"/>
        <v>0</v>
      </c>
      <c r="Q294" s="5"/>
    </row>
    <row r="295" spans="1:17">
      <c r="A295" s="4" t="str">
        <f t="shared" si="48"/>
        <v>~lqu~ : [lkje]</v>
      </c>
      <c r="B295" s="2">
        <v>1</v>
      </c>
      <c r="C295" s="4" t="s">
        <v>457</v>
      </c>
      <c r="D295" s="5">
        <f t="shared" si="49"/>
        <v>4.0000000000000002E-4</v>
      </c>
      <c r="E295" s="5" t="str">
        <f t="shared" si="50"/>
        <v>~lqu~</v>
      </c>
      <c r="F295" s="5" t="str">
        <f t="shared" si="51"/>
        <v>[lkje]</v>
      </c>
      <c r="G295" s="6">
        <f t="shared" si="52"/>
        <v>3</v>
      </c>
      <c r="H295" s="6">
        <f t="shared" si="53"/>
        <v>4</v>
      </c>
      <c r="I295" s="6">
        <f t="shared" si="54"/>
        <v>4</v>
      </c>
      <c r="J295" s="5" cm="1">
        <f t="array" ref="J295">SUM(_xlfn._xlws.FILTER($D$2:$D$477,_xlfn.MAP($E$2:$E$477,_xlfn.LAMBDA(_xlpm.x,_xlpm.x=$E295))))</f>
        <v>4.0000000000000002E-4</v>
      </c>
      <c r="K295" s="5">
        <f t="shared" si="55"/>
        <v>1</v>
      </c>
      <c r="L295" s="5" cm="1">
        <f t="array" ref="L295">SUM(_xlfn._xlws.FILTER($D$2:$D$477,_xlfn.MAP($F$2:$F$477,_xlfn.LAMBDA(_xlpm.x,_xlpm.x=$F295))))</f>
        <v>4.0000000000000002E-4</v>
      </c>
      <c r="M295" s="5">
        <f t="shared" si="56"/>
        <v>1</v>
      </c>
      <c r="N295" s="5">
        <f t="shared" si="57"/>
        <v>0.2342468675289098</v>
      </c>
      <c r="O295" s="5">
        <f t="shared" si="58"/>
        <v>1</v>
      </c>
      <c r="P295" s="5">
        <f t="shared" si="59"/>
        <v>0</v>
      </c>
      <c r="Q295" s="5"/>
    </row>
    <row r="296" spans="1:17">
      <c r="A296" s="4" t="str">
        <f t="shared" si="48"/>
        <v>~xci~ : [ksθi]</v>
      </c>
      <c r="B296" s="2">
        <v>1</v>
      </c>
      <c r="C296" s="4" t="s">
        <v>472</v>
      </c>
      <c r="D296" s="5">
        <f t="shared" si="49"/>
        <v>4.0000000000000002E-4</v>
      </c>
      <c r="E296" s="5" t="str">
        <f t="shared" si="50"/>
        <v>~xci~</v>
      </c>
      <c r="F296" s="5" t="str">
        <f t="shared" si="51"/>
        <v>[ksθi]</v>
      </c>
      <c r="G296" s="6">
        <f t="shared" si="52"/>
        <v>3</v>
      </c>
      <c r="H296" s="6">
        <f t="shared" si="53"/>
        <v>4</v>
      </c>
      <c r="I296" s="6">
        <f t="shared" si="54"/>
        <v>4</v>
      </c>
      <c r="J296" s="5" cm="1">
        <f t="array" ref="J296">SUM(_xlfn._xlws.FILTER($D$2:$D$477,_xlfn.MAP($E$2:$E$477,_xlfn.LAMBDA(_xlpm.x,_xlpm.x=$E296))))</f>
        <v>4.0000000000000002E-4</v>
      </c>
      <c r="K296" s="5">
        <f t="shared" si="55"/>
        <v>1</v>
      </c>
      <c r="L296" s="5" cm="1">
        <f t="array" ref="L296">SUM(_xlfn._xlws.FILTER($D$2:$D$477,_xlfn.MAP($F$2:$F$477,_xlfn.LAMBDA(_xlpm.x,_xlpm.x=$F296))))</f>
        <v>4.0000000000000002E-4</v>
      </c>
      <c r="M296" s="5">
        <f t="shared" si="56"/>
        <v>1</v>
      </c>
      <c r="N296" s="5">
        <f t="shared" si="57"/>
        <v>0.2342468675289098</v>
      </c>
      <c r="O296" s="5">
        <f t="shared" si="58"/>
        <v>1</v>
      </c>
      <c r="P296" s="5">
        <f t="shared" si="59"/>
        <v>0</v>
      </c>
      <c r="Q296" s="5"/>
    </row>
    <row r="297" spans="1:17">
      <c r="A297" s="4" t="str">
        <f t="shared" si="48"/>
        <v>~xce~ : [ksθe]</v>
      </c>
      <c r="B297" s="2">
        <v>1</v>
      </c>
      <c r="C297" s="4" t="s">
        <v>473</v>
      </c>
      <c r="D297" s="5">
        <f t="shared" si="49"/>
        <v>4.0000000000000002E-4</v>
      </c>
      <c r="E297" s="5" t="str">
        <f t="shared" si="50"/>
        <v>~xce~</v>
      </c>
      <c r="F297" s="5" t="str">
        <f t="shared" si="51"/>
        <v>[ksθe]</v>
      </c>
      <c r="G297" s="6">
        <f t="shared" si="52"/>
        <v>3</v>
      </c>
      <c r="H297" s="6">
        <f t="shared" si="53"/>
        <v>4</v>
      </c>
      <c r="I297" s="6">
        <f t="shared" si="54"/>
        <v>4</v>
      </c>
      <c r="J297" s="5" cm="1">
        <f t="array" ref="J297">SUM(_xlfn._xlws.FILTER($D$2:$D$477,_xlfn.MAP($E$2:$E$477,_xlfn.LAMBDA(_xlpm.x,_xlpm.x=$E297))))</f>
        <v>4.0000000000000002E-4</v>
      </c>
      <c r="K297" s="5">
        <f t="shared" si="55"/>
        <v>1</v>
      </c>
      <c r="L297" s="5" cm="1">
        <f t="array" ref="L297">SUM(_xlfn._xlws.FILTER($D$2:$D$477,_xlfn.MAP($F$2:$F$477,_xlfn.LAMBDA(_xlpm.x,_xlpm.x=$F297))))</f>
        <v>4.0000000000000002E-4</v>
      </c>
      <c r="M297" s="5">
        <f t="shared" si="56"/>
        <v>1</v>
      </c>
      <c r="N297" s="5">
        <f t="shared" si="57"/>
        <v>0.2342468675289098</v>
      </c>
      <c r="O297" s="5">
        <f t="shared" si="58"/>
        <v>1</v>
      </c>
      <c r="P297" s="5">
        <f t="shared" si="59"/>
        <v>0</v>
      </c>
      <c r="Q297" s="5"/>
    </row>
    <row r="298" spans="1:17">
      <c r="A298" s="4" t="str">
        <f t="shared" si="48"/>
        <v>~flu~ : [flwi]</v>
      </c>
      <c r="B298" s="2">
        <v>1</v>
      </c>
      <c r="C298" s="4" t="s">
        <v>489</v>
      </c>
      <c r="D298" s="5">
        <f t="shared" si="49"/>
        <v>4.0000000000000002E-4</v>
      </c>
      <c r="E298" s="5" t="str">
        <f t="shared" si="50"/>
        <v>~flu~</v>
      </c>
      <c r="F298" s="5" t="str">
        <f t="shared" si="51"/>
        <v>[flwi]</v>
      </c>
      <c r="G298" s="6">
        <f t="shared" si="52"/>
        <v>3</v>
      </c>
      <c r="H298" s="6">
        <f t="shared" si="53"/>
        <v>4</v>
      </c>
      <c r="I298" s="6">
        <f t="shared" si="54"/>
        <v>4</v>
      </c>
      <c r="J298" s="5" cm="1">
        <f t="array" ref="J298">SUM(_xlfn._xlws.FILTER($D$2:$D$477,_xlfn.MAP($E$2:$E$477,_xlfn.LAMBDA(_xlpm.x,_xlpm.x=$E298))))</f>
        <v>4.0000000000000002E-4</v>
      </c>
      <c r="K298" s="5">
        <f t="shared" si="55"/>
        <v>1</v>
      </c>
      <c r="L298" s="5" cm="1">
        <f t="array" ref="L298">SUM(_xlfn._xlws.FILTER($D$2:$D$477,_xlfn.MAP($F$2:$F$477,_xlfn.LAMBDA(_xlpm.x,_xlpm.x=$F298))))</f>
        <v>4.0000000000000002E-4</v>
      </c>
      <c r="M298" s="5">
        <f t="shared" si="56"/>
        <v>1</v>
      </c>
      <c r="N298" s="5">
        <f t="shared" si="57"/>
        <v>0.2342468675289098</v>
      </c>
      <c r="O298" s="5">
        <f t="shared" si="58"/>
        <v>1</v>
      </c>
      <c r="P298" s="5">
        <f t="shared" si="59"/>
        <v>0</v>
      </c>
      <c r="Q298" s="5"/>
    </row>
    <row r="299" spans="1:17">
      <c r="A299" s="4" t="str">
        <f t="shared" si="48"/>
        <v>~hue~ : [we]</v>
      </c>
      <c r="B299" s="2">
        <v>2</v>
      </c>
      <c r="C299" s="4" t="s">
        <v>241</v>
      </c>
      <c r="D299" s="5">
        <f t="shared" si="49"/>
        <v>8.0000000000000004E-4</v>
      </c>
      <c r="E299" s="5" t="str">
        <f t="shared" si="50"/>
        <v>~hue~</v>
      </c>
      <c r="F299" s="5" t="str">
        <f t="shared" si="51"/>
        <v>[we]</v>
      </c>
      <c r="G299" s="6">
        <f t="shared" si="52"/>
        <v>3</v>
      </c>
      <c r="H299" s="6">
        <f t="shared" si="53"/>
        <v>2</v>
      </c>
      <c r="I299" s="6">
        <f t="shared" si="54"/>
        <v>3</v>
      </c>
      <c r="J299" s="5" cm="1">
        <f t="array" ref="J299">SUM(_xlfn._xlws.FILTER($D$2:$D$477,_xlfn.MAP($E$2:$E$477,_xlfn.LAMBDA(_xlpm.x,_xlpm.x=$E299))))</f>
        <v>8.0000000000000004E-4</v>
      </c>
      <c r="K299" s="5">
        <f t="shared" si="55"/>
        <v>1</v>
      </c>
      <c r="L299" s="5" cm="1">
        <f t="array" ref="L299">SUM(_xlfn._xlws.FILTER($D$2:$D$477,_xlfn.MAP($F$2:$F$477,_xlfn.LAMBDA(_xlpm.x,_xlpm.x=$F299))))</f>
        <v>8.0000000000000004E-4</v>
      </c>
      <c r="M299" s="5">
        <f t="shared" si="56"/>
        <v>1</v>
      </c>
      <c r="N299" s="5">
        <f t="shared" si="57"/>
        <v>0.28725561847890652</v>
      </c>
      <c r="O299" s="5">
        <f t="shared" si="58"/>
        <v>1</v>
      </c>
      <c r="P299" s="5">
        <f t="shared" si="59"/>
        <v>0</v>
      </c>
      <c r="Q299" s="5"/>
    </row>
    <row r="300" spans="1:17">
      <c r="A300" s="4" t="str">
        <f t="shared" si="48"/>
        <v>~rbo~ : [ɾβo]</v>
      </c>
      <c r="B300" s="2">
        <v>2</v>
      </c>
      <c r="C300" s="4" t="s">
        <v>223</v>
      </c>
      <c r="D300" s="5">
        <f t="shared" si="49"/>
        <v>8.0000000000000004E-4</v>
      </c>
      <c r="E300" s="5" t="str">
        <f t="shared" si="50"/>
        <v>~rbo~</v>
      </c>
      <c r="F300" s="5" t="str">
        <f t="shared" si="51"/>
        <v>[ɾβo]</v>
      </c>
      <c r="G300" s="6">
        <f t="shared" si="52"/>
        <v>3</v>
      </c>
      <c r="H300" s="6">
        <f t="shared" si="53"/>
        <v>3</v>
      </c>
      <c r="I300" s="6">
        <f t="shared" si="54"/>
        <v>3</v>
      </c>
      <c r="J300" s="5" cm="1">
        <f t="array" ref="J300">SUM(_xlfn._xlws.FILTER($D$2:$D$477,_xlfn.MAP($E$2:$E$477,_xlfn.LAMBDA(_xlpm.x,_xlpm.x=$E300))))</f>
        <v>8.0000000000000004E-4</v>
      </c>
      <c r="K300" s="5">
        <f t="shared" si="55"/>
        <v>1</v>
      </c>
      <c r="L300" s="5" cm="1">
        <f t="array" ref="L300">SUM(_xlfn._xlws.FILTER($D$2:$D$477,_xlfn.MAP($F$2:$F$477,_xlfn.LAMBDA(_xlpm.x,_xlpm.x=$F300))))</f>
        <v>8.0000000000000004E-4</v>
      </c>
      <c r="M300" s="5">
        <f t="shared" si="56"/>
        <v>1</v>
      </c>
      <c r="N300" s="5">
        <f t="shared" si="57"/>
        <v>0.33349344548020921</v>
      </c>
      <c r="O300" s="5">
        <f t="shared" si="58"/>
        <v>1</v>
      </c>
      <c r="P300" s="5">
        <f t="shared" si="59"/>
        <v>0</v>
      </c>
      <c r="Q300" s="5"/>
    </row>
    <row r="301" spans="1:17">
      <c r="A301" s="4" t="str">
        <f t="shared" si="48"/>
        <v>~gro~ : [ɣɾo]</v>
      </c>
      <c r="B301" s="2">
        <v>2</v>
      </c>
      <c r="C301" s="4" t="s">
        <v>224</v>
      </c>
      <c r="D301" s="5">
        <f t="shared" si="49"/>
        <v>8.0000000000000004E-4</v>
      </c>
      <c r="E301" s="4" t="str">
        <f t="shared" si="50"/>
        <v>~gro~</v>
      </c>
      <c r="F301" s="4" t="str">
        <f t="shared" si="51"/>
        <v>[ɣɾo]</v>
      </c>
      <c r="G301" s="6">
        <f t="shared" si="52"/>
        <v>3</v>
      </c>
      <c r="H301" s="6">
        <f t="shared" si="53"/>
        <v>3</v>
      </c>
      <c r="I301" s="6">
        <f t="shared" si="54"/>
        <v>3</v>
      </c>
      <c r="J301" s="5" cm="1">
        <f t="array" ref="J301">SUM(_xlfn._xlws.FILTER($D$2:$D$477,_xlfn.MAP($E$2:$E$477,_xlfn.LAMBDA(_xlpm.x,_xlpm.x=$E301))))</f>
        <v>8.0000000000000004E-4</v>
      </c>
      <c r="K301" s="5">
        <f t="shared" si="55"/>
        <v>1</v>
      </c>
      <c r="L301" s="5" cm="1">
        <f t="array" ref="L301">SUM(_xlfn._xlws.FILTER($D$2:$D$477,_xlfn.MAP($F$2:$F$477,_xlfn.LAMBDA(_xlpm.x,_xlpm.x=$F301))))</f>
        <v>8.0000000000000004E-4</v>
      </c>
      <c r="M301" s="5">
        <f t="shared" si="56"/>
        <v>1</v>
      </c>
      <c r="N301" s="5">
        <f t="shared" si="57"/>
        <v>0.33349344548020921</v>
      </c>
      <c r="O301" s="5">
        <f t="shared" si="58"/>
        <v>1</v>
      </c>
      <c r="P301" s="5">
        <f t="shared" si="59"/>
        <v>0</v>
      </c>
      <c r="Q301" s="5"/>
    </row>
    <row r="302" spans="1:17">
      <c r="A302" s="4" t="str">
        <f t="shared" si="48"/>
        <v>~rga~ : [ɾɣa]</v>
      </c>
      <c r="B302" s="2">
        <v>2</v>
      </c>
      <c r="C302" s="4" t="s">
        <v>226</v>
      </c>
      <c r="D302" s="5">
        <f t="shared" si="49"/>
        <v>8.0000000000000004E-4</v>
      </c>
      <c r="E302" s="5" t="str">
        <f t="shared" si="50"/>
        <v>~rga~</v>
      </c>
      <c r="F302" s="5" t="str">
        <f t="shared" si="51"/>
        <v>[ɾɣa]</v>
      </c>
      <c r="G302" s="6">
        <f t="shared" si="52"/>
        <v>3</v>
      </c>
      <c r="H302" s="6">
        <f t="shared" si="53"/>
        <v>3</v>
      </c>
      <c r="I302" s="6">
        <f t="shared" si="54"/>
        <v>3</v>
      </c>
      <c r="J302" s="5" cm="1">
        <f t="array" ref="J302">SUM(_xlfn._xlws.FILTER($D$2:$D$477,_xlfn.MAP($E$2:$E$477,_xlfn.LAMBDA(_xlpm.x,_xlpm.x=$E302))))</f>
        <v>8.0000000000000004E-4</v>
      </c>
      <c r="K302" s="5">
        <f t="shared" si="55"/>
        <v>1</v>
      </c>
      <c r="L302" s="5" cm="1">
        <f t="array" ref="L302">SUM(_xlfn._xlws.FILTER($D$2:$D$477,_xlfn.MAP($F$2:$F$477,_xlfn.LAMBDA(_xlpm.x,_xlpm.x=$F302))))</f>
        <v>8.0000000000000004E-4</v>
      </c>
      <c r="M302" s="5">
        <f t="shared" si="56"/>
        <v>1</v>
      </c>
      <c r="N302" s="5">
        <f t="shared" si="57"/>
        <v>0.33349344548020921</v>
      </c>
      <c r="O302" s="5">
        <f t="shared" si="58"/>
        <v>1</v>
      </c>
      <c r="P302" s="5">
        <f t="shared" si="59"/>
        <v>0</v>
      </c>
      <c r="Q302" s="5"/>
    </row>
    <row r="303" spans="1:17">
      <c r="A303" s="4" t="str">
        <f t="shared" si="48"/>
        <v>~rdo~ : [ɾðo]</v>
      </c>
      <c r="B303" s="2">
        <v>2</v>
      </c>
      <c r="C303" s="4" t="s">
        <v>227</v>
      </c>
      <c r="D303" s="5">
        <f t="shared" si="49"/>
        <v>8.0000000000000004E-4</v>
      </c>
      <c r="E303" s="4" t="str">
        <f t="shared" si="50"/>
        <v>~rdo~</v>
      </c>
      <c r="F303" s="4" t="str">
        <f t="shared" si="51"/>
        <v>[ɾðo]</v>
      </c>
      <c r="G303" s="6">
        <f t="shared" si="52"/>
        <v>3</v>
      </c>
      <c r="H303" s="6">
        <f t="shared" si="53"/>
        <v>3</v>
      </c>
      <c r="I303" s="6">
        <f t="shared" si="54"/>
        <v>3</v>
      </c>
      <c r="J303" s="5" cm="1">
        <f t="array" ref="J303">SUM(_xlfn._xlws.FILTER($D$2:$D$477,_xlfn.MAP($E$2:$E$477,_xlfn.LAMBDA(_xlpm.x,_xlpm.x=$E303))))</f>
        <v>8.0000000000000004E-4</v>
      </c>
      <c r="K303" s="5">
        <f t="shared" si="55"/>
        <v>1</v>
      </c>
      <c r="L303" s="5" cm="1">
        <f t="array" ref="L303">SUM(_xlfn._xlws.FILTER($D$2:$D$477,_xlfn.MAP($F$2:$F$477,_xlfn.LAMBDA(_xlpm.x,_xlpm.x=$F303))))</f>
        <v>8.0000000000000004E-4</v>
      </c>
      <c r="M303" s="5">
        <f t="shared" si="56"/>
        <v>1</v>
      </c>
      <c r="N303" s="5">
        <f t="shared" si="57"/>
        <v>0.33349344548020921</v>
      </c>
      <c r="O303" s="5">
        <f t="shared" si="58"/>
        <v>1</v>
      </c>
      <c r="P303" s="5">
        <f t="shared" si="59"/>
        <v>0</v>
      </c>
      <c r="Q303" s="5"/>
    </row>
    <row r="304" spans="1:17">
      <c r="A304" s="4" t="str">
        <f t="shared" si="48"/>
        <v>~rno~ : [ɾno]</v>
      </c>
      <c r="B304" s="2">
        <v>2</v>
      </c>
      <c r="C304" s="4" t="s">
        <v>230</v>
      </c>
      <c r="D304" s="5">
        <f t="shared" si="49"/>
        <v>8.0000000000000004E-4</v>
      </c>
      <c r="E304" s="5" t="str">
        <f t="shared" si="50"/>
        <v>~rno~</v>
      </c>
      <c r="F304" s="5" t="str">
        <f t="shared" si="51"/>
        <v>[ɾno]</v>
      </c>
      <c r="G304" s="6">
        <f t="shared" si="52"/>
        <v>3</v>
      </c>
      <c r="H304" s="6">
        <f t="shared" si="53"/>
        <v>3</v>
      </c>
      <c r="I304" s="6">
        <f t="shared" si="54"/>
        <v>3</v>
      </c>
      <c r="J304" s="5" cm="1">
        <f t="array" ref="J304">SUM(_xlfn._xlws.FILTER($D$2:$D$477,_xlfn.MAP($E$2:$E$477,_xlfn.LAMBDA(_xlpm.x,_xlpm.x=$E304))))</f>
        <v>8.0000000000000004E-4</v>
      </c>
      <c r="K304" s="5">
        <f t="shared" si="55"/>
        <v>1</v>
      </c>
      <c r="L304" s="5" cm="1">
        <f t="array" ref="L304">SUM(_xlfn._xlws.FILTER($D$2:$D$477,_xlfn.MAP($F$2:$F$477,_xlfn.LAMBDA(_xlpm.x,_xlpm.x=$F304))))</f>
        <v>8.0000000000000004E-4</v>
      </c>
      <c r="M304" s="5">
        <f t="shared" si="56"/>
        <v>1</v>
      </c>
      <c r="N304" s="5">
        <f t="shared" si="57"/>
        <v>0.33349344548020921</v>
      </c>
      <c r="O304" s="5">
        <f t="shared" si="58"/>
        <v>1</v>
      </c>
      <c r="P304" s="5">
        <f t="shared" si="59"/>
        <v>0</v>
      </c>
      <c r="Q304" s="5"/>
    </row>
    <row r="305" spans="1:17">
      <c r="A305" s="4" t="str">
        <f t="shared" si="48"/>
        <v>~gni~ : [ɣni]</v>
      </c>
      <c r="B305" s="2">
        <v>2</v>
      </c>
      <c r="C305" s="4" t="s">
        <v>231</v>
      </c>
      <c r="D305" s="5">
        <f t="shared" si="49"/>
        <v>8.0000000000000004E-4</v>
      </c>
      <c r="E305" s="5" t="str">
        <f t="shared" si="50"/>
        <v>~gni~</v>
      </c>
      <c r="F305" s="5" t="str">
        <f t="shared" si="51"/>
        <v>[ɣni]</v>
      </c>
      <c r="G305" s="6">
        <f t="shared" si="52"/>
        <v>3</v>
      </c>
      <c r="H305" s="6">
        <f t="shared" si="53"/>
        <v>3</v>
      </c>
      <c r="I305" s="6">
        <f t="shared" si="54"/>
        <v>3</v>
      </c>
      <c r="J305" s="5" cm="1">
        <f t="array" ref="J305">SUM(_xlfn._xlws.FILTER($D$2:$D$477,_xlfn.MAP($E$2:$E$477,_xlfn.LAMBDA(_xlpm.x,_xlpm.x=$E305))))</f>
        <v>8.0000000000000004E-4</v>
      </c>
      <c r="K305" s="5">
        <f t="shared" si="55"/>
        <v>1</v>
      </c>
      <c r="L305" s="5" cm="1">
        <f t="array" ref="L305">SUM(_xlfn._xlws.FILTER($D$2:$D$477,_xlfn.MAP($F$2:$F$477,_xlfn.LAMBDA(_xlpm.x,_xlpm.x=$F305))))</f>
        <v>8.0000000000000004E-4</v>
      </c>
      <c r="M305" s="5">
        <f t="shared" si="56"/>
        <v>1</v>
      </c>
      <c r="N305" s="5">
        <f t="shared" si="57"/>
        <v>0.33349344548020921</v>
      </c>
      <c r="O305" s="5">
        <f t="shared" si="58"/>
        <v>1</v>
      </c>
      <c r="P305" s="5">
        <f t="shared" si="59"/>
        <v>0</v>
      </c>
      <c r="Q305" s="5"/>
    </row>
    <row r="306" spans="1:17">
      <c r="A306" s="4" t="str">
        <f t="shared" si="48"/>
        <v>~rna~ : [ɾna]</v>
      </c>
      <c r="B306" s="2">
        <v>2</v>
      </c>
      <c r="C306" s="4" t="s">
        <v>232</v>
      </c>
      <c r="D306" s="5">
        <f t="shared" si="49"/>
        <v>8.0000000000000004E-4</v>
      </c>
      <c r="E306" s="4" t="str">
        <f t="shared" si="50"/>
        <v>~rna~</v>
      </c>
      <c r="F306" s="4" t="str">
        <f t="shared" si="51"/>
        <v>[ɾna]</v>
      </c>
      <c r="G306" s="6">
        <f t="shared" si="52"/>
        <v>3</v>
      </c>
      <c r="H306" s="6">
        <f t="shared" si="53"/>
        <v>3</v>
      </c>
      <c r="I306" s="6">
        <f t="shared" si="54"/>
        <v>3</v>
      </c>
      <c r="J306" s="5" cm="1">
        <f t="array" ref="J306">SUM(_xlfn._xlws.FILTER($D$2:$D$477,_xlfn.MAP($E$2:$E$477,_xlfn.LAMBDA(_xlpm.x,_xlpm.x=$E306))))</f>
        <v>8.0000000000000004E-4</v>
      </c>
      <c r="K306" s="5">
        <f t="shared" si="55"/>
        <v>1</v>
      </c>
      <c r="L306" s="5" cm="1">
        <f t="array" ref="L306">SUM(_xlfn._xlws.FILTER($D$2:$D$477,_xlfn.MAP($F$2:$F$477,_xlfn.LAMBDA(_xlpm.x,_xlpm.x=$F306))))</f>
        <v>8.0000000000000004E-4</v>
      </c>
      <c r="M306" s="5">
        <f t="shared" si="56"/>
        <v>1</v>
      </c>
      <c r="N306" s="5">
        <f t="shared" si="57"/>
        <v>0.33349344548020921</v>
      </c>
      <c r="O306" s="5">
        <f t="shared" si="58"/>
        <v>1</v>
      </c>
      <c r="P306" s="5">
        <f t="shared" si="59"/>
        <v>0</v>
      </c>
      <c r="Q306" s="5"/>
    </row>
    <row r="307" spans="1:17">
      <c r="A307" s="4" t="str">
        <f t="shared" si="48"/>
        <v>~rmi~ : [ɾmi]</v>
      </c>
      <c r="B307" s="2">
        <v>2</v>
      </c>
      <c r="C307" s="4" t="s">
        <v>233</v>
      </c>
      <c r="D307" s="5">
        <f t="shared" si="49"/>
        <v>8.0000000000000004E-4</v>
      </c>
      <c r="E307" s="4" t="str">
        <f t="shared" si="50"/>
        <v>~rmi~</v>
      </c>
      <c r="F307" s="4" t="str">
        <f t="shared" si="51"/>
        <v>[ɾmi]</v>
      </c>
      <c r="G307" s="6">
        <f t="shared" si="52"/>
        <v>3</v>
      </c>
      <c r="H307" s="6">
        <f t="shared" si="53"/>
        <v>3</v>
      </c>
      <c r="I307" s="6">
        <f t="shared" si="54"/>
        <v>3</v>
      </c>
      <c r="J307" s="5" cm="1">
        <f t="array" ref="J307">SUM(_xlfn._xlws.FILTER($D$2:$D$477,_xlfn.MAP($E$2:$E$477,_xlfn.LAMBDA(_xlpm.x,_xlpm.x=$E307))))</f>
        <v>8.0000000000000004E-4</v>
      </c>
      <c r="K307" s="5">
        <f t="shared" si="55"/>
        <v>1</v>
      </c>
      <c r="L307" s="5" cm="1">
        <f t="array" ref="L307">SUM(_xlfn._xlws.FILTER($D$2:$D$477,_xlfn.MAP($F$2:$F$477,_xlfn.LAMBDA(_xlpm.x,_xlpm.x=$F307))))</f>
        <v>8.0000000000000004E-4</v>
      </c>
      <c r="M307" s="5">
        <f t="shared" si="56"/>
        <v>1</v>
      </c>
      <c r="N307" s="5">
        <f t="shared" si="57"/>
        <v>0.33349344548020921</v>
      </c>
      <c r="O307" s="5">
        <f t="shared" si="58"/>
        <v>1</v>
      </c>
      <c r="P307" s="5">
        <f t="shared" si="59"/>
        <v>0</v>
      </c>
      <c r="Q307" s="5"/>
    </row>
    <row r="308" spans="1:17">
      <c r="A308" s="4" t="str">
        <f t="shared" si="48"/>
        <v>~nca~ : [ŋka]</v>
      </c>
      <c r="B308" s="2">
        <v>2</v>
      </c>
      <c r="C308" s="4" t="s">
        <v>234</v>
      </c>
      <c r="D308" s="5">
        <f t="shared" si="49"/>
        <v>8.0000000000000004E-4</v>
      </c>
      <c r="E308" s="5" t="str">
        <f t="shared" si="50"/>
        <v>~nca~</v>
      </c>
      <c r="F308" s="5" t="str">
        <f t="shared" si="51"/>
        <v>[ŋka]</v>
      </c>
      <c r="G308" s="6">
        <f t="shared" si="52"/>
        <v>3</v>
      </c>
      <c r="H308" s="6">
        <f t="shared" si="53"/>
        <v>3</v>
      </c>
      <c r="I308" s="6">
        <f t="shared" si="54"/>
        <v>3</v>
      </c>
      <c r="J308" s="5" cm="1">
        <f t="array" ref="J308">SUM(_xlfn._xlws.FILTER($D$2:$D$477,_xlfn.MAP($E$2:$E$477,_xlfn.LAMBDA(_xlpm.x,_xlpm.x=$E308))))</f>
        <v>8.0000000000000004E-4</v>
      </c>
      <c r="K308" s="5">
        <f t="shared" si="55"/>
        <v>1</v>
      </c>
      <c r="L308" s="5" cm="1">
        <f t="array" ref="L308">SUM(_xlfn._xlws.FILTER($D$2:$D$477,_xlfn.MAP($F$2:$F$477,_xlfn.LAMBDA(_xlpm.x,_xlpm.x=$F308))))</f>
        <v>8.0000000000000004E-4</v>
      </c>
      <c r="M308" s="5">
        <f t="shared" si="56"/>
        <v>1</v>
      </c>
      <c r="N308" s="5">
        <f t="shared" si="57"/>
        <v>0.33349344548020921</v>
      </c>
      <c r="O308" s="5">
        <f t="shared" si="58"/>
        <v>1</v>
      </c>
      <c r="P308" s="5">
        <f t="shared" si="59"/>
        <v>0</v>
      </c>
      <c r="Q308" s="5"/>
    </row>
    <row r="309" spans="1:17">
      <c r="A309" s="4" t="str">
        <f t="shared" si="48"/>
        <v>~bie~ : [βje]</v>
      </c>
      <c r="B309" s="2">
        <v>2</v>
      </c>
      <c r="C309" s="4" t="s">
        <v>235</v>
      </c>
      <c r="D309" s="5">
        <f t="shared" si="49"/>
        <v>8.0000000000000004E-4</v>
      </c>
      <c r="E309" s="5" t="str">
        <f t="shared" si="50"/>
        <v>~bie~</v>
      </c>
      <c r="F309" s="5" t="str">
        <f t="shared" si="51"/>
        <v>[βje]</v>
      </c>
      <c r="G309" s="6">
        <f t="shared" si="52"/>
        <v>3</v>
      </c>
      <c r="H309" s="6">
        <f t="shared" si="53"/>
        <v>3</v>
      </c>
      <c r="I309" s="6">
        <f t="shared" si="54"/>
        <v>3</v>
      </c>
      <c r="J309" s="5" cm="1">
        <f t="array" ref="J309">SUM(_xlfn._xlws.FILTER($D$2:$D$477,_xlfn.MAP($E$2:$E$477,_xlfn.LAMBDA(_xlpm.x,_xlpm.x=$E309))))</f>
        <v>8.0000000000000004E-4</v>
      </c>
      <c r="K309" s="5">
        <f t="shared" si="55"/>
        <v>1</v>
      </c>
      <c r="L309" s="5" cm="1">
        <f t="array" ref="L309">SUM(_xlfn._xlws.FILTER($D$2:$D$477,_xlfn.MAP($F$2:$F$477,_xlfn.LAMBDA(_xlpm.x,_xlpm.x=$F309))))</f>
        <v>8.0000000000000004E-4</v>
      </c>
      <c r="M309" s="5">
        <f t="shared" si="56"/>
        <v>1</v>
      </c>
      <c r="N309" s="5">
        <f t="shared" si="57"/>
        <v>0.33349344548020921</v>
      </c>
      <c r="O309" s="5">
        <f t="shared" si="58"/>
        <v>1</v>
      </c>
      <c r="P309" s="5">
        <f t="shared" si="59"/>
        <v>0</v>
      </c>
      <c r="Q309" s="5"/>
    </row>
    <row r="310" spans="1:17">
      <c r="A310" s="4" t="str">
        <f t="shared" si="48"/>
        <v>~dre~ : [ðɾe]</v>
      </c>
      <c r="B310" s="2">
        <v>2</v>
      </c>
      <c r="C310" s="4" t="s">
        <v>239</v>
      </c>
      <c r="D310" s="5">
        <f t="shared" si="49"/>
        <v>8.0000000000000004E-4</v>
      </c>
      <c r="E310" s="5" t="str">
        <f t="shared" si="50"/>
        <v>~dre~</v>
      </c>
      <c r="F310" s="5" t="str">
        <f t="shared" si="51"/>
        <v>[ðɾe]</v>
      </c>
      <c r="G310" s="6">
        <f t="shared" si="52"/>
        <v>3</v>
      </c>
      <c r="H310" s="6">
        <f t="shared" si="53"/>
        <v>3</v>
      </c>
      <c r="I310" s="6">
        <f t="shared" si="54"/>
        <v>3</v>
      </c>
      <c r="J310" s="5" cm="1">
        <f t="array" ref="J310">SUM(_xlfn._xlws.FILTER($D$2:$D$477,_xlfn.MAP($E$2:$E$477,_xlfn.LAMBDA(_xlpm.x,_xlpm.x=$E310))))</f>
        <v>8.0000000000000004E-4</v>
      </c>
      <c r="K310" s="5">
        <f t="shared" si="55"/>
        <v>1</v>
      </c>
      <c r="L310" s="5" cm="1">
        <f t="array" ref="L310">SUM(_xlfn._xlws.FILTER($D$2:$D$477,_xlfn.MAP($F$2:$F$477,_xlfn.LAMBDA(_xlpm.x,_xlpm.x=$F310))))</f>
        <v>8.0000000000000004E-4</v>
      </c>
      <c r="M310" s="5">
        <f t="shared" si="56"/>
        <v>1</v>
      </c>
      <c r="N310" s="5">
        <f t="shared" si="57"/>
        <v>0.33349344548020921</v>
      </c>
      <c r="O310" s="5">
        <f t="shared" si="58"/>
        <v>1</v>
      </c>
      <c r="P310" s="5">
        <f t="shared" si="59"/>
        <v>0</v>
      </c>
      <c r="Q310" s="5"/>
    </row>
    <row r="311" spans="1:17">
      <c r="A311" s="4" t="str">
        <f t="shared" si="48"/>
        <v>~sce~ : [sθe]</v>
      </c>
      <c r="B311" s="2">
        <v>2</v>
      </c>
      <c r="C311" s="4" t="s">
        <v>243</v>
      </c>
      <c r="D311" s="5">
        <f t="shared" si="49"/>
        <v>8.0000000000000004E-4</v>
      </c>
      <c r="E311" s="5" t="str">
        <f t="shared" si="50"/>
        <v>~sce~</v>
      </c>
      <c r="F311" s="5" t="str">
        <f t="shared" si="51"/>
        <v>[sθe]</v>
      </c>
      <c r="G311" s="6">
        <f t="shared" si="52"/>
        <v>3</v>
      </c>
      <c r="H311" s="6">
        <f t="shared" si="53"/>
        <v>3</v>
      </c>
      <c r="I311" s="6">
        <f t="shared" si="54"/>
        <v>3</v>
      </c>
      <c r="J311" s="5" cm="1">
        <f t="array" ref="J311">SUM(_xlfn._xlws.FILTER($D$2:$D$477,_xlfn.MAP($E$2:$E$477,_xlfn.LAMBDA(_xlpm.x,_xlpm.x=$E311))))</f>
        <v>8.0000000000000004E-4</v>
      </c>
      <c r="K311" s="5">
        <f t="shared" si="55"/>
        <v>1</v>
      </c>
      <c r="L311" s="5" cm="1">
        <f t="array" ref="L311">SUM(_xlfn._xlws.FILTER($D$2:$D$477,_xlfn.MAP($F$2:$F$477,_xlfn.LAMBDA(_xlpm.x,_xlpm.x=$F311))))</f>
        <v>8.0000000000000004E-4</v>
      </c>
      <c r="M311" s="5">
        <f t="shared" si="56"/>
        <v>1</v>
      </c>
      <c r="N311" s="5">
        <f t="shared" si="57"/>
        <v>0.33349344548020921</v>
      </c>
      <c r="O311" s="5">
        <f t="shared" si="58"/>
        <v>1</v>
      </c>
      <c r="P311" s="5">
        <f t="shared" si="59"/>
        <v>0</v>
      </c>
      <c r="Q311" s="5"/>
    </row>
    <row r="312" spans="1:17">
      <c r="A312" s="4" t="str">
        <f t="shared" si="48"/>
        <v>~sue~ : [swe]</v>
      </c>
      <c r="B312" s="2">
        <v>2</v>
      </c>
      <c r="C312" s="4" t="s">
        <v>244</v>
      </c>
      <c r="D312" s="5">
        <f t="shared" si="49"/>
        <v>8.0000000000000004E-4</v>
      </c>
      <c r="E312" s="5" t="str">
        <f t="shared" si="50"/>
        <v>~sue~</v>
      </c>
      <c r="F312" s="5" t="str">
        <f t="shared" si="51"/>
        <v>[swe]</v>
      </c>
      <c r="G312" s="6">
        <f t="shared" si="52"/>
        <v>3</v>
      </c>
      <c r="H312" s="6">
        <f t="shared" si="53"/>
        <v>3</v>
      </c>
      <c r="I312" s="6">
        <f t="shared" si="54"/>
        <v>3</v>
      </c>
      <c r="J312" s="5" cm="1">
        <f t="array" ref="J312">SUM(_xlfn._xlws.FILTER($D$2:$D$477,_xlfn.MAP($E$2:$E$477,_xlfn.LAMBDA(_xlpm.x,_xlpm.x=$E312))))</f>
        <v>8.0000000000000004E-4</v>
      </c>
      <c r="K312" s="5">
        <f t="shared" si="55"/>
        <v>1</v>
      </c>
      <c r="L312" s="5" cm="1">
        <f t="array" ref="L312">SUM(_xlfn._xlws.FILTER($D$2:$D$477,_xlfn.MAP($F$2:$F$477,_xlfn.LAMBDA(_xlpm.x,_xlpm.x=$F312))))</f>
        <v>8.0000000000000004E-4</v>
      </c>
      <c r="M312" s="5">
        <f t="shared" si="56"/>
        <v>1</v>
      </c>
      <c r="N312" s="5">
        <f t="shared" si="57"/>
        <v>0.33349344548020921</v>
      </c>
      <c r="O312" s="5">
        <f t="shared" si="58"/>
        <v>1</v>
      </c>
      <c r="P312" s="5">
        <f t="shared" si="59"/>
        <v>0</v>
      </c>
      <c r="Q312" s="5"/>
    </row>
    <row r="313" spans="1:17">
      <c r="A313" s="4" t="str">
        <f t="shared" si="48"/>
        <v>~stu~ : [stu]</v>
      </c>
      <c r="B313" s="2">
        <v>2</v>
      </c>
      <c r="C313" s="4" t="s">
        <v>245</v>
      </c>
      <c r="D313" s="5">
        <f t="shared" si="49"/>
        <v>8.0000000000000004E-4</v>
      </c>
      <c r="E313" s="5" t="str">
        <f t="shared" si="50"/>
        <v>~stu~</v>
      </c>
      <c r="F313" s="5" t="str">
        <f t="shared" si="51"/>
        <v>[stu]</v>
      </c>
      <c r="G313" s="6">
        <f t="shared" si="52"/>
        <v>3</v>
      </c>
      <c r="H313" s="6">
        <f t="shared" si="53"/>
        <v>3</v>
      </c>
      <c r="I313" s="6">
        <f t="shared" si="54"/>
        <v>3</v>
      </c>
      <c r="J313" s="5" cm="1">
        <f t="array" ref="J313">SUM(_xlfn._xlws.FILTER($D$2:$D$477,_xlfn.MAP($E$2:$E$477,_xlfn.LAMBDA(_xlpm.x,_xlpm.x=$E313))))</f>
        <v>8.0000000000000004E-4</v>
      </c>
      <c r="K313" s="5">
        <f t="shared" si="55"/>
        <v>1</v>
      </c>
      <c r="L313" s="5" cm="1">
        <f t="array" ref="L313">SUM(_xlfn._xlws.FILTER($D$2:$D$477,_xlfn.MAP($F$2:$F$477,_xlfn.LAMBDA(_xlpm.x,_xlpm.x=$F313))))</f>
        <v>8.0000000000000004E-4</v>
      </c>
      <c r="M313" s="5">
        <f t="shared" si="56"/>
        <v>1</v>
      </c>
      <c r="N313" s="5">
        <f t="shared" si="57"/>
        <v>0.33349344548020921</v>
      </c>
      <c r="O313" s="5">
        <f t="shared" si="58"/>
        <v>1</v>
      </c>
      <c r="P313" s="5">
        <f t="shared" si="59"/>
        <v>0</v>
      </c>
      <c r="Q313" s="5"/>
    </row>
    <row r="314" spans="1:17">
      <c r="A314" s="4" t="str">
        <f t="shared" si="48"/>
        <v>~sti~ : [sti]</v>
      </c>
      <c r="B314" s="2">
        <v>2</v>
      </c>
      <c r="C314" s="4" t="s">
        <v>246</v>
      </c>
      <c r="D314" s="5">
        <f t="shared" si="49"/>
        <v>8.0000000000000004E-4</v>
      </c>
      <c r="E314" s="5" t="str">
        <f t="shared" si="50"/>
        <v>~sti~</v>
      </c>
      <c r="F314" s="5" t="str">
        <f t="shared" si="51"/>
        <v>[sti]</v>
      </c>
      <c r="G314" s="6">
        <f t="shared" si="52"/>
        <v>3</v>
      </c>
      <c r="H314" s="6">
        <f t="shared" si="53"/>
        <v>3</v>
      </c>
      <c r="I314" s="6">
        <f t="shared" si="54"/>
        <v>3</v>
      </c>
      <c r="J314" s="5" cm="1">
        <f t="array" ref="J314">SUM(_xlfn._xlws.FILTER($D$2:$D$477,_xlfn.MAP($E$2:$E$477,_xlfn.LAMBDA(_xlpm.x,_xlpm.x=$E314))))</f>
        <v>8.0000000000000004E-4</v>
      </c>
      <c r="K314" s="5">
        <f t="shared" si="55"/>
        <v>1</v>
      </c>
      <c r="L314" s="5" cm="1">
        <f t="array" ref="L314">SUM(_xlfn._xlws.FILTER($D$2:$D$477,_xlfn.MAP($F$2:$F$477,_xlfn.LAMBDA(_xlpm.x,_xlpm.x=$F314))))</f>
        <v>8.0000000000000004E-4</v>
      </c>
      <c r="M314" s="5">
        <f t="shared" si="56"/>
        <v>1</v>
      </c>
      <c r="N314" s="5">
        <f t="shared" si="57"/>
        <v>0.33349344548020921</v>
      </c>
      <c r="O314" s="5">
        <f t="shared" si="58"/>
        <v>1</v>
      </c>
      <c r="P314" s="5">
        <f t="shared" si="59"/>
        <v>0</v>
      </c>
      <c r="Q314" s="5"/>
    </row>
    <row r="315" spans="1:17">
      <c r="A315" s="4" t="str">
        <f t="shared" si="48"/>
        <v>~spo~ : [spo]</v>
      </c>
      <c r="B315" s="2">
        <v>2</v>
      </c>
      <c r="C315" s="4" t="s">
        <v>247</v>
      </c>
      <c r="D315" s="5">
        <f t="shared" si="49"/>
        <v>8.0000000000000004E-4</v>
      </c>
      <c r="E315" s="5" t="str">
        <f t="shared" si="50"/>
        <v>~spo~</v>
      </c>
      <c r="F315" s="5" t="str">
        <f t="shared" si="51"/>
        <v>[spo]</v>
      </c>
      <c r="G315" s="6">
        <f t="shared" si="52"/>
        <v>3</v>
      </c>
      <c r="H315" s="6">
        <f t="shared" si="53"/>
        <v>3</v>
      </c>
      <c r="I315" s="6">
        <f t="shared" si="54"/>
        <v>3</v>
      </c>
      <c r="J315" s="5" cm="1">
        <f t="array" ref="J315">SUM(_xlfn._xlws.FILTER($D$2:$D$477,_xlfn.MAP($E$2:$E$477,_xlfn.LAMBDA(_xlpm.x,_xlpm.x=$E315))))</f>
        <v>8.0000000000000004E-4</v>
      </c>
      <c r="K315" s="5">
        <f t="shared" si="55"/>
        <v>1</v>
      </c>
      <c r="L315" s="5" cm="1">
        <f t="array" ref="L315">SUM(_xlfn._xlws.FILTER($D$2:$D$477,_xlfn.MAP($F$2:$F$477,_xlfn.LAMBDA(_xlpm.x,_xlpm.x=$F315))))</f>
        <v>8.0000000000000004E-4</v>
      </c>
      <c r="M315" s="5">
        <f t="shared" si="56"/>
        <v>1</v>
      </c>
      <c r="N315" s="5">
        <f t="shared" si="57"/>
        <v>0.33349344548020921</v>
      </c>
      <c r="O315" s="5">
        <f t="shared" si="58"/>
        <v>1</v>
      </c>
      <c r="P315" s="5">
        <f t="shared" si="59"/>
        <v>0</v>
      </c>
      <c r="Q315" s="5"/>
    </row>
    <row r="316" spans="1:17">
      <c r="A316" s="4" t="str">
        <f t="shared" si="48"/>
        <v>~spa~ : [spa]</v>
      </c>
      <c r="B316" s="2">
        <v>2</v>
      </c>
      <c r="C316" s="4" t="s">
        <v>248</v>
      </c>
      <c r="D316" s="5">
        <f t="shared" si="49"/>
        <v>8.0000000000000004E-4</v>
      </c>
      <c r="E316" s="5" t="str">
        <f t="shared" si="50"/>
        <v>~spa~</v>
      </c>
      <c r="F316" s="5" t="str">
        <f t="shared" si="51"/>
        <v>[spa]</v>
      </c>
      <c r="G316" s="6">
        <f t="shared" si="52"/>
        <v>3</v>
      </c>
      <c r="H316" s="6">
        <f t="shared" si="53"/>
        <v>3</v>
      </c>
      <c r="I316" s="6">
        <f t="shared" si="54"/>
        <v>3</v>
      </c>
      <c r="J316" s="5" cm="1">
        <f t="array" ref="J316">SUM(_xlfn._xlws.FILTER($D$2:$D$477,_xlfn.MAP($E$2:$E$477,_xlfn.LAMBDA(_xlpm.x,_xlpm.x=$E316))))</f>
        <v>8.0000000000000004E-4</v>
      </c>
      <c r="K316" s="5">
        <f t="shared" si="55"/>
        <v>1</v>
      </c>
      <c r="L316" s="5" cm="1">
        <f t="array" ref="L316">SUM(_xlfn._xlws.FILTER($D$2:$D$477,_xlfn.MAP($F$2:$F$477,_xlfn.LAMBDA(_xlpm.x,_xlpm.x=$F316))))</f>
        <v>8.0000000000000004E-4</v>
      </c>
      <c r="M316" s="5">
        <f t="shared" si="56"/>
        <v>1</v>
      </c>
      <c r="N316" s="5">
        <f t="shared" si="57"/>
        <v>0.33349344548020921</v>
      </c>
      <c r="O316" s="5">
        <f t="shared" si="58"/>
        <v>1</v>
      </c>
      <c r="P316" s="5">
        <f t="shared" si="59"/>
        <v>0</v>
      </c>
      <c r="Q316" s="5"/>
    </row>
    <row r="317" spans="1:17">
      <c r="A317" s="4" t="str">
        <f t="shared" si="48"/>
        <v>~sca~ : [ska]</v>
      </c>
      <c r="B317" s="2">
        <v>2</v>
      </c>
      <c r="C317" s="4" t="s">
        <v>250</v>
      </c>
      <c r="D317" s="5">
        <f t="shared" si="49"/>
        <v>8.0000000000000004E-4</v>
      </c>
      <c r="E317" s="5" t="str">
        <f t="shared" si="50"/>
        <v>~sca~</v>
      </c>
      <c r="F317" s="5" t="str">
        <f t="shared" si="51"/>
        <v>[ska]</v>
      </c>
      <c r="G317" s="6">
        <f t="shared" si="52"/>
        <v>3</v>
      </c>
      <c r="H317" s="6">
        <f t="shared" si="53"/>
        <v>3</v>
      </c>
      <c r="I317" s="6">
        <f t="shared" si="54"/>
        <v>3</v>
      </c>
      <c r="J317" s="5" cm="1">
        <f t="array" ref="J317">SUM(_xlfn._xlws.FILTER($D$2:$D$477,_xlfn.MAP($E$2:$E$477,_xlfn.LAMBDA(_xlpm.x,_xlpm.x=$E317))))</f>
        <v>8.0000000000000004E-4</v>
      </c>
      <c r="K317" s="5">
        <f t="shared" si="55"/>
        <v>1</v>
      </c>
      <c r="L317" s="5" cm="1">
        <f t="array" ref="L317">SUM(_xlfn._xlws.FILTER($D$2:$D$477,_xlfn.MAP($F$2:$F$477,_xlfn.LAMBDA(_xlpm.x,_xlpm.x=$F317))))</f>
        <v>8.0000000000000004E-4</v>
      </c>
      <c r="M317" s="5">
        <f t="shared" si="56"/>
        <v>1</v>
      </c>
      <c r="N317" s="5">
        <f t="shared" si="57"/>
        <v>0.33349344548020921</v>
      </c>
      <c r="O317" s="5">
        <f t="shared" si="58"/>
        <v>1</v>
      </c>
      <c r="P317" s="5">
        <f t="shared" si="59"/>
        <v>0</v>
      </c>
      <c r="Q317" s="5"/>
    </row>
    <row r="318" spans="1:17">
      <c r="A318" s="4" t="str">
        <f t="shared" si="48"/>
        <v>~ptu~ : [ptu]</v>
      </c>
      <c r="B318" s="2">
        <v>2</v>
      </c>
      <c r="C318" s="4" t="s">
        <v>252</v>
      </c>
      <c r="D318" s="5">
        <f t="shared" si="49"/>
        <v>8.0000000000000004E-4</v>
      </c>
      <c r="E318" s="5" t="str">
        <f t="shared" si="50"/>
        <v>~ptu~</v>
      </c>
      <c r="F318" s="5" t="str">
        <f t="shared" si="51"/>
        <v>[ptu]</v>
      </c>
      <c r="G318" s="6">
        <f t="shared" si="52"/>
        <v>3</v>
      </c>
      <c r="H318" s="6">
        <f t="shared" si="53"/>
        <v>3</v>
      </c>
      <c r="I318" s="6">
        <f t="shared" si="54"/>
        <v>3</v>
      </c>
      <c r="J318" s="5" cm="1">
        <f t="array" ref="J318">SUM(_xlfn._xlws.FILTER($D$2:$D$477,_xlfn.MAP($E$2:$E$477,_xlfn.LAMBDA(_xlpm.x,_xlpm.x=$E318))))</f>
        <v>8.0000000000000004E-4</v>
      </c>
      <c r="K318" s="5">
        <f t="shared" si="55"/>
        <v>1</v>
      </c>
      <c r="L318" s="5" cm="1">
        <f t="array" ref="L318">SUM(_xlfn._xlws.FILTER($D$2:$D$477,_xlfn.MAP($F$2:$F$477,_xlfn.LAMBDA(_xlpm.x,_xlpm.x=$F318))))</f>
        <v>8.0000000000000004E-4</v>
      </c>
      <c r="M318" s="5">
        <f t="shared" si="56"/>
        <v>1</v>
      </c>
      <c r="N318" s="5">
        <f t="shared" si="57"/>
        <v>0.33349344548020921</v>
      </c>
      <c r="O318" s="5">
        <f t="shared" si="58"/>
        <v>1</v>
      </c>
      <c r="P318" s="5">
        <f t="shared" si="59"/>
        <v>0</v>
      </c>
      <c r="Q318" s="5"/>
    </row>
    <row r="319" spans="1:17">
      <c r="A319" s="4" t="str">
        <f t="shared" si="48"/>
        <v>~nci~ : [nθi]</v>
      </c>
      <c r="B319" s="2">
        <v>2</v>
      </c>
      <c r="C319" s="4" t="s">
        <v>253</v>
      </c>
      <c r="D319" s="5">
        <f t="shared" si="49"/>
        <v>8.0000000000000004E-4</v>
      </c>
      <c r="E319" s="5" t="str">
        <f t="shared" si="50"/>
        <v>~nci~</v>
      </c>
      <c r="F319" s="5" t="str">
        <f t="shared" si="51"/>
        <v>[nθi]</v>
      </c>
      <c r="G319" s="6">
        <f t="shared" si="52"/>
        <v>3</v>
      </c>
      <c r="H319" s="6">
        <f t="shared" si="53"/>
        <v>3</v>
      </c>
      <c r="I319" s="6">
        <f t="shared" si="54"/>
        <v>3</v>
      </c>
      <c r="J319" s="5" cm="1">
        <f t="array" ref="J319">SUM(_xlfn._xlws.FILTER($D$2:$D$477,_xlfn.MAP($E$2:$E$477,_xlfn.LAMBDA(_xlpm.x,_xlpm.x=$E319))))</f>
        <v>8.0000000000000004E-4</v>
      </c>
      <c r="K319" s="5">
        <f t="shared" si="55"/>
        <v>1</v>
      </c>
      <c r="L319" s="5" cm="1">
        <f t="array" ref="L319">SUM(_xlfn._xlws.FILTER($D$2:$D$477,_xlfn.MAP($F$2:$F$477,_xlfn.LAMBDA(_xlpm.x,_xlpm.x=$F319))))</f>
        <v>8.0000000000000004E-4</v>
      </c>
      <c r="M319" s="5">
        <f t="shared" si="56"/>
        <v>1</v>
      </c>
      <c r="N319" s="5">
        <f t="shared" si="57"/>
        <v>0.33349344548020921</v>
      </c>
      <c r="O319" s="5">
        <f t="shared" si="58"/>
        <v>1</v>
      </c>
      <c r="P319" s="5">
        <f t="shared" si="59"/>
        <v>0</v>
      </c>
      <c r="Q319" s="5"/>
    </row>
    <row r="320" spans="1:17">
      <c r="A320" s="4" t="str">
        <f t="shared" si="48"/>
        <v>~nce~ : [nθe]</v>
      </c>
      <c r="B320" s="2">
        <v>2</v>
      </c>
      <c r="C320" s="4" t="s">
        <v>254</v>
      </c>
      <c r="D320" s="5">
        <f t="shared" si="49"/>
        <v>8.0000000000000004E-4</v>
      </c>
      <c r="E320" s="5" t="str">
        <f t="shared" si="50"/>
        <v>~nce~</v>
      </c>
      <c r="F320" s="5" t="str">
        <f t="shared" si="51"/>
        <v>[nθe]</v>
      </c>
      <c r="G320" s="6">
        <f t="shared" si="52"/>
        <v>3</v>
      </c>
      <c r="H320" s="6">
        <f t="shared" si="53"/>
        <v>3</v>
      </c>
      <c r="I320" s="6">
        <f t="shared" si="54"/>
        <v>3</v>
      </c>
      <c r="J320" s="5" cm="1">
        <f t="array" ref="J320">SUM(_xlfn._xlws.FILTER($D$2:$D$477,_xlfn.MAP($E$2:$E$477,_xlfn.LAMBDA(_xlpm.x,_xlpm.x=$E320))))</f>
        <v>8.0000000000000004E-4</v>
      </c>
      <c r="K320" s="5">
        <f t="shared" si="55"/>
        <v>1</v>
      </c>
      <c r="L320" s="5" cm="1">
        <f t="array" ref="L320">SUM(_xlfn._xlws.FILTER($D$2:$D$477,_xlfn.MAP($F$2:$F$477,_xlfn.LAMBDA(_xlpm.x,_xlpm.x=$F320))))</f>
        <v>8.0000000000000004E-4</v>
      </c>
      <c r="M320" s="5">
        <f t="shared" si="56"/>
        <v>1</v>
      </c>
      <c r="N320" s="5">
        <f t="shared" si="57"/>
        <v>0.33349344548020921</v>
      </c>
      <c r="O320" s="5">
        <f t="shared" si="58"/>
        <v>1</v>
      </c>
      <c r="P320" s="5">
        <f t="shared" si="59"/>
        <v>0</v>
      </c>
      <c r="Q320" s="5"/>
    </row>
    <row r="321" spans="1:17">
      <c r="A321" s="4" t="str">
        <f t="shared" si="48"/>
        <v>~ndu~ : [ndu]</v>
      </c>
      <c r="B321" s="2">
        <v>2</v>
      </c>
      <c r="C321" s="4" t="s">
        <v>255</v>
      </c>
      <c r="D321" s="5">
        <f t="shared" si="49"/>
        <v>8.0000000000000004E-4</v>
      </c>
      <c r="E321" s="5" t="str">
        <f t="shared" si="50"/>
        <v>~ndu~</v>
      </c>
      <c r="F321" s="5" t="str">
        <f t="shared" si="51"/>
        <v>[ndu]</v>
      </c>
      <c r="G321" s="6">
        <f t="shared" si="52"/>
        <v>3</v>
      </c>
      <c r="H321" s="6">
        <f t="shared" si="53"/>
        <v>3</v>
      </c>
      <c r="I321" s="6">
        <f t="shared" si="54"/>
        <v>3</v>
      </c>
      <c r="J321" s="5" cm="1">
        <f t="array" ref="J321">SUM(_xlfn._xlws.FILTER($D$2:$D$477,_xlfn.MAP($E$2:$E$477,_xlfn.LAMBDA(_xlpm.x,_xlpm.x=$E321))))</f>
        <v>8.0000000000000004E-4</v>
      </c>
      <c r="K321" s="5">
        <f t="shared" si="55"/>
        <v>1</v>
      </c>
      <c r="L321" s="5" cm="1">
        <f t="array" ref="L321">SUM(_xlfn._xlws.FILTER($D$2:$D$477,_xlfn.MAP($F$2:$F$477,_xlfn.LAMBDA(_xlpm.x,_xlpm.x=$F321))))</f>
        <v>8.0000000000000004E-4</v>
      </c>
      <c r="M321" s="5">
        <f t="shared" si="56"/>
        <v>1</v>
      </c>
      <c r="N321" s="5">
        <f t="shared" si="57"/>
        <v>0.33349344548020921</v>
      </c>
      <c r="O321" s="5">
        <f t="shared" si="58"/>
        <v>1</v>
      </c>
      <c r="P321" s="5">
        <f t="shared" si="59"/>
        <v>0</v>
      </c>
      <c r="Q321" s="5"/>
    </row>
    <row r="322" spans="1:17">
      <c r="A322" s="4" t="str">
        <f t="shared" ref="A322:A385" si="60">_xlfn.LET(_xlpm.sep," : ",CONCATENATE(E322,_xlpm.sep,F322))</f>
        <v>~ndi~ : [ndi]</v>
      </c>
      <c r="B322" s="2">
        <v>2</v>
      </c>
      <c r="C322" s="4" t="s">
        <v>256</v>
      </c>
      <c r="D322" s="5">
        <f t="shared" ref="D322:D385" si="61">B322/freq.sum.r1a</f>
        <v>8.0000000000000004E-4</v>
      </c>
      <c r="E322" s="5" t="str">
        <f t="shared" ref="E322:E385" si="62">_xlfn.LET(_xlpm.sep,":",_xlpm.w,$C322,_xlfn.CONCAT("~",RIGHT(_xlpm.w,LEN(_xlpm.w)-FIND(_xlpm.sep,_xlpm.w)),"~"))</f>
        <v>~ndi~</v>
      </c>
      <c r="F322" s="5" t="str">
        <f t="shared" ref="F322:F385" si="63">_xlfn.LET(_xlpm.sep,":",_xlpm.w,$C322,_xlfn.CONCAT("[",LEFT(_xlpm.w,FIND(_xlpm.sep,_xlpm.w)-1),"]"))</f>
        <v>[ndi]</v>
      </c>
      <c r="G322" s="6">
        <f t="shared" ref="G322:G385" si="64">_xlfn.LET(_xlpm.w,E322,LEN(_xlpm.w)-2)</f>
        <v>3</v>
      </c>
      <c r="H322" s="6">
        <f t="shared" ref="H322:H385" si="65">_xlfn.LET(_xlpm.w,F322,LEN(_xlpm.w)-2)</f>
        <v>3</v>
      </c>
      <c r="I322" s="6">
        <f t="shared" ref="I322:I385" si="66">_xlfn.LET(_xlpm.a,H322,_xlpm.b,G322,MAX(_xlpm.a,_xlpm.b))</f>
        <v>3</v>
      </c>
      <c r="J322" s="5" cm="1">
        <f t="array" ref="J322">SUM(_xlfn._xlws.FILTER($D$2:$D$477,_xlfn.MAP($E$2:$E$477,_xlfn.LAMBDA(_xlpm.x,_xlpm.x=$E322))))</f>
        <v>8.0000000000000004E-4</v>
      </c>
      <c r="K322" s="5">
        <f t="shared" ref="K322:K385" si="67">$D322/J322</f>
        <v>1</v>
      </c>
      <c r="L322" s="5" cm="1">
        <f t="array" ref="L322">SUM(_xlfn._xlws.FILTER($D$2:$D$477,_xlfn.MAP($F$2:$F$477,_xlfn.LAMBDA(_xlpm.x,_xlpm.x=$F322))))</f>
        <v>8.0000000000000004E-4</v>
      </c>
      <c r="M322" s="5">
        <f t="shared" ref="M322:M385" si="68">$D322/L322</f>
        <v>1</v>
      </c>
      <c r="N322" s="5">
        <f t="shared" ref="N322:N385" si="69">_xlfn.LET(_xlpm.freq,B322,_xlpm.size,H322+1,_xlpm.F,O322,LOG(1+_xlpm.freq)*LOG(1+_xlpm.size)*_xlpm.F)</f>
        <v>0.33349344548020921</v>
      </c>
      <c r="O322" s="5">
        <f t="shared" ref="O322:O385" si="70">_xlfn.LET(_xlpm.a,M322,_xlpm.b,K322,2*_xlpm.a*_xlpm.b/(_xlpm.a+_xlpm.b))</f>
        <v>1</v>
      </c>
      <c r="P322" s="5">
        <f t="shared" ref="P322:P385" si="71">_xlfn.LET(_xlpm.p,K322,_xlpm.q,M322,LOG(_xlpm.p/_xlpm.q))</f>
        <v>0</v>
      </c>
      <c r="Q322" s="5"/>
    </row>
    <row r="323" spans="1:17">
      <c r="A323" s="4" t="str">
        <f t="shared" si="60"/>
        <v>~mue~ : [mwe]</v>
      </c>
      <c r="B323" s="2">
        <v>2</v>
      </c>
      <c r="C323" s="4" t="s">
        <v>259</v>
      </c>
      <c r="D323" s="5">
        <f t="shared" si="61"/>
        <v>8.0000000000000004E-4</v>
      </c>
      <c r="E323" s="5" t="str">
        <f t="shared" si="62"/>
        <v>~mue~</v>
      </c>
      <c r="F323" s="5" t="str">
        <f t="shared" si="63"/>
        <v>[mwe]</v>
      </c>
      <c r="G323" s="6">
        <f t="shared" si="64"/>
        <v>3</v>
      </c>
      <c r="H323" s="6">
        <f t="shared" si="65"/>
        <v>3</v>
      </c>
      <c r="I323" s="6">
        <f t="shared" si="66"/>
        <v>3</v>
      </c>
      <c r="J323" s="5" cm="1">
        <f t="array" ref="J323">SUM(_xlfn._xlws.FILTER($D$2:$D$477,_xlfn.MAP($E$2:$E$477,_xlfn.LAMBDA(_xlpm.x,_xlpm.x=$E323))))</f>
        <v>8.0000000000000004E-4</v>
      </c>
      <c r="K323" s="5">
        <f t="shared" si="67"/>
        <v>1</v>
      </c>
      <c r="L323" s="5" cm="1">
        <f t="array" ref="L323">SUM(_xlfn._xlws.FILTER($D$2:$D$477,_xlfn.MAP($F$2:$F$477,_xlfn.LAMBDA(_xlpm.x,_xlpm.x=$F323))))</f>
        <v>8.0000000000000004E-4</v>
      </c>
      <c r="M323" s="5">
        <f t="shared" si="68"/>
        <v>1</v>
      </c>
      <c r="N323" s="5">
        <f t="shared" si="69"/>
        <v>0.33349344548020921</v>
      </c>
      <c r="O323" s="5">
        <f t="shared" si="70"/>
        <v>1</v>
      </c>
      <c r="P323" s="5">
        <f t="shared" si="71"/>
        <v>0</v>
      </c>
      <c r="Q323" s="5"/>
    </row>
    <row r="324" spans="1:17">
      <c r="A324" s="4" t="str">
        <f t="shared" si="60"/>
        <v>~mbo~ : [mbo]</v>
      </c>
      <c r="B324" s="2">
        <v>2</v>
      </c>
      <c r="C324" s="4" t="s">
        <v>263</v>
      </c>
      <c r="D324" s="5">
        <f t="shared" si="61"/>
        <v>8.0000000000000004E-4</v>
      </c>
      <c r="E324" s="5" t="str">
        <f t="shared" si="62"/>
        <v>~mbo~</v>
      </c>
      <c r="F324" s="5" t="str">
        <f t="shared" si="63"/>
        <v>[mbo]</v>
      </c>
      <c r="G324" s="6">
        <f t="shared" si="64"/>
        <v>3</v>
      </c>
      <c r="H324" s="6">
        <f t="shared" si="65"/>
        <v>3</v>
      </c>
      <c r="I324" s="6">
        <f t="shared" si="66"/>
        <v>3</v>
      </c>
      <c r="J324" s="5" cm="1">
        <f t="array" ref="J324">SUM(_xlfn._xlws.FILTER($D$2:$D$477,_xlfn.MAP($E$2:$E$477,_xlfn.LAMBDA(_xlpm.x,_xlpm.x=$E324))))</f>
        <v>8.0000000000000004E-4</v>
      </c>
      <c r="K324" s="5">
        <f t="shared" si="67"/>
        <v>1</v>
      </c>
      <c r="L324" s="5" cm="1">
        <f t="array" ref="L324">SUM(_xlfn._xlws.FILTER($D$2:$D$477,_xlfn.MAP($F$2:$F$477,_xlfn.LAMBDA(_xlpm.x,_xlpm.x=$F324))))</f>
        <v>8.0000000000000004E-4</v>
      </c>
      <c r="M324" s="5">
        <f t="shared" si="68"/>
        <v>1</v>
      </c>
      <c r="N324" s="5">
        <f t="shared" si="69"/>
        <v>0.33349344548020921</v>
      </c>
      <c r="O324" s="5">
        <f t="shared" si="70"/>
        <v>1</v>
      </c>
      <c r="P324" s="5">
        <f t="shared" si="71"/>
        <v>0</v>
      </c>
      <c r="Q324" s="5"/>
    </row>
    <row r="325" spans="1:17">
      <c r="A325" s="4" t="str">
        <f t="shared" si="60"/>
        <v>~lta~ : [lta]</v>
      </c>
      <c r="B325" s="2">
        <v>2</v>
      </c>
      <c r="C325" s="4" t="s">
        <v>265</v>
      </c>
      <c r="D325" s="5">
        <f t="shared" si="61"/>
        <v>8.0000000000000004E-4</v>
      </c>
      <c r="E325" s="5" t="str">
        <f t="shared" si="62"/>
        <v>~lta~</v>
      </c>
      <c r="F325" s="5" t="str">
        <f t="shared" si="63"/>
        <v>[lta]</v>
      </c>
      <c r="G325" s="6">
        <f t="shared" si="64"/>
        <v>3</v>
      </c>
      <c r="H325" s="6">
        <f t="shared" si="65"/>
        <v>3</v>
      </c>
      <c r="I325" s="6">
        <f t="shared" si="66"/>
        <v>3</v>
      </c>
      <c r="J325" s="5" cm="1">
        <f t="array" ref="J325">SUM(_xlfn._xlws.FILTER($D$2:$D$477,_xlfn.MAP($E$2:$E$477,_xlfn.LAMBDA(_xlpm.x,_xlpm.x=$E325))))</f>
        <v>8.0000000000000004E-4</v>
      </c>
      <c r="K325" s="5">
        <f t="shared" si="67"/>
        <v>1</v>
      </c>
      <c r="L325" s="5" cm="1">
        <f t="array" ref="L325">SUM(_xlfn._xlws.FILTER($D$2:$D$477,_xlfn.MAP($F$2:$F$477,_xlfn.LAMBDA(_xlpm.x,_xlpm.x=$F325))))</f>
        <v>8.0000000000000004E-4</v>
      </c>
      <c r="M325" s="5">
        <f t="shared" si="68"/>
        <v>1</v>
      </c>
      <c r="N325" s="5">
        <f t="shared" si="69"/>
        <v>0.33349344548020921</v>
      </c>
      <c r="O325" s="5">
        <f t="shared" si="70"/>
        <v>1</v>
      </c>
      <c r="P325" s="5">
        <f t="shared" si="71"/>
        <v>0</v>
      </c>
      <c r="Q325" s="5"/>
    </row>
    <row r="326" spans="1:17">
      <c r="A326" s="4" t="str">
        <f t="shared" si="60"/>
        <v>~lpe~ : [lpe]</v>
      </c>
      <c r="B326" s="2">
        <v>2</v>
      </c>
      <c r="C326" s="4" t="s">
        <v>266</v>
      </c>
      <c r="D326" s="5">
        <f t="shared" si="61"/>
        <v>8.0000000000000004E-4</v>
      </c>
      <c r="E326" s="5" t="str">
        <f t="shared" si="62"/>
        <v>~lpe~</v>
      </c>
      <c r="F326" s="5" t="str">
        <f t="shared" si="63"/>
        <v>[lpe]</v>
      </c>
      <c r="G326" s="6">
        <f t="shared" si="64"/>
        <v>3</v>
      </c>
      <c r="H326" s="6">
        <f t="shared" si="65"/>
        <v>3</v>
      </c>
      <c r="I326" s="6">
        <f t="shared" si="66"/>
        <v>3</v>
      </c>
      <c r="J326" s="5" cm="1">
        <f t="array" ref="J326">SUM(_xlfn._xlws.FILTER($D$2:$D$477,_xlfn.MAP($E$2:$E$477,_xlfn.LAMBDA(_xlpm.x,_xlpm.x=$E326))))</f>
        <v>8.0000000000000004E-4</v>
      </c>
      <c r="K326" s="5">
        <f t="shared" si="67"/>
        <v>1</v>
      </c>
      <c r="L326" s="5" cm="1">
        <f t="array" ref="L326">SUM(_xlfn._xlws.FILTER($D$2:$D$477,_xlfn.MAP($F$2:$F$477,_xlfn.LAMBDA(_xlpm.x,_xlpm.x=$F326))))</f>
        <v>8.0000000000000004E-4</v>
      </c>
      <c r="M326" s="5">
        <f t="shared" si="68"/>
        <v>1</v>
      </c>
      <c r="N326" s="5">
        <f t="shared" si="69"/>
        <v>0.33349344548020921</v>
      </c>
      <c r="O326" s="5">
        <f t="shared" si="70"/>
        <v>1</v>
      </c>
      <c r="P326" s="5">
        <f t="shared" si="71"/>
        <v>0</v>
      </c>
      <c r="Q326" s="5"/>
    </row>
    <row r="327" spans="1:17">
      <c r="A327" s="4" t="str">
        <f t="shared" si="60"/>
        <v>~lga~ : [lga]</v>
      </c>
      <c r="B327" s="2">
        <v>2</v>
      </c>
      <c r="C327" s="4" t="s">
        <v>268</v>
      </c>
      <c r="D327" s="5">
        <f t="shared" si="61"/>
        <v>8.0000000000000004E-4</v>
      </c>
      <c r="E327" s="5" t="str">
        <f t="shared" si="62"/>
        <v>~lga~</v>
      </c>
      <c r="F327" s="5" t="str">
        <f t="shared" si="63"/>
        <v>[lga]</v>
      </c>
      <c r="G327" s="6">
        <f t="shared" si="64"/>
        <v>3</v>
      </c>
      <c r="H327" s="6">
        <f t="shared" si="65"/>
        <v>3</v>
      </c>
      <c r="I327" s="6">
        <f t="shared" si="66"/>
        <v>3</v>
      </c>
      <c r="J327" s="5" cm="1">
        <f t="array" ref="J327">SUM(_xlfn._xlws.FILTER($D$2:$D$477,_xlfn.MAP($E$2:$E$477,_xlfn.LAMBDA(_xlpm.x,_xlpm.x=$E327))))</f>
        <v>8.0000000000000004E-4</v>
      </c>
      <c r="K327" s="5">
        <f t="shared" si="67"/>
        <v>1</v>
      </c>
      <c r="L327" s="5" cm="1">
        <f t="array" ref="L327">SUM(_xlfn._xlws.FILTER($D$2:$D$477,_xlfn.MAP($F$2:$F$477,_xlfn.LAMBDA(_xlpm.x,_xlpm.x=$F327))))</f>
        <v>8.0000000000000004E-4</v>
      </c>
      <c r="M327" s="5">
        <f t="shared" si="68"/>
        <v>1</v>
      </c>
      <c r="N327" s="5">
        <f t="shared" si="69"/>
        <v>0.33349344548020921</v>
      </c>
      <c r="O327" s="5">
        <f t="shared" si="70"/>
        <v>1</v>
      </c>
      <c r="P327" s="5">
        <f t="shared" si="71"/>
        <v>0</v>
      </c>
      <c r="Q327" s="5"/>
    </row>
    <row r="328" spans="1:17">
      <c r="A328" s="4" t="str">
        <f t="shared" si="60"/>
        <v>~lda~ : [lda]</v>
      </c>
      <c r="B328" s="2">
        <v>2</v>
      </c>
      <c r="C328" s="4" t="s">
        <v>270</v>
      </c>
      <c r="D328" s="5">
        <f t="shared" si="61"/>
        <v>8.0000000000000004E-4</v>
      </c>
      <c r="E328" s="5" t="str">
        <f t="shared" si="62"/>
        <v>~lda~</v>
      </c>
      <c r="F328" s="5" t="str">
        <f t="shared" si="63"/>
        <v>[lda]</v>
      </c>
      <c r="G328" s="6">
        <f t="shared" si="64"/>
        <v>3</v>
      </c>
      <c r="H328" s="6">
        <f t="shared" si="65"/>
        <v>3</v>
      </c>
      <c r="I328" s="6">
        <f t="shared" si="66"/>
        <v>3</v>
      </c>
      <c r="J328" s="5" cm="1">
        <f t="array" ref="J328">SUM(_xlfn._xlws.FILTER($D$2:$D$477,_xlfn.MAP($E$2:$E$477,_xlfn.LAMBDA(_xlpm.x,_xlpm.x=$E328))))</f>
        <v>8.0000000000000004E-4</v>
      </c>
      <c r="K328" s="5">
        <f t="shared" si="67"/>
        <v>1</v>
      </c>
      <c r="L328" s="5" cm="1">
        <f t="array" ref="L328">SUM(_xlfn._xlws.FILTER($D$2:$D$477,_xlfn.MAP($F$2:$F$477,_xlfn.LAMBDA(_xlpm.x,_xlpm.x=$F328))))</f>
        <v>8.0000000000000004E-4</v>
      </c>
      <c r="M328" s="5">
        <f t="shared" si="68"/>
        <v>1</v>
      </c>
      <c r="N328" s="5">
        <f t="shared" si="69"/>
        <v>0.33349344548020921</v>
      </c>
      <c r="O328" s="5">
        <f t="shared" si="70"/>
        <v>1</v>
      </c>
      <c r="P328" s="5">
        <f t="shared" si="71"/>
        <v>0</v>
      </c>
      <c r="Q328" s="5"/>
    </row>
    <row r="329" spans="1:17">
      <c r="A329" s="4" t="str">
        <f t="shared" si="60"/>
        <v>~gri~ : [gɾi]</v>
      </c>
      <c r="B329" s="2">
        <v>2</v>
      </c>
      <c r="C329" s="4" t="s">
        <v>275</v>
      </c>
      <c r="D329" s="5">
        <f t="shared" si="61"/>
        <v>8.0000000000000004E-4</v>
      </c>
      <c r="E329" s="5" t="str">
        <f t="shared" si="62"/>
        <v>~gri~</v>
      </c>
      <c r="F329" s="5" t="str">
        <f t="shared" si="63"/>
        <v>[gɾi]</v>
      </c>
      <c r="G329" s="6">
        <f t="shared" si="64"/>
        <v>3</v>
      </c>
      <c r="H329" s="6">
        <f t="shared" si="65"/>
        <v>3</v>
      </c>
      <c r="I329" s="6">
        <f t="shared" si="66"/>
        <v>3</v>
      </c>
      <c r="J329" s="5" cm="1">
        <f t="array" ref="J329">SUM(_xlfn._xlws.FILTER($D$2:$D$477,_xlfn.MAP($E$2:$E$477,_xlfn.LAMBDA(_xlpm.x,_xlpm.x=$E329))))</f>
        <v>8.0000000000000004E-4</v>
      </c>
      <c r="K329" s="5">
        <f t="shared" si="67"/>
        <v>1</v>
      </c>
      <c r="L329" s="5" cm="1">
        <f t="array" ref="L329">SUM(_xlfn._xlws.FILTER($D$2:$D$477,_xlfn.MAP($F$2:$F$477,_xlfn.LAMBDA(_xlpm.x,_xlpm.x=$F329))))</f>
        <v>8.0000000000000004E-4</v>
      </c>
      <c r="M329" s="5">
        <f t="shared" si="68"/>
        <v>1</v>
      </c>
      <c r="N329" s="5">
        <f t="shared" si="69"/>
        <v>0.33349344548020921</v>
      </c>
      <c r="O329" s="5">
        <f t="shared" si="70"/>
        <v>1</v>
      </c>
      <c r="P329" s="5">
        <f t="shared" si="71"/>
        <v>0</v>
      </c>
      <c r="Q329" s="5"/>
    </row>
    <row r="330" spans="1:17">
      <c r="A330" s="4" t="str">
        <f t="shared" si="60"/>
        <v>~fra~ : [fɾa]</v>
      </c>
      <c r="B330" s="2">
        <v>2</v>
      </c>
      <c r="C330" s="4" t="s">
        <v>277</v>
      </c>
      <c r="D330" s="5">
        <f t="shared" si="61"/>
        <v>8.0000000000000004E-4</v>
      </c>
      <c r="E330" s="5" t="str">
        <f t="shared" si="62"/>
        <v>~fra~</v>
      </c>
      <c r="F330" s="5" t="str">
        <f t="shared" si="63"/>
        <v>[fɾa]</v>
      </c>
      <c r="G330" s="6">
        <f t="shared" si="64"/>
        <v>3</v>
      </c>
      <c r="H330" s="6">
        <f t="shared" si="65"/>
        <v>3</v>
      </c>
      <c r="I330" s="6">
        <f t="shared" si="66"/>
        <v>3</v>
      </c>
      <c r="J330" s="5" cm="1">
        <f t="array" ref="J330">SUM(_xlfn._xlws.FILTER($D$2:$D$477,_xlfn.MAP($E$2:$E$477,_xlfn.LAMBDA(_xlpm.x,_xlpm.x=$E330))))</f>
        <v>8.0000000000000004E-4</v>
      </c>
      <c r="K330" s="5">
        <f t="shared" si="67"/>
        <v>1</v>
      </c>
      <c r="L330" s="5" cm="1">
        <f t="array" ref="L330">SUM(_xlfn._xlws.FILTER($D$2:$D$477,_xlfn.MAP($F$2:$F$477,_xlfn.LAMBDA(_xlpm.x,_xlpm.x=$F330))))</f>
        <v>8.0000000000000004E-4</v>
      </c>
      <c r="M330" s="5">
        <f t="shared" si="68"/>
        <v>1</v>
      </c>
      <c r="N330" s="5">
        <f t="shared" si="69"/>
        <v>0.33349344548020921</v>
      </c>
      <c r="O330" s="5">
        <f t="shared" si="70"/>
        <v>1</v>
      </c>
      <c r="P330" s="5">
        <f t="shared" si="71"/>
        <v>0</v>
      </c>
      <c r="Q330" s="5"/>
    </row>
    <row r="331" spans="1:17">
      <c r="A331" s="4" t="str">
        <f t="shared" si="60"/>
        <v>~die~ : [dje]</v>
      </c>
      <c r="B331" s="2">
        <v>2</v>
      </c>
      <c r="C331" s="4" t="s">
        <v>279</v>
      </c>
      <c r="D331" s="5">
        <f t="shared" si="61"/>
        <v>8.0000000000000004E-4</v>
      </c>
      <c r="E331" s="5" t="str">
        <f t="shared" si="62"/>
        <v>~die~</v>
      </c>
      <c r="F331" s="5" t="str">
        <f t="shared" si="63"/>
        <v>[dje]</v>
      </c>
      <c r="G331" s="6">
        <f t="shared" si="64"/>
        <v>3</v>
      </c>
      <c r="H331" s="6">
        <f t="shared" si="65"/>
        <v>3</v>
      </c>
      <c r="I331" s="6">
        <f t="shared" si="66"/>
        <v>3</v>
      </c>
      <c r="J331" s="5" cm="1">
        <f t="array" ref="J331">SUM(_xlfn._xlws.FILTER($D$2:$D$477,_xlfn.MAP($E$2:$E$477,_xlfn.LAMBDA(_xlpm.x,_xlpm.x=$E331))))</f>
        <v>8.0000000000000004E-4</v>
      </c>
      <c r="K331" s="5">
        <f t="shared" si="67"/>
        <v>1</v>
      </c>
      <c r="L331" s="5" cm="1">
        <f t="array" ref="L331">SUM(_xlfn._xlws.FILTER($D$2:$D$477,_xlfn.MAP($F$2:$F$477,_xlfn.LAMBDA(_xlpm.x,_xlpm.x=$F331))))</f>
        <v>8.0000000000000004E-4</v>
      </c>
      <c r="M331" s="5">
        <f t="shared" si="68"/>
        <v>1</v>
      </c>
      <c r="N331" s="5">
        <f t="shared" si="69"/>
        <v>0.33349344548020921</v>
      </c>
      <c r="O331" s="5">
        <f t="shared" si="70"/>
        <v>1</v>
      </c>
      <c r="P331" s="5">
        <f t="shared" si="71"/>
        <v>0</v>
      </c>
      <c r="Q331" s="5"/>
    </row>
    <row r="332" spans="1:17">
      <c r="A332" s="4" t="str">
        <f t="shared" si="60"/>
        <v>~vie~ : [bje]</v>
      </c>
      <c r="B332" s="2">
        <v>2</v>
      </c>
      <c r="C332" s="4" t="s">
        <v>282</v>
      </c>
      <c r="D332" s="5">
        <f t="shared" si="61"/>
        <v>8.0000000000000004E-4</v>
      </c>
      <c r="E332" s="5" t="str">
        <f t="shared" si="62"/>
        <v>~vie~</v>
      </c>
      <c r="F332" s="5" t="str">
        <f t="shared" si="63"/>
        <v>[bje]</v>
      </c>
      <c r="G332" s="6">
        <f t="shared" si="64"/>
        <v>3</v>
      </c>
      <c r="H332" s="6">
        <f t="shared" si="65"/>
        <v>3</v>
      </c>
      <c r="I332" s="6">
        <f t="shared" si="66"/>
        <v>3</v>
      </c>
      <c r="J332" s="5" cm="1">
        <f t="array" ref="J332">SUM(_xlfn._xlws.FILTER($D$2:$D$477,_xlfn.MAP($E$2:$E$477,_xlfn.LAMBDA(_xlpm.x,_xlpm.x=$E332))))</f>
        <v>8.0000000000000004E-4</v>
      </c>
      <c r="K332" s="5">
        <f t="shared" si="67"/>
        <v>1</v>
      </c>
      <c r="L332" s="5" cm="1">
        <f t="array" ref="L332">SUM(_xlfn._xlws.FILTER($D$2:$D$477,_xlfn.MAP($F$2:$F$477,_xlfn.LAMBDA(_xlpm.x,_xlpm.x=$F332))))</f>
        <v>8.0000000000000004E-4</v>
      </c>
      <c r="M332" s="5">
        <f t="shared" si="68"/>
        <v>1</v>
      </c>
      <c r="N332" s="5">
        <f t="shared" si="69"/>
        <v>0.33349344548020921</v>
      </c>
      <c r="O332" s="5">
        <f t="shared" si="70"/>
        <v>1</v>
      </c>
      <c r="P332" s="5">
        <f t="shared" si="71"/>
        <v>0</v>
      </c>
      <c r="Q332" s="5"/>
    </row>
    <row r="333" spans="1:17">
      <c r="A333" s="4" t="str">
        <f t="shared" si="60"/>
        <v>~hie~ : [je]</v>
      </c>
      <c r="B333" s="2">
        <v>3</v>
      </c>
      <c r="C333" s="4" t="s">
        <v>215</v>
      </c>
      <c r="D333" s="5">
        <f t="shared" si="61"/>
        <v>1.1999999999999999E-3</v>
      </c>
      <c r="E333" s="4" t="str">
        <f t="shared" si="62"/>
        <v>~hie~</v>
      </c>
      <c r="F333" s="4" t="str">
        <f t="shared" si="63"/>
        <v>[je]</v>
      </c>
      <c r="G333" s="6">
        <f t="shared" si="64"/>
        <v>3</v>
      </c>
      <c r="H333" s="6">
        <f t="shared" si="65"/>
        <v>2</v>
      </c>
      <c r="I333" s="6">
        <f t="shared" si="66"/>
        <v>3</v>
      </c>
      <c r="J333" s="5" cm="1">
        <f t="array" ref="J333">SUM(_xlfn._xlws.FILTER($D$2:$D$477,_xlfn.MAP($E$2:$E$477,_xlfn.LAMBDA(_xlpm.x,_xlpm.x=$E333))))</f>
        <v>1.1999999999999999E-3</v>
      </c>
      <c r="K333" s="5">
        <f t="shared" si="67"/>
        <v>1</v>
      </c>
      <c r="L333" s="5" cm="1">
        <f t="array" ref="L333">SUM(_xlfn._xlws.FILTER($D$2:$D$477,_xlfn.MAP($F$2:$F$477,_xlfn.LAMBDA(_xlpm.x,_xlpm.x=$F333))))</f>
        <v>1.1999999999999999E-3</v>
      </c>
      <c r="M333" s="5">
        <f t="shared" si="68"/>
        <v>1</v>
      </c>
      <c r="N333" s="5">
        <f t="shared" si="69"/>
        <v>0.36247623315782618</v>
      </c>
      <c r="O333" s="5">
        <f t="shared" si="70"/>
        <v>1</v>
      </c>
      <c r="P333" s="5">
        <f t="shared" si="71"/>
        <v>0</v>
      </c>
      <c r="Q333" s="5"/>
    </row>
    <row r="334" spans="1:17">
      <c r="A334" s="4" t="str">
        <f t="shared" si="60"/>
        <v>~xpe~ : [kspe]</v>
      </c>
      <c r="B334" s="2">
        <v>2</v>
      </c>
      <c r="C334" s="4" t="s">
        <v>273</v>
      </c>
      <c r="D334" s="5">
        <f t="shared" si="61"/>
        <v>8.0000000000000004E-4</v>
      </c>
      <c r="E334" s="5" t="str">
        <f t="shared" si="62"/>
        <v>~xpe~</v>
      </c>
      <c r="F334" s="5" t="str">
        <f t="shared" si="63"/>
        <v>[kspe]</v>
      </c>
      <c r="G334" s="6">
        <f t="shared" si="64"/>
        <v>3</v>
      </c>
      <c r="H334" s="6">
        <f t="shared" si="65"/>
        <v>4</v>
      </c>
      <c r="I334" s="6">
        <f t="shared" si="66"/>
        <v>4</v>
      </c>
      <c r="J334" s="5" cm="1">
        <f t="array" ref="J334">SUM(_xlfn._xlws.FILTER($D$2:$D$477,_xlfn.MAP($E$2:$E$477,_xlfn.LAMBDA(_xlpm.x,_xlpm.x=$E334))))</f>
        <v>8.0000000000000004E-4</v>
      </c>
      <c r="K334" s="5">
        <f t="shared" si="67"/>
        <v>1</v>
      </c>
      <c r="L334" s="5" cm="1">
        <f t="array" ref="L334">SUM(_xlfn._xlws.FILTER($D$2:$D$477,_xlfn.MAP($F$2:$F$477,_xlfn.LAMBDA(_xlpm.x,_xlpm.x=$F334))))</f>
        <v>8.0000000000000004E-4</v>
      </c>
      <c r="M334" s="5">
        <f t="shared" si="68"/>
        <v>1</v>
      </c>
      <c r="N334" s="5">
        <f t="shared" si="69"/>
        <v>0.37127250094471825</v>
      </c>
      <c r="O334" s="5">
        <f t="shared" si="70"/>
        <v>1</v>
      </c>
      <c r="P334" s="5">
        <f t="shared" si="71"/>
        <v>0</v>
      </c>
      <c r="Q334" s="5"/>
    </row>
    <row r="335" spans="1:17">
      <c r="A335" s="4" t="str">
        <f t="shared" si="60"/>
        <v>~rma~ : [ɾma]</v>
      </c>
      <c r="B335" s="2">
        <v>3</v>
      </c>
      <c r="C335" s="4" t="s">
        <v>200</v>
      </c>
      <c r="D335" s="5">
        <f t="shared" si="61"/>
        <v>1.1999999999999999E-3</v>
      </c>
      <c r="E335" s="4" t="str">
        <f t="shared" si="62"/>
        <v>~rma~</v>
      </c>
      <c r="F335" s="4" t="str">
        <f t="shared" si="63"/>
        <v>[ɾma]</v>
      </c>
      <c r="G335" s="6">
        <f t="shared" si="64"/>
        <v>3</v>
      </c>
      <c r="H335" s="6">
        <f t="shared" si="65"/>
        <v>3</v>
      </c>
      <c r="I335" s="6">
        <f t="shared" si="66"/>
        <v>3</v>
      </c>
      <c r="J335" s="5" cm="1">
        <f t="array" ref="J335">SUM(_xlfn._xlws.FILTER($D$2:$D$477,_xlfn.MAP($E$2:$E$477,_xlfn.LAMBDA(_xlpm.x,_xlpm.x=$E335))))</f>
        <v>1.1999999999999999E-3</v>
      </c>
      <c r="K335" s="5">
        <f t="shared" si="67"/>
        <v>1</v>
      </c>
      <c r="L335" s="5" cm="1">
        <f t="array" ref="L335">SUM(_xlfn._xlws.FILTER($D$2:$D$477,_xlfn.MAP($F$2:$F$477,_xlfn.LAMBDA(_xlpm.x,_xlpm.x=$F335))))</f>
        <v>1.1999999999999999E-3</v>
      </c>
      <c r="M335" s="5">
        <f t="shared" si="68"/>
        <v>1</v>
      </c>
      <c r="N335" s="5">
        <f t="shared" si="69"/>
        <v>0.42082187474904936</v>
      </c>
      <c r="O335" s="5">
        <f t="shared" si="70"/>
        <v>1</v>
      </c>
      <c r="P335" s="5">
        <f t="shared" si="71"/>
        <v>0</v>
      </c>
      <c r="Q335" s="5"/>
    </row>
    <row r="336" spans="1:17">
      <c r="A336" s="4" t="str">
        <f t="shared" si="60"/>
        <v>~tre~ : [tɾe]</v>
      </c>
      <c r="B336" s="2">
        <v>3</v>
      </c>
      <c r="C336" s="4" t="s">
        <v>82</v>
      </c>
      <c r="D336" s="5">
        <f t="shared" si="61"/>
        <v>1.1999999999999999E-3</v>
      </c>
      <c r="E336" s="5" t="str">
        <f t="shared" si="62"/>
        <v>~tre~</v>
      </c>
      <c r="F336" s="5" t="str">
        <f t="shared" si="63"/>
        <v>[tɾe]</v>
      </c>
      <c r="G336" s="6">
        <f t="shared" si="64"/>
        <v>3</v>
      </c>
      <c r="H336" s="6">
        <f t="shared" si="65"/>
        <v>3</v>
      </c>
      <c r="I336" s="6">
        <f t="shared" si="66"/>
        <v>3</v>
      </c>
      <c r="J336" s="5" cm="1">
        <f t="array" ref="J336">SUM(_xlfn._xlws.FILTER($D$2:$D$477,_xlfn.MAP($E$2:$E$477,_xlfn.LAMBDA(_xlpm.x,_xlpm.x=$E336))))</f>
        <v>1.1999999999999999E-3</v>
      </c>
      <c r="K336" s="5">
        <f t="shared" si="67"/>
        <v>1</v>
      </c>
      <c r="L336" s="5" cm="1">
        <f t="array" ref="L336">SUM(_xlfn._xlws.FILTER($D$2:$D$477,_xlfn.MAP($F$2:$F$477,_xlfn.LAMBDA(_xlpm.x,_xlpm.x=$F336))))</f>
        <v>1.1999999999999999E-3</v>
      </c>
      <c r="M336" s="5">
        <f t="shared" si="68"/>
        <v>1</v>
      </c>
      <c r="N336" s="5">
        <f t="shared" si="69"/>
        <v>0.42082187474904936</v>
      </c>
      <c r="O336" s="5">
        <f t="shared" si="70"/>
        <v>1</v>
      </c>
      <c r="P336" s="5">
        <f t="shared" si="71"/>
        <v>0</v>
      </c>
      <c r="Q336" s="5"/>
    </row>
    <row r="337" spans="1:17">
      <c r="A337" s="4" t="str">
        <f t="shared" si="60"/>
        <v>~che~ : [tʃe]</v>
      </c>
      <c r="B337" s="2">
        <v>3</v>
      </c>
      <c r="C337" s="4" t="s">
        <v>78</v>
      </c>
      <c r="D337" s="5">
        <f t="shared" si="61"/>
        <v>1.1999999999999999E-3</v>
      </c>
      <c r="E337" s="5" t="str">
        <f t="shared" si="62"/>
        <v>~che~</v>
      </c>
      <c r="F337" s="5" t="str">
        <f t="shared" si="63"/>
        <v>[tʃe]</v>
      </c>
      <c r="G337" s="6">
        <f t="shared" si="64"/>
        <v>3</v>
      </c>
      <c r="H337" s="6">
        <f t="shared" si="65"/>
        <v>3</v>
      </c>
      <c r="I337" s="6">
        <f t="shared" si="66"/>
        <v>3</v>
      </c>
      <c r="J337" s="5" cm="1">
        <f t="array" ref="J337">SUM(_xlfn._xlws.FILTER($D$2:$D$477,_xlfn.MAP($E$2:$E$477,_xlfn.LAMBDA(_xlpm.x,_xlpm.x=$E337))))</f>
        <v>1.1999999999999999E-3</v>
      </c>
      <c r="K337" s="5">
        <f t="shared" si="67"/>
        <v>1</v>
      </c>
      <c r="L337" s="5" cm="1">
        <f t="array" ref="L337">SUM(_xlfn._xlws.FILTER($D$2:$D$477,_xlfn.MAP($F$2:$F$477,_xlfn.LAMBDA(_xlpm.x,_xlpm.x=$F337))))</f>
        <v>1.1999999999999999E-3</v>
      </c>
      <c r="M337" s="5">
        <f t="shared" si="68"/>
        <v>1</v>
      </c>
      <c r="N337" s="5">
        <f t="shared" si="69"/>
        <v>0.42082187474904936</v>
      </c>
      <c r="O337" s="5">
        <f t="shared" si="70"/>
        <v>1</v>
      </c>
      <c r="P337" s="5">
        <f t="shared" si="71"/>
        <v>0</v>
      </c>
      <c r="Q337" s="5"/>
    </row>
    <row r="338" spans="1:17">
      <c r="A338" s="4" t="str">
        <f t="shared" si="60"/>
        <v>~nue~ : [nwe]</v>
      </c>
      <c r="B338" s="2">
        <v>3</v>
      </c>
      <c r="C338" s="4" t="s">
        <v>211</v>
      </c>
      <c r="D338" s="5">
        <f t="shared" si="61"/>
        <v>1.1999999999999999E-3</v>
      </c>
      <c r="E338" s="4" t="str">
        <f t="shared" si="62"/>
        <v>~nue~</v>
      </c>
      <c r="F338" s="4" t="str">
        <f t="shared" si="63"/>
        <v>[nwe]</v>
      </c>
      <c r="G338" s="6">
        <f t="shared" si="64"/>
        <v>3</v>
      </c>
      <c r="H338" s="6">
        <f t="shared" si="65"/>
        <v>3</v>
      </c>
      <c r="I338" s="6">
        <f t="shared" si="66"/>
        <v>3</v>
      </c>
      <c r="J338" s="5" cm="1">
        <f t="array" ref="J338">SUM(_xlfn._xlws.FILTER($D$2:$D$477,_xlfn.MAP($E$2:$E$477,_xlfn.LAMBDA(_xlpm.x,_xlpm.x=$E338))))</f>
        <v>1.1999999999999999E-3</v>
      </c>
      <c r="K338" s="5">
        <f t="shared" si="67"/>
        <v>1</v>
      </c>
      <c r="L338" s="5" cm="1">
        <f t="array" ref="L338">SUM(_xlfn._xlws.FILTER($D$2:$D$477,_xlfn.MAP($F$2:$F$477,_xlfn.LAMBDA(_xlpm.x,_xlpm.x=$F338))))</f>
        <v>1.1999999999999999E-3</v>
      </c>
      <c r="M338" s="5">
        <f t="shared" si="68"/>
        <v>1</v>
      </c>
      <c r="N338" s="5">
        <f t="shared" si="69"/>
        <v>0.42082187474904936</v>
      </c>
      <c r="O338" s="5">
        <f t="shared" si="70"/>
        <v>1</v>
      </c>
      <c r="P338" s="5">
        <f t="shared" si="71"/>
        <v>0</v>
      </c>
      <c r="Q338" s="5"/>
    </row>
    <row r="339" spans="1:17">
      <c r="A339" s="4" t="str">
        <f t="shared" si="60"/>
        <v>~lti~ : [lti]</v>
      </c>
      <c r="B339" s="2">
        <v>3</v>
      </c>
      <c r="C339" s="4" t="s">
        <v>213</v>
      </c>
      <c r="D339" s="5">
        <f t="shared" si="61"/>
        <v>1.1999999999999999E-3</v>
      </c>
      <c r="E339" s="4" t="str">
        <f t="shared" si="62"/>
        <v>~lti~</v>
      </c>
      <c r="F339" s="4" t="str">
        <f t="shared" si="63"/>
        <v>[lti]</v>
      </c>
      <c r="G339" s="6">
        <f t="shared" si="64"/>
        <v>3</v>
      </c>
      <c r="H339" s="6">
        <f t="shared" si="65"/>
        <v>3</v>
      </c>
      <c r="I339" s="6">
        <f t="shared" si="66"/>
        <v>3</v>
      </c>
      <c r="J339" s="5" cm="1">
        <f t="array" ref="J339">SUM(_xlfn._xlws.FILTER($D$2:$D$477,_xlfn.MAP($E$2:$E$477,_xlfn.LAMBDA(_xlpm.x,_xlpm.x=$E339))))</f>
        <v>1.1999999999999999E-3</v>
      </c>
      <c r="K339" s="5">
        <f t="shared" si="67"/>
        <v>1</v>
      </c>
      <c r="L339" s="5" cm="1">
        <f t="array" ref="L339">SUM(_xlfn._xlws.FILTER($D$2:$D$477,_xlfn.MAP($F$2:$F$477,_xlfn.LAMBDA(_xlpm.x,_xlpm.x=$F339))))</f>
        <v>1.1999999999999999E-3</v>
      </c>
      <c r="M339" s="5">
        <f t="shared" si="68"/>
        <v>1</v>
      </c>
      <c r="N339" s="5">
        <f t="shared" si="69"/>
        <v>0.42082187474904936</v>
      </c>
      <c r="O339" s="5">
        <f t="shared" si="70"/>
        <v>1</v>
      </c>
      <c r="P339" s="5">
        <f t="shared" si="71"/>
        <v>0</v>
      </c>
      <c r="Q339" s="5"/>
    </row>
    <row r="340" spans="1:17">
      <c r="A340" s="4" t="str">
        <f t="shared" si="60"/>
        <v>~rda~ : [ɾða]</v>
      </c>
      <c r="B340" s="2">
        <v>5</v>
      </c>
      <c r="C340" s="4" t="s">
        <v>146</v>
      </c>
      <c r="D340" s="5">
        <f t="shared" si="61"/>
        <v>2E-3</v>
      </c>
      <c r="E340" s="5" t="str">
        <f t="shared" si="62"/>
        <v>~rda~</v>
      </c>
      <c r="F340" s="5" t="str">
        <f t="shared" si="63"/>
        <v>[ɾða]</v>
      </c>
      <c r="G340" s="6">
        <f t="shared" si="64"/>
        <v>3</v>
      </c>
      <c r="H340" s="6">
        <f t="shared" si="65"/>
        <v>3</v>
      </c>
      <c r="I340" s="6">
        <f t="shared" si="66"/>
        <v>3</v>
      </c>
      <c r="J340" s="5" cm="1">
        <f t="array" ref="J340">SUM(_xlfn._xlws.FILTER($D$2:$D$477,_xlfn.MAP($E$2:$E$477,_xlfn.LAMBDA(_xlpm.x,_xlpm.x=$E340))))</f>
        <v>2.4000000000000002E-3</v>
      </c>
      <c r="K340" s="5">
        <f t="shared" si="67"/>
        <v>0.83333333333333326</v>
      </c>
      <c r="L340" s="5" cm="1">
        <f t="array" ref="L340">SUM(_xlfn._xlws.FILTER($D$2:$D$477,_xlfn.MAP($F$2:$F$477,_xlfn.LAMBDA(_xlpm.x,_xlpm.x=$F340))))</f>
        <v>2.4000000000000002E-3</v>
      </c>
      <c r="M340" s="5">
        <f t="shared" si="68"/>
        <v>0.83333333333333326</v>
      </c>
      <c r="N340" s="5">
        <f t="shared" si="69"/>
        <v>0.45325365237894483</v>
      </c>
      <c r="O340" s="5">
        <f t="shared" si="70"/>
        <v>0.83333333333333326</v>
      </c>
      <c r="P340" s="5">
        <f t="shared" si="71"/>
        <v>0</v>
      </c>
      <c r="Q340" s="5"/>
    </row>
    <row r="341" spans="1:17">
      <c r="A341" s="4" t="str">
        <f t="shared" si="60"/>
        <v>~rso~ : [ɾso]</v>
      </c>
      <c r="B341" s="2">
        <v>4</v>
      </c>
      <c r="C341" s="4" t="s">
        <v>166</v>
      </c>
      <c r="D341" s="5">
        <f t="shared" si="61"/>
        <v>1.6000000000000001E-3</v>
      </c>
      <c r="E341" s="4" t="str">
        <f t="shared" si="62"/>
        <v>~rso~</v>
      </c>
      <c r="F341" s="4" t="str">
        <f t="shared" si="63"/>
        <v>[ɾso]</v>
      </c>
      <c r="G341" s="6">
        <f t="shared" si="64"/>
        <v>3</v>
      </c>
      <c r="H341" s="6">
        <f t="shared" si="65"/>
        <v>3</v>
      </c>
      <c r="I341" s="6">
        <f t="shared" si="66"/>
        <v>3</v>
      </c>
      <c r="J341" s="5" cm="1">
        <f t="array" ref="J341">SUM(_xlfn._xlws.FILTER($D$2:$D$477,_xlfn.MAP($E$2:$E$477,_xlfn.LAMBDA(_xlpm.x,_xlpm.x=$E341))))</f>
        <v>1.6000000000000001E-3</v>
      </c>
      <c r="K341" s="5">
        <f t="shared" si="67"/>
        <v>1</v>
      </c>
      <c r="L341" s="5" cm="1">
        <f t="array" ref="L341">SUM(_xlfn._xlws.FILTER($D$2:$D$477,_xlfn.MAP($F$2:$F$477,_xlfn.LAMBDA(_xlpm.x,_xlpm.x=$F341))))</f>
        <v>1.6000000000000001E-3</v>
      </c>
      <c r="M341" s="5">
        <f t="shared" si="68"/>
        <v>1</v>
      </c>
      <c r="N341" s="5">
        <f t="shared" si="69"/>
        <v>0.4885590669614942</v>
      </c>
      <c r="O341" s="5">
        <f t="shared" si="70"/>
        <v>1</v>
      </c>
      <c r="P341" s="5">
        <f t="shared" si="71"/>
        <v>0</v>
      </c>
      <c r="Q341" s="5"/>
    </row>
    <row r="342" spans="1:17">
      <c r="A342" s="4" t="str">
        <f t="shared" si="60"/>
        <v>~rse~ : [ɾse]</v>
      </c>
      <c r="B342" s="2">
        <v>4</v>
      </c>
      <c r="C342" s="4" t="s">
        <v>167</v>
      </c>
      <c r="D342" s="5">
        <f t="shared" si="61"/>
        <v>1.6000000000000001E-3</v>
      </c>
      <c r="E342" s="5" t="str">
        <f t="shared" si="62"/>
        <v>~rse~</v>
      </c>
      <c r="F342" s="5" t="str">
        <f t="shared" si="63"/>
        <v>[ɾse]</v>
      </c>
      <c r="G342" s="6">
        <f t="shared" si="64"/>
        <v>3</v>
      </c>
      <c r="H342" s="6">
        <f t="shared" si="65"/>
        <v>3</v>
      </c>
      <c r="I342" s="6">
        <f t="shared" si="66"/>
        <v>3</v>
      </c>
      <c r="J342" s="5" cm="1">
        <f t="array" ref="J342">SUM(_xlfn._xlws.FILTER($D$2:$D$477,_xlfn.MAP($E$2:$E$477,_xlfn.LAMBDA(_xlpm.x,_xlpm.x=$E342))))</f>
        <v>1.6000000000000001E-3</v>
      </c>
      <c r="K342" s="5">
        <f t="shared" si="67"/>
        <v>1</v>
      </c>
      <c r="L342" s="5" cm="1">
        <f t="array" ref="L342">SUM(_xlfn._xlws.FILTER($D$2:$D$477,_xlfn.MAP($F$2:$F$477,_xlfn.LAMBDA(_xlpm.x,_xlpm.x=$F342))))</f>
        <v>1.6000000000000001E-3</v>
      </c>
      <c r="M342" s="5">
        <f t="shared" si="68"/>
        <v>1</v>
      </c>
      <c r="N342" s="5">
        <f t="shared" si="69"/>
        <v>0.4885590669614942</v>
      </c>
      <c r="O342" s="5">
        <f t="shared" si="70"/>
        <v>1</v>
      </c>
      <c r="P342" s="5">
        <f t="shared" si="71"/>
        <v>0</v>
      </c>
      <c r="Q342" s="5"/>
    </row>
    <row r="343" spans="1:17">
      <c r="A343" s="4" t="str">
        <f t="shared" si="60"/>
        <v>~ble~ : [βle]</v>
      </c>
      <c r="B343" s="2">
        <v>4</v>
      </c>
      <c r="C343" s="4" t="s">
        <v>169</v>
      </c>
      <c r="D343" s="5">
        <f t="shared" si="61"/>
        <v>1.6000000000000001E-3</v>
      </c>
      <c r="E343" s="5" t="str">
        <f t="shared" si="62"/>
        <v>~ble~</v>
      </c>
      <c r="F343" s="5" t="str">
        <f t="shared" si="63"/>
        <v>[βle]</v>
      </c>
      <c r="G343" s="6">
        <f t="shared" si="64"/>
        <v>3</v>
      </c>
      <c r="H343" s="6">
        <f t="shared" si="65"/>
        <v>3</v>
      </c>
      <c r="I343" s="6">
        <f t="shared" si="66"/>
        <v>3</v>
      </c>
      <c r="J343" s="5" cm="1">
        <f t="array" ref="J343">SUM(_xlfn._xlws.FILTER($D$2:$D$477,_xlfn.MAP($E$2:$E$477,_xlfn.LAMBDA(_xlpm.x,_xlpm.x=$E343))))</f>
        <v>1.6000000000000001E-3</v>
      </c>
      <c r="K343" s="5">
        <f t="shared" si="67"/>
        <v>1</v>
      </c>
      <c r="L343" s="5" cm="1">
        <f t="array" ref="L343">SUM(_xlfn._xlws.FILTER($D$2:$D$477,_xlfn.MAP($F$2:$F$477,_xlfn.LAMBDA(_xlpm.x,_xlpm.x=$F343))))</f>
        <v>1.6000000000000001E-3</v>
      </c>
      <c r="M343" s="5">
        <f t="shared" si="68"/>
        <v>1</v>
      </c>
      <c r="N343" s="5">
        <f t="shared" si="69"/>
        <v>0.4885590669614942</v>
      </c>
      <c r="O343" s="5">
        <f t="shared" si="70"/>
        <v>1</v>
      </c>
      <c r="P343" s="5">
        <f t="shared" si="71"/>
        <v>0</v>
      </c>
      <c r="Q343" s="5"/>
    </row>
    <row r="344" spans="1:17">
      <c r="A344" s="4" t="str">
        <f t="shared" si="60"/>
        <v>~rca~ : [ɾka]</v>
      </c>
      <c r="B344" s="2">
        <v>4</v>
      </c>
      <c r="C344" s="4" t="s">
        <v>170</v>
      </c>
      <c r="D344" s="5">
        <f t="shared" si="61"/>
        <v>1.6000000000000001E-3</v>
      </c>
      <c r="E344" s="4" t="str">
        <f t="shared" si="62"/>
        <v>~rca~</v>
      </c>
      <c r="F344" s="4" t="str">
        <f t="shared" si="63"/>
        <v>[ɾka]</v>
      </c>
      <c r="G344" s="6">
        <f t="shared" si="64"/>
        <v>3</v>
      </c>
      <c r="H344" s="6">
        <f t="shared" si="65"/>
        <v>3</v>
      </c>
      <c r="I344" s="6">
        <f t="shared" si="66"/>
        <v>3</v>
      </c>
      <c r="J344" s="5" cm="1">
        <f t="array" ref="J344">SUM(_xlfn._xlws.FILTER($D$2:$D$477,_xlfn.MAP($E$2:$E$477,_xlfn.LAMBDA(_xlpm.x,_xlpm.x=$E344))))</f>
        <v>1.6000000000000001E-3</v>
      </c>
      <c r="K344" s="5">
        <f t="shared" si="67"/>
        <v>1</v>
      </c>
      <c r="L344" s="5" cm="1">
        <f t="array" ref="L344">SUM(_xlfn._xlws.FILTER($D$2:$D$477,_xlfn.MAP($F$2:$F$477,_xlfn.LAMBDA(_xlpm.x,_xlpm.x=$F344))))</f>
        <v>1.6000000000000001E-3</v>
      </c>
      <c r="M344" s="5">
        <f t="shared" si="68"/>
        <v>1</v>
      </c>
      <c r="N344" s="5">
        <f t="shared" si="69"/>
        <v>0.4885590669614942</v>
      </c>
      <c r="O344" s="5">
        <f t="shared" si="70"/>
        <v>1</v>
      </c>
      <c r="P344" s="5">
        <f t="shared" si="71"/>
        <v>0</v>
      </c>
      <c r="Q344" s="5"/>
    </row>
    <row r="345" spans="1:17">
      <c r="A345" s="4" t="str">
        <f t="shared" si="60"/>
        <v>~ria~ : [ɾja]</v>
      </c>
      <c r="B345" s="2">
        <v>4</v>
      </c>
      <c r="C345" s="4" t="s">
        <v>171</v>
      </c>
      <c r="D345" s="5">
        <f t="shared" si="61"/>
        <v>1.6000000000000001E-3</v>
      </c>
      <c r="E345" s="5" t="str">
        <f t="shared" si="62"/>
        <v>~ria~</v>
      </c>
      <c r="F345" s="5" t="str">
        <f t="shared" si="63"/>
        <v>[ɾja]</v>
      </c>
      <c r="G345" s="6">
        <f t="shared" si="64"/>
        <v>3</v>
      </c>
      <c r="H345" s="6">
        <f t="shared" si="65"/>
        <v>3</v>
      </c>
      <c r="I345" s="6">
        <f t="shared" si="66"/>
        <v>3</v>
      </c>
      <c r="J345" s="5" cm="1">
        <f t="array" ref="J345">SUM(_xlfn._xlws.FILTER($D$2:$D$477,_xlfn.MAP($E$2:$E$477,_xlfn.LAMBDA(_xlpm.x,_xlpm.x=$E345))))</f>
        <v>1.6000000000000001E-3</v>
      </c>
      <c r="K345" s="5">
        <f t="shared" si="67"/>
        <v>1</v>
      </c>
      <c r="L345" s="5" cm="1">
        <f t="array" ref="L345">SUM(_xlfn._xlws.FILTER($D$2:$D$477,_xlfn.MAP($F$2:$F$477,_xlfn.LAMBDA(_xlpm.x,_xlpm.x=$F345))))</f>
        <v>1.6000000000000001E-3</v>
      </c>
      <c r="M345" s="5">
        <f t="shared" si="68"/>
        <v>1</v>
      </c>
      <c r="N345" s="5">
        <f t="shared" si="69"/>
        <v>0.4885590669614942</v>
      </c>
      <c r="O345" s="5">
        <f t="shared" si="70"/>
        <v>1</v>
      </c>
      <c r="P345" s="5">
        <f t="shared" si="71"/>
        <v>0</v>
      </c>
      <c r="Q345" s="5"/>
    </row>
    <row r="346" spans="1:17">
      <c r="A346" s="4" t="str">
        <f t="shared" si="60"/>
        <v>~cia~ : [θja]</v>
      </c>
      <c r="B346" s="2">
        <v>4</v>
      </c>
      <c r="C346" s="4" t="s">
        <v>172</v>
      </c>
      <c r="D346" s="5">
        <f t="shared" si="61"/>
        <v>1.6000000000000001E-3</v>
      </c>
      <c r="E346" s="5" t="str">
        <f t="shared" si="62"/>
        <v>~cia~</v>
      </c>
      <c r="F346" s="5" t="str">
        <f t="shared" si="63"/>
        <v>[θja]</v>
      </c>
      <c r="G346" s="6">
        <f t="shared" si="64"/>
        <v>3</v>
      </c>
      <c r="H346" s="6">
        <f t="shared" si="65"/>
        <v>3</v>
      </c>
      <c r="I346" s="6">
        <f t="shared" si="66"/>
        <v>3</v>
      </c>
      <c r="J346" s="5" cm="1">
        <f t="array" ref="J346">SUM(_xlfn._xlws.FILTER($D$2:$D$477,_xlfn.MAP($E$2:$E$477,_xlfn.LAMBDA(_xlpm.x,_xlpm.x=$E346))))</f>
        <v>1.6000000000000001E-3</v>
      </c>
      <c r="K346" s="5">
        <f t="shared" si="67"/>
        <v>1</v>
      </c>
      <c r="L346" s="5" cm="1">
        <f t="array" ref="L346">SUM(_xlfn._xlws.FILTER($D$2:$D$477,_xlfn.MAP($F$2:$F$477,_xlfn.LAMBDA(_xlpm.x,_xlpm.x=$F346))))</f>
        <v>1.6000000000000001E-3</v>
      </c>
      <c r="M346" s="5">
        <f t="shared" si="68"/>
        <v>1</v>
      </c>
      <c r="N346" s="5">
        <f t="shared" si="69"/>
        <v>0.4885590669614942</v>
      </c>
      <c r="O346" s="5">
        <f t="shared" si="70"/>
        <v>1</v>
      </c>
      <c r="P346" s="5">
        <f t="shared" si="71"/>
        <v>0</v>
      </c>
      <c r="Q346" s="5"/>
    </row>
    <row r="347" spans="1:17">
      <c r="A347" s="4" t="str">
        <f t="shared" si="60"/>
        <v>~cha~ : [tʃa]</v>
      </c>
      <c r="B347" s="2">
        <v>4</v>
      </c>
      <c r="C347" s="4" t="s">
        <v>76</v>
      </c>
      <c r="D347" s="5">
        <f t="shared" si="61"/>
        <v>1.6000000000000001E-3</v>
      </c>
      <c r="E347" s="4" t="str">
        <f t="shared" si="62"/>
        <v>~cha~</v>
      </c>
      <c r="F347" s="4" t="str">
        <f t="shared" si="63"/>
        <v>[tʃa]</v>
      </c>
      <c r="G347" s="6">
        <f t="shared" si="64"/>
        <v>3</v>
      </c>
      <c r="H347" s="6">
        <f t="shared" si="65"/>
        <v>3</v>
      </c>
      <c r="I347" s="6">
        <f t="shared" si="66"/>
        <v>3</v>
      </c>
      <c r="J347" s="5" cm="1">
        <f t="array" ref="J347">SUM(_xlfn._xlws.FILTER($D$2:$D$477,_xlfn.MAP($E$2:$E$477,_xlfn.LAMBDA(_xlpm.x,_xlpm.x=$E347))))</f>
        <v>1.6000000000000001E-3</v>
      </c>
      <c r="K347" s="5">
        <f t="shared" si="67"/>
        <v>1</v>
      </c>
      <c r="L347" s="5" cm="1">
        <f t="array" ref="L347">SUM(_xlfn._xlws.FILTER($D$2:$D$477,_xlfn.MAP($F$2:$F$477,_xlfn.LAMBDA(_xlpm.x,_xlpm.x=$F347))))</f>
        <v>1.6000000000000001E-3</v>
      </c>
      <c r="M347" s="5">
        <f t="shared" si="68"/>
        <v>1</v>
      </c>
      <c r="N347" s="5">
        <f t="shared" si="69"/>
        <v>0.4885590669614942</v>
      </c>
      <c r="O347" s="5">
        <f t="shared" si="70"/>
        <v>1</v>
      </c>
      <c r="P347" s="5">
        <f t="shared" si="71"/>
        <v>0</v>
      </c>
      <c r="Q347" s="5"/>
    </row>
    <row r="348" spans="1:17">
      <c r="A348" s="4" t="str">
        <f t="shared" si="60"/>
        <v>~tie~ : [tje]</v>
      </c>
      <c r="B348" s="2">
        <v>4</v>
      </c>
      <c r="C348" s="4" t="s">
        <v>175</v>
      </c>
      <c r="D348" s="5">
        <f t="shared" si="61"/>
        <v>1.6000000000000001E-3</v>
      </c>
      <c r="E348" s="5" t="str">
        <f t="shared" si="62"/>
        <v>~tie~</v>
      </c>
      <c r="F348" s="5" t="str">
        <f t="shared" si="63"/>
        <v>[tje]</v>
      </c>
      <c r="G348" s="6">
        <f t="shared" si="64"/>
        <v>3</v>
      </c>
      <c r="H348" s="6">
        <f t="shared" si="65"/>
        <v>3</v>
      </c>
      <c r="I348" s="6">
        <f t="shared" si="66"/>
        <v>3</v>
      </c>
      <c r="J348" s="5" cm="1">
        <f t="array" ref="J348">SUM(_xlfn._xlws.FILTER($D$2:$D$477,_xlfn.MAP($E$2:$E$477,_xlfn.LAMBDA(_xlpm.x,_xlpm.x=$E348))))</f>
        <v>1.6000000000000001E-3</v>
      </c>
      <c r="K348" s="5">
        <f t="shared" si="67"/>
        <v>1</v>
      </c>
      <c r="L348" s="5" cm="1">
        <f t="array" ref="L348">SUM(_xlfn._xlws.FILTER($D$2:$D$477,_xlfn.MAP($F$2:$F$477,_xlfn.LAMBDA(_xlpm.x,_xlpm.x=$F348))))</f>
        <v>1.6000000000000001E-3</v>
      </c>
      <c r="M348" s="5">
        <f t="shared" si="68"/>
        <v>1</v>
      </c>
      <c r="N348" s="5">
        <f t="shared" si="69"/>
        <v>0.4885590669614942</v>
      </c>
      <c r="O348" s="5">
        <f t="shared" si="70"/>
        <v>1</v>
      </c>
      <c r="P348" s="5">
        <f t="shared" si="71"/>
        <v>0</v>
      </c>
      <c r="Q348" s="5"/>
    </row>
    <row r="349" spans="1:17">
      <c r="A349" s="4" t="str">
        <f t="shared" si="60"/>
        <v>~scu~ : [sku]</v>
      </c>
      <c r="B349" s="2">
        <v>4</v>
      </c>
      <c r="C349" s="4" t="s">
        <v>177</v>
      </c>
      <c r="D349" s="5">
        <f t="shared" si="61"/>
        <v>1.6000000000000001E-3</v>
      </c>
      <c r="E349" s="4" t="str">
        <f t="shared" si="62"/>
        <v>~scu~</v>
      </c>
      <c r="F349" s="4" t="str">
        <f t="shared" si="63"/>
        <v>[sku]</v>
      </c>
      <c r="G349" s="6">
        <f t="shared" si="64"/>
        <v>3</v>
      </c>
      <c r="H349" s="6">
        <f t="shared" si="65"/>
        <v>3</v>
      </c>
      <c r="I349" s="6">
        <f t="shared" si="66"/>
        <v>3</v>
      </c>
      <c r="J349" s="5" cm="1">
        <f t="array" ref="J349">SUM(_xlfn._xlws.FILTER($D$2:$D$477,_xlfn.MAP($E$2:$E$477,_xlfn.LAMBDA(_xlpm.x,_xlpm.x=$E349))))</f>
        <v>1.6000000000000001E-3</v>
      </c>
      <c r="K349" s="5">
        <f t="shared" si="67"/>
        <v>1</v>
      </c>
      <c r="L349" s="5" cm="1">
        <f t="array" ref="L349">SUM(_xlfn._xlws.FILTER($D$2:$D$477,_xlfn.MAP($F$2:$F$477,_xlfn.LAMBDA(_xlpm.x,_xlpm.x=$F349))))</f>
        <v>1.6000000000000001E-3</v>
      </c>
      <c r="M349" s="5">
        <f t="shared" si="68"/>
        <v>1</v>
      </c>
      <c r="N349" s="5">
        <f t="shared" si="69"/>
        <v>0.4885590669614942</v>
      </c>
      <c r="O349" s="5">
        <f t="shared" si="70"/>
        <v>1</v>
      </c>
      <c r="P349" s="5">
        <f t="shared" si="71"/>
        <v>0</v>
      </c>
      <c r="Q349" s="5"/>
    </row>
    <row r="350" spans="1:17">
      <c r="A350" s="4" t="str">
        <f t="shared" si="60"/>
        <v>~pri~ : [pɾi]</v>
      </c>
      <c r="B350" s="2">
        <v>4</v>
      </c>
      <c r="C350" s="4" t="s">
        <v>180</v>
      </c>
      <c r="D350" s="5">
        <f t="shared" si="61"/>
        <v>1.6000000000000001E-3</v>
      </c>
      <c r="E350" s="5" t="str">
        <f t="shared" si="62"/>
        <v>~pri~</v>
      </c>
      <c r="F350" s="5" t="str">
        <f t="shared" si="63"/>
        <v>[pɾi]</v>
      </c>
      <c r="G350" s="6">
        <f t="shared" si="64"/>
        <v>3</v>
      </c>
      <c r="H350" s="6">
        <f t="shared" si="65"/>
        <v>3</v>
      </c>
      <c r="I350" s="6">
        <f t="shared" si="66"/>
        <v>3</v>
      </c>
      <c r="J350" s="5" cm="1">
        <f t="array" ref="J350">SUM(_xlfn._xlws.FILTER($D$2:$D$477,_xlfn.MAP($E$2:$E$477,_xlfn.LAMBDA(_xlpm.x,_xlpm.x=$E350))))</f>
        <v>1.6000000000000001E-3</v>
      </c>
      <c r="K350" s="5">
        <f t="shared" si="67"/>
        <v>1</v>
      </c>
      <c r="L350" s="5" cm="1">
        <f t="array" ref="L350">SUM(_xlfn._xlws.FILTER($D$2:$D$477,_xlfn.MAP($F$2:$F$477,_xlfn.LAMBDA(_xlpm.x,_xlpm.x=$F350))))</f>
        <v>1.6000000000000001E-3</v>
      </c>
      <c r="M350" s="5">
        <f t="shared" si="68"/>
        <v>1</v>
      </c>
      <c r="N350" s="5">
        <f t="shared" si="69"/>
        <v>0.4885590669614942</v>
      </c>
      <c r="O350" s="5">
        <f t="shared" si="70"/>
        <v>1</v>
      </c>
      <c r="P350" s="5">
        <f t="shared" si="71"/>
        <v>0</v>
      </c>
      <c r="Q350" s="5"/>
    </row>
    <row r="351" spans="1:17">
      <c r="A351" s="4" t="str">
        <f t="shared" si="60"/>
        <v>~nso~ : [nso]</v>
      </c>
      <c r="B351" s="2">
        <v>4</v>
      </c>
      <c r="C351" s="4" t="s">
        <v>183</v>
      </c>
      <c r="D351" s="5">
        <f t="shared" si="61"/>
        <v>1.6000000000000001E-3</v>
      </c>
      <c r="E351" s="4" t="str">
        <f t="shared" si="62"/>
        <v>~nso~</v>
      </c>
      <c r="F351" s="4" t="str">
        <f t="shared" si="63"/>
        <v>[nso]</v>
      </c>
      <c r="G351" s="6">
        <f t="shared" si="64"/>
        <v>3</v>
      </c>
      <c r="H351" s="6">
        <f t="shared" si="65"/>
        <v>3</v>
      </c>
      <c r="I351" s="6">
        <f t="shared" si="66"/>
        <v>3</v>
      </c>
      <c r="J351" s="5" cm="1">
        <f t="array" ref="J351">SUM(_xlfn._xlws.FILTER($D$2:$D$477,_xlfn.MAP($E$2:$E$477,_xlfn.LAMBDA(_xlpm.x,_xlpm.x=$E351))))</f>
        <v>1.6000000000000001E-3</v>
      </c>
      <c r="K351" s="5">
        <f t="shared" si="67"/>
        <v>1</v>
      </c>
      <c r="L351" s="5" cm="1">
        <f t="array" ref="L351">SUM(_xlfn._xlws.FILTER($D$2:$D$477,_xlfn.MAP($F$2:$F$477,_xlfn.LAMBDA(_xlpm.x,_xlpm.x=$F351))))</f>
        <v>1.6000000000000001E-3</v>
      </c>
      <c r="M351" s="5">
        <f t="shared" si="68"/>
        <v>1</v>
      </c>
      <c r="N351" s="5">
        <f t="shared" si="69"/>
        <v>0.4885590669614942</v>
      </c>
      <c r="O351" s="5">
        <f t="shared" si="70"/>
        <v>1</v>
      </c>
      <c r="P351" s="5">
        <f t="shared" si="71"/>
        <v>0</v>
      </c>
      <c r="Q351" s="5"/>
    </row>
    <row r="352" spans="1:17">
      <c r="A352" s="4" t="str">
        <f t="shared" si="60"/>
        <v>~nse~ : [nse]</v>
      </c>
      <c r="B352" s="2">
        <v>4</v>
      </c>
      <c r="C352" s="4" t="s">
        <v>184</v>
      </c>
      <c r="D352" s="5">
        <f t="shared" si="61"/>
        <v>1.6000000000000001E-3</v>
      </c>
      <c r="E352" s="4" t="str">
        <f t="shared" si="62"/>
        <v>~nse~</v>
      </c>
      <c r="F352" s="4" t="str">
        <f t="shared" si="63"/>
        <v>[nse]</v>
      </c>
      <c r="G352" s="6">
        <f t="shared" si="64"/>
        <v>3</v>
      </c>
      <c r="H352" s="6">
        <f t="shared" si="65"/>
        <v>3</v>
      </c>
      <c r="I352" s="6">
        <f t="shared" si="66"/>
        <v>3</v>
      </c>
      <c r="J352" s="5" cm="1">
        <f t="array" ref="J352">SUM(_xlfn._xlws.FILTER($D$2:$D$477,_xlfn.MAP($E$2:$E$477,_xlfn.LAMBDA(_xlpm.x,_xlpm.x=$E352))))</f>
        <v>1.6000000000000001E-3</v>
      </c>
      <c r="K352" s="5">
        <f t="shared" si="67"/>
        <v>1</v>
      </c>
      <c r="L352" s="5" cm="1">
        <f t="array" ref="L352">SUM(_xlfn._xlws.FILTER($D$2:$D$477,_xlfn.MAP($F$2:$F$477,_xlfn.LAMBDA(_xlpm.x,_xlpm.x=$F352))))</f>
        <v>1.6000000000000001E-3</v>
      </c>
      <c r="M352" s="5">
        <f t="shared" si="68"/>
        <v>1</v>
      </c>
      <c r="N352" s="5">
        <f t="shared" si="69"/>
        <v>0.4885590669614942</v>
      </c>
      <c r="O352" s="5">
        <f t="shared" si="70"/>
        <v>1</v>
      </c>
      <c r="P352" s="5">
        <f t="shared" si="71"/>
        <v>0</v>
      </c>
      <c r="Q352" s="5"/>
    </row>
    <row r="353" spans="1:17">
      <c r="A353" s="4" t="str">
        <f t="shared" si="60"/>
        <v>~nsa~ : [nsa]</v>
      </c>
      <c r="B353" s="2">
        <v>4</v>
      </c>
      <c r="C353" s="4" t="s">
        <v>185</v>
      </c>
      <c r="D353" s="5">
        <f t="shared" si="61"/>
        <v>1.6000000000000001E-3</v>
      </c>
      <c r="E353" s="4" t="str">
        <f t="shared" si="62"/>
        <v>~nsa~</v>
      </c>
      <c r="F353" s="4" t="str">
        <f t="shared" si="63"/>
        <v>[nsa]</v>
      </c>
      <c r="G353" s="6">
        <f t="shared" si="64"/>
        <v>3</v>
      </c>
      <c r="H353" s="6">
        <f t="shared" si="65"/>
        <v>3</v>
      </c>
      <c r="I353" s="6">
        <f t="shared" si="66"/>
        <v>3</v>
      </c>
      <c r="J353" s="5" cm="1">
        <f t="array" ref="J353">SUM(_xlfn._xlws.FILTER($D$2:$D$477,_xlfn.MAP($E$2:$E$477,_xlfn.LAMBDA(_xlpm.x,_xlpm.x=$E353))))</f>
        <v>1.6000000000000001E-3</v>
      </c>
      <c r="K353" s="5">
        <f t="shared" si="67"/>
        <v>1</v>
      </c>
      <c r="L353" s="5" cm="1">
        <f t="array" ref="L353">SUM(_xlfn._xlws.FILTER($D$2:$D$477,_xlfn.MAP($F$2:$F$477,_xlfn.LAMBDA(_xlpm.x,_xlpm.x=$F353))))</f>
        <v>1.6000000000000001E-3</v>
      </c>
      <c r="M353" s="5">
        <f t="shared" si="68"/>
        <v>1</v>
      </c>
      <c r="N353" s="5">
        <f t="shared" si="69"/>
        <v>0.4885590669614942</v>
      </c>
      <c r="O353" s="5">
        <f t="shared" si="70"/>
        <v>1</v>
      </c>
      <c r="P353" s="5">
        <f t="shared" si="71"/>
        <v>0</v>
      </c>
      <c r="Q353" s="5"/>
    </row>
    <row r="354" spans="1:17">
      <c r="A354" s="4" t="str">
        <f t="shared" si="60"/>
        <v>~ndo~ : [ndo]</v>
      </c>
      <c r="B354" s="2">
        <v>4</v>
      </c>
      <c r="C354" s="4" t="s">
        <v>186</v>
      </c>
      <c r="D354" s="5">
        <f t="shared" si="61"/>
        <v>1.6000000000000001E-3</v>
      </c>
      <c r="E354" s="5" t="str">
        <f t="shared" si="62"/>
        <v>~ndo~</v>
      </c>
      <c r="F354" s="5" t="str">
        <f t="shared" si="63"/>
        <v>[ndo]</v>
      </c>
      <c r="G354" s="6">
        <f t="shared" si="64"/>
        <v>3</v>
      </c>
      <c r="H354" s="6">
        <f t="shared" si="65"/>
        <v>3</v>
      </c>
      <c r="I354" s="6">
        <f t="shared" si="66"/>
        <v>3</v>
      </c>
      <c r="J354" s="5" cm="1">
        <f t="array" ref="J354">SUM(_xlfn._xlws.FILTER($D$2:$D$477,_xlfn.MAP($E$2:$E$477,_xlfn.LAMBDA(_xlpm.x,_xlpm.x=$E354))))</f>
        <v>1.6000000000000001E-3</v>
      </c>
      <c r="K354" s="5">
        <f t="shared" si="67"/>
        <v>1</v>
      </c>
      <c r="L354" s="5" cm="1">
        <f t="array" ref="L354">SUM(_xlfn._xlws.FILTER($D$2:$D$477,_xlfn.MAP($F$2:$F$477,_xlfn.LAMBDA(_xlpm.x,_xlpm.x=$F354))))</f>
        <v>1.6000000000000001E-3</v>
      </c>
      <c r="M354" s="5">
        <f t="shared" si="68"/>
        <v>1</v>
      </c>
      <c r="N354" s="5">
        <f t="shared" si="69"/>
        <v>0.4885590669614942</v>
      </c>
      <c r="O354" s="5">
        <f t="shared" si="70"/>
        <v>1</v>
      </c>
      <c r="P354" s="5">
        <f t="shared" si="71"/>
        <v>0</v>
      </c>
      <c r="Q354" s="5"/>
    </row>
    <row r="355" spans="1:17">
      <c r="A355" s="4" t="str">
        <f t="shared" si="60"/>
        <v>~nda~ : [nda]</v>
      </c>
      <c r="B355" s="2">
        <v>4</v>
      </c>
      <c r="C355" s="4" t="s">
        <v>187</v>
      </c>
      <c r="D355" s="5">
        <f t="shared" si="61"/>
        <v>1.6000000000000001E-3</v>
      </c>
      <c r="E355" s="5" t="str">
        <f t="shared" si="62"/>
        <v>~nda~</v>
      </c>
      <c r="F355" s="5" t="str">
        <f t="shared" si="63"/>
        <v>[nda]</v>
      </c>
      <c r="G355" s="6">
        <f t="shared" si="64"/>
        <v>3</v>
      </c>
      <c r="H355" s="6">
        <f t="shared" si="65"/>
        <v>3</v>
      </c>
      <c r="I355" s="6">
        <f t="shared" si="66"/>
        <v>3</v>
      </c>
      <c r="J355" s="5" cm="1">
        <f t="array" ref="J355">SUM(_xlfn._xlws.FILTER($D$2:$D$477,_xlfn.MAP($E$2:$E$477,_xlfn.LAMBDA(_xlpm.x,_xlpm.x=$E355))))</f>
        <v>1.6000000000000001E-3</v>
      </c>
      <c r="K355" s="5">
        <f t="shared" si="67"/>
        <v>1</v>
      </c>
      <c r="L355" s="5" cm="1">
        <f t="array" ref="L355">SUM(_xlfn._xlws.FILTER($D$2:$D$477,_xlfn.MAP($F$2:$F$477,_xlfn.LAMBDA(_xlpm.x,_xlpm.x=$F355))))</f>
        <v>1.6000000000000001E-3</v>
      </c>
      <c r="M355" s="5">
        <f t="shared" si="68"/>
        <v>1</v>
      </c>
      <c r="N355" s="5">
        <f t="shared" si="69"/>
        <v>0.4885590669614942</v>
      </c>
      <c r="O355" s="5">
        <f t="shared" si="70"/>
        <v>1</v>
      </c>
      <c r="P355" s="5">
        <f t="shared" si="71"/>
        <v>0</v>
      </c>
      <c r="Q355" s="5"/>
    </row>
    <row r="356" spans="1:17">
      <c r="A356" s="4" t="str">
        <f t="shared" si="60"/>
        <v>~mpo~ : [mpo]</v>
      </c>
      <c r="B356" s="2">
        <v>4</v>
      </c>
      <c r="C356" s="4" t="s">
        <v>62</v>
      </c>
      <c r="D356" s="5">
        <f t="shared" si="61"/>
        <v>1.6000000000000001E-3</v>
      </c>
      <c r="E356" s="4" t="str">
        <f t="shared" si="62"/>
        <v>~mpo~</v>
      </c>
      <c r="F356" s="4" t="str">
        <f t="shared" si="63"/>
        <v>[mpo]</v>
      </c>
      <c r="G356" s="6">
        <f t="shared" si="64"/>
        <v>3</v>
      </c>
      <c r="H356" s="6">
        <f t="shared" si="65"/>
        <v>3</v>
      </c>
      <c r="I356" s="6">
        <f t="shared" si="66"/>
        <v>3</v>
      </c>
      <c r="J356" s="5" cm="1">
        <f t="array" ref="J356">SUM(_xlfn._xlws.FILTER($D$2:$D$477,_xlfn.MAP($E$2:$E$477,_xlfn.LAMBDA(_xlpm.x,_xlpm.x=$E356))))</f>
        <v>1.6000000000000001E-3</v>
      </c>
      <c r="K356" s="5">
        <f t="shared" si="67"/>
        <v>1</v>
      </c>
      <c r="L356" s="5" cm="1">
        <f t="array" ref="L356">SUM(_xlfn._xlws.FILTER($D$2:$D$477,_xlfn.MAP($F$2:$F$477,_xlfn.LAMBDA(_xlpm.x,_xlpm.x=$F356))))</f>
        <v>1.6000000000000001E-3</v>
      </c>
      <c r="M356" s="5">
        <f t="shared" si="68"/>
        <v>1</v>
      </c>
      <c r="N356" s="5">
        <f t="shared" si="69"/>
        <v>0.4885590669614942</v>
      </c>
      <c r="O356" s="5">
        <f t="shared" si="70"/>
        <v>1</v>
      </c>
      <c r="P356" s="5">
        <f t="shared" si="71"/>
        <v>0</v>
      </c>
      <c r="Q356" s="5"/>
    </row>
    <row r="357" spans="1:17">
      <c r="A357" s="4" t="str">
        <f t="shared" si="60"/>
        <v>~mpa~ : [mpa]</v>
      </c>
      <c r="B357" s="2">
        <v>4</v>
      </c>
      <c r="C357" s="4" t="s">
        <v>61</v>
      </c>
      <c r="D357" s="5">
        <f t="shared" si="61"/>
        <v>1.6000000000000001E-3</v>
      </c>
      <c r="E357" s="5" t="str">
        <f t="shared" si="62"/>
        <v>~mpa~</v>
      </c>
      <c r="F357" s="5" t="str">
        <f t="shared" si="63"/>
        <v>[mpa]</v>
      </c>
      <c r="G357" s="6">
        <f t="shared" si="64"/>
        <v>3</v>
      </c>
      <c r="H357" s="6">
        <f t="shared" si="65"/>
        <v>3</v>
      </c>
      <c r="I357" s="6">
        <f t="shared" si="66"/>
        <v>3</v>
      </c>
      <c r="J357" s="5" cm="1">
        <f t="array" ref="J357">SUM(_xlfn._xlws.FILTER($D$2:$D$477,_xlfn.MAP($E$2:$E$477,_xlfn.LAMBDA(_xlpm.x,_xlpm.x=$E357))))</f>
        <v>1.6000000000000001E-3</v>
      </c>
      <c r="K357" s="5">
        <f t="shared" si="67"/>
        <v>1</v>
      </c>
      <c r="L357" s="5" cm="1">
        <f t="array" ref="L357">SUM(_xlfn._xlws.FILTER($D$2:$D$477,_xlfn.MAP($F$2:$F$477,_xlfn.LAMBDA(_xlpm.x,_xlpm.x=$F357))))</f>
        <v>1.6000000000000001E-3</v>
      </c>
      <c r="M357" s="5">
        <f t="shared" si="68"/>
        <v>1</v>
      </c>
      <c r="N357" s="5">
        <f t="shared" si="69"/>
        <v>0.4885590669614942</v>
      </c>
      <c r="O357" s="5">
        <f t="shared" si="70"/>
        <v>1</v>
      </c>
      <c r="P357" s="5">
        <f t="shared" si="71"/>
        <v>0</v>
      </c>
      <c r="Q357" s="5"/>
    </row>
    <row r="358" spans="1:17">
      <c r="A358" s="4" t="str">
        <f t="shared" si="60"/>
        <v>~cre~ : [kɾe]</v>
      </c>
      <c r="B358" s="2">
        <v>4</v>
      </c>
      <c r="C358" s="4" t="s">
        <v>188</v>
      </c>
      <c r="D358" s="5">
        <f t="shared" si="61"/>
        <v>1.6000000000000001E-3</v>
      </c>
      <c r="E358" s="4" t="str">
        <f t="shared" si="62"/>
        <v>~cre~</v>
      </c>
      <c r="F358" s="4" t="str">
        <f t="shared" si="63"/>
        <v>[kɾe]</v>
      </c>
      <c r="G358" s="6">
        <f t="shared" si="64"/>
        <v>3</v>
      </c>
      <c r="H358" s="6">
        <f t="shared" si="65"/>
        <v>3</v>
      </c>
      <c r="I358" s="6">
        <f t="shared" si="66"/>
        <v>3</v>
      </c>
      <c r="J358" s="5" cm="1">
        <f t="array" ref="J358">SUM(_xlfn._xlws.FILTER($D$2:$D$477,_xlfn.MAP($E$2:$E$477,_xlfn.LAMBDA(_xlpm.x,_xlpm.x=$E358))))</f>
        <v>1.6000000000000001E-3</v>
      </c>
      <c r="K358" s="5">
        <f t="shared" si="67"/>
        <v>1</v>
      </c>
      <c r="L358" s="5" cm="1">
        <f t="array" ref="L358">SUM(_xlfn._xlws.FILTER($D$2:$D$477,_xlfn.MAP($F$2:$F$477,_xlfn.LAMBDA(_xlpm.x,_xlpm.x=$F358))))</f>
        <v>1.6000000000000001E-3</v>
      </c>
      <c r="M358" s="5">
        <f t="shared" si="68"/>
        <v>1</v>
      </c>
      <c r="N358" s="5">
        <f t="shared" si="69"/>
        <v>0.4885590669614942</v>
      </c>
      <c r="O358" s="5">
        <f t="shared" si="70"/>
        <v>1</v>
      </c>
      <c r="P358" s="5">
        <f t="shared" si="71"/>
        <v>0</v>
      </c>
      <c r="Q358" s="5"/>
    </row>
    <row r="359" spans="1:17">
      <c r="A359" s="4" t="str">
        <f t="shared" si="60"/>
        <v>~cue~ : [kwe]</v>
      </c>
      <c r="B359" s="2">
        <v>4</v>
      </c>
      <c r="C359" s="4" t="s">
        <v>189</v>
      </c>
      <c r="D359" s="5">
        <f t="shared" si="61"/>
        <v>1.6000000000000001E-3</v>
      </c>
      <c r="E359" s="4" t="str">
        <f t="shared" si="62"/>
        <v>~cue~</v>
      </c>
      <c r="F359" s="4" t="str">
        <f t="shared" si="63"/>
        <v>[kwe]</v>
      </c>
      <c r="G359" s="6">
        <f t="shared" si="64"/>
        <v>3</v>
      </c>
      <c r="H359" s="6">
        <f t="shared" si="65"/>
        <v>3</v>
      </c>
      <c r="I359" s="6">
        <f t="shared" si="66"/>
        <v>3</v>
      </c>
      <c r="J359" s="5" cm="1">
        <f t="array" ref="J359">SUM(_xlfn._xlws.FILTER($D$2:$D$477,_xlfn.MAP($E$2:$E$477,_xlfn.LAMBDA(_xlpm.x,_xlpm.x=$E359))))</f>
        <v>1.6000000000000001E-3</v>
      </c>
      <c r="K359" s="5">
        <f t="shared" si="67"/>
        <v>1</v>
      </c>
      <c r="L359" s="5" cm="1">
        <f t="array" ref="L359">SUM(_xlfn._xlws.FILTER($D$2:$D$477,_xlfn.MAP($F$2:$F$477,_xlfn.LAMBDA(_xlpm.x,_xlpm.x=$F359))))</f>
        <v>1.6000000000000001E-3</v>
      </c>
      <c r="M359" s="5">
        <f t="shared" si="68"/>
        <v>1</v>
      </c>
      <c r="N359" s="5">
        <f t="shared" si="69"/>
        <v>0.4885590669614942</v>
      </c>
      <c r="O359" s="5">
        <f t="shared" si="70"/>
        <v>1</v>
      </c>
      <c r="P359" s="5">
        <f t="shared" si="71"/>
        <v>0</v>
      </c>
      <c r="Q359" s="5"/>
    </row>
    <row r="360" spans="1:17">
      <c r="A360" s="4" t="str">
        <f t="shared" si="60"/>
        <v>~cua~ : [kwa]</v>
      </c>
      <c r="B360" s="2">
        <v>4</v>
      </c>
      <c r="C360" s="4" t="s">
        <v>190</v>
      </c>
      <c r="D360" s="5">
        <f t="shared" si="61"/>
        <v>1.6000000000000001E-3</v>
      </c>
      <c r="E360" s="4" t="str">
        <f t="shared" si="62"/>
        <v>~cua~</v>
      </c>
      <c r="F360" s="4" t="str">
        <f t="shared" si="63"/>
        <v>[kwa]</v>
      </c>
      <c r="G360" s="6">
        <f t="shared" si="64"/>
        <v>3</v>
      </c>
      <c r="H360" s="6">
        <f t="shared" si="65"/>
        <v>3</v>
      </c>
      <c r="I360" s="6">
        <f t="shared" si="66"/>
        <v>3</v>
      </c>
      <c r="J360" s="5" cm="1">
        <f t="array" ref="J360">SUM(_xlfn._xlws.FILTER($D$2:$D$477,_xlfn.MAP($E$2:$E$477,_xlfn.LAMBDA(_xlpm.x,_xlpm.x=$E360))))</f>
        <v>1.6000000000000001E-3</v>
      </c>
      <c r="K360" s="5">
        <f t="shared" si="67"/>
        <v>1</v>
      </c>
      <c r="L360" s="5" cm="1">
        <f t="array" ref="L360">SUM(_xlfn._xlws.FILTER($D$2:$D$477,_xlfn.MAP($F$2:$F$477,_xlfn.LAMBDA(_xlpm.x,_xlpm.x=$F360))))</f>
        <v>1.6000000000000001E-3</v>
      </c>
      <c r="M360" s="5">
        <f t="shared" si="68"/>
        <v>1</v>
      </c>
      <c r="N360" s="5">
        <f t="shared" si="69"/>
        <v>0.4885590669614942</v>
      </c>
      <c r="O360" s="5">
        <f t="shared" si="70"/>
        <v>1</v>
      </c>
      <c r="P360" s="5">
        <f t="shared" si="71"/>
        <v>0</v>
      </c>
      <c r="Q360" s="5"/>
    </row>
    <row r="361" spans="1:17">
      <c r="A361" s="4" t="str">
        <f t="shared" si="60"/>
        <v>~cto~ : [kto]</v>
      </c>
      <c r="B361" s="2">
        <v>4</v>
      </c>
      <c r="C361" s="4" t="s">
        <v>191</v>
      </c>
      <c r="D361" s="5">
        <f t="shared" si="61"/>
        <v>1.6000000000000001E-3</v>
      </c>
      <c r="E361" s="5" t="str">
        <f t="shared" si="62"/>
        <v>~cto~</v>
      </c>
      <c r="F361" s="5" t="str">
        <f t="shared" si="63"/>
        <v>[kto]</v>
      </c>
      <c r="G361" s="6">
        <f t="shared" si="64"/>
        <v>3</v>
      </c>
      <c r="H361" s="6">
        <f t="shared" si="65"/>
        <v>3</v>
      </c>
      <c r="I361" s="6">
        <f t="shared" si="66"/>
        <v>3</v>
      </c>
      <c r="J361" s="5" cm="1">
        <f t="array" ref="J361">SUM(_xlfn._xlws.FILTER($D$2:$D$477,_xlfn.MAP($E$2:$E$477,_xlfn.LAMBDA(_xlpm.x,_xlpm.x=$E361))))</f>
        <v>1.6000000000000001E-3</v>
      </c>
      <c r="K361" s="5">
        <f t="shared" si="67"/>
        <v>1</v>
      </c>
      <c r="L361" s="5" cm="1">
        <f t="array" ref="L361">SUM(_xlfn._xlws.FILTER($D$2:$D$477,_xlfn.MAP($F$2:$F$477,_xlfn.LAMBDA(_xlpm.x,_xlpm.x=$F361))))</f>
        <v>1.6000000000000001E-3</v>
      </c>
      <c r="M361" s="5">
        <f t="shared" si="68"/>
        <v>1</v>
      </c>
      <c r="N361" s="5">
        <f t="shared" si="69"/>
        <v>0.4885590669614942</v>
      </c>
      <c r="O361" s="5">
        <f t="shared" si="70"/>
        <v>1</v>
      </c>
      <c r="P361" s="5">
        <f t="shared" si="71"/>
        <v>0</v>
      </c>
      <c r="Q361" s="5"/>
    </row>
    <row r="362" spans="1:17">
      <c r="A362" s="4" t="str">
        <f t="shared" si="60"/>
        <v>~cla~ : [kla]</v>
      </c>
      <c r="B362" s="2">
        <v>4</v>
      </c>
      <c r="C362" s="4" t="s">
        <v>192</v>
      </c>
      <c r="D362" s="5">
        <f t="shared" si="61"/>
        <v>1.6000000000000001E-3</v>
      </c>
      <c r="E362" s="4" t="str">
        <f t="shared" si="62"/>
        <v>~cla~</v>
      </c>
      <c r="F362" s="4" t="str">
        <f t="shared" si="63"/>
        <v>[kla]</v>
      </c>
      <c r="G362" s="6">
        <f t="shared" si="64"/>
        <v>3</v>
      </c>
      <c r="H362" s="6">
        <f t="shared" si="65"/>
        <v>3</v>
      </c>
      <c r="I362" s="6">
        <f t="shared" si="66"/>
        <v>3</v>
      </c>
      <c r="J362" s="5" cm="1">
        <f t="array" ref="J362">SUM(_xlfn._xlws.FILTER($D$2:$D$477,_xlfn.MAP($E$2:$E$477,_xlfn.LAMBDA(_xlpm.x,_xlpm.x=$E362))))</f>
        <v>1.6000000000000001E-3</v>
      </c>
      <c r="K362" s="5">
        <f t="shared" si="67"/>
        <v>1</v>
      </c>
      <c r="L362" s="5" cm="1">
        <f t="array" ref="L362">SUM(_xlfn._xlws.FILTER($D$2:$D$477,_xlfn.MAP($F$2:$F$477,_xlfn.LAMBDA(_xlpm.x,_xlpm.x=$F362))))</f>
        <v>1.6000000000000001E-3</v>
      </c>
      <c r="M362" s="5">
        <f t="shared" si="68"/>
        <v>1</v>
      </c>
      <c r="N362" s="5">
        <f t="shared" si="69"/>
        <v>0.4885590669614942</v>
      </c>
      <c r="O362" s="5">
        <f t="shared" si="70"/>
        <v>1</v>
      </c>
      <c r="P362" s="5">
        <f t="shared" si="71"/>
        <v>0</v>
      </c>
      <c r="Q362" s="5"/>
    </row>
    <row r="363" spans="1:17">
      <c r="A363" s="4" t="str">
        <f t="shared" si="60"/>
        <v>~fue~ : [fwe]</v>
      </c>
      <c r="B363" s="2">
        <v>4</v>
      </c>
      <c r="C363" s="4" t="s">
        <v>195</v>
      </c>
      <c r="D363" s="5">
        <f t="shared" si="61"/>
        <v>1.6000000000000001E-3</v>
      </c>
      <c r="E363" s="4" t="str">
        <f t="shared" si="62"/>
        <v>~fue~</v>
      </c>
      <c r="F363" s="4" t="str">
        <f t="shared" si="63"/>
        <v>[fwe]</v>
      </c>
      <c r="G363" s="6">
        <f t="shared" si="64"/>
        <v>3</v>
      </c>
      <c r="H363" s="6">
        <f t="shared" si="65"/>
        <v>3</v>
      </c>
      <c r="I363" s="6">
        <f t="shared" si="66"/>
        <v>3</v>
      </c>
      <c r="J363" s="5" cm="1">
        <f t="array" ref="J363">SUM(_xlfn._xlws.FILTER($D$2:$D$477,_xlfn.MAP($E$2:$E$477,_xlfn.LAMBDA(_xlpm.x,_xlpm.x=$E363))))</f>
        <v>1.6000000000000001E-3</v>
      </c>
      <c r="K363" s="5">
        <f t="shared" si="67"/>
        <v>1</v>
      </c>
      <c r="L363" s="5" cm="1">
        <f t="array" ref="L363">SUM(_xlfn._xlws.FILTER($D$2:$D$477,_xlfn.MAP($F$2:$F$477,_xlfn.LAMBDA(_xlpm.x,_xlpm.x=$F363))))</f>
        <v>1.6000000000000001E-3</v>
      </c>
      <c r="M363" s="5">
        <f t="shared" si="68"/>
        <v>1</v>
      </c>
      <c r="N363" s="5">
        <f t="shared" si="69"/>
        <v>0.4885590669614942</v>
      </c>
      <c r="O363" s="5">
        <f t="shared" si="70"/>
        <v>1</v>
      </c>
      <c r="P363" s="5">
        <f t="shared" si="71"/>
        <v>0</v>
      </c>
      <c r="Q363" s="5"/>
    </row>
    <row r="364" spans="1:17">
      <c r="A364" s="4" t="str">
        <f t="shared" si="60"/>
        <v>~lle~ : [ʎe]</v>
      </c>
      <c r="B364" s="2">
        <v>7</v>
      </c>
      <c r="C364" s="4" t="s">
        <v>125</v>
      </c>
      <c r="D364" s="5">
        <f t="shared" si="61"/>
        <v>2.8E-3</v>
      </c>
      <c r="E364" s="5" t="str">
        <f t="shared" si="62"/>
        <v>~lle~</v>
      </c>
      <c r="F364" s="5" t="str">
        <f t="shared" si="63"/>
        <v>[ʎe]</v>
      </c>
      <c r="G364" s="6">
        <f t="shared" si="64"/>
        <v>3</v>
      </c>
      <c r="H364" s="6">
        <f t="shared" si="65"/>
        <v>2</v>
      </c>
      <c r="I364" s="6">
        <f t="shared" si="66"/>
        <v>3</v>
      </c>
      <c r="J364" s="5" cm="1">
        <f t="array" ref="J364">SUM(_xlfn._xlws.FILTER($D$2:$D$477,_xlfn.MAP($E$2:$E$477,_xlfn.LAMBDA(_xlpm.x,_xlpm.x=$E364))))</f>
        <v>2.8E-3</v>
      </c>
      <c r="K364" s="5">
        <f t="shared" si="67"/>
        <v>1</v>
      </c>
      <c r="L364" s="5" cm="1">
        <f t="array" ref="L364">SUM(_xlfn._xlws.FILTER($D$2:$D$477,_xlfn.MAP($F$2:$F$477,_xlfn.LAMBDA(_xlpm.x,_xlpm.x=$F364))))</f>
        <v>2.8E-3</v>
      </c>
      <c r="M364" s="5">
        <f t="shared" si="68"/>
        <v>1</v>
      </c>
      <c r="N364" s="5">
        <f t="shared" si="69"/>
        <v>0.54371434973673916</v>
      </c>
      <c r="O364" s="5">
        <f t="shared" si="70"/>
        <v>1</v>
      </c>
      <c r="P364" s="5">
        <f t="shared" si="71"/>
        <v>0</v>
      </c>
      <c r="Q364" s="5"/>
    </row>
    <row r="365" spans="1:17">
      <c r="A365" s="4" t="str">
        <f t="shared" si="60"/>
        <v>~rde~ : [ɾðe]</v>
      </c>
      <c r="B365" s="2">
        <v>5</v>
      </c>
      <c r="C365" s="4" t="s">
        <v>145</v>
      </c>
      <c r="D365" s="5">
        <f t="shared" si="61"/>
        <v>2E-3</v>
      </c>
      <c r="E365" s="4" t="str">
        <f t="shared" si="62"/>
        <v>~rde~</v>
      </c>
      <c r="F365" s="4" t="str">
        <f t="shared" si="63"/>
        <v>[ɾðe]</v>
      </c>
      <c r="G365" s="6">
        <f t="shared" si="64"/>
        <v>3</v>
      </c>
      <c r="H365" s="6">
        <f t="shared" si="65"/>
        <v>3</v>
      </c>
      <c r="I365" s="6">
        <f t="shared" si="66"/>
        <v>3</v>
      </c>
      <c r="J365" s="5" cm="1">
        <f t="array" ref="J365">SUM(_xlfn._xlws.FILTER($D$2:$D$477,_xlfn.MAP($E$2:$E$477,_xlfn.LAMBDA(_xlpm.x,_xlpm.x=$E365))))</f>
        <v>2E-3</v>
      </c>
      <c r="K365" s="5">
        <f t="shared" si="67"/>
        <v>1</v>
      </c>
      <c r="L365" s="5" cm="1">
        <f t="array" ref="L365">SUM(_xlfn._xlws.FILTER($D$2:$D$477,_xlfn.MAP($F$2:$F$477,_xlfn.LAMBDA(_xlpm.x,_xlpm.x=$F365))))</f>
        <v>2E-3</v>
      </c>
      <c r="M365" s="5">
        <f t="shared" si="68"/>
        <v>1</v>
      </c>
      <c r="N365" s="5">
        <f t="shared" si="69"/>
        <v>0.54390438285473386</v>
      </c>
      <c r="O365" s="5">
        <f t="shared" si="70"/>
        <v>1</v>
      </c>
      <c r="P365" s="5">
        <f t="shared" si="71"/>
        <v>0</v>
      </c>
      <c r="Q365" s="5"/>
    </row>
    <row r="366" spans="1:17">
      <c r="A366" s="4" t="str">
        <f t="shared" si="60"/>
        <v>~rto~ : [ɾto]</v>
      </c>
      <c r="B366" s="2">
        <v>5</v>
      </c>
      <c r="C366" s="4" t="s">
        <v>147</v>
      </c>
      <c r="D366" s="5">
        <f t="shared" si="61"/>
        <v>2E-3</v>
      </c>
      <c r="E366" s="4" t="str">
        <f t="shared" si="62"/>
        <v>~rto~</v>
      </c>
      <c r="F366" s="4" t="str">
        <f t="shared" si="63"/>
        <v>[ɾto]</v>
      </c>
      <c r="G366" s="6">
        <f t="shared" si="64"/>
        <v>3</v>
      </c>
      <c r="H366" s="6">
        <f t="shared" si="65"/>
        <v>3</v>
      </c>
      <c r="I366" s="6">
        <f t="shared" si="66"/>
        <v>3</v>
      </c>
      <c r="J366" s="5" cm="1">
        <f t="array" ref="J366">SUM(_xlfn._xlws.FILTER($D$2:$D$477,_xlfn.MAP($E$2:$E$477,_xlfn.LAMBDA(_xlpm.x,_xlpm.x=$E366))))</f>
        <v>2E-3</v>
      </c>
      <c r="K366" s="5">
        <f t="shared" si="67"/>
        <v>1</v>
      </c>
      <c r="L366" s="5" cm="1">
        <f t="array" ref="L366">SUM(_xlfn._xlws.FILTER($D$2:$D$477,_xlfn.MAP($F$2:$F$477,_xlfn.LAMBDA(_xlpm.x,_xlpm.x=$F366))))</f>
        <v>2E-3</v>
      </c>
      <c r="M366" s="5">
        <f t="shared" si="68"/>
        <v>1</v>
      </c>
      <c r="N366" s="5">
        <f t="shared" si="69"/>
        <v>0.54390438285473386</v>
      </c>
      <c r="O366" s="5">
        <f t="shared" si="70"/>
        <v>1</v>
      </c>
      <c r="P366" s="5">
        <f t="shared" si="71"/>
        <v>0</v>
      </c>
      <c r="Q366" s="5"/>
    </row>
    <row r="367" spans="1:17">
      <c r="A367" s="4" t="str">
        <f t="shared" si="60"/>
        <v>~rte~ : [ɾte]</v>
      </c>
      <c r="B367" s="2">
        <v>5</v>
      </c>
      <c r="C367" s="4" t="s">
        <v>148</v>
      </c>
      <c r="D367" s="5">
        <f t="shared" si="61"/>
        <v>2E-3</v>
      </c>
      <c r="E367" s="4" t="str">
        <f t="shared" si="62"/>
        <v>~rte~</v>
      </c>
      <c r="F367" s="4" t="str">
        <f t="shared" si="63"/>
        <v>[ɾte]</v>
      </c>
      <c r="G367" s="6">
        <f t="shared" si="64"/>
        <v>3</v>
      </c>
      <c r="H367" s="6">
        <f t="shared" si="65"/>
        <v>3</v>
      </c>
      <c r="I367" s="6">
        <f t="shared" si="66"/>
        <v>3</v>
      </c>
      <c r="J367" s="5" cm="1">
        <f t="array" ref="J367">SUM(_xlfn._xlws.FILTER($D$2:$D$477,_xlfn.MAP($E$2:$E$477,_xlfn.LAMBDA(_xlpm.x,_xlpm.x=$E367))))</f>
        <v>2E-3</v>
      </c>
      <c r="K367" s="5">
        <f t="shared" si="67"/>
        <v>1</v>
      </c>
      <c r="L367" s="5" cm="1">
        <f t="array" ref="L367">SUM(_xlfn._xlws.FILTER($D$2:$D$477,_xlfn.MAP($F$2:$F$477,_xlfn.LAMBDA(_xlpm.x,_xlpm.x=$F367))))</f>
        <v>2E-3</v>
      </c>
      <c r="M367" s="5">
        <f t="shared" si="68"/>
        <v>1</v>
      </c>
      <c r="N367" s="5">
        <f t="shared" si="69"/>
        <v>0.54390438285473386</v>
      </c>
      <c r="O367" s="5">
        <f t="shared" si="70"/>
        <v>1</v>
      </c>
      <c r="P367" s="5">
        <f t="shared" si="71"/>
        <v>0</v>
      </c>
      <c r="Q367" s="5"/>
    </row>
    <row r="368" spans="1:17">
      <c r="A368" s="4" t="str">
        <f t="shared" si="60"/>
        <v>~nco~ : [ŋko]</v>
      </c>
      <c r="B368" s="2">
        <v>5</v>
      </c>
      <c r="C368" s="4" t="s">
        <v>150</v>
      </c>
      <c r="D368" s="5">
        <f t="shared" si="61"/>
        <v>2E-3</v>
      </c>
      <c r="E368" s="5" t="str">
        <f t="shared" si="62"/>
        <v>~nco~</v>
      </c>
      <c r="F368" s="5" t="str">
        <f t="shared" si="63"/>
        <v>[ŋko]</v>
      </c>
      <c r="G368" s="6">
        <f t="shared" si="64"/>
        <v>3</v>
      </c>
      <c r="H368" s="6">
        <f t="shared" si="65"/>
        <v>3</v>
      </c>
      <c r="I368" s="6">
        <f t="shared" si="66"/>
        <v>3</v>
      </c>
      <c r="J368" s="5" cm="1">
        <f t="array" ref="J368">SUM(_xlfn._xlws.FILTER($D$2:$D$477,_xlfn.MAP($E$2:$E$477,_xlfn.LAMBDA(_xlpm.x,_xlpm.x=$E368))))</f>
        <v>2E-3</v>
      </c>
      <c r="K368" s="5">
        <f t="shared" si="67"/>
        <v>1</v>
      </c>
      <c r="L368" s="5" cm="1">
        <f t="array" ref="L368">SUM(_xlfn._xlws.FILTER($D$2:$D$477,_xlfn.MAP($F$2:$F$477,_xlfn.LAMBDA(_xlpm.x,_xlpm.x=$F368))))</f>
        <v>2E-3</v>
      </c>
      <c r="M368" s="5">
        <f t="shared" si="68"/>
        <v>1</v>
      </c>
      <c r="N368" s="5">
        <f t="shared" si="69"/>
        <v>0.54390438285473386</v>
      </c>
      <c r="O368" s="5">
        <f t="shared" si="70"/>
        <v>1</v>
      </c>
      <c r="P368" s="5">
        <f t="shared" si="71"/>
        <v>0</v>
      </c>
      <c r="Q368" s="5"/>
    </row>
    <row r="369" spans="1:17">
      <c r="A369" s="4" t="str">
        <f t="shared" si="60"/>
        <v>~rio~ : [ɾjo]</v>
      </c>
      <c r="B369" s="2">
        <v>5</v>
      </c>
      <c r="C369" s="4" t="s">
        <v>151</v>
      </c>
      <c r="D369" s="5">
        <f t="shared" si="61"/>
        <v>2E-3</v>
      </c>
      <c r="E369" s="4" t="str">
        <f t="shared" si="62"/>
        <v>~rio~</v>
      </c>
      <c r="F369" s="4" t="str">
        <f t="shared" si="63"/>
        <v>[ɾjo]</v>
      </c>
      <c r="G369" s="6">
        <f t="shared" si="64"/>
        <v>3</v>
      </c>
      <c r="H369" s="6">
        <f t="shared" si="65"/>
        <v>3</v>
      </c>
      <c r="I369" s="6">
        <f t="shared" si="66"/>
        <v>3</v>
      </c>
      <c r="J369" s="5" cm="1">
        <f t="array" ref="J369">SUM(_xlfn._xlws.FILTER($D$2:$D$477,_xlfn.MAP($E$2:$E$477,_xlfn.LAMBDA(_xlpm.x,_xlpm.x=$E369))))</f>
        <v>2E-3</v>
      </c>
      <c r="K369" s="5">
        <f t="shared" si="67"/>
        <v>1</v>
      </c>
      <c r="L369" s="5" cm="1">
        <f t="array" ref="L369">SUM(_xlfn._xlws.FILTER($D$2:$D$477,_xlfn.MAP($F$2:$F$477,_xlfn.LAMBDA(_xlpm.x,_xlpm.x=$F369))))</f>
        <v>2E-3</v>
      </c>
      <c r="M369" s="5">
        <f t="shared" si="68"/>
        <v>1</v>
      </c>
      <c r="N369" s="5">
        <f t="shared" si="69"/>
        <v>0.54390438285473386</v>
      </c>
      <c r="O369" s="5">
        <f t="shared" si="70"/>
        <v>1</v>
      </c>
      <c r="P369" s="5">
        <f t="shared" si="71"/>
        <v>0</v>
      </c>
      <c r="Q369" s="5"/>
    </row>
    <row r="370" spans="1:17">
      <c r="A370" s="4" t="str">
        <f t="shared" si="60"/>
        <v>~ste~ : [ste]</v>
      </c>
      <c r="B370" s="2">
        <v>5</v>
      </c>
      <c r="C370" s="4" t="s">
        <v>154</v>
      </c>
      <c r="D370" s="5">
        <f t="shared" si="61"/>
        <v>2E-3</v>
      </c>
      <c r="E370" s="5" t="str">
        <f t="shared" si="62"/>
        <v>~ste~</v>
      </c>
      <c r="F370" s="5" t="str">
        <f t="shared" si="63"/>
        <v>[ste]</v>
      </c>
      <c r="G370" s="6">
        <f t="shared" si="64"/>
        <v>3</v>
      </c>
      <c r="H370" s="6">
        <f t="shared" si="65"/>
        <v>3</v>
      </c>
      <c r="I370" s="6">
        <f t="shared" si="66"/>
        <v>3</v>
      </c>
      <c r="J370" s="5" cm="1">
        <f t="array" ref="J370">SUM(_xlfn._xlws.FILTER($D$2:$D$477,_xlfn.MAP($E$2:$E$477,_xlfn.LAMBDA(_xlpm.x,_xlpm.x=$E370))))</f>
        <v>2E-3</v>
      </c>
      <c r="K370" s="5">
        <f t="shared" si="67"/>
        <v>1</v>
      </c>
      <c r="L370" s="5" cm="1">
        <f t="array" ref="L370">SUM(_xlfn._xlws.FILTER($D$2:$D$477,_xlfn.MAP($F$2:$F$477,_xlfn.LAMBDA(_xlpm.x,_xlpm.x=$F370))))</f>
        <v>2E-3</v>
      </c>
      <c r="M370" s="5">
        <f t="shared" si="68"/>
        <v>1</v>
      </c>
      <c r="N370" s="5">
        <f t="shared" si="69"/>
        <v>0.54390438285473386</v>
      </c>
      <c r="O370" s="5">
        <f t="shared" si="70"/>
        <v>1</v>
      </c>
      <c r="P370" s="5">
        <f t="shared" si="71"/>
        <v>0</v>
      </c>
      <c r="Q370" s="5"/>
    </row>
    <row r="371" spans="1:17">
      <c r="A371" s="4" t="str">
        <f t="shared" si="60"/>
        <v>~spe~ : [spe]</v>
      </c>
      <c r="B371" s="2">
        <v>5</v>
      </c>
      <c r="C371" s="4" t="s">
        <v>155</v>
      </c>
      <c r="D371" s="5">
        <f t="shared" si="61"/>
        <v>2E-3</v>
      </c>
      <c r="E371" s="4" t="str">
        <f t="shared" si="62"/>
        <v>~spe~</v>
      </c>
      <c r="F371" s="4" t="str">
        <f t="shared" si="63"/>
        <v>[spe]</v>
      </c>
      <c r="G371" s="6">
        <f t="shared" si="64"/>
        <v>3</v>
      </c>
      <c r="H371" s="6">
        <f t="shared" si="65"/>
        <v>3</v>
      </c>
      <c r="I371" s="6">
        <f t="shared" si="66"/>
        <v>3</v>
      </c>
      <c r="J371" s="5" cm="1">
        <f t="array" ref="J371">SUM(_xlfn._xlws.FILTER($D$2:$D$477,_xlfn.MAP($E$2:$E$477,_xlfn.LAMBDA(_xlpm.x,_xlpm.x=$E371))))</f>
        <v>2E-3</v>
      </c>
      <c r="K371" s="5">
        <f t="shared" si="67"/>
        <v>1</v>
      </c>
      <c r="L371" s="5" cm="1">
        <f t="array" ref="L371">SUM(_xlfn._xlws.FILTER($D$2:$D$477,_xlfn.MAP($F$2:$F$477,_xlfn.LAMBDA(_xlpm.x,_xlpm.x=$F371))))</f>
        <v>2E-3</v>
      </c>
      <c r="M371" s="5">
        <f t="shared" si="68"/>
        <v>1</v>
      </c>
      <c r="N371" s="5">
        <f t="shared" si="69"/>
        <v>0.54390438285473386</v>
      </c>
      <c r="O371" s="5">
        <f t="shared" si="70"/>
        <v>1</v>
      </c>
      <c r="P371" s="5">
        <f t="shared" si="71"/>
        <v>0</v>
      </c>
      <c r="Q371" s="5"/>
    </row>
    <row r="372" spans="1:17">
      <c r="A372" s="4" t="str">
        <f t="shared" si="60"/>
        <v>~sie~ : [sje]</v>
      </c>
      <c r="B372" s="2">
        <v>5</v>
      </c>
      <c r="C372" s="4" t="s">
        <v>156</v>
      </c>
      <c r="D372" s="5">
        <f t="shared" si="61"/>
        <v>2E-3</v>
      </c>
      <c r="E372" s="4" t="str">
        <f t="shared" si="62"/>
        <v>~sie~</v>
      </c>
      <c r="F372" s="4" t="str">
        <f t="shared" si="63"/>
        <v>[sje]</v>
      </c>
      <c r="G372" s="6">
        <f t="shared" si="64"/>
        <v>3</v>
      </c>
      <c r="H372" s="6">
        <f t="shared" si="65"/>
        <v>3</v>
      </c>
      <c r="I372" s="6">
        <f t="shared" si="66"/>
        <v>3</v>
      </c>
      <c r="J372" s="5" cm="1">
        <f t="array" ref="J372">SUM(_xlfn._xlws.FILTER($D$2:$D$477,_xlfn.MAP($E$2:$E$477,_xlfn.LAMBDA(_xlpm.x,_xlpm.x=$E372))))</f>
        <v>2E-3</v>
      </c>
      <c r="K372" s="5">
        <f t="shared" si="67"/>
        <v>1</v>
      </c>
      <c r="L372" s="5" cm="1">
        <f t="array" ref="L372">SUM(_xlfn._xlws.FILTER($D$2:$D$477,_xlfn.MAP($F$2:$F$477,_xlfn.LAMBDA(_xlpm.x,_xlpm.x=$F372))))</f>
        <v>2E-3</v>
      </c>
      <c r="M372" s="5">
        <f t="shared" si="68"/>
        <v>1</v>
      </c>
      <c r="N372" s="5">
        <f t="shared" si="69"/>
        <v>0.54390438285473386</v>
      </c>
      <c r="O372" s="5">
        <f t="shared" si="70"/>
        <v>1</v>
      </c>
      <c r="P372" s="5">
        <f t="shared" si="71"/>
        <v>0</v>
      </c>
      <c r="Q372" s="5"/>
    </row>
    <row r="373" spans="1:17">
      <c r="A373" s="4" t="str">
        <f t="shared" si="60"/>
        <v>~pue~ : [pwe]</v>
      </c>
      <c r="B373" s="2">
        <v>5</v>
      </c>
      <c r="C373" s="4" t="s">
        <v>157</v>
      </c>
      <c r="D373" s="5">
        <f t="shared" si="61"/>
        <v>2E-3</v>
      </c>
      <c r="E373" s="5" t="str">
        <f t="shared" si="62"/>
        <v>~pue~</v>
      </c>
      <c r="F373" s="5" t="str">
        <f t="shared" si="63"/>
        <v>[pwe]</v>
      </c>
      <c r="G373" s="6">
        <f t="shared" si="64"/>
        <v>3</v>
      </c>
      <c r="H373" s="6">
        <f t="shared" si="65"/>
        <v>3</v>
      </c>
      <c r="I373" s="6">
        <f t="shared" si="66"/>
        <v>3</v>
      </c>
      <c r="J373" s="5" cm="1">
        <f t="array" ref="J373">SUM(_xlfn._xlws.FILTER($D$2:$D$477,_xlfn.MAP($E$2:$E$477,_xlfn.LAMBDA(_xlpm.x,_xlpm.x=$E373))))</f>
        <v>2E-3</v>
      </c>
      <c r="K373" s="5">
        <f t="shared" si="67"/>
        <v>1</v>
      </c>
      <c r="L373" s="5" cm="1">
        <f t="array" ref="L373">SUM(_xlfn._xlws.FILTER($D$2:$D$477,_xlfn.MAP($F$2:$F$477,_xlfn.LAMBDA(_xlpm.x,_xlpm.x=$F373))))</f>
        <v>2E-3</v>
      </c>
      <c r="M373" s="5">
        <f t="shared" si="68"/>
        <v>1</v>
      </c>
      <c r="N373" s="5">
        <f t="shared" si="69"/>
        <v>0.54390438285473386</v>
      </c>
      <c r="O373" s="5">
        <f t="shared" si="70"/>
        <v>1</v>
      </c>
      <c r="P373" s="5">
        <f t="shared" si="71"/>
        <v>0</v>
      </c>
      <c r="Q373" s="5"/>
    </row>
    <row r="374" spans="1:17">
      <c r="A374" s="4" t="str">
        <f t="shared" si="60"/>
        <v>~nza~ : [nθa]</v>
      </c>
      <c r="B374" s="2">
        <v>5</v>
      </c>
      <c r="C374" s="4" t="s">
        <v>158</v>
      </c>
      <c r="D374" s="5">
        <f t="shared" si="61"/>
        <v>2E-3</v>
      </c>
      <c r="E374" s="5" t="str">
        <f t="shared" si="62"/>
        <v>~nza~</v>
      </c>
      <c r="F374" s="5" t="str">
        <f t="shared" si="63"/>
        <v>[nθa]</v>
      </c>
      <c r="G374" s="6">
        <f t="shared" si="64"/>
        <v>3</v>
      </c>
      <c r="H374" s="6">
        <f t="shared" si="65"/>
        <v>3</v>
      </c>
      <c r="I374" s="6">
        <f t="shared" si="66"/>
        <v>3</v>
      </c>
      <c r="J374" s="5" cm="1">
        <f t="array" ref="J374">SUM(_xlfn._xlws.FILTER($D$2:$D$477,_xlfn.MAP($E$2:$E$477,_xlfn.LAMBDA(_xlpm.x,_xlpm.x=$E374))))</f>
        <v>2E-3</v>
      </c>
      <c r="K374" s="5">
        <f t="shared" si="67"/>
        <v>1</v>
      </c>
      <c r="L374" s="5" cm="1">
        <f t="array" ref="L374">SUM(_xlfn._xlws.FILTER($D$2:$D$477,_xlfn.MAP($F$2:$F$477,_xlfn.LAMBDA(_xlpm.x,_xlpm.x=$F374))))</f>
        <v>2E-3</v>
      </c>
      <c r="M374" s="5">
        <f t="shared" si="68"/>
        <v>1</v>
      </c>
      <c r="N374" s="5">
        <f t="shared" si="69"/>
        <v>0.54390438285473386</v>
      </c>
      <c r="O374" s="5">
        <f t="shared" si="70"/>
        <v>1</v>
      </c>
      <c r="P374" s="5">
        <f t="shared" si="71"/>
        <v>0</v>
      </c>
      <c r="Q374" s="5"/>
    </row>
    <row r="375" spans="1:17">
      <c r="A375" s="4" t="str">
        <f t="shared" si="60"/>
        <v>~mie~ : [mje]</v>
      </c>
      <c r="B375" s="2">
        <v>5</v>
      </c>
      <c r="C375" s="4" t="s">
        <v>160</v>
      </c>
      <c r="D375" s="5">
        <f t="shared" si="61"/>
        <v>2E-3</v>
      </c>
      <c r="E375" s="4" t="str">
        <f t="shared" si="62"/>
        <v>~mie~</v>
      </c>
      <c r="F375" s="4" t="str">
        <f t="shared" si="63"/>
        <v>[mje]</v>
      </c>
      <c r="G375" s="6">
        <f t="shared" si="64"/>
        <v>3</v>
      </c>
      <c r="H375" s="6">
        <f t="shared" si="65"/>
        <v>3</v>
      </c>
      <c r="I375" s="6">
        <f t="shared" si="66"/>
        <v>3</v>
      </c>
      <c r="J375" s="5" cm="1">
        <f t="array" ref="J375">SUM(_xlfn._xlws.FILTER($D$2:$D$477,_xlfn.MAP($E$2:$E$477,_xlfn.LAMBDA(_xlpm.x,_xlpm.x=$E375))))</f>
        <v>2E-3</v>
      </c>
      <c r="K375" s="5">
        <f t="shared" si="67"/>
        <v>1</v>
      </c>
      <c r="L375" s="5" cm="1">
        <f t="array" ref="L375">SUM(_xlfn._xlws.FILTER($D$2:$D$477,_xlfn.MAP($F$2:$F$477,_xlfn.LAMBDA(_xlpm.x,_xlpm.x=$F375))))</f>
        <v>2E-3</v>
      </c>
      <c r="M375" s="5">
        <f t="shared" si="68"/>
        <v>1</v>
      </c>
      <c r="N375" s="5">
        <f t="shared" si="69"/>
        <v>0.54390438285473386</v>
      </c>
      <c r="O375" s="5">
        <f t="shared" si="70"/>
        <v>1</v>
      </c>
      <c r="P375" s="5">
        <f t="shared" si="71"/>
        <v>0</v>
      </c>
      <c r="Q375" s="5"/>
    </row>
    <row r="376" spans="1:17">
      <c r="A376" s="4" t="str">
        <f t="shared" si="60"/>
        <v>~cta~ : [kta]</v>
      </c>
      <c r="B376" s="2">
        <v>5</v>
      </c>
      <c r="C376" s="4" t="s">
        <v>163</v>
      </c>
      <c r="D376" s="5">
        <f t="shared" si="61"/>
        <v>2E-3</v>
      </c>
      <c r="E376" s="4" t="str">
        <f t="shared" si="62"/>
        <v>~cta~</v>
      </c>
      <c r="F376" s="4" t="str">
        <f t="shared" si="63"/>
        <v>[kta]</v>
      </c>
      <c r="G376" s="6">
        <f t="shared" si="64"/>
        <v>3</v>
      </c>
      <c r="H376" s="6">
        <f t="shared" si="65"/>
        <v>3</v>
      </c>
      <c r="I376" s="6">
        <f t="shared" si="66"/>
        <v>3</v>
      </c>
      <c r="J376" s="5" cm="1">
        <f t="array" ref="J376">SUM(_xlfn._xlws.FILTER($D$2:$D$477,_xlfn.MAP($E$2:$E$477,_xlfn.LAMBDA(_xlpm.x,_xlpm.x=$E376))))</f>
        <v>2E-3</v>
      </c>
      <c r="K376" s="5">
        <f t="shared" si="67"/>
        <v>1</v>
      </c>
      <c r="L376" s="5" cm="1">
        <f t="array" ref="L376">SUM(_xlfn._xlws.FILTER($D$2:$D$477,_xlfn.MAP($F$2:$F$477,_xlfn.LAMBDA(_xlpm.x,_xlpm.x=$F376))))</f>
        <v>2E-3</v>
      </c>
      <c r="M376" s="5">
        <f t="shared" si="68"/>
        <v>1</v>
      </c>
      <c r="N376" s="5">
        <f t="shared" si="69"/>
        <v>0.54390438285473386</v>
      </c>
      <c r="O376" s="5">
        <f t="shared" si="70"/>
        <v>1</v>
      </c>
      <c r="P376" s="5">
        <f t="shared" si="71"/>
        <v>0</v>
      </c>
      <c r="Q376" s="5"/>
    </row>
    <row r="377" spans="1:17">
      <c r="A377" s="4" t="str">
        <f t="shared" si="60"/>
        <v>~cho~ : [tʃo]</v>
      </c>
      <c r="B377" s="2">
        <v>6</v>
      </c>
      <c r="C377" s="4" t="s">
        <v>77</v>
      </c>
      <c r="D377" s="5">
        <f t="shared" si="61"/>
        <v>2.3999999999999998E-3</v>
      </c>
      <c r="E377" s="4" t="str">
        <f t="shared" si="62"/>
        <v>~cho~</v>
      </c>
      <c r="F377" s="4" t="str">
        <f t="shared" si="63"/>
        <v>[tʃo]</v>
      </c>
      <c r="G377" s="6">
        <f t="shared" si="64"/>
        <v>3</v>
      </c>
      <c r="H377" s="6">
        <f t="shared" si="65"/>
        <v>3</v>
      </c>
      <c r="I377" s="6">
        <f t="shared" si="66"/>
        <v>3</v>
      </c>
      <c r="J377" s="5" cm="1">
        <f t="array" ref="J377">SUM(_xlfn._xlws.FILTER($D$2:$D$477,_xlfn.MAP($E$2:$E$477,_xlfn.LAMBDA(_xlpm.x,_xlpm.x=$E377))))</f>
        <v>2.3999999999999998E-3</v>
      </c>
      <c r="K377" s="5">
        <f t="shared" si="67"/>
        <v>1</v>
      </c>
      <c r="L377" s="5" cm="1">
        <f t="array" ref="L377">SUM(_xlfn._xlws.FILTER($D$2:$D$477,_xlfn.MAP($F$2:$F$477,_xlfn.LAMBDA(_xlpm.x,_xlpm.x=$F377))))</f>
        <v>2.3999999999999998E-3</v>
      </c>
      <c r="M377" s="5">
        <f t="shared" si="68"/>
        <v>1</v>
      </c>
      <c r="N377" s="5">
        <f t="shared" si="69"/>
        <v>0.59069818069312607</v>
      </c>
      <c r="O377" s="5">
        <f t="shared" si="70"/>
        <v>1</v>
      </c>
      <c r="P377" s="5">
        <f t="shared" si="71"/>
        <v>0</v>
      </c>
      <c r="Q377" s="5"/>
    </row>
    <row r="378" spans="1:17">
      <c r="A378" s="4" t="str">
        <f t="shared" si="60"/>
        <v>~nde~ : [nde]</v>
      </c>
      <c r="B378" s="2">
        <v>6</v>
      </c>
      <c r="C378" s="4" t="s">
        <v>139</v>
      </c>
      <c r="D378" s="5">
        <f t="shared" si="61"/>
        <v>2.3999999999999998E-3</v>
      </c>
      <c r="E378" s="4" t="str">
        <f t="shared" si="62"/>
        <v>~nde~</v>
      </c>
      <c r="F378" s="4" t="str">
        <f t="shared" si="63"/>
        <v>[nde]</v>
      </c>
      <c r="G378" s="6">
        <f t="shared" si="64"/>
        <v>3</v>
      </c>
      <c r="H378" s="6">
        <f t="shared" si="65"/>
        <v>3</v>
      </c>
      <c r="I378" s="6">
        <f t="shared" si="66"/>
        <v>3</v>
      </c>
      <c r="J378" s="5" cm="1">
        <f t="array" ref="J378">SUM(_xlfn._xlws.FILTER($D$2:$D$477,_xlfn.MAP($E$2:$E$477,_xlfn.LAMBDA(_xlpm.x,_xlpm.x=$E378))))</f>
        <v>2.3999999999999998E-3</v>
      </c>
      <c r="K378" s="5">
        <f t="shared" si="67"/>
        <v>1</v>
      </c>
      <c r="L378" s="5" cm="1">
        <f t="array" ref="L378">SUM(_xlfn._xlws.FILTER($D$2:$D$477,_xlfn.MAP($F$2:$F$477,_xlfn.LAMBDA(_xlpm.x,_xlpm.x=$F378))))</f>
        <v>2.3999999999999998E-3</v>
      </c>
      <c r="M378" s="5">
        <f t="shared" si="68"/>
        <v>1</v>
      </c>
      <c r="N378" s="5">
        <f t="shared" si="69"/>
        <v>0.59069818069312607</v>
      </c>
      <c r="O378" s="5">
        <f t="shared" si="70"/>
        <v>1</v>
      </c>
      <c r="P378" s="5">
        <f t="shared" si="71"/>
        <v>0</v>
      </c>
      <c r="Q378" s="5"/>
    </row>
    <row r="379" spans="1:17">
      <c r="A379" s="4" t="str">
        <f t="shared" si="60"/>
        <v>~gra~ : [gɾa]</v>
      </c>
      <c r="B379" s="2">
        <v>6</v>
      </c>
      <c r="C379" s="4" t="s">
        <v>142</v>
      </c>
      <c r="D379" s="5">
        <f t="shared" si="61"/>
        <v>2.3999999999999998E-3</v>
      </c>
      <c r="E379" s="4" t="str">
        <f t="shared" si="62"/>
        <v>~gra~</v>
      </c>
      <c r="F379" s="4" t="str">
        <f t="shared" si="63"/>
        <v>[gɾa]</v>
      </c>
      <c r="G379" s="6">
        <f t="shared" si="64"/>
        <v>3</v>
      </c>
      <c r="H379" s="6">
        <f t="shared" si="65"/>
        <v>3</v>
      </c>
      <c r="I379" s="6">
        <f t="shared" si="66"/>
        <v>3</v>
      </c>
      <c r="J379" s="5" cm="1">
        <f t="array" ref="J379">SUM(_xlfn._xlws.FILTER($D$2:$D$477,_xlfn.MAP($E$2:$E$477,_xlfn.LAMBDA(_xlpm.x,_xlpm.x=$E379))))</f>
        <v>2.3999999999999998E-3</v>
      </c>
      <c r="K379" s="5">
        <f t="shared" si="67"/>
        <v>1</v>
      </c>
      <c r="L379" s="5" cm="1">
        <f t="array" ref="L379">SUM(_xlfn._xlws.FILTER($D$2:$D$477,_xlfn.MAP($F$2:$F$477,_xlfn.LAMBDA(_xlpm.x,_xlpm.x=$F379))))</f>
        <v>2.3999999999999998E-3</v>
      </c>
      <c r="M379" s="5">
        <f t="shared" si="68"/>
        <v>1</v>
      </c>
      <c r="N379" s="5">
        <f t="shared" si="69"/>
        <v>0.59069818069312607</v>
      </c>
      <c r="O379" s="5">
        <f t="shared" si="70"/>
        <v>1</v>
      </c>
      <c r="P379" s="5">
        <f t="shared" si="71"/>
        <v>0</v>
      </c>
      <c r="Q379" s="5"/>
    </row>
    <row r="380" spans="1:17">
      <c r="A380" s="4" t="str">
        <f t="shared" si="60"/>
        <v>~llo~ : [ʎo]</v>
      </c>
      <c r="B380" s="2">
        <v>9</v>
      </c>
      <c r="C380" s="4" t="s">
        <v>110</v>
      </c>
      <c r="D380" s="5">
        <f t="shared" si="61"/>
        <v>3.5999999999999999E-3</v>
      </c>
      <c r="E380" s="4" t="str">
        <f t="shared" si="62"/>
        <v>~llo~</v>
      </c>
      <c r="F380" s="4" t="str">
        <f t="shared" si="63"/>
        <v>[ʎo]</v>
      </c>
      <c r="G380" s="6">
        <f t="shared" si="64"/>
        <v>3</v>
      </c>
      <c r="H380" s="6">
        <f t="shared" si="65"/>
        <v>2</v>
      </c>
      <c r="I380" s="6">
        <f t="shared" si="66"/>
        <v>3</v>
      </c>
      <c r="J380" s="5" cm="1">
        <f t="array" ref="J380">SUM(_xlfn._xlws.FILTER($D$2:$D$477,_xlfn.MAP($E$2:$E$477,_xlfn.LAMBDA(_xlpm.x,_xlpm.x=$E380))))</f>
        <v>3.5999999999999999E-3</v>
      </c>
      <c r="K380" s="5">
        <f t="shared" si="67"/>
        <v>1</v>
      </c>
      <c r="L380" s="5" cm="1">
        <f t="array" ref="L380">SUM(_xlfn._xlws.FILTER($D$2:$D$477,_xlfn.MAP($F$2:$F$477,_xlfn.LAMBDA(_xlpm.x,_xlpm.x=$F380))))</f>
        <v>3.5999999999999999E-3</v>
      </c>
      <c r="M380" s="5">
        <f t="shared" si="68"/>
        <v>1</v>
      </c>
      <c r="N380" s="5">
        <f t="shared" si="69"/>
        <v>0.6020599913279624</v>
      </c>
      <c r="O380" s="5">
        <f t="shared" si="70"/>
        <v>1</v>
      </c>
      <c r="P380" s="5">
        <f t="shared" si="71"/>
        <v>0</v>
      </c>
      <c r="Q380" s="5"/>
    </row>
    <row r="381" spans="1:17">
      <c r="A381" s="4" t="str">
        <f t="shared" si="60"/>
        <v>~sto~ : [sto]</v>
      </c>
      <c r="B381" s="2">
        <v>7</v>
      </c>
      <c r="C381" s="4" t="s">
        <v>70</v>
      </c>
      <c r="D381" s="5">
        <f t="shared" si="61"/>
        <v>2.8E-3</v>
      </c>
      <c r="E381" s="4" t="str">
        <f t="shared" si="62"/>
        <v>~sto~</v>
      </c>
      <c r="F381" s="4" t="str">
        <f t="shared" si="63"/>
        <v>[sto]</v>
      </c>
      <c r="G381" s="6">
        <f t="shared" si="64"/>
        <v>3</v>
      </c>
      <c r="H381" s="6">
        <f t="shared" si="65"/>
        <v>3</v>
      </c>
      <c r="I381" s="6">
        <f t="shared" si="66"/>
        <v>3</v>
      </c>
      <c r="J381" s="5" cm="1">
        <f t="array" ref="J381">SUM(_xlfn._xlws.FILTER($D$2:$D$477,_xlfn.MAP($E$2:$E$477,_xlfn.LAMBDA(_xlpm.x,_xlpm.x=$E381))))</f>
        <v>2.8E-3</v>
      </c>
      <c r="K381" s="5">
        <f t="shared" si="67"/>
        <v>1</v>
      </c>
      <c r="L381" s="5" cm="1">
        <f t="array" ref="L381">SUM(_xlfn._xlws.FILTER($D$2:$D$477,_xlfn.MAP($F$2:$F$477,_xlfn.LAMBDA(_xlpm.x,_xlpm.x=$F381))))</f>
        <v>2.8E-3</v>
      </c>
      <c r="M381" s="5">
        <f t="shared" si="68"/>
        <v>1</v>
      </c>
      <c r="N381" s="5">
        <f t="shared" si="69"/>
        <v>0.63123281212357396</v>
      </c>
      <c r="O381" s="5">
        <f t="shared" si="70"/>
        <v>1</v>
      </c>
      <c r="P381" s="5">
        <f t="shared" si="71"/>
        <v>0</v>
      </c>
      <c r="Q381" s="5"/>
    </row>
    <row r="382" spans="1:17">
      <c r="A382" s="4" t="str">
        <f t="shared" si="60"/>
        <v>~pre~ : [pɾe]</v>
      </c>
      <c r="B382" s="2">
        <v>7</v>
      </c>
      <c r="C382" s="4" t="s">
        <v>130</v>
      </c>
      <c r="D382" s="5">
        <f t="shared" si="61"/>
        <v>2.8E-3</v>
      </c>
      <c r="E382" s="4" t="str">
        <f t="shared" si="62"/>
        <v>~pre~</v>
      </c>
      <c r="F382" s="4" t="str">
        <f t="shared" si="63"/>
        <v>[pɾe]</v>
      </c>
      <c r="G382" s="6">
        <f t="shared" si="64"/>
        <v>3</v>
      </c>
      <c r="H382" s="6">
        <f t="shared" si="65"/>
        <v>3</v>
      </c>
      <c r="I382" s="6">
        <f t="shared" si="66"/>
        <v>3</v>
      </c>
      <c r="J382" s="5" cm="1">
        <f t="array" ref="J382">SUM(_xlfn._xlws.FILTER($D$2:$D$477,_xlfn.MAP($E$2:$E$477,_xlfn.LAMBDA(_xlpm.x,_xlpm.x=$E382))))</f>
        <v>2.8E-3</v>
      </c>
      <c r="K382" s="5">
        <f t="shared" si="67"/>
        <v>1</v>
      </c>
      <c r="L382" s="5" cm="1">
        <f t="array" ref="L382">SUM(_xlfn._xlws.FILTER($D$2:$D$477,_xlfn.MAP($F$2:$F$477,_xlfn.LAMBDA(_xlpm.x,_xlpm.x=$F382))))</f>
        <v>2.8E-3</v>
      </c>
      <c r="M382" s="5">
        <f t="shared" si="68"/>
        <v>1</v>
      </c>
      <c r="N382" s="5">
        <f t="shared" si="69"/>
        <v>0.63123281212357396</v>
      </c>
      <c r="O382" s="5">
        <f t="shared" si="70"/>
        <v>1</v>
      </c>
      <c r="P382" s="5">
        <f t="shared" si="71"/>
        <v>0</v>
      </c>
      <c r="Q382" s="5"/>
    </row>
    <row r="383" spans="1:17">
      <c r="A383" s="4" t="str">
        <f t="shared" si="60"/>
        <v>~nti~ : [nti]</v>
      </c>
      <c r="B383" s="2">
        <v>7</v>
      </c>
      <c r="C383" s="4" t="s">
        <v>131</v>
      </c>
      <c r="D383" s="5">
        <f t="shared" si="61"/>
        <v>2.8E-3</v>
      </c>
      <c r="E383" s="4" t="str">
        <f t="shared" si="62"/>
        <v>~nti~</v>
      </c>
      <c r="F383" s="4" t="str">
        <f t="shared" si="63"/>
        <v>[nti]</v>
      </c>
      <c r="G383" s="6">
        <f t="shared" si="64"/>
        <v>3</v>
      </c>
      <c r="H383" s="6">
        <f t="shared" si="65"/>
        <v>3</v>
      </c>
      <c r="I383" s="6">
        <f t="shared" si="66"/>
        <v>3</v>
      </c>
      <c r="J383" s="5" cm="1">
        <f t="array" ref="J383">SUM(_xlfn._xlws.FILTER($D$2:$D$477,_xlfn.MAP($E$2:$E$477,_xlfn.LAMBDA(_xlpm.x,_xlpm.x=$E383))))</f>
        <v>2.8E-3</v>
      </c>
      <c r="K383" s="5">
        <f t="shared" si="67"/>
        <v>1</v>
      </c>
      <c r="L383" s="5" cm="1">
        <f t="array" ref="L383">SUM(_xlfn._xlws.FILTER($D$2:$D$477,_xlfn.MAP($F$2:$F$477,_xlfn.LAMBDA(_xlpm.x,_xlpm.x=$F383))))</f>
        <v>2.8E-3</v>
      </c>
      <c r="M383" s="5">
        <f t="shared" si="68"/>
        <v>1</v>
      </c>
      <c r="N383" s="5">
        <f t="shared" si="69"/>
        <v>0.63123281212357396</v>
      </c>
      <c r="O383" s="5">
        <f t="shared" si="70"/>
        <v>1</v>
      </c>
      <c r="P383" s="5">
        <f t="shared" si="71"/>
        <v>0</v>
      </c>
      <c r="Q383" s="5"/>
    </row>
    <row r="384" spans="1:17">
      <c r="A384" s="4" t="str">
        <f t="shared" si="60"/>
        <v>~rta~ : [ɾta]</v>
      </c>
      <c r="B384" s="2">
        <v>8</v>
      </c>
      <c r="C384" s="4" t="s">
        <v>114</v>
      </c>
      <c r="D384" s="5">
        <f t="shared" si="61"/>
        <v>3.2000000000000002E-3</v>
      </c>
      <c r="E384" s="5" t="str">
        <f t="shared" si="62"/>
        <v>~rta~</v>
      </c>
      <c r="F384" s="5" t="str">
        <f t="shared" si="63"/>
        <v>[ɾta]</v>
      </c>
      <c r="G384" s="6">
        <f t="shared" si="64"/>
        <v>3</v>
      </c>
      <c r="H384" s="6">
        <f t="shared" si="65"/>
        <v>3</v>
      </c>
      <c r="I384" s="6">
        <f t="shared" si="66"/>
        <v>3</v>
      </c>
      <c r="J384" s="5" cm="1">
        <f t="array" ref="J384">SUM(_xlfn._xlws.FILTER($D$2:$D$477,_xlfn.MAP($E$2:$E$477,_xlfn.LAMBDA(_xlpm.x,_xlpm.x=$E384))))</f>
        <v>3.2000000000000002E-3</v>
      </c>
      <c r="K384" s="5">
        <f t="shared" si="67"/>
        <v>1</v>
      </c>
      <c r="L384" s="5" cm="1">
        <f t="array" ref="L384">SUM(_xlfn._xlws.FILTER($D$2:$D$477,_xlfn.MAP($F$2:$F$477,_xlfn.LAMBDA(_xlpm.x,_xlpm.x=$F384))))</f>
        <v>3.2000000000000002E-3</v>
      </c>
      <c r="M384" s="5">
        <f t="shared" si="68"/>
        <v>1</v>
      </c>
      <c r="N384" s="5">
        <f t="shared" si="69"/>
        <v>0.66698689096041841</v>
      </c>
      <c r="O384" s="5">
        <f t="shared" si="70"/>
        <v>1</v>
      </c>
      <c r="P384" s="5">
        <f t="shared" si="71"/>
        <v>0</v>
      </c>
      <c r="Q384" s="5"/>
    </row>
    <row r="385" spans="1:17">
      <c r="A385" s="4" t="str">
        <f t="shared" si="60"/>
        <v>~cie~ : [θje]</v>
      </c>
      <c r="B385" s="2">
        <v>8</v>
      </c>
      <c r="C385" s="4" t="s">
        <v>115</v>
      </c>
      <c r="D385" s="5">
        <f t="shared" si="61"/>
        <v>3.2000000000000002E-3</v>
      </c>
      <c r="E385" s="4" t="str">
        <f t="shared" si="62"/>
        <v>~cie~</v>
      </c>
      <c r="F385" s="4" t="str">
        <f t="shared" si="63"/>
        <v>[θje]</v>
      </c>
      <c r="G385" s="6">
        <f t="shared" si="64"/>
        <v>3</v>
      </c>
      <c r="H385" s="6">
        <f t="shared" si="65"/>
        <v>3</v>
      </c>
      <c r="I385" s="6">
        <f t="shared" si="66"/>
        <v>3</v>
      </c>
      <c r="J385" s="5" cm="1">
        <f t="array" ref="J385">SUM(_xlfn._xlws.FILTER($D$2:$D$477,_xlfn.MAP($E$2:$E$477,_xlfn.LAMBDA(_xlpm.x,_xlpm.x=$E385))))</f>
        <v>3.2000000000000002E-3</v>
      </c>
      <c r="K385" s="5">
        <f t="shared" si="67"/>
        <v>1</v>
      </c>
      <c r="L385" s="5" cm="1">
        <f t="array" ref="L385">SUM(_xlfn._xlws.FILTER($D$2:$D$477,_xlfn.MAP($F$2:$F$477,_xlfn.LAMBDA(_xlpm.x,_xlpm.x=$F385))))</f>
        <v>3.2000000000000002E-3</v>
      </c>
      <c r="M385" s="5">
        <f t="shared" si="68"/>
        <v>1</v>
      </c>
      <c r="N385" s="5">
        <f t="shared" si="69"/>
        <v>0.66698689096041841</v>
      </c>
      <c r="O385" s="5">
        <f t="shared" si="70"/>
        <v>1</v>
      </c>
      <c r="P385" s="5">
        <f t="shared" si="71"/>
        <v>0</v>
      </c>
      <c r="Q385" s="5"/>
    </row>
    <row r="386" spans="1:17">
      <c r="A386" s="4" t="str">
        <f t="shared" ref="A386:A449" si="72">_xlfn.LET(_xlpm.sep," : ",CONCATENATE(E386,_xlpm.sep,F386))</f>
        <v>~pla~ : [pla]</v>
      </c>
      <c r="B386" s="2">
        <v>8</v>
      </c>
      <c r="C386" s="4" t="s">
        <v>118</v>
      </c>
      <c r="D386" s="5">
        <f t="shared" ref="D386:D449" si="73">B386/freq.sum.r1a</f>
        <v>3.2000000000000002E-3</v>
      </c>
      <c r="E386" s="4" t="str">
        <f t="shared" ref="E386:E449" si="74">_xlfn.LET(_xlpm.sep,":",_xlpm.w,$C386,_xlfn.CONCAT("~",RIGHT(_xlpm.w,LEN(_xlpm.w)-FIND(_xlpm.sep,_xlpm.w)),"~"))</f>
        <v>~pla~</v>
      </c>
      <c r="F386" s="4" t="str">
        <f t="shared" ref="F386:F449" si="75">_xlfn.LET(_xlpm.sep,":",_xlpm.w,$C386,_xlfn.CONCAT("[",LEFT(_xlpm.w,FIND(_xlpm.sep,_xlpm.w)-1),"]"))</f>
        <v>[pla]</v>
      </c>
      <c r="G386" s="6">
        <f t="shared" ref="G386:G449" si="76">_xlfn.LET(_xlpm.w,E386,LEN(_xlpm.w)-2)</f>
        <v>3</v>
      </c>
      <c r="H386" s="6">
        <f t="shared" ref="H386:H449" si="77">_xlfn.LET(_xlpm.w,F386,LEN(_xlpm.w)-2)</f>
        <v>3</v>
      </c>
      <c r="I386" s="6">
        <f t="shared" ref="I386:I449" si="78">_xlfn.LET(_xlpm.a,H386,_xlpm.b,G386,MAX(_xlpm.a,_xlpm.b))</f>
        <v>3</v>
      </c>
      <c r="J386" s="5" cm="1">
        <f t="array" ref="J386">SUM(_xlfn._xlws.FILTER($D$2:$D$477,_xlfn.MAP($E$2:$E$477,_xlfn.LAMBDA(_xlpm.x,_xlpm.x=$E386))))</f>
        <v>3.2000000000000002E-3</v>
      </c>
      <c r="K386" s="5">
        <f t="shared" ref="K386:K449" si="79">$D386/J386</f>
        <v>1</v>
      </c>
      <c r="L386" s="5" cm="1">
        <f t="array" ref="L386">SUM(_xlfn._xlws.FILTER($D$2:$D$477,_xlfn.MAP($F$2:$F$477,_xlfn.LAMBDA(_xlpm.x,_xlpm.x=$F386))))</f>
        <v>3.2000000000000002E-3</v>
      </c>
      <c r="M386" s="5">
        <f t="shared" ref="M386:M449" si="80">$D386/L386</f>
        <v>1</v>
      </c>
      <c r="N386" s="5">
        <f t="shared" ref="N386:N449" si="81">_xlfn.LET(_xlpm.freq,B386,_xlpm.size,H386+1,_xlpm.F,O386,LOG(1+_xlpm.freq)*LOG(1+_xlpm.size)*_xlpm.F)</f>
        <v>0.66698689096041841</v>
      </c>
      <c r="O386" s="5">
        <f t="shared" ref="O386:O449" si="82">_xlfn.LET(_xlpm.a,M386,_xlpm.b,K386,2*_xlpm.a*_xlpm.b/(_xlpm.a+_xlpm.b))</f>
        <v>1</v>
      </c>
      <c r="P386" s="5">
        <f t="shared" ref="P386:P449" si="83">_xlfn.LET(_xlpm.p,K386,_xlpm.q,M386,LOG(_xlpm.p/_xlpm.q))</f>
        <v>0</v>
      </c>
      <c r="Q386" s="5"/>
    </row>
    <row r="387" spans="1:17">
      <c r="A387" s="4" t="str">
        <f t="shared" si="72"/>
        <v>~pie~ : [pje]</v>
      </c>
      <c r="B387" s="2">
        <v>8</v>
      </c>
      <c r="C387" s="4" t="s">
        <v>119</v>
      </c>
      <c r="D387" s="5">
        <f t="shared" si="73"/>
        <v>3.2000000000000002E-3</v>
      </c>
      <c r="E387" s="5" t="str">
        <f t="shared" si="74"/>
        <v>~pie~</v>
      </c>
      <c r="F387" s="5" t="str">
        <f t="shared" si="75"/>
        <v>[pje]</v>
      </c>
      <c r="G387" s="6">
        <f t="shared" si="76"/>
        <v>3</v>
      </c>
      <c r="H387" s="6">
        <f t="shared" si="77"/>
        <v>3</v>
      </c>
      <c r="I387" s="6">
        <f t="shared" si="78"/>
        <v>3</v>
      </c>
      <c r="J387" s="5" cm="1">
        <f t="array" ref="J387">SUM(_xlfn._xlws.FILTER($D$2:$D$477,_xlfn.MAP($E$2:$E$477,_xlfn.LAMBDA(_xlpm.x,_xlpm.x=$E387))))</f>
        <v>3.2000000000000002E-3</v>
      </c>
      <c r="K387" s="5">
        <f t="shared" si="79"/>
        <v>1</v>
      </c>
      <c r="L387" s="5" cm="1">
        <f t="array" ref="L387">SUM(_xlfn._xlws.FILTER($D$2:$D$477,_xlfn.MAP($F$2:$F$477,_xlfn.LAMBDA(_xlpm.x,_xlpm.x=$F387))))</f>
        <v>3.2000000000000002E-3</v>
      </c>
      <c r="M387" s="5">
        <f t="shared" si="80"/>
        <v>1</v>
      </c>
      <c r="N387" s="5">
        <f t="shared" si="81"/>
        <v>0.66698689096041841</v>
      </c>
      <c r="O387" s="5">
        <f t="shared" si="82"/>
        <v>1</v>
      </c>
      <c r="P387" s="5">
        <f t="shared" si="83"/>
        <v>0</v>
      </c>
      <c r="Q387" s="5"/>
    </row>
    <row r="388" spans="1:17">
      <c r="A388" s="4" t="str">
        <f t="shared" si="72"/>
        <v>~lla~ : [ʎa]</v>
      </c>
      <c r="B388" s="2">
        <v>12</v>
      </c>
      <c r="C388" s="4" t="s">
        <v>101</v>
      </c>
      <c r="D388" s="5">
        <f t="shared" si="73"/>
        <v>4.7999999999999996E-3</v>
      </c>
      <c r="E388" s="4" t="str">
        <f t="shared" si="74"/>
        <v>~lla~</v>
      </c>
      <c r="F388" s="4" t="str">
        <f t="shared" si="75"/>
        <v>[ʎa]</v>
      </c>
      <c r="G388" s="6">
        <f t="shared" si="76"/>
        <v>3</v>
      </c>
      <c r="H388" s="6">
        <f t="shared" si="77"/>
        <v>2</v>
      </c>
      <c r="I388" s="6">
        <f t="shared" si="78"/>
        <v>3</v>
      </c>
      <c r="J388" s="5" cm="1">
        <f t="array" ref="J388">SUM(_xlfn._xlws.FILTER($D$2:$D$477,_xlfn.MAP($E$2:$E$477,_xlfn.LAMBDA(_xlpm.x,_xlpm.x=$E388))))</f>
        <v>4.7999999999999996E-3</v>
      </c>
      <c r="K388" s="5">
        <f t="shared" si="79"/>
        <v>1</v>
      </c>
      <c r="L388" s="5" cm="1">
        <f t="array" ref="L388">SUM(_xlfn._xlws.FILTER($D$2:$D$477,_xlfn.MAP($F$2:$F$477,_xlfn.LAMBDA(_xlpm.x,_xlpm.x=$F388))))</f>
        <v>4.7999999999999996E-3</v>
      </c>
      <c r="M388" s="5">
        <f t="shared" si="80"/>
        <v>1</v>
      </c>
      <c r="N388" s="5">
        <f t="shared" si="81"/>
        <v>0.67066072502969543</v>
      </c>
      <c r="O388" s="5">
        <f t="shared" si="82"/>
        <v>1</v>
      </c>
      <c r="P388" s="5">
        <f t="shared" si="83"/>
        <v>0</v>
      </c>
      <c r="Q388" s="5"/>
    </row>
    <row r="389" spans="1:17">
      <c r="A389" s="4" t="str">
        <f t="shared" si="72"/>
        <v>~sta~ : [sta]</v>
      </c>
      <c r="B389" s="2">
        <v>16</v>
      </c>
      <c r="C389" s="4" t="s">
        <v>54</v>
      </c>
      <c r="D389" s="5">
        <f t="shared" si="73"/>
        <v>6.4000000000000003E-3</v>
      </c>
      <c r="E389" s="5" t="str">
        <f t="shared" si="74"/>
        <v>~sta~</v>
      </c>
      <c r="F389" s="5" t="str">
        <f t="shared" si="75"/>
        <v>[sta]</v>
      </c>
      <c r="G389" s="6">
        <f t="shared" si="76"/>
        <v>3</v>
      </c>
      <c r="H389" s="6">
        <f t="shared" si="77"/>
        <v>3</v>
      </c>
      <c r="I389" s="6">
        <f t="shared" si="78"/>
        <v>3</v>
      </c>
      <c r="J389" s="5" cm="1">
        <f t="array" ref="J389">SUM(_xlfn._xlws.FILTER($D$2:$D$477,_xlfn.MAP($E$2:$E$477,_xlfn.LAMBDA(_xlpm.x,_xlpm.x=$E389))))</f>
        <v>6.4000000000000003E-3</v>
      </c>
      <c r="K389" s="5">
        <f t="shared" si="79"/>
        <v>1</v>
      </c>
      <c r="L389" s="5" cm="1">
        <f t="array" ref="L389">SUM(_xlfn._xlws.FILTER($D$2:$D$477,_xlfn.MAP($F$2:$F$477,_xlfn.LAMBDA(_xlpm.x,_xlpm.x=$F389))))</f>
        <v>6.4000000000000003E-3</v>
      </c>
      <c r="M389" s="5">
        <f t="shared" si="80"/>
        <v>1</v>
      </c>
      <c r="N389" s="5">
        <f t="shared" si="81"/>
        <v>0.8600468879110218</v>
      </c>
      <c r="O389" s="5">
        <f t="shared" si="82"/>
        <v>1</v>
      </c>
      <c r="P389" s="5">
        <f t="shared" si="83"/>
        <v>0</v>
      </c>
      <c r="Q389" s="5"/>
    </row>
    <row r="390" spans="1:17">
      <c r="A390" s="4" t="str">
        <f t="shared" si="72"/>
        <v>~nto~ : [nto]</v>
      </c>
      <c r="B390" s="2">
        <v>19</v>
      </c>
      <c r="C390" s="4" t="s">
        <v>95</v>
      </c>
      <c r="D390" s="5">
        <f t="shared" si="73"/>
        <v>7.6E-3</v>
      </c>
      <c r="E390" s="5" t="str">
        <f t="shared" si="74"/>
        <v>~nto~</v>
      </c>
      <c r="F390" s="5" t="str">
        <f t="shared" si="75"/>
        <v>[nto]</v>
      </c>
      <c r="G390" s="6">
        <f t="shared" si="76"/>
        <v>3</v>
      </c>
      <c r="H390" s="6">
        <f t="shared" si="77"/>
        <v>3</v>
      </c>
      <c r="I390" s="6">
        <f t="shared" si="78"/>
        <v>3</v>
      </c>
      <c r="J390" s="5" cm="1">
        <f t="array" ref="J390">SUM(_xlfn._xlws.FILTER($D$2:$D$477,_xlfn.MAP($E$2:$E$477,_xlfn.LAMBDA(_xlpm.x,_xlpm.x=$E390))))</f>
        <v>7.6E-3</v>
      </c>
      <c r="K390" s="5">
        <f t="shared" si="79"/>
        <v>1</v>
      </c>
      <c r="L390" s="5" cm="1">
        <f t="array" ref="L390">SUM(_xlfn._xlws.FILTER($D$2:$D$477,_xlfn.MAP($F$2:$F$477,_xlfn.LAMBDA(_xlpm.x,_xlpm.x=$F390))))</f>
        <v>7.6E-3</v>
      </c>
      <c r="M390" s="5">
        <f t="shared" si="80"/>
        <v>1</v>
      </c>
      <c r="N390" s="5">
        <f t="shared" si="81"/>
        <v>0.90938094171054362</v>
      </c>
      <c r="O390" s="5">
        <f t="shared" si="82"/>
        <v>1</v>
      </c>
      <c r="P390" s="5">
        <f t="shared" si="83"/>
        <v>0</v>
      </c>
      <c r="Q390" s="5"/>
    </row>
    <row r="391" spans="1:17">
      <c r="A391" s="4" t="str">
        <f t="shared" si="72"/>
        <v>~nte~ : [nte]</v>
      </c>
      <c r="B391" s="2">
        <v>27</v>
      </c>
      <c r="C391" s="4" t="s">
        <v>91</v>
      </c>
      <c r="D391" s="5">
        <f t="shared" si="73"/>
        <v>1.0800000000000001E-2</v>
      </c>
      <c r="E391" s="4" t="str">
        <f t="shared" si="74"/>
        <v>~nte~</v>
      </c>
      <c r="F391" s="4" t="str">
        <f t="shared" si="75"/>
        <v>[nte]</v>
      </c>
      <c r="G391" s="6">
        <f t="shared" si="76"/>
        <v>3</v>
      </c>
      <c r="H391" s="6">
        <f t="shared" si="77"/>
        <v>3</v>
      </c>
      <c r="I391" s="6">
        <f t="shared" si="78"/>
        <v>3</v>
      </c>
      <c r="J391" s="5" cm="1">
        <f t="array" ref="J391">SUM(_xlfn._xlws.FILTER($D$2:$D$477,_xlfn.MAP($E$2:$E$477,_xlfn.LAMBDA(_xlpm.x,_xlpm.x=$E391))))</f>
        <v>1.0800000000000001E-2</v>
      </c>
      <c r="K391" s="5">
        <f t="shared" si="79"/>
        <v>1</v>
      </c>
      <c r="L391" s="5" cm="1">
        <f t="array" ref="L391">SUM(_xlfn._xlws.FILTER($D$2:$D$477,_xlfn.MAP($F$2:$F$477,_xlfn.LAMBDA(_xlpm.x,_xlpm.x=$F391))))</f>
        <v>1.0800000000000001E-2</v>
      </c>
      <c r="M391" s="5">
        <f t="shared" si="80"/>
        <v>1</v>
      </c>
      <c r="N391" s="5">
        <f t="shared" si="81"/>
        <v>1.0115200554421755</v>
      </c>
      <c r="O391" s="5">
        <f t="shared" si="82"/>
        <v>1</v>
      </c>
      <c r="P391" s="5">
        <f t="shared" si="83"/>
        <v>0</v>
      </c>
      <c r="Q391" s="5"/>
    </row>
    <row r="392" spans="1:17">
      <c r="A392" s="4" t="str">
        <f t="shared" si="72"/>
        <v>~nta~ : [nta]</v>
      </c>
      <c r="B392" s="2">
        <v>16</v>
      </c>
      <c r="C392" s="4" t="s">
        <v>97</v>
      </c>
      <c r="D392" s="5">
        <f t="shared" si="73"/>
        <v>6.4000000000000003E-3</v>
      </c>
      <c r="E392" s="5" t="str">
        <f t="shared" si="74"/>
        <v>~nta~</v>
      </c>
      <c r="F392" s="5" t="str">
        <f t="shared" si="75"/>
        <v>[nta]</v>
      </c>
      <c r="G392" s="6">
        <f t="shared" si="76"/>
        <v>3</v>
      </c>
      <c r="H392" s="6">
        <f t="shared" si="77"/>
        <v>3</v>
      </c>
      <c r="I392" s="6">
        <f t="shared" si="78"/>
        <v>3</v>
      </c>
      <c r="J392" s="5" cm="1">
        <f t="array" ref="J392">SUM(_xlfn._xlws.FILTER($D$2:$D$477,_xlfn.MAP($E$2:$E$477,_xlfn.LAMBDA(_xlpm.x,_xlpm.x=$E392))))</f>
        <v>6.4000000000000003E-3</v>
      </c>
      <c r="K392" s="5">
        <f t="shared" si="79"/>
        <v>1</v>
      </c>
      <c r="L392" s="5" cm="1">
        <f t="array" ref="L392">SUM(_xlfn._xlws.FILTER($D$2:$D$477,_xlfn.MAP($F$2:$F$477,_xlfn.LAMBDA(_xlpm.x,_xlpm.x=$F392))))</f>
        <v>6.8000000000000005E-3</v>
      </c>
      <c r="M392" s="5">
        <f t="shared" si="80"/>
        <v>0.94117647058823528</v>
      </c>
      <c r="N392" s="5">
        <f t="shared" si="81"/>
        <v>0.83398486100462721</v>
      </c>
      <c r="O392" s="5">
        <f t="shared" si="82"/>
        <v>0.96969696969696972</v>
      </c>
      <c r="P392" s="5">
        <f t="shared" si="83"/>
        <v>2.6328938722349149E-2</v>
      </c>
      <c r="Q392" s="5"/>
    </row>
    <row r="393" spans="1:17">
      <c r="A393" s="4" t="str">
        <f t="shared" si="72"/>
        <v>~pro~ : [pɾo]</v>
      </c>
      <c r="B393" s="2">
        <v>12</v>
      </c>
      <c r="C393" s="4" t="s">
        <v>102</v>
      </c>
      <c r="D393" s="5">
        <f t="shared" si="73"/>
        <v>4.7999999999999996E-3</v>
      </c>
      <c r="E393" s="5" t="str">
        <f t="shared" si="74"/>
        <v>~pro~</v>
      </c>
      <c r="F393" s="5" t="str">
        <f t="shared" si="75"/>
        <v>[pɾo]</v>
      </c>
      <c r="G393" s="6">
        <f t="shared" si="76"/>
        <v>3</v>
      </c>
      <c r="H393" s="6">
        <f t="shared" si="77"/>
        <v>3</v>
      </c>
      <c r="I393" s="6">
        <f t="shared" si="78"/>
        <v>3</v>
      </c>
      <c r="J393" s="5" cm="1">
        <f t="array" ref="J393">SUM(_xlfn._xlws.FILTER($D$2:$D$477,_xlfn.MAP($E$2:$E$477,_xlfn.LAMBDA(_xlpm.x,_xlpm.x=$E393))))</f>
        <v>4.7999999999999996E-3</v>
      </c>
      <c r="K393" s="5">
        <f t="shared" si="79"/>
        <v>1</v>
      </c>
      <c r="L393" s="5" cm="1">
        <f t="array" ref="L393">SUM(_xlfn._xlws.FILTER($D$2:$D$477,_xlfn.MAP($F$2:$F$477,_xlfn.LAMBDA(_xlpm.x,_xlpm.x=$F393))))</f>
        <v>5.1999999999999998E-3</v>
      </c>
      <c r="M393" s="5">
        <f t="shared" si="80"/>
        <v>0.92307692307692302</v>
      </c>
      <c r="N393" s="5">
        <f t="shared" si="81"/>
        <v>0.74746847020030949</v>
      </c>
      <c r="O393" s="5">
        <f t="shared" si="82"/>
        <v>0.96000000000000008</v>
      </c>
      <c r="P393" s="5">
        <f t="shared" si="83"/>
        <v>3.4762106259212E-2</v>
      </c>
      <c r="Q393" s="5"/>
    </row>
    <row r="394" spans="1:17">
      <c r="A394" s="4" t="str">
        <f t="shared" si="72"/>
        <v>~que~ : [ke]</v>
      </c>
      <c r="B394" s="2">
        <v>8</v>
      </c>
      <c r="C394" s="4" t="s">
        <v>120</v>
      </c>
      <c r="D394" s="5">
        <f t="shared" si="73"/>
        <v>3.2000000000000002E-3</v>
      </c>
      <c r="E394" s="4" t="str">
        <f t="shared" si="74"/>
        <v>~que~</v>
      </c>
      <c r="F394" s="4" t="str">
        <f t="shared" si="75"/>
        <v>[ke]</v>
      </c>
      <c r="G394" s="6">
        <f t="shared" si="76"/>
        <v>3</v>
      </c>
      <c r="H394" s="6">
        <f t="shared" si="77"/>
        <v>2</v>
      </c>
      <c r="I394" s="6">
        <f t="shared" si="78"/>
        <v>3</v>
      </c>
      <c r="J394" s="5" cm="1">
        <f t="array" ref="J394">SUM(_xlfn._xlws.FILTER($D$2:$D$477,_xlfn.MAP($E$2:$E$477,_xlfn.LAMBDA(_xlpm.x,_xlpm.x=$E394))))</f>
        <v>3.2000000000000002E-3</v>
      </c>
      <c r="K394" s="5">
        <f t="shared" si="79"/>
        <v>1</v>
      </c>
      <c r="L394" s="5" cm="1">
        <f t="array" ref="L394">SUM(_xlfn._xlws.FILTER($D$2:$D$477,_xlfn.MAP($F$2:$F$477,_xlfn.LAMBDA(_xlpm.x,_xlpm.x=$F394))))</f>
        <v>3.6000000000000003E-3</v>
      </c>
      <c r="M394" s="5">
        <f t="shared" si="80"/>
        <v>0.88888888888888884</v>
      </c>
      <c r="N394" s="5">
        <f t="shared" si="81"/>
        <v>0.54071645831323578</v>
      </c>
      <c r="O394" s="5">
        <f t="shared" si="82"/>
        <v>0.94117647058823528</v>
      </c>
      <c r="P394" s="5">
        <f t="shared" si="83"/>
        <v>5.1152522447381291E-2</v>
      </c>
      <c r="Q394" s="5"/>
    </row>
    <row r="395" spans="1:17">
      <c r="A395" s="4" t="str">
        <f t="shared" si="72"/>
        <v>~tra~ : [tɾa]</v>
      </c>
      <c r="B395" s="2">
        <v>7</v>
      </c>
      <c r="C395" s="4" t="s">
        <v>127</v>
      </c>
      <c r="D395" s="5">
        <f t="shared" si="73"/>
        <v>2.8E-3</v>
      </c>
      <c r="E395" s="4" t="str">
        <f t="shared" si="74"/>
        <v>~tra~</v>
      </c>
      <c r="F395" s="4" t="str">
        <f t="shared" si="75"/>
        <v>[tɾa]</v>
      </c>
      <c r="G395" s="6">
        <f t="shared" si="76"/>
        <v>3</v>
      </c>
      <c r="H395" s="6">
        <f t="shared" si="77"/>
        <v>3</v>
      </c>
      <c r="I395" s="6">
        <f t="shared" si="78"/>
        <v>3</v>
      </c>
      <c r="J395" s="5" cm="1">
        <f t="array" ref="J395">SUM(_xlfn._xlws.FILTER($D$2:$D$477,_xlfn.MAP($E$2:$E$477,_xlfn.LAMBDA(_xlpm.x,_xlpm.x=$E395))))</f>
        <v>2.8E-3</v>
      </c>
      <c r="K395" s="5">
        <f t="shared" si="79"/>
        <v>1</v>
      </c>
      <c r="L395" s="5" cm="1">
        <f t="array" ref="L395">SUM(_xlfn._xlws.FILTER($D$2:$D$477,_xlfn.MAP($F$2:$F$477,_xlfn.LAMBDA(_xlpm.x,_xlpm.x=$F395))))</f>
        <v>3.2000000000000002E-3</v>
      </c>
      <c r="M395" s="5">
        <f t="shared" si="80"/>
        <v>0.875</v>
      </c>
      <c r="N395" s="5">
        <f t="shared" si="81"/>
        <v>0.58915062464866907</v>
      </c>
      <c r="O395" s="5">
        <f t="shared" si="82"/>
        <v>0.93333333333333335</v>
      </c>
      <c r="P395" s="5">
        <f t="shared" si="83"/>
        <v>5.7991946977686733E-2</v>
      </c>
      <c r="Q395" s="5"/>
    </row>
    <row r="396" spans="1:17">
      <c r="A396" s="4" t="str">
        <f t="shared" si="72"/>
        <v>~ció~ : [θjo]</v>
      </c>
      <c r="B396" s="2">
        <v>10</v>
      </c>
      <c r="C396" s="4" t="s">
        <v>106</v>
      </c>
      <c r="D396" s="5">
        <f t="shared" si="73"/>
        <v>4.0000000000000001E-3</v>
      </c>
      <c r="E396" s="4" t="str">
        <f t="shared" si="74"/>
        <v>~ció~</v>
      </c>
      <c r="F396" s="4" t="str">
        <f t="shared" si="75"/>
        <v>[θjo]</v>
      </c>
      <c r="G396" s="6">
        <f t="shared" si="76"/>
        <v>3</v>
      </c>
      <c r="H396" s="6">
        <f t="shared" si="77"/>
        <v>3</v>
      </c>
      <c r="I396" s="6">
        <f t="shared" si="78"/>
        <v>3</v>
      </c>
      <c r="J396" s="5" cm="1">
        <f t="array" ref="J396">SUM(_xlfn._xlws.FILTER($D$2:$D$477,_xlfn.MAP($E$2:$E$477,_xlfn.LAMBDA(_xlpm.x,_xlpm.x=$E396))))</f>
        <v>4.0000000000000001E-3</v>
      </c>
      <c r="K396" s="5">
        <f t="shared" si="79"/>
        <v>1</v>
      </c>
      <c r="L396" s="5" cm="1">
        <f t="array" ref="L396">SUM(_xlfn._xlws.FILTER($D$2:$D$477,_xlfn.MAP($F$2:$F$477,_xlfn.LAMBDA(_xlpm.x,_xlpm.x=$F396))))</f>
        <v>5.1999999999999998E-3</v>
      </c>
      <c r="M396" s="5">
        <f t="shared" si="80"/>
        <v>0.76923076923076927</v>
      </c>
      <c r="N396" s="5">
        <f t="shared" si="81"/>
        <v>0.6329584779656896</v>
      </c>
      <c r="O396" s="5">
        <f t="shared" si="82"/>
        <v>0.86956521739130443</v>
      </c>
      <c r="P396" s="5">
        <f t="shared" si="83"/>
        <v>0.11394335230683671</v>
      </c>
      <c r="Q396" s="5"/>
    </row>
    <row r="397" spans="1:17">
      <c r="A397" s="4" t="str">
        <f t="shared" si="72"/>
        <v>~tro~ : [tɾo]</v>
      </c>
      <c r="B397" s="2">
        <v>3</v>
      </c>
      <c r="C397" s="4" t="s">
        <v>207</v>
      </c>
      <c r="D397" s="5">
        <f t="shared" si="73"/>
        <v>1.1999999999999999E-3</v>
      </c>
      <c r="E397" s="5" t="str">
        <f t="shared" si="74"/>
        <v>~tro~</v>
      </c>
      <c r="F397" s="5" t="str">
        <f t="shared" si="75"/>
        <v>[tɾo]</v>
      </c>
      <c r="G397" s="6">
        <f t="shared" si="76"/>
        <v>3</v>
      </c>
      <c r="H397" s="6">
        <f t="shared" si="77"/>
        <v>3</v>
      </c>
      <c r="I397" s="6">
        <f t="shared" si="78"/>
        <v>3</v>
      </c>
      <c r="J397" s="5" cm="1">
        <f t="array" ref="J397">SUM(_xlfn._xlws.FILTER($D$2:$D$477,_xlfn.MAP($E$2:$E$477,_xlfn.LAMBDA(_xlpm.x,_xlpm.x=$E397))))</f>
        <v>1.1999999999999999E-3</v>
      </c>
      <c r="K397" s="5">
        <f t="shared" si="79"/>
        <v>1</v>
      </c>
      <c r="L397" s="5" cm="1">
        <f t="array" ref="L397">SUM(_xlfn._xlws.FILTER($D$2:$D$477,_xlfn.MAP($F$2:$F$477,_xlfn.LAMBDA(_xlpm.x,_xlpm.x=$F397))))</f>
        <v>1.5999999999999999E-3</v>
      </c>
      <c r="M397" s="5">
        <f t="shared" si="80"/>
        <v>0.75</v>
      </c>
      <c r="N397" s="5">
        <f t="shared" si="81"/>
        <v>0.36070446407061374</v>
      </c>
      <c r="O397" s="5">
        <f t="shared" si="82"/>
        <v>0.8571428571428571</v>
      </c>
      <c r="P397" s="5">
        <f t="shared" si="83"/>
        <v>0.12493873660829993</v>
      </c>
      <c r="Q397" s="5"/>
    </row>
    <row r="398" spans="1:17">
      <c r="A398" s="4" t="str">
        <f t="shared" si="72"/>
        <v>~rra~ : [ra]</v>
      </c>
      <c r="B398" s="2">
        <v>6</v>
      </c>
      <c r="C398" s="4" t="s">
        <v>137</v>
      </c>
      <c r="D398" s="5">
        <f t="shared" si="73"/>
        <v>2.3999999999999998E-3</v>
      </c>
      <c r="E398" s="4" t="str">
        <f t="shared" si="74"/>
        <v>~rra~</v>
      </c>
      <c r="F398" s="4" t="str">
        <f t="shared" si="75"/>
        <v>[ra]</v>
      </c>
      <c r="G398" s="6">
        <f t="shared" si="76"/>
        <v>3</v>
      </c>
      <c r="H398" s="6">
        <f t="shared" si="77"/>
        <v>2</v>
      </c>
      <c r="I398" s="6">
        <f t="shared" si="78"/>
        <v>3</v>
      </c>
      <c r="J398" s="5" cm="1">
        <f t="array" ref="J398">SUM(_xlfn._xlws.FILTER($D$2:$D$477,_xlfn.MAP($E$2:$E$477,_xlfn.LAMBDA(_xlpm.x,_xlpm.x=$E398))))</f>
        <v>2.3999999999999998E-3</v>
      </c>
      <c r="K398" s="5">
        <f t="shared" si="79"/>
        <v>1</v>
      </c>
      <c r="L398" s="5" cm="1">
        <f t="array" ref="L398">SUM(_xlfn._xlws.FILTER($D$2:$D$477,_xlfn.MAP($F$2:$F$477,_xlfn.LAMBDA(_xlpm.x,_xlpm.x=$F398))))</f>
        <v>4.0000000000000001E-3</v>
      </c>
      <c r="M398" s="5">
        <f t="shared" si="80"/>
        <v>0.6</v>
      </c>
      <c r="N398" s="5">
        <f t="shared" si="81"/>
        <v>0.38159978898169605</v>
      </c>
      <c r="O398" s="5">
        <f t="shared" si="82"/>
        <v>0.74999999999999989</v>
      </c>
      <c r="P398" s="5">
        <f t="shared" si="83"/>
        <v>0.22184874961635639</v>
      </c>
      <c r="Q398" s="5"/>
    </row>
    <row r="399" spans="1:17">
      <c r="A399" s="4" t="str">
        <f t="shared" si="72"/>
        <v>~rva~ : [ɾβa]</v>
      </c>
      <c r="B399" s="2">
        <v>1</v>
      </c>
      <c r="C399" s="4" t="s">
        <v>293</v>
      </c>
      <c r="D399" s="5">
        <f t="shared" si="73"/>
        <v>4.0000000000000002E-4</v>
      </c>
      <c r="E399" s="5" t="str">
        <f t="shared" si="74"/>
        <v>~rva~</v>
      </c>
      <c r="F399" s="5" t="str">
        <f t="shared" si="75"/>
        <v>[ɾβa]</v>
      </c>
      <c r="G399" s="6">
        <f t="shared" si="76"/>
        <v>3</v>
      </c>
      <c r="H399" s="6">
        <f t="shared" si="77"/>
        <v>3</v>
      </c>
      <c r="I399" s="6">
        <f t="shared" si="78"/>
        <v>3</v>
      </c>
      <c r="J399" s="5" cm="1">
        <f t="array" ref="J399">SUM(_xlfn._xlws.FILTER($D$2:$D$477,_xlfn.MAP($E$2:$E$477,_xlfn.LAMBDA(_xlpm.x,_xlpm.x=$E399))))</f>
        <v>4.0000000000000002E-4</v>
      </c>
      <c r="K399" s="5">
        <f t="shared" si="79"/>
        <v>1</v>
      </c>
      <c r="L399" s="5" cm="1">
        <f t="array" ref="L399">SUM(_xlfn._xlws.FILTER($D$2:$D$477,_xlfn.MAP($F$2:$F$477,_xlfn.LAMBDA(_xlpm.x,_xlpm.x=$F399))))</f>
        <v>8.0000000000000004E-4</v>
      </c>
      <c r="M399" s="5">
        <f t="shared" si="80"/>
        <v>0.5</v>
      </c>
      <c r="N399" s="5">
        <f t="shared" si="81"/>
        <v>0.14027395824968311</v>
      </c>
      <c r="O399" s="5">
        <f t="shared" si="82"/>
        <v>0.66666666666666663</v>
      </c>
      <c r="P399" s="5">
        <f t="shared" si="83"/>
        <v>0.3010299956639812</v>
      </c>
      <c r="Q399" s="5"/>
    </row>
    <row r="400" spans="1:17">
      <c r="A400" s="4" t="str">
        <f t="shared" si="72"/>
        <v>~rba~ : [ɾβa]</v>
      </c>
      <c r="B400" s="2">
        <v>1</v>
      </c>
      <c r="C400" s="4" t="s">
        <v>294</v>
      </c>
      <c r="D400" s="5">
        <f t="shared" si="73"/>
        <v>4.0000000000000002E-4</v>
      </c>
      <c r="E400" s="5" t="str">
        <f t="shared" si="74"/>
        <v>~rba~</v>
      </c>
      <c r="F400" s="5" t="str">
        <f t="shared" si="75"/>
        <v>[ɾβa]</v>
      </c>
      <c r="G400" s="6">
        <f t="shared" si="76"/>
        <v>3</v>
      </c>
      <c r="H400" s="6">
        <f t="shared" si="77"/>
        <v>3</v>
      </c>
      <c r="I400" s="6">
        <f t="shared" si="78"/>
        <v>3</v>
      </c>
      <c r="J400" s="5" cm="1">
        <f t="array" ref="J400">SUM(_xlfn._xlws.FILTER($D$2:$D$477,_xlfn.MAP($E$2:$E$477,_xlfn.LAMBDA(_xlpm.x,_xlpm.x=$E400))))</f>
        <v>4.0000000000000002E-4</v>
      </c>
      <c r="K400" s="5">
        <f t="shared" si="79"/>
        <v>1</v>
      </c>
      <c r="L400" s="5" cm="1">
        <f t="array" ref="L400">SUM(_xlfn._xlws.FILTER($D$2:$D$477,_xlfn.MAP($F$2:$F$477,_xlfn.LAMBDA(_xlpm.x,_xlpm.x=$F400))))</f>
        <v>8.0000000000000004E-4</v>
      </c>
      <c r="M400" s="5">
        <f t="shared" si="80"/>
        <v>0.5</v>
      </c>
      <c r="N400" s="5">
        <f t="shared" si="81"/>
        <v>0.14027395824968311</v>
      </c>
      <c r="O400" s="5">
        <f t="shared" si="82"/>
        <v>0.66666666666666663</v>
      </c>
      <c r="P400" s="5">
        <f t="shared" si="83"/>
        <v>0.3010299956639812</v>
      </c>
      <c r="Q400" s="5"/>
    </row>
    <row r="401" spans="1:17">
      <c r="A401" s="4" t="str">
        <f t="shared" si="72"/>
        <v>~rdí~ : [ɾði]</v>
      </c>
      <c r="B401" s="2">
        <v>1</v>
      </c>
      <c r="C401" s="4" t="s">
        <v>295</v>
      </c>
      <c r="D401" s="5">
        <f t="shared" si="73"/>
        <v>4.0000000000000002E-4</v>
      </c>
      <c r="E401" s="5" t="str">
        <f t="shared" si="74"/>
        <v>~rdí~</v>
      </c>
      <c r="F401" s="5" t="str">
        <f t="shared" si="75"/>
        <v>[ɾði]</v>
      </c>
      <c r="G401" s="6">
        <f t="shared" si="76"/>
        <v>3</v>
      </c>
      <c r="H401" s="6">
        <f t="shared" si="77"/>
        <v>3</v>
      </c>
      <c r="I401" s="6">
        <f t="shared" si="78"/>
        <v>3</v>
      </c>
      <c r="J401" s="5" cm="1">
        <f t="array" ref="J401">SUM(_xlfn._xlws.FILTER($D$2:$D$477,_xlfn.MAP($E$2:$E$477,_xlfn.LAMBDA(_xlpm.x,_xlpm.x=$E401))))</f>
        <v>4.0000000000000002E-4</v>
      </c>
      <c r="K401" s="5">
        <f t="shared" si="79"/>
        <v>1</v>
      </c>
      <c r="L401" s="5" cm="1">
        <f t="array" ref="L401">SUM(_xlfn._xlws.FILTER($D$2:$D$477,_xlfn.MAP($F$2:$F$477,_xlfn.LAMBDA(_xlpm.x,_xlpm.x=$F401))))</f>
        <v>8.0000000000000004E-4</v>
      </c>
      <c r="M401" s="5">
        <f t="shared" si="80"/>
        <v>0.5</v>
      </c>
      <c r="N401" s="5">
        <f t="shared" si="81"/>
        <v>0.14027395824968311</v>
      </c>
      <c r="O401" s="5">
        <f t="shared" si="82"/>
        <v>0.66666666666666663</v>
      </c>
      <c r="P401" s="5">
        <f t="shared" si="83"/>
        <v>0.3010299956639812</v>
      </c>
      <c r="Q401" s="5"/>
    </row>
    <row r="402" spans="1:17">
      <c r="A402" s="4" t="str">
        <f t="shared" si="72"/>
        <v>~rdi~ : [ɾði]</v>
      </c>
      <c r="B402" s="2">
        <v>1</v>
      </c>
      <c r="C402" s="4" t="s">
        <v>296</v>
      </c>
      <c r="D402" s="5">
        <f t="shared" si="73"/>
        <v>4.0000000000000002E-4</v>
      </c>
      <c r="E402" s="5" t="str">
        <f t="shared" si="74"/>
        <v>~rdi~</v>
      </c>
      <c r="F402" s="5" t="str">
        <f t="shared" si="75"/>
        <v>[ɾði]</v>
      </c>
      <c r="G402" s="6">
        <f t="shared" si="76"/>
        <v>3</v>
      </c>
      <c r="H402" s="6">
        <f t="shared" si="77"/>
        <v>3</v>
      </c>
      <c r="I402" s="6">
        <f t="shared" si="78"/>
        <v>3</v>
      </c>
      <c r="J402" s="5" cm="1">
        <f t="array" ref="J402">SUM(_xlfn._xlws.FILTER($D$2:$D$477,_xlfn.MAP($E$2:$E$477,_xlfn.LAMBDA(_xlpm.x,_xlpm.x=$E402))))</f>
        <v>4.0000000000000002E-4</v>
      </c>
      <c r="K402" s="5">
        <f t="shared" si="79"/>
        <v>1</v>
      </c>
      <c r="L402" s="5" cm="1">
        <f t="array" ref="L402">SUM(_xlfn._xlws.FILTER($D$2:$D$477,_xlfn.MAP($F$2:$F$477,_xlfn.LAMBDA(_xlpm.x,_xlpm.x=$F402))))</f>
        <v>8.0000000000000004E-4</v>
      </c>
      <c r="M402" s="5">
        <f t="shared" si="80"/>
        <v>0.5</v>
      </c>
      <c r="N402" s="5">
        <f t="shared" si="81"/>
        <v>0.14027395824968311</v>
      </c>
      <c r="O402" s="5">
        <f t="shared" si="82"/>
        <v>0.66666666666666663</v>
      </c>
      <c r="P402" s="5">
        <f t="shared" si="83"/>
        <v>0.3010299956639812</v>
      </c>
      <c r="Q402" s="5"/>
    </row>
    <row r="403" spans="1:17">
      <c r="A403" s="4" t="str">
        <f t="shared" si="72"/>
        <v>~bló~ : [βlo]</v>
      </c>
      <c r="B403" s="2">
        <v>1</v>
      </c>
      <c r="C403" s="4" t="s">
        <v>326</v>
      </c>
      <c r="D403" s="5">
        <f t="shared" si="73"/>
        <v>4.0000000000000002E-4</v>
      </c>
      <c r="E403" s="5" t="str">
        <f t="shared" si="74"/>
        <v>~bló~</v>
      </c>
      <c r="F403" s="5" t="str">
        <f t="shared" si="75"/>
        <v>[βlo]</v>
      </c>
      <c r="G403" s="6">
        <f t="shared" si="76"/>
        <v>3</v>
      </c>
      <c r="H403" s="6">
        <f t="shared" si="77"/>
        <v>3</v>
      </c>
      <c r="I403" s="6">
        <f t="shared" si="78"/>
        <v>3</v>
      </c>
      <c r="J403" s="5" cm="1">
        <f t="array" ref="J403">SUM(_xlfn._xlws.FILTER($D$2:$D$477,_xlfn.MAP($E$2:$E$477,_xlfn.LAMBDA(_xlpm.x,_xlpm.x=$E403))))</f>
        <v>4.0000000000000002E-4</v>
      </c>
      <c r="K403" s="5">
        <f t="shared" si="79"/>
        <v>1</v>
      </c>
      <c r="L403" s="5" cm="1">
        <f t="array" ref="L403">SUM(_xlfn._xlws.FILTER($D$2:$D$477,_xlfn.MAP($F$2:$F$477,_xlfn.LAMBDA(_xlpm.x,_xlpm.x=$F403))))</f>
        <v>8.0000000000000004E-4</v>
      </c>
      <c r="M403" s="5">
        <f t="shared" si="80"/>
        <v>0.5</v>
      </c>
      <c r="N403" s="5">
        <f t="shared" si="81"/>
        <v>0.14027395824968311</v>
      </c>
      <c r="O403" s="5">
        <f t="shared" si="82"/>
        <v>0.66666666666666663</v>
      </c>
      <c r="P403" s="5">
        <f t="shared" si="83"/>
        <v>0.3010299956639812</v>
      </c>
      <c r="Q403" s="5"/>
    </row>
    <row r="404" spans="1:17">
      <c r="A404" s="4" t="str">
        <f t="shared" si="72"/>
        <v>~día~ : [ði]</v>
      </c>
      <c r="B404" s="2">
        <v>3</v>
      </c>
      <c r="C404" s="4" t="s">
        <v>205</v>
      </c>
      <c r="D404" s="5">
        <f t="shared" si="73"/>
        <v>1.1999999999999999E-3</v>
      </c>
      <c r="E404" s="4" t="str">
        <f t="shared" si="74"/>
        <v>~día~</v>
      </c>
      <c r="F404" s="4" t="str">
        <f t="shared" si="75"/>
        <v>[ði]</v>
      </c>
      <c r="G404" s="6">
        <f t="shared" si="76"/>
        <v>3</v>
      </c>
      <c r="H404" s="6">
        <f t="shared" si="77"/>
        <v>2</v>
      </c>
      <c r="I404" s="6">
        <f t="shared" si="78"/>
        <v>3</v>
      </c>
      <c r="J404" s="5" cm="1">
        <f t="array" ref="J404">SUM(_xlfn._xlws.FILTER($D$2:$D$477,_xlfn.MAP($E$2:$E$477,_xlfn.LAMBDA(_xlpm.x,_xlpm.x=$E404))))</f>
        <v>1.5999999999999999E-3</v>
      </c>
      <c r="K404" s="5">
        <f t="shared" si="79"/>
        <v>0.75</v>
      </c>
      <c r="L404" s="5" cm="1">
        <f t="array" ref="L404">SUM(_xlfn._xlws.FILTER($D$2:$D$477,_xlfn.MAP($F$2:$F$477,_xlfn.LAMBDA(_xlpm.x,_xlpm.x=$F404))))</f>
        <v>3.1999999999999997E-3</v>
      </c>
      <c r="M404" s="5">
        <f t="shared" si="80"/>
        <v>0.375</v>
      </c>
      <c r="N404" s="5">
        <f t="shared" si="81"/>
        <v>0.18123811657891309</v>
      </c>
      <c r="O404" s="5">
        <f t="shared" si="82"/>
        <v>0.5</v>
      </c>
      <c r="P404" s="5">
        <f t="shared" si="83"/>
        <v>0.3010299956639812</v>
      </c>
      <c r="Q404" s="5"/>
    </row>
    <row r="405" spans="1:17">
      <c r="A405" s="4" t="str">
        <f t="shared" si="72"/>
        <v>~rro~ : [ro]</v>
      </c>
      <c r="B405" s="2">
        <v>4</v>
      </c>
      <c r="C405" s="4" t="s">
        <v>179</v>
      </c>
      <c r="D405" s="5">
        <f t="shared" si="73"/>
        <v>1.6000000000000001E-3</v>
      </c>
      <c r="E405" s="4" t="str">
        <f t="shared" si="74"/>
        <v>~rro~</v>
      </c>
      <c r="F405" s="4" t="str">
        <f t="shared" si="75"/>
        <v>[ro]</v>
      </c>
      <c r="G405" s="6">
        <f t="shared" si="76"/>
        <v>3</v>
      </c>
      <c r="H405" s="6">
        <f t="shared" si="77"/>
        <v>2</v>
      </c>
      <c r="I405" s="6">
        <f t="shared" si="78"/>
        <v>3</v>
      </c>
      <c r="J405" s="5" cm="1">
        <f t="array" ref="J405">SUM(_xlfn._xlws.FILTER($D$2:$D$477,_xlfn.MAP($E$2:$E$477,_xlfn.LAMBDA(_xlpm.x,_xlpm.x=$E405))))</f>
        <v>1.6000000000000001E-3</v>
      </c>
      <c r="K405" s="5">
        <f t="shared" si="79"/>
        <v>1</v>
      </c>
      <c r="L405" s="5" cm="1">
        <f t="array" ref="L405">SUM(_xlfn._xlws.FILTER($D$2:$D$477,_xlfn.MAP($F$2:$F$477,_xlfn.LAMBDA(_xlpm.x,_xlpm.x=$F405))))</f>
        <v>4.8000000000000004E-3</v>
      </c>
      <c r="M405" s="5">
        <f t="shared" si="80"/>
        <v>0.33333333333333331</v>
      </c>
      <c r="N405" s="5">
        <f t="shared" si="81"/>
        <v>0.21041093737452468</v>
      </c>
      <c r="O405" s="5">
        <f t="shared" si="82"/>
        <v>0.5</v>
      </c>
      <c r="P405" s="5">
        <f t="shared" si="83"/>
        <v>0.47712125471966244</v>
      </c>
      <c r="Q405" s="5"/>
    </row>
    <row r="406" spans="1:17">
      <c r="A406" s="4" t="str">
        <f t="shared" si="72"/>
        <v>~día~ : [di]</v>
      </c>
      <c r="B406" s="2">
        <v>1</v>
      </c>
      <c r="C406" s="4" t="s">
        <v>494</v>
      </c>
      <c r="D406" s="5">
        <f t="shared" si="73"/>
        <v>4.0000000000000002E-4</v>
      </c>
      <c r="E406" s="5" t="str">
        <f t="shared" si="74"/>
        <v>~día~</v>
      </c>
      <c r="F406" s="5" t="str">
        <f t="shared" si="75"/>
        <v>[di]</v>
      </c>
      <c r="G406" s="6">
        <f t="shared" si="76"/>
        <v>3</v>
      </c>
      <c r="H406" s="6">
        <f t="shared" si="77"/>
        <v>2</v>
      </c>
      <c r="I406" s="6">
        <f t="shared" si="78"/>
        <v>3</v>
      </c>
      <c r="J406" s="5" cm="1">
        <f t="array" ref="J406">SUM(_xlfn._xlws.FILTER($D$2:$D$477,_xlfn.MAP($E$2:$E$477,_xlfn.LAMBDA(_xlpm.x,_xlpm.x=$E406))))</f>
        <v>1.5999999999999999E-3</v>
      </c>
      <c r="K406" s="5">
        <f t="shared" si="79"/>
        <v>0.25000000000000006</v>
      </c>
      <c r="L406" s="5" cm="1">
        <f t="array" ref="L406">SUM(_xlfn._xlws.FILTER($D$2:$D$477,_xlfn.MAP($F$2:$F$477,_xlfn.LAMBDA(_xlpm.x,_xlpm.x=$F406))))</f>
        <v>5.1999999999999998E-3</v>
      </c>
      <c r="M406" s="5">
        <f t="shared" si="80"/>
        <v>7.6923076923076927E-2</v>
      </c>
      <c r="N406" s="5">
        <f t="shared" si="81"/>
        <v>2.132213136222507E-2</v>
      </c>
      <c r="O406" s="5">
        <f t="shared" si="82"/>
        <v>0.11764705882352942</v>
      </c>
      <c r="P406" s="5">
        <f t="shared" si="83"/>
        <v>0.51188336097887444</v>
      </c>
      <c r="Q406" s="5"/>
    </row>
    <row r="407" spans="1:17">
      <c r="A407" s="4" t="str">
        <f t="shared" si="72"/>
        <v>~rda~ : []</v>
      </c>
      <c r="B407" s="2">
        <v>1</v>
      </c>
      <c r="C407" s="4" t="s">
        <v>405</v>
      </c>
      <c r="D407" s="5">
        <f t="shared" si="73"/>
        <v>4.0000000000000002E-4</v>
      </c>
      <c r="E407" s="5" t="str">
        <f t="shared" si="74"/>
        <v>~rda~</v>
      </c>
      <c r="F407" s="5" t="str">
        <f t="shared" si="75"/>
        <v>[]</v>
      </c>
      <c r="G407" s="6">
        <f t="shared" si="76"/>
        <v>3</v>
      </c>
      <c r="H407" s="6">
        <f t="shared" si="77"/>
        <v>0</v>
      </c>
      <c r="I407" s="6">
        <f t="shared" si="78"/>
        <v>3</v>
      </c>
      <c r="J407" s="5" cm="1">
        <f t="array" ref="J407">SUM(_xlfn._xlws.FILTER($D$2:$D$477,_xlfn.MAP($E$2:$E$477,_xlfn.LAMBDA(_xlpm.x,_xlpm.x=$E407))))</f>
        <v>2.4000000000000002E-3</v>
      </c>
      <c r="K407" s="5">
        <f t="shared" si="79"/>
        <v>0.16666666666666666</v>
      </c>
      <c r="L407" s="5" cm="1">
        <f t="array" ref="L407">SUM(_xlfn._xlws.FILTER($D$2:$D$477,_xlfn.MAP($F$2:$F$477,_xlfn.LAMBDA(_xlpm.x,_xlpm.x=$F407))))</f>
        <v>8.3999999999999995E-3</v>
      </c>
      <c r="M407" s="5">
        <f t="shared" si="80"/>
        <v>4.7619047619047623E-2</v>
      </c>
      <c r="N407" s="5">
        <f t="shared" si="81"/>
        <v>6.7125228362560395E-3</v>
      </c>
      <c r="O407" s="5">
        <f t="shared" si="82"/>
        <v>7.407407407407407E-2</v>
      </c>
      <c r="P407" s="5">
        <f t="shared" si="83"/>
        <v>0.54406804435027556</v>
      </c>
      <c r="Q407" s="5"/>
    </row>
    <row r="408" spans="1:17">
      <c r="A408" s="4" t="str">
        <f t="shared" si="72"/>
        <v>~tró~ : [tɾo]</v>
      </c>
      <c r="B408" s="2">
        <v>1</v>
      </c>
      <c r="C408" s="4" t="s">
        <v>375</v>
      </c>
      <c r="D408" s="5">
        <f t="shared" si="73"/>
        <v>4.0000000000000002E-4</v>
      </c>
      <c r="E408" s="5" t="str">
        <f t="shared" si="74"/>
        <v>~tró~</v>
      </c>
      <c r="F408" s="5" t="str">
        <f t="shared" si="75"/>
        <v>[tɾo]</v>
      </c>
      <c r="G408" s="6">
        <f t="shared" si="76"/>
        <v>3</v>
      </c>
      <c r="H408" s="6">
        <f t="shared" si="77"/>
        <v>3</v>
      </c>
      <c r="I408" s="6">
        <f t="shared" si="78"/>
        <v>3</v>
      </c>
      <c r="J408" s="5" cm="1">
        <f t="array" ref="J408">SUM(_xlfn._xlws.FILTER($D$2:$D$477,_xlfn.MAP($E$2:$E$477,_xlfn.LAMBDA(_xlpm.x,_xlpm.x=$E408))))</f>
        <v>4.0000000000000002E-4</v>
      </c>
      <c r="K408" s="5">
        <f t="shared" si="79"/>
        <v>1</v>
      </c>
      <c r="L408" s="5" cm="1">
        <f t="array" ref="L408">SUM(_xlfn._xlws.FILTER($D$2:$D$477,_xlfn.MAP($F$2:$F$477,_xlfn.LAMBDA(_xlpm.x,_xlpm.x=$F408))))</f>
        <v>1.5999999999999999E-3</v>
      </c>
      <c r="M408" s="5">
        <f t="shared" si="80"/>
        <v>0.25000000000000006</v>
      </c>
      <c r="N408" s="5">
        <f t="shared" si="81"/>
        <v>8.4164374949809884E-2</v>
      </c>
      <c r="O408" s="5">
        <f t="shared" si="82"/>
        <v>0.40000000000000008</v>
      </c>
      <c r="P408" s="5">
        <f t="shared" si="83"/>
        <v>0.60205999132796229</v>
      </c>
      <c r="Q408" s="5"/>
    </row>
    <row r="409" spans="1:17">
      <c r="A409" s="4" t="str">
        <f t="shared" si="72"/>
        <v>~rri~ : [ri]</v>
      </c>
      <c r="B409" s="2">
        <v>1</v>
      </c>
      <c r="C409" s="4" t="s">
        <v>403</v>
      </c>
      <c r="D409" s="5">
        <f t="shared" si="73"/>
        <v>4.0000000000000002E-4</v>
      </c>
      <c r="E409" s="5" t="str">
        <f t="shared" si="74"/>
        <v>~rri~</v>
      </c>
      <c r="F409" s="5" t="str">
        <f t="shared" si="75"/>
        <v>[ri]</v>
      </c>
      <c r="G409" s="6">
        <f t="shared" si="76"/>
        <v>3</v>
      </c>
      <c r="H409" s="6">
        <f t="shared" si="77"/>
        <v>2</v>
      </c>
      <c r="I409" s="6">
        <f t="shared" si="78"/>
        <v>3</v>
      </c>
      <c r="J409" s="5" cm="1">
        <f t="array" ref="J409">SUM(_xlfn._xlws.FILTER($D$2:$D$477,_xlfn.MAP($E$2:$E$477,_xlfn.LAMBDA(_xlpm.x,_xlpm.x=$E409))))</f>
        <v>4.0000000000000002E-4</v>
      </c>
      <c r="K409" s="5">
        <f t="shared" si="79"/>
        <v>1</v>
      </c>
      <c r="L409" s="5" cm="1">
        <f t="array" ref="L409">SUM(_xlfn._xlws.FILTER($D$2:$D$477,_xlfn.MAP($F$2:$F$477,_xlfn.LAMBDA(_xlpm.x,_xlpm.x=$F409))))</f>
        <v>1.6000000000000001E-3</v>
      </c>
      <c r="M409" s="5">
        <f t="shared" si="80"/>
        <v>0.25</v>
      </c>
      <c r="N409" s="5">
        <f t="shared" si="81"/>
        <v>7.2495246631565244E-2</v>
      </c>
      <c r="O409" s="5">
        <f t="shared" si="82"/>
        <v>0.4</v>
      </c>
      <c r="P409" s="5">
        <f t="shared" si="83"/>
        <v>0.6020599913279624</v>
      </c>
      <c r="Q409" s="5"/>
    </row>
    <row r="410" spans="1:17">
      <c r="A410" s="4" t="str">
        <f t="shared" si="72"/>
        <v>~cio~ : [θjo]</v>
      </c>
      <c r="B410" s="2">
        <v>3</v>
      </c>
      <c r="C410" s="4" t="s">
        <v>202</v>
      </c>
      <c r="D410" s="5">
        <f t="shared" si="73"/>
        <v>1.1999999999999999E-3</v>
      </c>
      <c r="E410" s="5" t="str">
        <f t="shared" si="74"/>
        <v>~cio~</v>
      </c>
      <c r="F410" s="5" t="str">
        <f t="shared" si="75"/>
        <v>[θjo]</v>
      </c>
      <c r="G410" s="6">
        <f t="shared" si="76"/>
        <v>3</v>
      </c>
      <c r="H410" s="6">
        <f t="shared" si="77"/>
        <v>3</v>
      </c>
      <c r="I410" s="6">
        <f t="shared" si="78"/>
        <v>3</v>
      </c>
      <c r="J410" s="5" cm="1">
        <f t="array" ref="J410">SUM(_xlfn._xlws.FILTER($D$2:$D$477,_xlfn.MAP($E$2:$E$477,_xlfn.LAMBDA(_xlpm.x,_xlpm.x=$E410))))</f>
        <v>1.1999999999999999E-3</v>
      </c>
      <c r="K410" s="5">
        <f t="shared" si="79"/>
        <v>1</v>
      </c>
      <c r="L410" s="5" cm="1">
        <f t="array" ref="L410">SUM(_xlfn._xlws.FILTER($D$2:$D$477,_xlfn.MAP($F$2:$F$477,_xlfn.LAMBDA(_xlpm.x,_xlpm.x=$F410))))</f>
        <v>5.1999999999999998E-3</v>
      </c>
      <c r="M410" s="5">
        <f t="shared" si="80"/>
        <v>0.23076923076923075</v>
      </c>
      <c r="N410" s="5">
        <f t="shared" si="81"/>
        <v>0.15780820303089349</v>
      </c>
      <c r="O410" s="5">
        <f t="shared" si="82"/>
        <v>0.37499999999999994</v>
      </c>
      <c r="P410" s="5">
        <f t="shared" si="83"/>
        <v>0.63682209758717434</v>
      </c>
      <c r="Q410" s="5"/>
    </row>
    <row r="411" spans="1:17">
      <c r="A411" s="4" t="str">
        <f t="shared" si="72"/>
        <v>~ría~ : [ɾi]</v>
      </c>
      <c r="B411" s="2">
        <v>2</v>
      </c>
      <c r="C411" s="4" t="s">
        <v>237</v>
      </c>
      <c r="D411" s="5">
        <f t="shared" si="73"/>
        <v>8.0000000000000004E-4</v>
      </c>
      <c r="E411" s="5" t="str">
        <f t="shared" si="74"/>
        <v>~ría~</v>
      </c>
      <c r="F411" s="5" t="str">
        <f t="shared" si="75"/>
        <v>[ɾi]</v>
      </c>
      <c r="G411" s="6">
        <f t="shared" si="76"/>
        <v>3</v>
      </c>
      <c r="H411" s="6">
        <f t="shared" si="77"/>
        <v>2</v>
      </c>
      <c r="I411" s="6">
        <f t="shared" si="78"/>
        <v>3</v>
      </c>
      <c r="J411" s="5" cm="1">
        <f t="array" ref="J411">SUM(_xlfn._xlws.FILTER($D$2:$D$477,_xlfn.MAP($E$2:$E$477,_xlfn.LAMBDA(_xlpm.x,_xlpm.x=$E411))))</f>
        <v>8.0000000000000004E-4</v>
      </c>
      <c r="K411" s="5">
        <f t="shared" si="79"/>
        <v>1</v>
      </c>
      <c r="L411" s="5" cm="1">
        <f t="array" ref="L411">SUM(_xlfn._xlws.FILTER($D$2:$D$477,_xlfn.MAP($F$2:$F$477,_xlfn.LAMBDA(_xlpm.x,_xlpm.x=$F411))))</f>
        <v>4.8000000000000004E-3</v>
      </c>
      <c r="M411" s="5">
        <f t="shared" si="80"/>
        <v>0.16666666666666666</v>
      </c>
      <c r="N411" s="5">
        <f t="shared" si="81"/>
        <v>8.2073033851116139E-2</v>
      </c>
      <c r="O411" s="5">
        <f t="shared" si="82"/>
        <v>0.2857142857142857</v>
      </c>
      <c r="P411" s="5">
        <f t="shared" si="83"/>
        <v>0.77815125038364363</v>
      </c>
      <c r="Q411" s="5"/>
    </row>
    <row r="412" spans="1:17">
      <c r="A412" s="4" t="str">
        <f t="shared" si="72"/>
        <v>~trá~ : [tɾa]</v>
      </c>
      <c r="B412" s="2">
        <v>1</v>
      </c>
      <c r="C412" s="4" t="s">
        <v>377</v>
      </c>
      <c r="D412" s="5">
        <f t="shared" si="73"/>
        <v>4.0000000000000002E-4</v>
      </c>
      <c r="E412" s="5" t="str">
        <f t="shared" si="74"/>
        <v>~trá~</v>
      </c>
      <c r="F412" s="5" t="str">
        <f t="shared" si="75"/>
        <v>[tɾa]</v>
      </c>
      <c r="G412" s="6">
        <f t="shared" si="76"/>
        <v>3</v>
      </c>
      <c r="H412" s="6">
        <f t="shared" si="77"/>
        <v>3</v>
      </c>
      <c r="I412" s="6">
        <f t="shared" si="78"/>
        <v>3</v>
      </c>
      <c r="J412" s="5" cm="1">
        <f t="array" ref="J412">SUM(_xlfn._xlws.FILTER($D$2:$D$477,_xlfn.MAP($E$2:$E$477,_xlfn.LAMBDA(_xlpm.x,_xlpm.x=$E412))))</f>
        <v>4.0000000000000002E-4</v>
      </c>
      <c r="K412" s="5">
        <f t="shared" si="79"/>
        <v>1</v>
      </c>
      <c r="L412" s="5" cm="1">
        <f t="array" ref="L412">SUM(_xlfn._xlws.FILTER($D$2:$D$477,_xlfn.MAP($F$2:$F$477,_xlfn.LAMBDA(_xlpm.x,_xlpm.x=$F412))))</f>
        <v>3.2000000000000002E-3</v>
      </c>
      <c r="M412" s="5">
        <f t="shared" si="80"/>
        <v>0.125</v>
      </c>
      <c r="N412" s="5">
        <f t="shared" si="81"/>
        <v>4.6757986083227704E-2</v>
      </c>
      <c r="O412" s="5">
        <f t="shared" si="82"/>
        <v>0.22222222222222221</v>
      </c>
      <c r="P412" s="5">
        <f t="shared" si="83"/>
        <v>0.90308998699194354</v>
      </c>
      <c r="Q412" s="5"/>
    </row>
    <row r="413" spans="1:17">
      <c r="A413" s="4" t="str">
        <f t="shared" si="72"/>
        <v>~rre~ : [re]</v>
      </c>
      <c r="B413" s="2">
        <v>3</v>
      </c>
      <c r="C413" s="4" t="s">
        <v>209</v>
      </c>
      <c r="D413" s="5">
        <f t="shared" si="73"/>
        <v>1.1999999999999999E-3</v>
      </c>
      <c r="E413" s="5" t="str">
        <f t="shared" si="74"/>
        <v>~rre~</v>
      </c>
      <c r="F413" s="5" t="str">
        <f t="shared" si="75"/>
        <v>[re]</v>
      </c>
      <c r="G413" s="6">
        <f t="shared" si="76"/>
        <v>3</v>
      </c>
      <c r="H413" s="6">
        <f t="shared" si="77"/>
        <v>2</v>
      </c>
      <c r="I413" s="6">
        <f t="shared" si="78"/>
        <v>3</v>
      </c>
      <c r="J413" s="5" cm="1">
        <f t="array" ref="J413">SUM(_xlfn._xlws.FILTER($D$2:$D$477,_xlfn.MAP($E$2:$E$477,_xlfn.LAMBDA(_xlpm.x,_xlpm.x=$E413))))</f>
        <v>1.1999999999999999E-3</v>
      </c>
      <c r="K413" s="5">
        <f t="shared" si="79"/>
        <v>1</v>
      </c>
      <c r="L413" s="5" cm="1">
        <f t="array" ref="L413">SUM(_xlfn._xlws.FILTER($D$2:$D$477,_xlfn.MAP($F$2:$F$477,_xlfn.LAMBDA(_xlpm.x,_xlpm.x=$F413))))</f>
        <v>9.5999999999999992E-3</v>
      </c>
      <c r="M413" s="5">
        <f t="shared" si="80"/>
        <v>0.125</v>
      </c>
      <c r="N413" s="5">
        <f t="shared" si="81"/>
        <v>8.0550274035072478E-2</v>
      </c>
      <c r="O413" s="5">
        <f t="shared" si="82"/>
        <v>0.22222222222222221</v>
      </c>
      <c r="P413" s="5">
        <f t="shared" si="83"/>
        <v>0.90308998699194354</v>
      </c>
      <c r="Q413" s="5"/>
    </row>
    <row r="414" spans="1:17">
      <c r="A414" s="4" t="str">
        <f t="shared" si="72"/>
        <v>~qué~ : [ke]</v>
      </c>
      <c r="B414" s="2">
        <v>1</v>
      </c>
      <c r="C414" s="4" t="s">
        <v>477</v>
      </c>
      <c r="D414" s="5">
        <f t="shared" si="73"/>
        <v>4.0000000000000002E-4</v>
      </c>
      <c r="E414" s="5" t="str">
        <f t="shared" si="74"/>
        <v>~qué~</v>
      </c>
      <c r="F414" s="5" t="str">
        <f t="shared" si="75"/>
        <v>[ke]</v>
      </c>
      <c r="G414" s="6">
        <f t="shared" si="76"/>
        <v>3</v>
      </c>
      <c r="H414" s="6">
        <f t="shared" si="77"/>
        <v>2</v>
      </c>
      <c r="I414" s="6">
        <f t="shared" si="78"/>
        <v>3</v>
      </c>
      <c r="J414" s="5" cm="1">
        <f t="array" ref="J414">SUM(_xlfn._xlws.FILTER($D$2:$D$477,_xlfn.MAP($E$2:$E$477,_xlfn.LAMBDA(_xlpm.x,_xlpm.x=$E414))))</f>
        <v>4.0000000000000002E-4</v>
      </c>
      <c r="K414" s="5">
        <f t="shared" si="79"/>
        <v>1</v>
      </c>
      <c r="L414" s="5" cm="1">
        <f t="array" ref="L414">SUM(_xlfn._xlws.FILTER($D$2:$D$477,_xlfn.MAP($F$2:$F$477,_xlfn.LAMBDA(_xlpm.x,_xlpm.x=$F414))))</f>
        <v>3.6000000000000003E-3</v>
      </c>
      <c r="M414" s="5">
        <f t="shared" si="80"/>
        <v>0.1111111111111111</v>
      </c>
      <c r="N414" s="5">
        <f t="shared" si="81"/>
        <v>3.6247623315782615E-2</v>
      </c>
      <c r="O414" s="5">
        <f t="shared" si="82"/>
        <v>0.19999999999999998</v>
      </c>
      <c r="P414" s="5">
        <f t="shared" si="83"/>
        <v>0.95424250943932487</v>
      </c>
      <c r="Q414" s="5"/>
    </row>
    <row r="415" spans="1:17">
      <c r="A415" s="4" t="str">
        <f t="shared" si="72"/>
        <v>~rró~ : [ro]</v>
      </c>
      <c r="B415" s="2">
        <v>1</v>
      </c>
      <c r="C415" s="4" t="s">
        <v>400</v>
      </c>
      <c r="D415" s="5">
        <f t="shared" si="73"/>
        <v>4.0000000000000002E-4</v>
      </c>
      <c r="E415" s="5" t="str">
        <f t="shared" si="74"/>
        <v>~rró~</v>
      </c>
      <c r="F415" s="5" t="str">
        <f t="shared" si="75"/>
        <v>[ro]</v>
      </c>
      <c r="G415" s="6">
        <f t="shared" si="76"/>
        <v>3</v>
      </c>
      <c r="H415" s="6">
        <f t="shared" si="77"/>
        <v>2</v>
      </c>
      <c r="I415" s="6">
        <f t="shared" si="78"/>
        <v>3</v>
      </c>
      <c r="J415" s="5" cm="1">
        <f t="array" ref="J415">SUM(_xlfn._xlws.FILTER($D$2:$D$477,_xlfn.MAP($E$2:$E$477,_xlfn.LAMBDA(_xlpm.x,_xlpm.x=$E415))))</f>
        <v>4.0000000000000002E-4</v>
      </c>
      <c r="K415" s="5">
        <f t="shared" si="79"/>
        <v>1</v>
      </c>
      <c r="L415" s="5" cm="1">
        <f t="array" ref="L415">SUM(_xlfn._xlws.FILTER($D$2:$D$477,_xlfn.MAP($F$2:$F$477,_xlfn.LAMBDA(_xlpm.x,_xlpm.x=$F415))))</f>
        <v>4.8000000000000004E-3</v>
      </c>
      <c r="M415" s="5">
        <f t="shared" si="80"/>
        <v>8.3333333333333329E-2</v>
      </c>
      <c r="N415" s="5">
        <f t="shared" si="81"/>
        <v>2.788278716598663E-2</v>
      </c>
      <c r="O415" s="5">
        <f t="shared" si="82"/>
        <v>0.15384615384615385</v>
      </c>
      <c r="P415" s="5">
        <f t="shared" si="83"/>
        <v>1.0791812460476249</v>
      </c>
      <c r="Q415" s="5"/>
    </row>
    <row r="416" spans="1:17">
      <c r="A416" s="4" t="str">
        <f t="shared" si="72"/>
        <v>~pró~ : [pɾo]</v>
      </c>
      <c r="B416" s="2">
        <v>1</v>
      </c>
      <c r="C416" s="4" t="s">
        <v>408</v>
      </c>
      <c r="D416" s="5">
        <f t="shared" si="73"/>
        <v>4.0000000000000002E-4</v>
      </c>
      <c r="E416" s="5" t="str">
        <f t="shared" si="74"/>
        <v>~pró~</v>
      </c>
      <c r="F416" s="5" t="str">
        <f t="shared" si="75"/>
        <v>[pɾo]</v>
      </c>
      <c r="G416" s="6">
        <f t="shared" si="76"/>
        <v>3</v>
      </c>
      <c r="H416" s="6">
        <f t="shared" si="77"/>
        <v>3</v>
      </c>
      <c r="I416" s="6">
        <f t="shared" si="78"/>
        <v>3</v>
      </c>
      <c r="J416" s="5" cm="1">
        <f t="array" ref="J416">SUM(_xlfn._xlws.FILTER($D$2:$D$477,_xlfn.MAP($E$2:$E$477,_xlfn.LAMBDA(_xlpm.x,_xlpm.x=$E416))))</f>
        <v>4.0000000000000002E-4</v>
      </c>
      <c r="K416" s="5">
        <f t="shared" si="79"/>
        <v>1</v>
      </c>
      <c r="L416" s="5" cm="1">
        <f t="array" ref="L416">SUM(_xlfn._xlws.FILTER($D$2:$D$477,_xlfn.MAP($F$2:$F$477,_xlfn.LAMBDA(_xlpm.x,_xlpm.x=$F416))))</f>
        <v>5.1999999999999998E-3</v>
      </c>
      <c r="M416" s="5">
        <f t="shared" si="80"/>
        <v>7.6923076923076927E-2</v>
      </c>
      <c r="N416" s="5">
        <f t="shared" si="81"/>
        <v>3.0058705339217815E-2</v>
      </c>
      <c r="O416" s="5">
        <f t="shared" si="82"/>
        <v>0.14285714285714288</v>
      </c>
      <c r="P416" s="5">
        <f t="shared" si="83"/>
        <v>1.1139433523068367</v>
      </c>
      <c r="Q416" s="5"/>
    </row>
    <row r="417" spans="1:17">
      <c r="A417" s="4" t="str">
        <f t="shared" si="72"/>
        <v>~vía~ : [βi]</v>
      </c>
      <c r="B417" s="2">
        <v>1</v>
      </c>
      <c r="C417" s="4" t="s">
        <v>339</v>
      </c>
      <c r="D417" s="5">
        <f t="shared" si="73"/>
        <v>4.0000000000000002E-4</v>
      </c>
      <c r="E417" s="5" t="str">
        <f t="shared" si="74"/>
        <v>~vía~</v>
      </c>
      <c r="F417" s="5" t="str">
        <f t="shared" si="75"/>
        <v>[βi]</v>
      </c>
      <c r="G417" s="6">
        <f t="shared" si="76"/>
        <v>3</v>
      </c>
      <c r="H417" s="6">
        <f t="shared" si="77"/>
        <v>2</v>
      </c>
      <c r="I417" s="6">
        <f t="shared" si="78"/>
        <v>3</v>
      </c>
      <c r="J417" s="5" cm="1">
        <f t="array" ref="J417">SUM(_xlfn._xlws.FILTER($D$2:$D$477,_xlfn.MAP($E$2:$E$477,_xlfn.LAMBDA(_xlpm.x,_xlpm.x=$E417))))</f>
        <v>4.0000000000000002E-4</v>
      </c>
      <c r="K417" s="5">
        <f t="shared" si="79"/>
        <v>1</v>
      </c>
      <c r="L417" s="5" cm="1">
        <f t="array" ref="L417">SUM(_xlfn._xlws.FILTER($D$2:$D$477,_xlfn.MAP($F$2:$F$477,_xlfn.LAMBDA(_xlpm.x,_xlpm.x=$F417))))</f>
        <v>6.0000000000000001E-3</v>
      </c>
      <c r="M417" s="5">
        <f t="shared" si="80"/>
        <v>6.6666666666666666E-2</v>
      </c>
      <c r="N417" s="5">
        <f t="shared" si="81"/>
        <v>2.2654764572364136E-2</v>
      </c>
      <c r="O417" s="5">
        <f t="shared" si="82"/>
        <v>0.125</v>
      </c>
      <c r="P417" s="5">
        <f t="shared" si="83"/>
        <v>1.1760912590556813</v>
      </c>
      <c r="Q417" s="5"/>
    </row>
    <row r="418" spans="1:17">
      <c r="A418" s="4" t="str">
        <f t="shared" si="72"/>
        <v>~bía~ : [βi]</v>
      </c>
      <c r="B418" s="2">
        <v>1</v>
      </c>
      <c r="C418" s="4" t="s">
        <v>343</v>
      </c>
      <c r="D418" s="5">
        <f t="shared" si="73"/>
        <v>4.0000000000000002E-4</v>
      </c>
      <c r="E418" s="5" t="str">
        <f t="shared" si="74"/>
        <v>~bía~</v>
      </c>
      <c r="F418" s="5" t="str">
        <f t="shared" si="75"/>
        <v>[βi]</v>
      </c>
      <c r="G418" s="6">
        <f t="shared" si="76"/>
        <v>3</v>
      </c>
      <c r="H418" s="6">
        <f t="shared" si="77"/>
        <v>2</v>
      </c>
      <c r="I418" s="6">
        <f t="shared" si="78"/>
        <v>3</v>
      </c>
      <c r="J418" s="5" cm="1">
        <f t="array" ref="J418">SUM(_xlfn._xlws.FILTER($D$2:$D$477,_xlfn.MAP($E$2:$E$477,_xlfn.LAMBDA(_xlpm.x,_xlpm.x=$E418))))</f>
        <v>4.0000000000000002E-4</v>
      </c>
      <c r="K418" s="5">
        <f t="shared" si="79"/>
        <v>1</v>
      </c>
      <c r="L418" s="5" cm="1">
        <f t="array" ref="L418">SUM(_xlfn._xlws.FILTER($D$2:$D$477,_xlfn.MAP($F$2:$F$477,_xlfn.LAMBDA(_xlpm.x,_xlpm.x=$F418))))</f>
        <v>6.0000000000000001E-3</v>
      </c>
      <c r="M418" s="5">
        <f t="shared" si="80"/>
        <v>6.6666666666666666E-2</v>
      </c>
      <c r="N418" s="5">
        <f t="shared" si="81"/>
        <v>2.2654764572364136E-2</v>
      </c>
      <c r="O418" s="5">
        <f t="shared" si="82"/>
        <v>0.125</v>
      </c>
      <c r="P418" s="5">
        <f t="shared" si="83"/>
        <v>1.1760912590556813</v>
      </c>
      <c r="Q418" s="5"/>
    </row>
    <row r="419" spans="1:17">
      <c r="A419" s="4" t="str">
        <f t="shared" si="72"/>
        <v>~ntá~ : [nta]</v>
      </c>
      <c r="B419" s="2">
        <v>1</v>
      </c>
      <c r="C419" s="4" t="s">
        <v>428</v>
      </c>
      <c r="D419" s="5">
        <f t="shared" si="73"/>
        <v>4.0000000000000002E-4</v>
      </c>
      <c r="E419" s="5" t="str">
        <f t="shared" si="74"/>
        <v>~ntá~</v>
      </c>
      <c r="F419" s="5" t="str">
        <f t="shared" si="75"/>
        <v>[nta]</v>
      </c>
      <c r="G419" s="6">
        <f t="shared" si="76"/>
        <v>3</v>
      </c>
      <c r="H419" s="6">
        <f t="shared" si="77"/>
        <v>3</v>
      </c>
      <c r="I419" s="6">
        <f t="shared" si="78"/>
        <v>3</v>
      </c>
      <c r="J419" s="5" cm="1">
        <f t="array" ref="J419">SUM(_xlfn._xlws.FILTER($D$2:$D$477,_xlfn.MAP($E$2:$E$477,_xlfn.LAMBDA(_xlpm.x,_xlpm.x=$E419))))</f>
        <v>4.0000000000000002E-4</v>
      </c>
      <c r="K419" s="5">
        <f t="shared" si="79"/>
        <v>1</v>
      </c>
      <c r="L419" s="5" cm="1">
        <f t="array" ref="L419">SUM(_xlfn._xlws.FILTER($D$2:$D$477,_xlfn.MAP($F$2:$F$477,_xlfn.LAMBDA(_xlpm.x,_xlpm.x=$F419))))</f>
        <v>6.8000000000000005E-3</v>
      </c>
      <c r="M419" s="5">
        <f t="shared" si="80"/>
        <v>5.8823529411764705E-2</v>
      </c>
      <c r="N419" s="5">
        <f t="shared" si="81"/>
        <v>2.3378993041613852E-2</v>
      </c>
      <c r="O419" s="5">
        <f t="shared" si="82"/>
        <v>0.1111111111111111</v>
      </c>
      <c r="P419" s="5">
        <f t="shared" si="83"/>
        <v>1.2304489213782739</v>
      </c>
      <c r="Q419" s="5"/>
    </row>
    <row r="420" spans="1:17">
      <c r="A420" s="4" t="str">
        <f t="shared" si="72"/>
        <v>~nclu~ : [nklu]</v>
      </c>
      <c r="B420" s="2">
        <v>1</v>
      </c>
      <c r="C420" s="4" t="s">
        <v>434</v>
      </c>
      <c r="D420" s="5">
        <f t="shared" si="73"/>
        <v>4.0000000000000002E-4</v>
      </c>
      <c r="E420" s="5" t="str">
        <f t="shared" si="74"/>
        <v>~nclu~</v>
      </c>
      <c r="F420" s="5" t="str">
        <f t="shared" si="75"/>
        <v>[nklu]</v>
      </c>
      <c r="G420" s="6">
        <f t="shared" si="76"/>
        <v>4</v>
      </c>
      <c r="H420" s="6">
        <f t="shared" si="77"/>
        <v>4</v>
      </c>
      <c r="I420" s="6">
        <f t="shared" si="78"/>
        <v>4</v>
      </c>
      <c r="J420" s="5" cm="1">
        <f t="array" ref="J420">SUM(_xlfn._xlws.FILTER($D$2:$D$477,_xlfn.MAP($E$2:$E$477,_xlfn.LAMBDA(_xlpm.x,_xlpm.x=$E420))))</f>
        <v>8.0000000000000004E-4</v>
      </c>
      <c r="K420" s="5">
        <f t="shared" si="79"/>
        <v>0.5</v>
      </c>
      <c r="L420" s="5" cm="1">
        <f t="array" ref="L420">SUM(_xlfn._xlws.FILTER($D$2:$D$477,_xlfn.MAP($F$2:$F$477,_xlfn.LAMBDA(_xlpm.x,_xlpm.x=$F420))))</f>
        <v>4.0000000000000002E-4</v>
      </c>
      <c r="M420" s="5">
        <f t="shared" si="80"/>
        <v>1</v>
      </c>
      <c r="N420" s="5">
        <f t="shared" si="81"/>
        <v>0.15616457835260653</v>
      </c>
      <c r="O420" s="5">
        <f t="shared" si="82"/>
        <v>0.66666666666666663</v>
      </c>
      <c r="P420" s="5">
        <f t="shared" si="83"/>
        <v>-0.3010299956639812</v>
      </c>
      <c r="Q420" s="5"/>
    </row>
    <row r="421" spans="1:17">
      <c r="A421" s="4" t="str">
        <f t="shared" si="72"/>
        <v>~nclu~ : [nklwi]</v>
      </c>
      <c r="B421" s="2">
        <v>1</v>
      </c>
      <c r="C421" s="4" t="s">
        <v>433</v>
      </c>
      <c r="D421" s="5">
        <f t="shared" si="73"/>
        <v>4.0000000000000002E-4</v>
      </c>
      <c r="E421" s="5" t="str">
        <f t="shared" si="74"/>
        <v>~nclu~</v>
      </c>
      <c r="F421" s="5" t="str">
        <f t="shared" si="75"/>
        <v>[nklwi]</v>
      </c>
      <c r="G421" s="6">
        <f t="shared" si="76"/>
        <v>4</v>
      </c>
      <c r="H421" s="6">
        <f t="shared" si="77"/>
        <v>5</v>
      </c>
      <c r="I421" s="6">
        <f t="shared" si="78"/>
        <v>5</v>
      </c>
      <c r="J421" s="5" cm="1">
        <f t="array" ref="J421">SUM(_xlfn._xlws.FILTER($D$2:$D$477,_xlfn.MAP($E$2:$E$477,_xlfn.LAMBDA(_xlpm.x,_xlpm.x=$E421))))</f>
        <v>8.0000000000000004E-4</v>
      </c>
      <c r="K421" s="5">
        <f t="shared" si="79"/>
        <v>0.5</v>
      </c>
      <c r="L421" s="5" cm="1">
        <f t="array" ref="L421">SUM(_xlfn._xlws.FILTER($D$2:$D$477,_xlfn.MAP($F$2:$F$477,_xlfn.LAMBDA(_xlpm.x,_xlpm.x=$F421))))</f>
        <v>4.0000000000000002E-4</v>
      </c>
      <c r="M421" s="5">
        <f t="shared" si="80"/>
        <v>1</v>
      </c>
      <c r="N421" s="5">
        <f t="shared" si="81"/>
        <v>0.16959990621408716</v>
      </c>
      <c r="O421" s="5">
        <f t="shared" si="82"/>
        <v>0.66666666666666663</v>
      </c>
      <c r="P421" s="5">
        <f t="shared" si="83"/>
        <v>-0.3010299956639812</v>
      </c>
      <c r="Q421" s="5"/>
    </row>
    <row r="422" spans="1:17">
      <c r="A422" s="4" t="str">
        <f t="shared" si="72"/>
        <v>~gría~ : [ɣɾi]</v>
      </c>
      <c r="B422" s="2">
        <v>1</v>
      </c>
      <c r="C422" s="4" t="s">
        <v>289</v>
      </c>
      <c r="D422" s="5">
        <f t="shared" si="73"/>
        <v>4.0000000000000002E-4</v>
      </c>
      <c r="E422" s="5" t="str">
        <f t="shared" si="74"/>
        <v>~gría~</v>
      </c>
      <c r="F422" s="5" t="str">
        <f t="shared" si="75"/>
        <v>[ɣɾi]</v>
      </c>
      <c r="G422" s="6">
        <f t="shared" si="76"/>
        <v>4</v>
      </c>
      <c r="H422" s="6">
        <f t="shared" si="77"/>
        <v>3</v>
      </c>
      <c r="I422" s="6">
        <f t="shared" si="78"/>
        <v>4</v>
      </c>
      <c r="J422" s="5" cm="1">
        <f t="array" ref="J422">SUM(_xlfn._xlws.FILTER($D$2:$D$477,_xlfn.MAP($E$2:$E$477,_xlfn.LAMBDA(_xlpm.x,_xlpm.x=$E422))))</f>
        <v>4.0000000000000002E-4</v>
      </c>
      <c r="K422" s="5">
        <f t="shared" si="79"/>
        <v>1</v>
      </c>
      <c r="L422" s="5" cm="1">
        <f t="array" ref="L422">SUM(_xlfn._xlws.FILTER($D$2:$D$477,_xlfn.MAP($F$2:$F$477,_xlfn.LAMBDA(_xlpm.x,_xlpm.x=$F422))))</f>
        <v>4.0000000000000002E-4</v>
      </c>
      <c r="M422" s="5">
        <f t="shared" si="80"/>
        <v>1</v>
      </c>
      <c r="N422" s="5">
        <f t="shared" si="81"/>
        <v>0.21041093737452468</v>
      </c>
      <c r="O422" s="5">
        <f t="shared" si="82"/>
        <v>1</v>
      </c>
      <c r="P422" s="5">
        <f t="shared" si="83"/>
        <v>0</v>
      </c>
      <c r="Q422" s="5"/>
    </row>
    <row r="423" spans="1:17">
      <c r="A423" s="4" t="str">
        <f t="shared" si="72"/>
        <v>~rgía~ : [ɾxi]</v>
      </c>
      <c r="B423" s="2">
        <v>1</v>
      </c>
      <c r="C423" s="4" t="s">
        <v>299</v>
      </c>
      <c r="D423" s="5">
        <f t="shared" si="73"/>
        <v>4.0000000000000002E-4</v>
      </c>
      <c r="E423" s="5" t="str">
        <f t="shared" si="74"/>
        <v>~rgía~</v>
      </c>
      <c r="F423" s="5" t="str">
        <f t="shared" si="75"/>
        <v>[ɾxi]</v>
      </c>
      <c r="G423" s="6">
        <f t="shared" si="76"/>
        <v>4</v>
      </c>
      <c r="H423" s="6">
        <f t="shared" si="77"/>
        <v>3</v>
      </c>
      <c r="I423" s="6">
        <f t="shared" si="78"/>
        <v>4</v>
      </c>
      <c r="J423" s="5" cm="1">
        <f t="array" ref="J423">SUM(_xlfn._xlws.FILTER($D$2:$D$477,_xlfn.MAP($E$2:$E$477,_xlfn.LAMBDA(_xlpm.x,_xlpm.x=$E423))))</f>
        <v>4.0000000000000002E-4</v>
      </c>
      <c r="K423" s="5">
        <f t="shared" si="79"/>
        <v>1</v>
      </c>
      <c r="L423" s="5" cm="1">
        <f t="array" ref="L423">SUM(_xlfn._xlws.FILTER($D$2:$D$477,_xlfn.MAP($F$2:$F$477,_xlfn.LAMBDA(_xlpm.x,_xlpm.x=$F423))))</f>
        <v>4.0000000000000002E-4</v>
      </c>
      <c r="M423" s="5">
        <f t="shared" si="80"/>
        <v>1</v>
      </c>
      <c r="N423" s="5">
        <f t="shared" si="81"/>
        <v>0.21041093737452468</v>
      </c>
      <c r="O423" s="5">
        <f t="shared" si="82"/>
        <v>1</v>
      </c>
      <c r="P423" s="5">
        <f t="shared" si="83"/>
        <v>0</v>
      </c>
      <c r="Q423" s="5"/>
    </row>
    <row r="424" spans="1:17">
      <c r="A424" s="4" t="str">
        <f t="shared" si="72"/>
        <v>~llue~ : [ʎwe]</v>
      </c>
      <c r="B424" s="2">
        <v>1</v>
      </c>
      <c r="C424" s="4" t="s">
        <v>304</v>
      </c>
      <c r="D424" s="5">
        <f t="shared" si="73"/>
        <v>4.0000000000000002E-4</v>
      </c>
      <c r="E424" s="5" t="str">
        <f t="shared" si="74"/>
        <v>~llue~</v>
      </c>
      <c r="F424" s="5" t="str">
        <f t="shared" si="75"/>
        <v>[ʎwe]</v>
      </c>
      <c r="G424" s="6">
        <f t="shared" si="76"/>
        <v>4</v>
      </c>
      <c r="H424" s="6">
        <f t="shared" si="77"/>
        <v>3</v>
      </c>
      <c r="I424" s="6">
        <f t="shared" si="78"/>
        <v>4</v>
      </c>
      <c r="J424" s="5" cm="1">
        <f t="array" ref="J424">SUM(_xlfn._xlws.FILTER($D$2:$D$477,_xlfn.MAP($E$2:$E$477,_xlfn.LAMBDA(_xlpm.x,_xlpm.x=$E424))))</f>
        <v>4.0000000000000002E-4</v>
      </c>
      <c r="K424" s="5">
        <f t="shared" si="79"/>
        <v>1</v>
      </c>
      <c r="L424" s="5" cm="1">
        <f t="array" ref="L424">SUM(_xlfn._xlws.FILTER($D$2:$D$477,_xlfn.MAP($F$2:$F$477,_xlfn.LAMBDA(_xlpm.x,_xlpm.x=$F424))))</f>
        <v>4.0000000000000002E-4</v>
      </c>
      <c r="M424" s="5">
        <f t="shared" si="80"/>
        <v>1</v>
      </c>
      <c r="N424" s="5">
        <f t="shared" si="81"/>
        <v>0.21041093737452468</v>
      </c>
      <c r="O424" s="5">
        <f t="shared" si="82"/>
        <v>1</v>
      </c>
      <c r="P424" s="5">
        <f t="shared" si="83"/>
        <v>0</v>
      </c>
      <c r="Q424" s="5"/>
    </row>
    <row r="425" spans="1:17">
      <c r="A425" s="4" t="str">
        <f t="shared" si="72"/>
        <v>~nque~ : [ŋke]</v>
      </c>
      <c r="B425" s="2">
        <v>1</v>
      </c>
      <c r="C425" s="4" t="s">
        <v>335</v>
      </c>
      <c r="D425" s="5">
        <f t="shared" si="73"/>
        <v>4.0000000000000002E-4</v>
      </c>
      <c r="E425" s="5" t="str">
        <f t="shared" si="74"/>
        <v>~nque~</v>
      </c>
      <c r="F425" s="5" t="str">
        <f t="shared" si="75"/>
        <v>[ŋke]</v>
      </c>
      <c r="G425" s="6">
        <f t="shared" si="76"/>
        <v>4</v>
      </c>
      <c r="H425" s="6">
        <f t="shared" si="77"/>
        <v>3</v>
      </c>
      <c r="I425" s="6">
        <f t="shared" si="78"/>
        <v>4</v>
      </c>
      <c r="J425" s="5" cm="1">
        <f t="array" ref="J425">SUM(_xlfn._xlws.FILTER($D$2:$D$477,_xlfn.MAP($E$2:$E$477,_xlfn.LAMBDA(_xlpm.x,_xlpm.x=$E425))))</f>
        <v>4.0000000000000002E-4</v>
      </c>
      <c r="K425" s="5">
        <f t="shared" si="79"/>
        <v>1</v>
      </c>
      <c r="L425" s="5" cm="1">
        <f t="array" ref="L425">SUM(_xlfn._xlws.FILTER($D$2:$D$477,_xlfn.MAP($F$2:$F$477,_xlfn.LAMBDA(_xlpm.x,_xlpm.x=$F425))))</f>
        <v>4.0000000000000002E-4</v>
      </c>
      <c r="M425" s="5">
        <f t="shared" si="80"/>
        <v>1</v>
      </c>
      <c r="N425" s="5">
        <f t="shared" si="81"/>
        <v>0.21041093737452468</v>
      </c>
      <c r="O425" s="5">
        <f t="shared" si="82"/>
        <v>1</v>
      </c>
      <c r="P425" s="5">
        <f t="shared" si="83"/>
        <v>0</v>
      </c>
      <c r="Q425" s="5"/>
    </row>
    <row r="426" spans="1:17">
      <c r="A426" s="4" t="str">
        <f t="shared" si="72"/>
        <v>~dría~ : [ðɾi]</v>
      </c>
      <c r="B426" s="2">
        <v>1</v>
      </c>
      <c r="C426" s="4" t="s">
        <v>357</v>
      </c>
      <c r="D426" s="5">
        <f t="shared" si="73"/>
        <v>4.0000000000000002E-4</v>
      </c>
      <c r="E426" s="5" t="str">
        <f t="shared" si="74"/>
        <v>~dría~</v>
      </c>
      <c r="F426" s="5" t="str">
        <f t="shared" si="75"/>
        <v>[ðɾi]</v>
      </c>
      <c r="G426" s="6">
        <f t="shared" si="76"/>
        <v>4</v>
      </c>
      <c r="H426" s="6">
        <f t="shared" si="77"/>
        <v>3</v>
      </c>
      <c r="I426" s="6">
        <f t="shared" si="78"/>
        <v>4</v>
      </c>
      <c r="J426" s="5" cm="1">
        <f t="array" ref="J426">SUM(_xlfn._xlws.FILTER($D$2:$D$477,_xlfn.MAP($E$2:$E$477,_xlfn.LAMBDA(_xlpm.x,_xlpm.x=$E426))))</f>
        <v>4.0000000000000002E-4</v>
      </c>
      <c r="K426" s="5">
        <f t="shared" si="79"/>
        <v>1</v>
      </c>
      <c r="L426" s="5" cm="1">
        <f t="array" ref="L426">SUM(_xlfn._xlws.FILTER($D$2:$D$477,_xlfn.MAP($F$2:$F$477,_xlfn.LAMBDA(_xlpm.x,_xlpm.x=$F426))))</f>
        <v>4.0000000000000002E-4</v>
      </c>
      <c r="M426" s="5">
        <f t="shared" si="80"/>
        <v>1</v>
      </c>
      <c r="N426" s="5">
        <f t="shared" si="81"/>
        <v>0.21041093737452468</v>
      </c>
      <c r="O426" s="5">
        <f t="shared" si="82"/>
        <v>1</v>
      </c>
      <c r="P426" s="5">
        <f t="shared" si="83"/>
        <v>0</v>
      </c>
      <c r="Q426" s="5"/>
    </row>
    <row r="427" spans="1:17">
      <c r="A427" s="4" t="str">
        <f t="shared" si="72"/>
        <v>~rrió~ : [rjo]</v>
      </c>
      <c r="B427" s="2">
        <v>1</v>
      </c>
      <c r="C427" s="4" t="s">
        <v>401</v>
      </c>
      <c r="D427" s="5">
        <f t="shared" si="73"/>
        <v>4.0000000000000002E-4</v>
      </c>
      <c r="E427" s="5" t="str">
        <f t="shared" si="74"/>
        <v>~rrió~</v>
      </c>
      <c r="F427" s="5" t="str">
        <f t="shared" si="75"/>
        <v>[rjo]</v>
      </c>
      <c r="G427" s="6">
        <f t="shared" si="76"/>
        <v>4</v>
      </c>
      <c r="H427" s="6">
        <f t="shared" si="77"/>
        <v>3</v>
      </c>
      <c r="I427" s="6">
        <f t="shared" si="78"/>
        <v>4</v>
      </c>
      <c r="J427" s="5" cm="1">
        <f t="array" ref="J427">SUM(_xlfn._xlws.FILTER($D$2:$D$477,_xlfn.MAP($E$2:$E$477,_xlfn.LAMBDA(_xlpm.x,_xlpm.x=$E427))))</f>
        <v>4.0000000000000002E-4</v>
      </c>
      <c r="K427" s="5">
        <f t="shared" si="79"/>
        <v>1</v>
      </c>
      <c r="L427" s="5" cm="1">
        <f t="array" ref="L427">SUM(_xlfn._xlws.FILTER($D$2:$D$477,_xlfn.MAP($F$2:$F$477,_xlfn.LAMBDA(_xlpm.x,_xlpm.x=$F427))))</f>
        <v>4.0000000000000002E-4</v>
      </c>
      <c r="M427" s="5">
        <f t="shared" si="80"/>
        <v>1</v>
      </c>
      <c r="N427" s="5">
        <f t="shared" si="81"/>
        <v>0.21041093737452468</v>
      </c>
      <c r="O427" s="5">
        <f t="shared" si="82"/>
        <v>1</v>
      </c>
      <c r="P427" s="5">
        <f t="shared" si="83"/>
        <v>0</v>
      </c>
      <c r="Q427" s="5"/>
    </row>
    <row r="428" spans="1:17">
      <c r="A428" s="4" t="str">
        <f t="shared" si="72"/>
        <v>~rrie~ : [rje]</v>
      </c>
      <c r="B428" s="2">
        <v>1</v>
      </c>
      <c r="C428" s="4" t="s">
        <v>402</v>
      </c>
      <c r="D428" s="5">
        <f t="shared" si="73"/>
        <v>4.0000000000000002E-4</v>
      </c>
      <c r="E428" s="5" t="str">
        <f t="shared" si="74"/>
        <v>~rrie~</v>
      </c>
      <c r="F428" s="5" t="str">
        <f t="shared" si="75"/>
        <v>[rje]</v>
      </c>
      <c r="G428" s="6">
        <f t="shared" si="76"/>
        <v>4</v>
      </c>
      <c r="H428" s="6">
        <f t="shared" si="77"/>
        <v>3</v>
      </c>
      <c r="I428" s="6">
        <f t="shared" si="78"/>
        <v>4</v>
      </c>
      <c r="J428" s="5" cm="1">
        <f t="array" ref="J428">SUM(_xlfn._xlws.FILTER($D$2:$D$477,_xlfn.MAP($E$2:$E$477,_xlfn.LAMBDA(_xlpm.x,_xlpm.x=$E428))))</f>
        <v>4.0000000000000002E-4</v>
      </c>
      <c r="K428" s="5">
        <f t="shared" si="79"/>
        <v>1</v>
      </c>
      <c r="L428" s="5" cm="1">
        <f t="array" ref="L428">SUM(_xlfn._xlws.FILTER($D$2:$D$477,_xlfn.MAP($F$2:$F$477,_xlfn.LAMBDA(_xlpm.x,_xlpm.x=$F428))))</f>
        <v>4.0000000000000002E-4</v>
      </c>
      <c r="M428" s="5">
        <f t="shared" si="80"/>
        <v>1</v>
      </c>
      <c r="N428" s="5">
        <f t="shared" si="81"/>
        <v>0.21041093737452468</v>
      </c>
      <c r="O428" s="5">
        <f t="shared" si="82"/>
        <v>1</v>
      </c>
      <c r="P428" s="5">
        <f t="shared" si="83"/>
        <v>0</v>
      </c>
      <c r="Q428" s="5"/>
    </row>
    <row r="429" spans="1:17">
      <c r="A429" s="4" t="str">
        <f t="shared" si="72"/>
        <v>~ncha~ : [ɲtʃa]</v>
      </c>
      <c r="B429" s="2">
        <v>1</v>
      </c>
      <c r="C429" s="4" t="s">
        <v>310</v>
      </c>
      <c r="D429" s="5">
        <f t="shared" si="73"/>
        <v>4.0000000000000002E-4</v>
      </c>
      <c r="E429" s="5" t="str">
        <f t="shared" si="74"/>
        <v>~ncha~</v>
      </c>
      <c r="F429" s="5" t="str">
        <f t="shared" si="75"/>
        <v>[ɲtʃa]</v>
      </c>
      <c r="G429" s="6">
        <f t="shared" si="76"/>
        <v>4</v>
      </c>
      <c r="H429" s="6">
        <f t="shared" si="77"/>
        <v>4</v>
      </c>
      <c r="I429" s="6">
        <f t="shared" si="78"/>
        <v>4</v>
      </c>
      <c r="J429" s="5" cm="1">
        <f t="array" ref="J429">SUM(_xlfn._xlws.FILTER($D$2:$D$477,_xlfn.MAP($E$2:$E$477,_xlfn.LAMBDA(_xlpm.x,_xlpm.x=$E429))))</f>
        <v>4.0000000000000002E-4</v>
      </c>
      <c r="K429" s="5">
        <f t="shared" si="79"/>
        <v>1</v>
      </c>
      <c r="L429" s="5" cm="1">
        <f t="array" ref="L429">SUM(_xlfn._xlws.FILTER($D$2:$D$477,_xlfn.MAP($F$2:$F$477,_xlfn.LAMBDA(_xlpm.x,_xlpm.x=$F429))))</f>
        <v>4.0000000000000002E-4</v>
      </c>
      <c r="M429" s="5">
        <f t="shared" si="80"/>
        <v>1</v>
      </c>
      <c r="N429" s="5">
        <f t="shared" si="81"/>
        <v>0.2342468675289098</v>
      </c>
      <c r="O429" s="5">
        <f t="shared" si="82"/>
        <v>1</v>
      </c>
      <c r="P429" s="5">
        <f t="shared" si="83"/>
        <v>0</v>
      </c>
      <c r="Q429" s="5"/>
    </row>
    <row r="430" spans="1:17">
      <c r="A430" s="4" t="str">
        <f t="shared" si="72"/>
        <v>~rsió~ : [ɾsjo]</v>
      </c>
      <c r="B430" s="2">
        <v>1</v>
      </c>
      <c r="C430" s="4" t="s">
        <v>313</v>
      </c>
      <c r="D430" s="5">
        <f t="shared" si="73"/>
        <v>4.0000000000000002E-4</v>
      </c>
      <c r="E430" s="5" t="str">
        <f t="shared" si="74"/>
        <v>~rsió~</v>
      </c>
      <c r="F430" s="5" t="str">
        <f t="shared" si="75"/>
        <v>[ɾsjo]</v>
      </c>
      <c r="G430" s="6">
        <f t="shared" si="76"/>
        <v>4</v>
      </c>
      <c r="H430" s="6">
        <f t="shared" si="77"/>
        <v>4</v>
      </c>
      <c r="I430" s="6">
        <f t="shared" si="78"/>
        <v>4</v>
      </c>
      <c r="J430" s="5" cm="1">
        <f t="array" ref="J430">SUM(_xlfn._xlws.FILTER($D$2:$D$477,_xlfn.MAP($E$2:$E$477,_xlfn.LAMBDA(_xlpm.x,_xlpm.x=$E430))))</f>
        <v>4.0000000000000002E-4</v>
      </c>
      <c r="K430" s="5">
        <f t="shared" si="79"/>
        <v>1</v>
      </c>
      <c r="L430" s="5" cm="1">
        <f t="array" ref="L430">SUM(_xlfn._xlws.FILTER($D$2:$D$477,_xlfn.MAP($F$2:$F$477,_xlfn.LAMBDA(_xlpm.x,_xlpm.x=$F430))))</f>
        <v>4.0000000000000002E-4</v>
      </c>
      <c r="M430" s="5">
        <f t="shared" si="80"/>
        <v>1</v>
      </c>
      <c r="N430" s="5">
        <f t="shared" si="81"/>
        <v>0.2342468675289098</v>
      </c>
      <c r="O430" s="5">
        <f t="shared" si="82"/>
        <v>1</v>
      </c>
      <c r="P430" s="5">
        <f t="shared" si="83"/>
        <v>0</v>
      </c>
      <c r="Q430" s="5"/>
    </row>
    <row r="431" spans="1:17">
      <c r="A431" s="4" t="str">
        <f t="shared" si="72"/>
        <v>~rpre~ : [ɾpɾe]</v>
      </c>
      <c r="B431" s="2">
        <v>1</v>
      </c>
      <c r="C431" s="4" t="s">
        <v>316</v>
      </c>
      <c r="D431" s="5">
        <f t="shared" si="73"/>
        <v>4.0000000000000002E-4</v>
      </c>
      <c r="E431" s="5" t="str">
        <f t="shared" si="74"/>
        <v>~rpre~</v>
      </c>
      <c r="F431" s="5" t="str">
        <f t="shared" si="75"/>
        <v>[ɾpɾe]</v>
      </c>
      <c r="G431" s="6">
        <f t="shared" si="76"/>
        <v>4</v>
      </c>
      <c r="H431" s="6">
        <f t="shared" si="77"/>
        <v>4</v>
      </c>
      <c r="I431" s="6">
        <f t="shared" si="78"/>
        <v>4</v>
      </c>
      <c r="J431" s="5" cm="1">
        <f t="array" ref="J431">SUM(_xlfn._xlws.FILTER($D$2:$D$477,_xlfn.MAP($E$2:$E$477,_xlfn.LAMBDA(_xlpm.x,_xlpm.x=$E431))))</f>
        <v>4.0000000000000002E-4</v>
      </c>
      <c r="K431" s="5">
        <f t="shared" si="79"/>
        <v>1</v>
      </c>
      <c r="L431" s="5" cm="1">
        <f t="array" ref="L431">SUM(_xlfn._xlws.FILTER($D$2:$D$477,_xlfn.MAP($F$2:$F$477,_xlfn.LAMBDA(_xlpm.x,_xlpm.x=$F431))))</f>
        <v>4.0000000000000002E-4</v>
      </c>
      <c r="M431" s="5">
        <f t="shared" si="80"/>
        <v>1</v>
      </c>
      <c r="N431" s="5">
        <f t="shared" si="81"/>
        <v>0.2342468675289098</v>
      </c>
      <c r="O431" s="5">
        <f t="shared" si="82"/>
        <v>1</v>
      </c>
      <c r="P431" s="5">
        <f t="shared" si="83"/>
        <v>0</v>
      </c>
      <c r="Q431" s="5"/>
    </row>
    <row r="432" spans="1:17">
      <c r="A432" s="4" t="str">
        <f t="shared" si="72"/>
        <v>~zcla~ : [θkla]</v>
      </c>
      <c r="B432" s="2">
        <v>1</v>
      </c>
      <c r="C432" s="4" t="s">
        <v>332</v>
      </c>
      <c r="D432" s="5">
        <f t="shared" si="73"/>
        <v>4.0000000000000002E-4</v>
      </c>
      <c r="E432" s="5" t="str">
        <f t="shared" si="74"/>
        <v>~zcla~</v>
      </c>
      <c r="F432" s="5" t="str">
        <f t="shared" si="75"/>
        <v>[θkla]</v>
      </c>
      <c r="G432" s="6">
        <f t="shared" si="76"/>
        <v>4</v>
      </c>
      <c r="H432" s="6">
        <f t="shared" si="77"/>
        <v>4</v>
      </c>
      <c r="I432" s="6">
        <f t="shared" si="78"/>
        <v>4</v>
      </c>
      <c r="J432" s="5" cm="1">
        <f t="array" ref="J432">SUM(_xlfn._xlws.FILTER($D$2:$D$477,_xlfn.MAP($E$2:$E$477,_xlfn.LAMBDA(_xlpm.x,_xlpm.x=$E432))))</f>
        <v>4.0000000000000002E-4</v>
      </c>
      <c r="K432" s="5">
        <f t="shared" si="79"/>
        <v>1</v>
      </c>
      <c r="L432" s="5" cm="1">
        <f t="array" ref="L432">SUM(_xlfn._xlws.FILTER($D$2:$D$477,_xlfn.MAP($F$2:$F$477,_xlfn.LAMBDA(_xlpm.x,_xlpm.x=$F432))))</f>
        <v>4.0000000000000002E-4</v>
      </c>
      <c r="M432" s="5">
        <f t="shared" si="80"/>
        <v>1</v>
      </c>
      <c r="N432" s="5">
        <f t="shared" si="81"/>
        <v>0.2342468675289098</v>
      </c>
      <c r="O432" s="5">
        <f t="shared" si="82"/>
        <v>1</v>
      </c>
      <c r="P432" s="5">
        <f t="shared" si="83"/>
        <v>0</v>
      </c>
      <c r="Q432" s="5"/>
    </row>
    <row r="433" spans="1:17">
      <c r="A433" s="4" t="str">
        <f t="shared" si="72"/>
        <v>~ngre~ : [ŋgɾe]</v>
      </c>
      <c r="B433" s="2">
        <v>1</v>
      </c>
      <c r="C433" s="4" t="s">
        <v>345</v>
      </c>
      <c r="D433" s="5">
        <f t="shared" si="73"/>
        <v>4.0000000000000002E-4</v>
      </c>
      <c r="E433" s="5" t="str">
        <f t="shared" si="74"/>
        <v>~ngre~</v>
      </c>
      <c r="F433" s="5" t="str">
        <f t="shared" si="75"/>
        <v>[ŋgɾe]</v>
      </c>
      <c r="G433" s="6">
        <f t="shared" si="76"/>
        <v>4</v>
      </c>
      <c r="H433" s="6">
        <f t="shared" si="77"/>
        <v>4</v>
      </c>
      <c r="I433" s="6">
        <f t="shared" si="78"/>
        <v>4</v>
      </c>
      <c r="J433" s="5" cm="1">
        <f t="array" ref="J433">SUM(_xlfn._xlws.FILTER($D$2:$D$477,_xlfn.MAP($E$2:$E$477,_xlfn.LAMBDA(_xlpm.x,_xlpm.x=$E433))))</f>
        <v>4.0000000000000002E-4</v>
      </c>
      <c r="K433" s="5">
        <f t="shared" si="79"/>
        <v>1</v>
      </c>
      <c r="L433" s="5" cm="1">
        <f t="array" ref="L433">SUM(_xlfn._xlws.FILTER($D$2:$D$477,_xlfn.MAP($F$2:$F$477,_xlfn.LAMBDA(_xlpm.x,_xlpm.x=$F433))))</f>
        <v>4.0000000000000002E-4</v>
      </c>
      <c r="M433" s="5">
        <f t="shared" si="80"/>
        <v>1</v>
      </c>
      <c r="N433" s="5">
        <f t="shared" si="81"/>
        <v>0.2342468675289098</v>
      </c>
      <c r="O433" s="5">
        <f t="shared" si="82"/>
        <v>1</v>
      </c>
      <c r="P433" s="5">
        <f t="shared" si="83"/>
        <v>0</v>
      </c>
      <c r="Q433" s="5"/>
    </row>
    <row r="434" spans="1:17">
      <c r="A434" s="4" t="str">
        <f t="shared" si="72"/>
        <v>~drio~ : [ðɾjo]</v>
      </c>
      <c r="B434" s="2">
        <v>1</v>
      </c>
      <c r="C434" s="4" t="s">
        <v>356</v>
      </c>
      <c r="D434" s="5">
        <f t="shared" si="73"/>
        <v>4.0000000000000002E-4</v>
      </c>
      <c r="E434" s="5" t="str">
        <f t="shared" si="74"/>
        <v>~drio~</v>
      </c>
      <c r="F434" s="5" t="str">
        <f t="shared" si="75"/>
        <v>[ðɾjo]</v>
      </c>
      <c r="G434" s="6">
        <f t="shared" si="76"/>
        <v>4</v>
      </c>
      <c r="H434" s="6">
        <f t="shared" si="77"/>
        <v>4</v>
      </c>
      <c r="I434" s="6">
        <f t="shared" si="78"/>
        <v>4</v>
      </c>
      <c r="J434" s="5" cm="1">
        <f t="array" ref="J434">SUM(_xlfn._xlws.FILTER($D$2:$D$477,_xlfn.MAP($E$2:$E$477,_xlfn.LAMBDA(_xlpm.x,_xlpm.x=$E434))))</f>
        <v>4.0000000000000002E-4</v>
      </c>
      <c r="K434" s="5">
        <f t="shared" si="79"/>
        <v>1</v>
      </c>
      <c r="L434" s="5" cm="1">
        <f t="array" ref="L434">SUM(_xlfn._xlws.FILTER($D$2:$D$477,_xlfn.MAP($F$2:$F$477,_xlfn.LAMBDA(_xlpm.x,_xlpm.x=$F434))))</f>
        <v>4.0000000000000002E-4</v>
      </c>
      <c r="M434" s="5">
        <f t="shared" si="80"/>
        <v>1</v>
      </c>
      <c r="N434" s="5">
        <f t="shared" si="81"/>
        <v>0.2342468675289098</v>
      </c>
      <c r="O434" s="5">
        <f t="shared" si="82"/>
        <v>1</v>
      </c>
      <c r="P434" s="5">
        <f t="shared" si="83"/>
        <v>0</v>
      </c>
      <c r="Q434" s="5"/>
    </row>
    <row r="435" spans="1:17">
      <c r="A435" s="4" t="str">
        <f t="shared" si="72"/>
        <v>~triá~ : [tɾja]</v>
      </c>
      <c r="B435" s="2">
        <v>1</v>
      </c>
      <c r="C435" s="4" t="s">
        <v>376</v>
      </c>
      <c r="D435" s="5">
        <f t="shared" si="73"/>
        <v>4.0000000000000002E-4</v>
      </c>
      <c r="E435" s="5" t="str">
        <f t="shared" si="74"/>
        <v>~triá~</v>
      </c>
      <c r="F435" s="5" t="str">
        <f t="shared" si="75"/>
        <v>[tɾja]</v>
      </c>
      <c r="G435" s="6">
        <f t="shared" si="76"/>
        <v>4</v>
      </c>
      <c r="H435" s="6">
        <f t="shared" si="77"/>
        <v>4</v>
      </c>
      <c r="I435" s="6">
        <f t="shared" si="78"/>
        <v>4</v>
      </c>
      <c r="J435" s="5" cm="1">
        <f t="array" ref="J435">SUM(_xlfn._xlws.FILTER($D$2:$D$477,_xlfn.MAP($E$2:$E$477,_xlfn.LAMBDA(_xlpm.x,_xlpm.x=$E435))))</f>
        <v>4.0000000000000002E-4</v>
      </c>
      <c r="K435" s="5">
        <f t="shared" si="79"/>
        <v>1</v>
      </c>
      <c r="L435" s="5" cm="1">
        <f t="array" ref="L435">SUM(_xlfn._xlws.FILTER($D$2:$D$477,_xlfn.MAP($F$2:$F$477,_xlfn.LAMBDA(_xlpm.x,_xlpm.x=$F435))))</f>
        <v>4.0000000000000002E-4</v>
      </c>
      <c r="M435" s="5">
        <f t="shared" si="80"/>
        <v>1</v>
      </c>
      <c r="N435" s="5">
        <f t="shared" si="81"/>
        <v>0.2342468675289098</v>
      </c>
      <c r="O435" s="5">
        <f t="shared" si="82"/>
        <v>1</v>
      </c>
      <c r="P435" s="5">
        <f t="shared" si="83"/>
        <v>0</v>
      </c>
      <c r="Q435" s="5"/>
    </row>
    <row r="436" spans="1:17">
      <c r="A436" s="4" t="str">
        <f t="shared" si="72"/>
        <v>~stre~ : [stɾe]</v>
      </c>
      <c r="B436" s="2">
        <v>1</v>
      </c>
      <c r="C436" s="4" t="s">
        <v>386</v>
      </c>
      <c r="D436" s="5">
        <f t="shared" si="73"/>
        <v>4.0000000000000002E-4</v>
      </c>
      <c r="E436" s="5" t="str">
        <f t="shared" si="74"/>
        <v>~stre~</v>
      </c>
      <c r="F436" s="5" t="str">
        <f t="shared" si="75"/>
        <v>[stɾe]</v>
      </c>
      <c r="G436" s="6">
        <f t="shared" si="76"/>
        <v>4</v>
      </c>
      <c r="H436" s="6">
        <f t="shared" si="77"/>
        <v>4</v>
      </c>
      <c r="I436" s="6">
        <f t="shared" si="78"/>
        <v>4</v>
      </c>
      <c r="J436" s="5" cm="1">
        <f t="array" ref="J436">SUM(_xlfn._xlws.FILTER($D$2:$D$477,_xlfn.MAP($E$2:$E$477,_xlfn.LAMBDA(_xlpm.x,_xlpm.x=$E436))))</f>
        <v>4.0000000000000002E-4</v>
      </c>
      <c r="K436" s="5">
        <f t="shared" si="79"/>
        <v>1</v>
      </c>
      <c r="L436" s="5" cm="1">
        <f t="array" ref="L436">SUM(_xlfn._xlws.FILTER($D$2:$D$477,_xlfn.MAP($F$2:$F$477,_xlfn.LAMBDA(_xlpm.x,_xlpm.x=$F436))))</f>
        <v>4.0000000000000002E-4</v>
      </c>
      <c r="M436" s="5">
        <f t="shared" si="80"/>
        <v>1</v>
      </c>
      <c r="N436" s="5">
        <f t="shared" si="81"/>
        <v>0.2342468675289098</v>
      </c>
      <c r="O436" s="5">
        <f t="shared" si="82"/>
        <v>1</v>
      </c>
      <c r="P436" s="5">
        <f t="shared" si="83"/>
        <v>0</v>
      </c>
      <c r="Q436" s="5"/>
    </row>
    <row r="437" spans="1:17">
      <c r="A437" s="4" t="str">
        <f t="shared" si="72"/>
        <v>~stra~ : [stɾa]</v>
      </c>
      <c r="B437" s="2">
        <v>1</v>
      </c>
      <c r="C437" s="4" t="s">
        <v>387</v>
      </c>
      <c r="D437" s="5">
        <f t="shared" si="73"/>
        <v>4.0000000000000002E-4</v>
      </c>
      <c r="E437" s="5" t="str">
        <f t="shared" si="74"/>
        <v>~stra~</v>
      </c>
      <c r="F437" s="5" t="str">
        <f t="shared" si="75"/>
        <v>[stɾa]</v>
      </c>
      <c r="G437" s="6">
        <f t="shared" si="76"/>
        <v>4</v>
      </c>
      <c r="H437" s="6">
        <f t="shared" si="77"/>
        <v>4</v>
      </c>
      <c r="I437" s="6">
        <f t="shared" si="78"/>
        <v>4</v>
      </c>
      <c r="J437" s="5" cm="1">
        <f t="array" ref="J437">SUM(_xlfn._xlws.FILTER($D$2:$D$477,_xlfn.MAP($E$2:$E$477,_xlfn.LAMBDA(_xlpm.x,_xlpm.x=$E437))))</f>
        <v>4.0000000000000002E-4</v>
      </c>
      <c r="K437" s="5">
        <f t="shared" si="79"/>
        <v>1</v>
      </c>
      <c r="L437" s="5" cm="1">
        <f t="array" ref="L437">SUM(_xlfn._xlws.FILTER($D$2:$D$477,_xlfn.MAP($F$2:$F$477,_xlfn.LAMBDA(_xlpm.x,_xlpm.x=$F437))))</f>
        <v>4.0000000000000002E-4</v>
      </c>
      <c r="M437" s="5">
        <f t="shared" si="80"/>
        <v>1</v>
      </c>
      <c r="N437" s="5">
        <f t="shared" si="81"/>
        <v>0.2342468675289098</v>
      </c>
      <c r="O437" s="5">
        <f t="shared" si="82"/>
        <v>1</v>
      </c>
      <c r="P437" s="5">
        <f t="shared" si="83"/>
        <v>0</v>
      </c>
      <c r="Q437" s="5"/>
    </row>
    <row r="438" spans="1:17">
      <c r="A438" s="4" t="str">
        <f t="shared" si="72"/>
        <v>~scue~ : [skwe]</v>
      </c>
      <c r="B438" s="2">
        <v>1</v>
      </c>
      <c r="C438" s="4" t="s">
        <v>391</v>
      </c>
      <c r="D438" s="5">
        <f t="shared" si="73"/>
        <v>4.0000000000000002E-4</v>
      </c>
      <c r="E438" s="5" t="str">
        <f t="shared" si="74"/>
        <v>~scue~</v>
      </c>
      <c r="F438" s="5" t="str">
        <f t="shared" si="75"/>
        <v>[skwe]</v>
      </c>
      <c r="G438" s="6">
        <f t="shared" si="76"/>
        <v>4</v>
      </c>
      <c r="H438" s="6">
        <f t="shared" si="77"/>
        <v>4</v>
      </c>
      <c r="I438" s="6">
        <f t="shared" si="78"/>
        <v>4</v>
      </c>
      <c r="J438" s="5" cm="1">
        <f t="array" ref="J438">SUM(_xlfn._xlws.FILTER($D$2:$D$477,_xlfn.MAP($E$2:$E$477,_xlfn.LAMBDA(_xlpm.x,_xlpm.x=$E438))))</f>
        <v>4.0000000000000002E-4</v>
      </c>
      <c r="K438" s="5">
        <f t="shared" si="79"/>
        <v>1</v>
      </c>
      <c r="L438" s="5" cm="1">
        <f t="array" ref="L438">SUM(_xlfn._xlws.FILTER($D$2:$D$477,_xlfn.MAP($F$2:$F$477,_xlfn.LAMBDA(_xlpm.x,_xlpm.x=$F438))))</f>
        <v>4.0000000000000002E-4</v>
      </c>
      <c r="M438" s="5">
        <f t="shared" si="80"/>
        <v>1</v>
      </c>
      <c r="N438" s="5">
        <f t="shared" si="81"/>
        <v>0.2342468675289098</v>
      </c>
      <c r="O438" s="5">
        <f t="shared" si="82"/>
        <v>1</v>
      </c>
      <c r="P438" s="5">
        <f t="shared" si="83"/>
        <v>0</v>
      </c>
      <c r="Q438" s="5"/>
    </row>
    <row r="439" spans="1:17">
      <c r="A439" s="4" t="str">
        <f t="shared" si="72"/>
        <v>~scla~ : [skla]</v>
      </c>
      <c r="B439" s="2">
        <v>1</v>
      </c>
      <c r="C439" s="4" t="s">
        <v>393</v>
      </c>
      <c r="D439" s="5">
        <f t="shared" si="73"/>
        <v>4.0000000000000002E-4</v>
      </c>
      <c r="E439" s="5" t="str">
        <f t="shared" si="74"/>
        <v>~scla~</v>
      </c>
      <c r="F439" s="5" t="str">
        <f t="shared" si="75"/>
        <v>[skla]</v>
      </c>
      <c r="G439" s="6">
        <f t="shared" si="76"/>
        <v>4</v>
      </c>
      <c r="H439" s="6">
        <f t="shared" si="77"/>
        <v>4</v>
      </c>
      <c r="I439" s="6">
        <f t="shared" si="78"/>
        <v>4</v>
      </c>
      <c r="J439" s="5" cm="1">
        <f t="array" ref="J439">SUM(_xlfn._xlws.FILTER($D$2:$D$477,_xlfn.MAP($E$2:$E$477,_xlfn.LAMBDA(_xlpm.x,_xlpm.x=$E439))))</f>
        <v>4.0000000000000002E-4</v>
      </c>
      <c r="K439" s="5">
        <f t="shared" si="79"/>
        <v>1</v>
      </c>
      <c r="L439" s="5" cm="1">
        <f t="array" ref="L439">SUM(_xlfn._xlws.FILTER($D$2:$D$477,_xlfn.MAP($F$2:$F$477,_xlfn.LAMBDA(_xlpm.x,_xlpm.x=$F439))))</f>
        <v>4.0000000000000002E-4</v>
      </c>
      <c r="M439" s="5">
        <f t="shared" si="80"/>
        <v>1</v>
      </c>
      <c r="N439" s="5">
        <f t="shared" si="81"/>
        <v>0.2342468675289098</v>
      </c>
      <c r="O439" s="5">
        <f t="shared" si="82"/>
        <v>1</v>
      </c>
      <c r="P439" s="5">
        <f t="shared" si="83"/>
        <v>0</v>
      </c>
      <c r="Q439" s="5"/>
    </row>
    <row r="440" spans="1:17">
      <c r="A440" s="4" t="str">
        <f t="shared" si="72"/>
        <v>~prue~ : [pɾwe]</v>
      </c>
      <c r="B440" s="2">
        <v>1</v>
      </c>
      <c r="C440" s="4" t="s">
        <v>407</v>
      </c>
      <c r="D440" s="5">
        <f t="shared" si="73"/>
        <v>4.0000000000000002E-4</v>
      </c>
      <c r="E440" s="5" t="str">
        <f t="shared" si="74"/>
        <v>~prue~</v>
      </c>
      <c r="F440" s="5" t="str">
        <f t="shared" si="75"/>
        <v>[pɾwe]</v>
      </c>
      <c r="G440" s="6">
        <f t="shared" si="76"/>
        <v>4</v>
      </c>
      <c r="H440" s="6">
        <f t="shared" si="77"/>
        <v>4</v>
      </c>
      <c r="I440" s="6">
        <f t="shared" si="78"/>
        <v>4</v>
      </c>
      <c r="J440" s="5" cm="1">
        <f t="array" ref="J440">SUM(_xlfn._xlws.FILTER($D$2:$D$477,_xlfn.MAP($E$2:$E$477,_xlfn.LAMBDA(_xlpm.x,_xlpm.x=$E440))))</f>
        <v>4.0000000000000002E-4</v>
      </c>
      <c r="K440" s="5">
        <f t="shared" si="79"/>
        <v>1</v>
      </c>
      <c r="L440" s="5" cm="1">
        <f t="array" ref="L440">SUM(_xlfn._xlws.FILTER($D$2:$D$477,_xlfn.MAP($F$2:$F$477,_xlfn.LAMBDA(_xlpm.x,_xlpm.x=$F440))))</f>
        <v>4.0000000000000002E-4</v>
      </c>
      <c r="M440" s="5">
        <f t="shared" si="80"/>
        <v>1</v>
      </c>
      <c r="N440" s="5">
        <f t="shared" si="81"/>
        <v>0.2342468675289098</v>
      </c>
      <c r="O440" s="5">
        <f t="shared" si="82"/>
        <v>1</v>
      </c>
      <c r="P440" s="5">
        <f t="shared" si="83"/>
        <v>0</v>
      </c>
      <c r="Q440" s="5"/>
    </row>
    <row r="441" spans="1:17">
      <c r="A441" s="4" t="str">
        <f t="shared" si="72"/>
        <v>~plie~ : [plje]</v>
      </c>
      <c r="B441" s="2">
        <v>1</v>
      </c>
      <c r="C441" s="4" t="s">
        <v>414</v>
      </c>
      <c r="D441" s="5">
        <f t="shared" si="73"/>
        <v>4.0000000000000002E-4</v>
      </c>
      <c r="E441" s="5" t="str">
        <f t="shared" si="74"/>
        <v>~plie~</v>
      </c>
      <c r="F441" s="5" t="str">
        <f t="shared" si="75"/>
        <v>[plje]</v>
      </c>
      <c r="G441" s="6">
        <f t="shared" si="76"/>
        <v>4</v>
      </c>
      <c r="H441" s="6">
        <f t="shared" si="77"/>
        <v>4</v>
      </c>
      <c r="I441" s="6">
        <f t="shared" si="78"/>
        <v>4</v>
      </c>
      <c r="J441" s="5" cm="1">
        <f t="array" ref="J441">SUM(_xlfn._xlws.FILTER($D$2:$D$477,_xlfn.MAP($E$2:$E$477,_xlfn.LAMBDA(_xlpm.x,_xlpm.x=$E441))))</f>
        <v>4.0000000000000002E-4</v>
      </c>
      <c r="K441" s="5">
        <f t="shared" si="79"/>
        <v>1</v>
      </c>
      <c r="L441" s="5" cm="1">
        <f t="array" ref="L441">SUM(_xlfn._xlws.FILTER($D$2:$D$477,_xlfn.MAP($F$2:$F$477,_xlfn.LAMBDA(_xlpm.x,_xlpm.x=$F441))))</f>
        <v>4.0000000000000002E-4</v>
      </c>
      <c r="M441" s="5">
        <f t="shared" si="80"/>
        <v>1</v>
      </c>
      <c r="N441" s="5">
        <f t="shared" si="81"/>
        <v>0.2342468675289098</v>
      </c>
      <c r="O441" s="5">
        <f t="shared" si="82"/>
        <v>1</v>
      </c>
      <c r="P441" s="5">
        <f t="shared" si="83"/>
        <v>0</v>
      </c>
      <c r="Q441" s="5"/>
    </row>
    <row r="442" spans="1:17">
      <c r="A442" s="4" t="str">
        <f t="shared" si="72"/>
        <v>~ntro~ : [ntɾo]</v>
      </c>
      <c r="B442" s="2">
        <v>1</v>
      </c>
      <c r="C442" s="4" t="s">
        <v>425</v>
      </c>
      <c r="D442" s="5">
        <f t="shared" si="73"/>
        <v>4.0000000000000002E-4</v>
      </c>
      <c r="E442" s="5" t="str">
        <f t="shared" si="74"/>
        <v>~ntro~</v>
      </c>
      <c r="F442" s="5" t="str">
        <f t="shared" si="75"/>
        <v>[ntɾo]</v>
      </c>
      <c r="G442" s="6">
        <f t="shared" si="76"/>
        <v>4</v>
      </c>
      <c r="H442" s="6">
        <f t="shared" si="77"/>
        <v>4</v>
      </c>
      <c r="I442" s="6">
        <f t="shared" si="78"/>
        <v>4</v>
      </c>
      <c r="J442" s="5" cm="1">
        <f t="array" ref="J442">SUM(_xlfn._xlws.FILTER($D$2:$D$477,_xlfn.MAP($E$2:$E$477,_xlfn.LAMBDA(_xlpm.x,_xlpm.x=$E442))))</f>
        <v>4.0000000000000002E-4</v>
      </c>
      <c r="K442" s="5">
        <f t="shared" si="79"/>
        <v>1</v>
      </c>
      <c r="L442" s="5" cm="1">
        <f t="array" ref="L442">SUM(_xlfn._xlws.FILTER($D$2:$D$477,_xlfn.MAP($F$2:$F$477,_xlfn.LAMBDA(_xlpm.x,_xlpm.x=$F442))))</f>
        <v>4.0000000000000002E-4</v>
      </c>
      <c r="M442" s="5">
        <f t="shared" si="80"/>
        <v>1</v>
      </c>
      <c r="N442" s="5">
        <f t="shared" si="81"/>
        <v>0.2342468675289098</v>
      </c>
      <c r="O442" s="5">
        <f t="shared" si="82"/>
        <v>1</v>
      </c>
      <c r="P442" s="5">
        <f t="shared" si="83"/>
        <v>0</v>
      </c>
      <c r="Q442" s="5"/>
    </row>
    <row r="443" spans="1:17">
      <c r="A443" s="4" t="str">
        <f t="shared" si="72"/>
        <v>~ntre~ : [ntɾe]</v>
      </c>
      <c r="B443" s="2">
        <v>1</v>
      </c>
      <c r="C443" s="4" t="s">
        <v>426</v>
      </c>
      <c r="D443" s="5">
        <f t="shared" si="73"/>
        <v>4.0000000000000002E-4</v>
      </c>
      <c r="E443" s="5" t="str">
        <f t="shared" si="74"/>
        <v>~ntre~</v>
      </c>
      <c r="F443" s="5" t="str">
        <f t="shared" si="75"/>
        <v>[ntɾe]</v>
      </c>
      <c r="G443" s="6">
        <f t="shared" si="76"/>
        <v>4</v>
      </c>
      <c r="H443" s="6">
        <f t="shared" si="77"/>
        <v>4</v>
      </c>
      <c r="I443" s="6">
        <f t="shared" si="78"/>
        <v>4</v>
      </c>
      <c r="J443" s="5" cm="1">
        <f t="array" ref="J443">SUM(_xlfn._xlws.FILTER($D$2:$D$477,_xlfn.MAP($E$2:$E$477,_xlfn.LAMBDA(_xlpm.x,_xlpm.x=$E443))))</f>
        <v>4.0000000000000002E-4</v>
      </c>
      <c r="K443" s="5">
        <f t="shared" si="79"/>
        <v>1</v>
      </c>
      <c r="L443" s="5" cm="1">
        <f t="array" ref="L443">SUM(_xlfn._xlws.FILTER($D$2:$D$477,_xlfn.MAP($F$2:$F$477,_xlfn.LAMBDA(_xlpm.x,_xlpm.x=$F443))))</f>
        <v>4.0000000000000002E-4</v>
      </c>
      <c r="M443" s="5">
        <f t="shared" si="80"/>
        <v>1</v>
      </c>
      <c r="N443" s="5">
        <f t="shared" si="81"/>
        <v>0.2342468675289098</v>
      </c>
      <c r="O443" s="5">
        <f t="shared" si="82"/>
        <v>1</v>
      </c>
      <c r="P443" s="5">
        <f t="shared" si="83"/>
        <v>0</v>
      </c>
      <c r="Q443" s="5"/>
    </row>
    <row r="444" spans="1:17">
      <c r="A444" s="4" t="str">
        <f t="shared" si="72"/>
        <v>~ntua~ : [ntwa]</v>
      </c>
      <c r="B444" s="2">
        <v>1</v>
      </c>
      <c r="C444" s="4" t="s">
        <v>427</v>
      </c>
      <c r="D444" s="5">
        <f t="shared" si="73"/>
        <v>4.0000000000000002E-4</v>
      </c>
      <c r="E444" s="5" t="str">
        <f t="shared" si="74"/>
        <v>~ntua~</v>
      </c>
      <c r="F444" s="5" t="str">
        <f t="shared" si="75"/>
        <v>[ntwa]</v>
      </c>
      <c r="G444" s="6">
        <f t="shared" si="76"/>
        <v>4</v>
      </c>
      <c r="H444" s="6">
        <f t="shared" si="77"/>
        <v>4</v>
      </c>
      <c r="I444" s="6">
        <f t="shared" si="78"/>
        <v>4</v>
      </c>
      <c r="J444" s="5" cm="1">
        <f t="array" ref="J444">SUM(_xlfn._xlws.FILTER($D$2:$D$477,_xlfn.MAP($E$2:$E$477,_xlfn.LAMBDA(_xlpm.x,_xlpm.x=$E444))))</f>
        <v>4.0000000000000002E-4</v>
      </c>
      <c r="K444" s="5">
        <f t="shared" si="79"/>
        <v>1</v>
      </c>
      <c r="L444" s="5" cm="1">
        <f t="array" ref="L444">SUM(_xlfn._xlws.FILTER($D$2:$D$477,_xlfn.MAP($F$2:$F$477,_xlfn.LAMBDA(_xlpm.x,_xlpm.x=$F444))))</f>
        <v>4.0000000000000002E-4</v>
      </c>
      <c r="M444" s="5">
        <f t="shared" si="80"/>
        <v>1</v>
      </c>
      <c r="N444" s="5">
        <f t="shared" si="81"/>
        <v>0.2342468675289098</v>
      </c>
      <c r="O444" s="5">
        <f t="shared" si="82"/>
        <v>1</v>
      </c>
      <c r="P444" s="5">
        <f t="shared" si="83"/>
        <v>0</v>
      </c>
      <c r="Q444" s="5"/>
    </row>
    <row r="445" spans="1:17">
      <c r="A445" s="4" t="str">
        <f t="shared" si="72"/>
        <v>~nsta~ : [nsta]</v>
      </c>
      <c r="B445" s="2">
        <v>1</v>
      </c>
      <c r="C445" s="4" t="s">
        <v>431</v>
      </c>
      <c r="D445" s="5">
        <f t="shared" si="73"/>
        <v>4.0000000000000002E-4</v>
      </c>
      <c r="E445" s="5" t="str">
        <f t="shared" si="74"/>
        <v>~nsta~</v>
      </c>
      <c r="F445" s="5" t="str">
        <f t="shared" si="75"/>
        <v>[nsta]</v>
      </c>
      <c r="G445" s="6">
        <f t="shared" si="76"/>
        <v>4</v>
      </c>
      <c r="H445" s="6">
        <f t="shared" si="77"/>
        <v>4</v>
      </c>
      <c r="I445" s="6">
        <f t="shared" si="78"/>
        <v>4</v>
      </c>
      <c r="J445" s="5" cm="1">
        <f t="array" ref="J445">SUM(_xlfn._xlws.FILTER($D$2:$D$477,_xlfn.MAP($E$2:$E$477,_xlfn.LAMBDA(_xlpm.x,_xlpm.x=$E445))))</f>
        <v>4.0000000000000002E-4</v>
      </c>
      <c r="K445" s="5">
        <f t="shared" si="79"/>
        <v>1</v>
      </c>
      <c r="L445" s="5" cm="1">
        <f t="array" ref="L445">SUM(_xlfn._xlws.FILTER($D$2:$D$477,_xlfn.MAP($F$2:$F$477,_xlfn.LAMBDA(_xlpm.x,_xlpm.x=$F445))))</f>
        <v>4.0000000000000002E-4</v>
      </c>
      <c r="M445" s="5">
        <f t="shared" si="80"/>
        <v>1</v>
      </c>
      <c r="N445" s="5">
        <f t="shared" si="81"/>
        <v>0.2342468675289098</v>
      </c>
      <c r="O445" s="5">
        <f t="shared" si="82"/>
        <v>1</v>
      </c>
      <c r="P445" s="5">
        <f t="shared" si="83"/>
        <v>0</v>
      </c>
      <c r="Q445" s="5"/>
    </row>
    <row r="446" spans="1:17">
      <c r="A446" s="4" t="str">
        <f t="shared" si="72"/>
        <v>~mpro~ : [mpɾo]</v>
      </c>
      <c r="B446" s="2">
        <v>1</v>
      </c>
      <c r="C446" s="4" t="s">
        <v>438</v>
      </c>
      <c r="D446" s="5">
        <f t="shared" si="73"/>
        <v>4.0000000000000002E-4</v>
      </c>
      <c r="E446" s="5" t="str">
        <f t="shared" si="74"/>
        <v>~mpro~</v>
      </c>
      <c r="F446" s="5" t="str">
        <f t="shared" si="75"/>
        <v>[mpɾo]</v>
      </c>
      <c r="G446" s="6">
        <f t="shared" si="76"/>
        <v>4</v>
      </c>
      <c r="H446" s="6">
        <f t="shared" si="77"/>
        <v>4</v>
      </c>
      <c r="I446" s="6">
        <f t="shared" si="78"/>
        <v>4</v>
      </c>
      <c r="J446" s="5" cm="1">
        <f t="array" ref="J446">SUM(_xlfn._xlws.FILTER($D$2:$D$477,_xlfn.MAP($E$2:$E$477,_xlfn.LAMBDA(_xlpm.x,_xlpm.x=$E446))))</f>
        <v>4.0000000000000002E-4</v>
      </c>
      <c r="K446" s="5">
        <f t="shared" si="79"/>
        <v>1</v>
      </c>
      <c r="L446" s="5" cm="1">
        <f t="array" ref="L446">SUM(_xlfn._xlws.FILTER($D$2:$D$477,_xlfn.MAP($F$2:$F$477,_xlfn.LAMBDA(_xlpm.x,_xlpm.x=$F446))))</f>
        <v>4.0000000000000002E-4</v>
      </c>
      <c r="M446" s="5">
        <f t="shared" si="80"/>
        <v>1</v>
      </c>
      <c r="N446" s="5">
        <f t="shared" si="81"/>
        <v>0.2342468675289098</v>
      </c>
      <c r="O446" s="5">
        <f t="shared" si="82"/>
        <v>1</v>
      </c>
      <c r="P446" s="5">
        <f t="shared" si="83"/>
        <v>0</v>
      </c>
      <c r="Q446" s="5"/>
    </row>
    <row r="447" spans="1:17">
      <c r="A447" s="4" t="str">
        <f t="shared" si="72"/>
        <v>~mplo~ : [mplo]</v>
      </c>
      <c r="B447" s="2">
        <v>1</v>
      </c>
      <c r="C447" s="4" t="s">
        <v>439</v>
      </c>
      <c r="D447" s="5">
        <f t="shared" si="73"/>
        <v>4.0000000000000002E-4</v>
      </c>
      <c r="E447" s="5" t="str">
        <f t="shared" si="74"/>
        <v>~mplo~</v>
      </c>
      <c r="F447" s="5" t="str">
        <f t="shared" si="75"/>
        <v>[mplo]</v>
      </c>
      <c r="G447" s="6">
        <f t="shared" si="76"/>
        <v>4</v>
      </c>
      <c r="H447" s="6">
        <f t="shared" si="77"/>
        <v>4</v>
      </c>
      <c r="I447" s="6">
        <f t="shared" si="78"/>
        <v>4</v>
      </c>
      <c r="J447" s="5" cm="1">
        <f t="array" ref="J447">SUM(_xlfn._xlws.FILTER($D$2:$D$477,_xlfn.MAP($E$2:$E$477,_xlfn.LAMBDA(_xlpm.x,_xlpm.x=$E447))))</f>
        <v>4.0000000000000002E-4</v>
      </c>
      <c r="K447" s="5">
        <f t="shared" si="79"/>
        <v>1</v>
      </c>
      <c r="L447" s="5" cm="1">
        <f t="array" ref="L447">SUM(_xlfn._xlws.FILTER($D$2:$D$477,_xlfn.MAP($F$2:$F$477,_xlfn.LAMBDA(_xlpm.x,_xlpm.x=$F447))))</f>
        <v>4.0000000000000002E-4</v>
      </c>
      <c r="M447" s="5">
        <f t="shared" si="80"/>
        <v>1</v>
      </c>
      <c r="N447" s="5">
        <f t="shared" si="81"/>
        <v>0.2342468675289098</v>
      </c>
      <c r="O447" s="5">
        <f t="shared" si="82"/>
        <v>1</v>
      </c>
      <c r="P447" s="5">
        <f t="shared" si="83"/>
        <v>0</v>
      </c>
      <c r="Q447" s="5"/>
    </row>
    <row r="448" spans="1:17">
      <c r="A448" s="4" t="str">
        <f t="shared" si="72"/>
        <v>~mple~ : [mple]</v>
      </c>
      <c r="B448" s="2">
        <v>1</v>
      </c>
      <c r="C448" s="4" t="s">
        <v>441</v>
      </c>
      <c r="D448" s="5">
        <f t="shared" si="73"/>
        <v>4.0000000000000002E-4</v>
      </c>
      <c r="E448" s="5" t="str">
        <f t="shared" si="74"/>
        <v>~mple~</v>
      </c>
      <c r="F448" s="5" t="str">
        <f t="shared" si="75"/>
        <v>[mple]</v>
      </c>
      <c r="G448" s="6">
        <f t="shared" si="76"/>
        <v>4</v>
      </c>
      <c r="H448" s="6">
        <f t="shared" si="77"/>
        <v>4</v>
      </c>
      <c r="I448" s="6">
        <f t="shared" si="78"/>
        <v>4</v>
      </c>
      <c r="J448" s="5" cm="1">
        <f t="array" ref="J448">SUM(_xlfn._xlws.FILTER($D$2:$D$477,_xlfn.MAP($E$2:$E$477,_xlfn.LAMBDA(_xlpm.x,_xlpm.x=$E448))))</f>
        <v>4.0000000000000002E-4</v>
      </c>
      <c r="K448" s="5">
        <f t="shared" si="79"/>
        <v>1</v>
      </c>
      <c r="L448" s="5" cm="1">
        <f t="array" ref="L448">SUM(_xlfn._xlws.FILTER($D$2:$D$477,_xlfn.MAP($F$2:$F$477,_xlfn.LAMBDA(_xlpm.x,_xlpm.x=$F448))))</f>
        <v>4.0000000000000002E-4</v>
      </c>
      <c r="M448" s="5">
        <f t="shared" si="80"/>
        <v>1</v>
      </c>
      <c r="N448" s="5">
        <f t="shared" si="81"/>
        <v>0.2342468675289098</v>
      </c>
      <c r="O448" s="5">
        <f t="shared" si="82"/>
        <v>1</v>
      </c>
      <c r="P448" s="5">
        <f t="shared" si="83"/>
        <v>0</v>
      </c>
      <c r="Q448" s="5"/>
    </row>
    <row r="449" spans="1:17">
      <c r="A449" s="4" t="str">
        <f t="shared" si="72"/>
        <v>~mpió~ : [mpjo]</v>
      </c>
      <c r="B449" s="2">
        <v>1</v>
      </c>
      <c r="C449" s="4" t="s">
        <v>442</v>
      </c>
      <c r="D449" s="5">
        <f t="shared" si="73"/>
        <v>4.0000000000000002E-4</v>
      </c>
      <c r="E449" s="5" t="str">
        <f t="shared" si="74"/>
        <v>~mpió~</v>
      </c>
      <c r="F449" s="5" t="str">
        <f t="shared" si="75"/>
        <v>[mpjo]</v>
      </c>
      <c r="G449" s="6">
        <f t="shared" si="76"/>
        <v>4</v>
      </c>
      <c r="H449" s="6">
        <f t="shared" si="77"/>
        <v>4</v>
      </c>
      <c r="I449" s="6">
        <f t="shared" si="78"/>
        <v>4</v>
      </c>
      <c r="J449" s="5" cm="1">
        <f t="array" ref="J449">SUM(_xlfn._xlws.FILTER($D$2:$D$477,_xlfn.MAP($E$2:$E$477,_xlfn.LAMBDA(_xlpm.x,_xlpm.x=$E449))))</f>
        <v>4.0000000000000002E-4</v>
      </c>
      <c r="K449" s="5">
        <f t="shared" si="79"/>
        <v>1</v>
      </c>
      <c r="L449" s="5" cm="1">
        <f t="array" ref="L449">SUM(_xlfn._xlws.FILTER($D$2:$D$477,_xlfn.MAP($F$2:$F$477,_xlfn.LAMBDA(_xlpm.x,_xlpm.x=$F449))))</f>
        <v>4.0000000000000002E-4</v>
      </c>
      <c r="M449" s="5">
        <f t="shared" si="80"/>
        <v>1</v>
      </c>
      <c r="N449" s="5">
        <f t="shared" si="81"/>
        <v>0.2342468675289098</v>
      </c>
      <c r="O449" s="5">
        <f t="shared" si="82"/>
        <v>1</v>
      </c>
      <c r="P449" s="5">
        <f t="shared" si="83"/>
        <v>0</v>
      </c>
      <c r="Q449" s="5"/>
    </row>
    <row r="450" spans="1:17">
      <c r="A450" s="4" t="str">
        <f t="shared" ref="A450:A477" si="84">_xlfn.LET(_xlpm.sep," : ",CONCATENATE(E450,_xlpm.sep,F450))</f>
        <v>~mpia~ : [mpja]</v>
      </c>
      <c r="B450" s="2">
        <v>1</v>
      </c>
      <c r="C450" s="4" t="s">
        <v>443</v>
      </c>
      <c r="D450" s="5">
        <f t="shared" ref="D450:D477" si="85">B450/freq.sum.r1a</f>
        <v>4.0000000000000002E-4</v>
      </c>
      <c r="E450" s="5" t="str">
        <f t="shared" ref="E450:E477" si="86">_xlfn.LET(_xlpm.sep,":",_xlpm.w,$C450,_xlfn.CONCAT("~",RIGHT(_xlpm.w,LEN(_xlpm.w)-FIND(_xlpm.sep,_xlpm.w)),"~"))</f>
        <v>~mpia~</v>
      </c>
      <c r="F450" s="5" t="str">
        <f t="shared" ref="F450:F477" si="87">_xlfn.LET(_xlpm.sep,":",_xlpm.w,$C450,_xlfn.CONCAT("[",LEFT(_xlpm.w,FIND(_xlpm.sep,_xlpm.w)-1),"]"))</f>
        <v>[mpja]</v>
      </c>
      <c r="G450" s="6">
        <f t="shared" ref="G450:G477" si="88">_xlfn.LET(_xlpm.w,E450,LEN(_xlpm.w)-2)</f>
        <v>4</v>
      </c>
      <c r="H450" s="6">
        <f t="shared" ref="H450:H477" si="89">_xlfn.LET(_xlpm.w,F450,LEN(_xlpm.w)-2)</f>
        <v>4</v>
      </c>
      <c r="I450" s="6">
        <f t="shared" ref="I450:I513" si="90">_xlfn.LET(_xlpm.a,H450,_xlpm.b,G450,MAX(_xlpm.a,_xlpm.b))</f>
        <v>4</v>
      </c>
      <c r="J450" s="5" cm="1">
        <f t="array" ref="J450">SUM(_xlfn._xlws.FILTER($D$2:$D$477,_xlfn.MAP($E$2:$E$477,_xlfn.LAMBDA(_xlpm.x,_xlpm.x=$E450))))</f>
        <v>4.0000000000000002E-4</v>
      </c>
      <c r="K450" s="5">
        <f t="shared" ref="K450:K513" si="91">$D450/J450</f>
        <v>1</v>
      </c>
      <c r="L450" s="5" cm="1">
        <f t="array" ref="L450">SUM(_xlfn._xlws.FILTER($D$2:$D$477,_xlfn.MAP($F$2:$F$477,_xlfn.LAMBDA(_xlpm.x,_xlpm.x=$F450))))</f>
        <v>4.0000000000000002E-4</v>
      </c>
      <c r="M450" s="5">
        <f t="shared" ref="M450:M513" si="92">$D450/L450</f>
        <v>1</v>
      </c>
      <c r="N450" s="5">
        <f t="shared" ref="N450:N513" si="93">_xlfn.LET(_xlpm.freq,B450,_xlpm.size,H450+1,_xlpm.F,O450,LOG(1+_xlpm.freq)*LOG(1+_xlpm.size)*_xlpm.F)</f>
        <v>0.2342468675289098</v>
      </c>
      <c r="O450" s="5">
        <f t="shared" ref="O450:O477" si="94">_xlfn.LET(_xlpm.a,M450,_xlpm.b,K450,2*_xlpm.a*_xlpm.b/(_xlpm.a+_xlpm.b))</f>
        <v>1</v>
      </c>
      <c r="P450" s="5">
        <f t="shared" ref="P450:P477" si="95">_xlfn.LET(_xlpm.p,K450,_xlpm.q,M450,LOG(_xlpm.p/_xlpm.q))</f>
        <v>0</v>
      </c>
      <c r="Q450" s="5"/>
    </row>
    <row r="451" spans="1:17">
      <c r="A451" s="4" t="str">
        <f t="shared" si="84"/>
        <v>~mbro~ : [mbɾo]</v>
      </c>
      <c r="B451" s="2">
        <v>1</v>
      </c>
      <c r="C451" s="4" t="s">
        <v>449</v>
      </c>
      <c r="D451" s="5">
        <f t="shared" si="85"/>
        <v>4.0000000000000002E-4</v>
      </c>
      <c r="E451" s="5" t="str">
        <f t="shared" si="86"/>
        <v>~mbro~</v>
      </c>
      <c r="F451" s="5" t="str">
        <f t="shared" si="87"/>
        <v>[mbɾo]</v>
      </c>
      <c r="G451" s="6">
        <f t="shared" si="88"/>
        <v>4</v>
      </c>
      <c r="H451" s="6">
        <f t="shared" si="89"/>
        <v>4</v>
      </c>
      <c r="I451" s="6">
        <f t="shared" si="90"/>
        <v>4</v>
      </c>
      <c r="J451" s="5" cm="1">
        <f t="array" ref="J451">SUM(_xlfn._xlws.FILTER($D$2:$D$477,_xlfn.MAP($E$2:$E$477,_xlfn.LAMBDA(_xlpm.x,_xlpm.x=$E451))))</f>
        <v>4.0000000000000002E-4</v>
      </c>
      <c r="K451" s="5">
        <f t="shared" si="91"/>
        <v>1</v>
      </c>
      <c r="L451" s="5" cm="1">
        <f t="array" ref="L451">SUM(_xlfn._xlws.FILTER($D$2:$D$477,_xlfn.MAP($F$2:$F$477,_xlfn.LAMBDA(_xlpm.x,_xlpm.x=$F451))))</f>
        <v>4.0000000000000002E-4</v>
      </c>
      <c r="M451" s="5">
        <f t="shared" si="92"/>
        <v>1</v>
      </c>
      <c r="N451" s="5">
        <f t="shared" si="93"/>
        <v>0.2342468675289098</v>
      </c>
      <c r="O451" s="5">
        <f t="shared" si="94"/>
        <v>1</v>
      </c>
      <c r="P451" s="5">
        <f t="shared" si="95"/>
        <v>0</v>
      </c>
      <c r="Q451" s="5"/>
    </row>
    <row r="452" spans="1:17">
      <c r="A452" s="4" t="str">
        <f t="shared" si="84"/>
        <v>~mbio~ : [mbjo]</v>
      </c>
      <c r="B452" s="2">
        <v>1</v>
      </c>
      <c r="C452" s="4" t="s">
        <v>450</v>
      </c>
      <c r="D452" s="5">
        <f t="shared" si="85"/>
        <v>4.0000000000000002E-4</v>
      </c>
      <c r="E452" s="5" t="str">
        <f t="shared" si="86"/>
        <v>~mbio~</v>
      </c>
      <c r="F452" s="5" t="str">
        <f t="shared" si="87"/>
        <v>[mbjo]</v>
      </c>
      <c r="G452" s="6">
        <f t="shared" si="88"/>
        <v>4</v>
      </c>
      <c r="H452" s="6">
        <f t="shared" si="89"/>
        <v>4</v>
      </c>
      <c r="I452" s="6">
        <f t="shared" si="90"/>
        <v>4</v>
      </c>
      <c r="J452" s="5" cm="1">
        <f t="array" ref="J452">SUM(_xlfn._xlws.FILTER($D$2:$D$477,_xlfn.MAP($E$2:$E$477,_xlfn.LAMBDA(_xlpm.x,_xlpm.x=$E452))))</f>
        <v>4.0000000000000002E-4</v>
      </c>
      <c r="K452" s="5">
        <f t="shared" si="91"/>
        <v>1</v>
      </c>
      <c r="L452" s="5" cm="1">
        <f t="array" ref="L452">SUM(_xlfn._xlws.FILTER($D$2:$D$477,_xlfn.MAP($F$2:$F$477,_xlfn.LAMBDA(_xlpm.x,_xlpm.x=$F452))))</f>
        <v>4.0000000000000002E-4</v>
      </c>
      <c r="M452" s="5">
        <f t="shared" si="92"/>
        <v>1</v>
      </c>
      <c r="N452" s="5">
        <f t="shared" si="93"/>
        <v>0.2342468675289098</v>
      </c>
      <c r="O452" s="5">
        <f t="shared" si="94"/>
        <v>1</v>
      </c>
      <c r="P452" s="5">
        <f t="shared" si="95"/>
        <v>0</v>
      </c>
      <c r="Q452" s="5"/>
    </row>
    <row r="453" spans="1:17">
      <c r="A453" s="4" t="str">
        <f t="shared" si="84"/>
        <v>~ctri~ : [ktɾi]</v>
      </c>
      <c r="B453" s="2">
        <v>1</v>
      </c>
      <c r="C453" s="4" t="s">
        <v>468</v>
      </c>
      <c r="D453" s="5">
        <f t="shared" si="85"/>
        <v>4.0000000000000002E-4</v>
      </c>
      <c r="E453" s="5" t="str">
        <f t="shared" si="86"/>
        <v>~ctri~</v>
      </c>
      <c r="F453" s="5" t="str">
        <f t="shared" si="87"/>
        <v>[ktɾi]</v>
      </c>
      <c r="G453" s="6">
        <f t="shared" si="88"/>
        <v>4</v>
      </c>
      <c r="H453" s="6">
        <f t="shared" si="89"/>
        <v>4</v>
      </c>
      <c r="I453" s="6">
        <f t="shared" si="90"/>
        <v>4</v>
      </c>
      <c r="J453" s="5" cm="1">
        <f t="array" ref="J453">SUM(_xlfn._xlws.FILTER($D$2:$D$477,_xlfn.MAP($E$2:$E$477,_xlfn.LAMBDA(_xlpm.x,_xlpm.x=$E453))))</f>
        <v>4.0000000000000002E-4</v>
      </c>
      <c r="K453" s="5">
        <f t="shared" si="91"/>
        <v>1</v>
      </c>
      <c r="L453" s="5" cm="1">
        <f t="array" ref="L453">SUM(_xlfn._xlws.FILTER($D$2:$D$477,_xlfn.MAP($F$2:$F$477,_xlfn.LAMBDA(_xlpm.x,_xlpm.x=$F453))))</f>
        <v>4.0000000000000002E-4</v>
      </c>
      <c r="M453" s="5">
        <f t="shared" si="92"/>
        <v>1</v>
      </c>
      <c r="N453" s="5">
        <f t="shared" si="93"/>
        <v>0.2342468675289098</v>
      </c>
      <c r="O453" s="5">
        <f t="shared" si="94"/>
        <v>1</v>
      </c>
      <c r="P453" s="5">
        <f t="shared" si="95"/>
        <v>0</v>
      </c>
      <c r="Q453" s="5"/>
    </row>
    <row r="454" spans="1:17">
      <c r="A454" s="4" t="str">
        <f t="shared" si="84"/>
        <v>~ctua~ : [ktwa]</v>
      </c>
      <c r="B454" s="2">
        <v>1</v>
      </c>
      <c r="C454" s="4" t="s">
        <v>469</v>
      </c>
      <c r="D454" s="5">
        <f t="shared" si="85"/>
        <v>4.0000000000000002E-4</v>
      </c>
      <c r="E454" s="5" t="str">
        <f t="shared" si="86"/>
        <v>~ctua~</v>
      </c>
      <c r="F454" s="5" t="str">
        <f t="shared" si="87"/>
        <v>[ktwa]</v>
      </c>
      <c r="G454" s="6">
        <f t="shared" si="88"/>
        <v>4</v>
      </c>
      <c r="H454" s="6">
        <f t="shared" si="89"/>
        <v>4</v>
      </c>
      <c r="I454" s="6">
        <f t="shared" si="90"/>
        <v>4</v>
      </c>
      <c r="J454" s="5" cm="1">
        <f t="array" ref="J454">SUM(_xlfn._xlws.FILTER($D$2:$D$477,_xlfn.MAP($E$2:$E$477,_xlfn.LAMBDA(_xlpm.x,_xlpm.x=$E454))))</f>
        <v>4.0000000000000002E-4</v>
      </c>
      <c r="K454" s="5">
        <f t="shared" si="91"/>
        <v>1</v>
      </c>
      <c r="L454" s="5" cm="1">
        <f t="array" ref="L454">SUM(_xlfn._xlws.FILTER($D$2:$D$477,_xlfn.MAP($F$2:$F$477,_xlfn.LAMBDA(_xlpm.x,_xlpm.x=$F454))))</f>
        <v>4.0000000000000002E-4</v>
      </c>
      <c r="M454" s="5">
        <f t="shared" si="92"/>
        <v>1</v>
      </c>
      <c r="N454" s="5">
        <f t="shared" si="93"/>
        <v>0.2342468675289098</v>
      </c>
      <c r="O454" s="5">
        <f t="shared" si="94"/>
        <v>1</v>
      </c>
      <c r="P454" s="5">
        <f t="shared" si="95"/>
        <v>0</v>
      </c>
      <c r="Q454" s="5"/>
    </row>
    <row r="455" spans="1:17">
      <c r="A455" s="4" t="str">
        <f t="shared" si="84"/>
        <v>~xtra~ : [kstɾa]</v>
      </c>
      <c r="B455" s="2">
        <v>1</v>
      </c>
      <c r="C455" s="4" t="s">
        <v>474</v>
      </c>
      <c r="D455" s="5">
        <f t="shared" si="85"/>
        <v>4.0000000000000002E-4</v>
      </c>
      <c r="E455" s="5" t="str">
        <f t="shared" si="86"/>
        <v>~xtra~</v>
      </c>
      <c r="F455" s="5" t="str">
        <f t="shared" si="87"/>
        <v>[kstɾa]</v>
      </c>
      <c r="G455" s="6">
        <f t="shared" si="88"/>
        <v>4</v>
      </c>
      <c r="H455" s="6">
        <f t="shared" si="89"/>
        <v>5</v>
      </c>
      <c r="I455" s="6">
        <f t="shared" si="90"/>
        <v>5</v>
      </c>
      <c r="J455" s="5" cm="1">
        <f t="array" ref="J455">SUM(_xlfn._xlws.FILTER($D$2:$D$477,_xlfn.MAP($E$2:$E$477,_xlfn.LAMBDA(_xlpm.x,_xlpm.x=$E455))))</f>
        <v>4.0000000000000002E-4</v>
      </c>
      <c r="K455" s="5">
        <f t="shared" si="91"/>
        <v>1</v>
      </c>
      <c r="L455" s="5" cm="1">
        <f t="array" ref="L455">SUM(_xlfn._xlws.FILTER($D$2:$D$477,_xlfn.MAP($F$2:$F$477,_xlfn.LAMBDA(_xlpm.x,_xlpm.x=$F455))))</f>
        <v>4.0000000000000002E-4</v>
      </c>
      <c r="M455" s="5">
        <f t="shared" si="92"/>
        <v>1</v>
      </c>
      <c r="N455" s="5">
        <f t="shared" si="93"/>
        <v>0.25439985932113074</v>
      </c>
      <c r="O455" s="5">
        <f t="shared" si="94"/>
        <v>1</v>
      </c>
      <c r="P455" s="5">
        <f t="shared" si="95"/>
        <v>0</v>
      </c>
      <c r="Q455" s="5"/>
    </row>
    <row r="456" spans="1:17">
      <c r="A456" s="4" t="str">
        <f t="shared" si="84"/>
        <v>~sque~ : [ske]</v>
      </c>
      <c r="B456" s="2">
        <v>2</v>
      </c>
      <c r="C456" s="4" t="s">
        <v>249</v>
      </c>
      <c r="D456" s="5">
        <f t="shared" si="85"/>
        <v>8.0000000000000004E-4</v>
      </c>
      <c r="E456" s="5" t="str">
        <f t="shared" si="86"/>
        <v>~sque~</v>
      </c>
      <c r="F456" s="5" t="str">
        <f t="shared" si="87"/>
        <v>[ske]</v>
      </c>
      <c r="G456" s="6">
        <f t="shared" si="88"/>
        <v>4</v>
      </c>
      <c r="H456" s="6">
        <f t="shared" si="89"/>
        <v>3</v>
      </c>
      <c r="I456" s="6">
        <f t="shared" si="90"/>
        <v>4</v>
      </c>
      <c r="J456" s="5" cm="1">
        <f t="array" ref="J456">SUM(_xlfn._xlws.FILTER($D$2:$D$477,_xlfn.MAP($E$2:$E$477,_xlfn.LAMBDA(_xlpm.x,_xlpm.x=$E456))))</f>
        <v>8.0000000000000004E-4</v>
      </c>
      <c r="K456" s="5">
        <f t="shared" si="91"/>
        <v>1</v>
      </c>
      <c r="L456" s="5" cm="1">
        <f t="array" ref="L456">SUM(_xlfn._xlws.FILTER($D$2:$D$477,_xlfn.MAP($F$2:$F$477,_xlfn.LAMBDA(_xlpm.x,_xlpm.x=$F456))))</f>
        <v>8.0000000000000004E-4</v>
      </c>
      <c r="M456" s="5">
        <f t="shared" si="92"/>
        <v>1</v>
      </c>
      <c r="N456" s="5">
        <f t="shared" si="93"/>
        <v>0.33349344548020921</v>
      </c>
      <c r="O456" s="5">
        <f t="shared" si="94"/>
        <v>1</v>
      </c>
      <c r="P456" s="5">
        <f t="shared" si="95"/>
        <v>0</v>
      </c>
      <c r="Q456" s="5"/>
    </row>
    <row r="457" spans="1:17">
      <c r="A457" s="4" t="str">
        <f t="shared" si="84"/>
        <v>~rcio~ : [ɾθjo]</v>
      </c>
      <c r="B457" s="2">
        <v>2</v>
      </c>
      <c r="C457" s="4" t="s">
        <v>225</v>
      </c>
      <c r="D457" s="5">
        <f t="shared" si="85"/>
        <v>8.0000000000000004E-4</v>
      </c>
      <c r="E457" s="4" t="str">
        <f t="shared" si="86"/>
        <v>~rcio~</v>
      </c>
      <c r="F457" s="4" t="str">
        <f t="shared" si="87"/>
        <v>[ɾθjo]</v>
      </c>
      <c r="G457" s="6">
        <f t="shared" si="88"/>
        <v>4</v>
      </c>
      <c r="H457" s="6">
        <f t="shared" si="89"/>
        <v>4</v>
      </c>
      <c r="I457" s="6">
        <f t="shared" si="90"/>
        <v>4</v>
      </c>
      <c r="J457" s="5" cm="1">
        <f t="array" ref="J457">SUM(_xlfn._xlws.FILTER($D$2:$D$477,_xlfn.MAP($E$2:$E$477,_xlfn.LAMBDA(_xlpm.x,_xlpm.x=$E457))))</f>
        <v>8.0000000000000004E-4</v>
      </c>
      <c r="K457" s="5">
        <f t="shared" si="91"/>
        <v>1</v>
      </c>
      <c r="L457" s="5" cm="1">
        <f t="array" ref="L457">SUM(_xlfn._xlws.FILTER($D$2:$D$477,_xlfn.MAP($F$2:$F$477,_xlfn.LAMBDA(_xlpm.x,_xlpm.x=$F457))))</f>
        <v>8.0000000000000004E-4</v>
      </c>
      <c r="M457" s="5">
        <f t="shared" si="92"/>
        <v>1</v>
      </c>
      <c r="N457" s="5">
        <f t="shared" si="93"/>
        <v>0.37127250094471825</v>
      </c>
      <c r="O457" s="5">
        <f t="shared" si="94"/>
        <v>1</v>
      </c>
      <c r="P457" s="5">
        <f t="shared" si="95"/>
        <v>0</v>
      </c>
      <c r="Q457" s="5"/>
    </row>
    <row r="458" spans="1:17">
      <c r="A458" s="4" t="str">
        <f t="shared" si="84"/>
        <v>~mpre~ : [mpɾe]</v>
      </c>
      <c r="B458" s="2">
        <v>2</v>
      </c>
      <c r="C458" s="4" t="s">
        <v>261</v>
      </c>
      <c r="D458" s="5">
        <f t="shared" si="85"/>
        <v>8.0000000000000004E-4</v>
      </c>
      <c r="E458" s="5" t="str">
        <f t="shared" si="86"/>
        <v>~mpre~</v>
      </c>
      <c r="F458" s="5" t="str">
        <f t="shared" si="87"/>
        <v>[mpɾe]</v>
      </c>
      <c r="G458" s="6">
        <f t="shared" si="88"/>
        <v>4</v>
      </c>
      <c r="H458" s="6">
        <f t="shared" si="89"/>
        <v>4</v>
      </c>
      <c r="I458" s="6">
        <f t="shared" si="90"/>
        <v>4</v>
      </c>
      <c r="J458" s="5" cm="1">
        <f t="array" ref="J458">SUM(_xlfn._xlws.FILTER($D$2:$D$477,_xlfn.MAP($E$2:$E$477,_xlfn.LAMBDA(_xlpm.x,_xlpm.x=$E458))))</f>
        <v>8.0000000000000004E-4</v>
      </c>
      <c r="K458" s="5">
        <f t="shared" si="91"/>
        <v>1</v>
      </c>
      <c r="L458" s="5" cm="1">
        <f t="array" ref="L458">SUM(_xlfn._xlws.FILTER($D$2:$D$477,_xlfn.MAP($F$2:$F$477,_xlfn.LAMBDA(_xlpm.x,_xlpm.x=$F458))))</f>
        <v>8.0000000000000004E-4</v>
      </c>
      <c r="M458" s="5">
        <f t="shared" si="92"/>
        <v>1</v>
      </c>
      <c r="N458" s="5">
        <f t="shared" si="93"/>
        <v>0.37127250094471825</v>
      </c>
      <c r="O458" s="5">
        <f t="shared" si="94"/>
        <v>1</v>
      </c>
      <c r="P458" s="5">
        <f t="shared" si="95"/>
        <v>0</v>
      </c>
      <c r="Q458" s="5"/>
    </row>
    <row r="459" spans="1:17">
      <c r="A459" s="4" t="str">
        <f t="shared" si="84"/>
        <v>~nvia~ : [mbja]</v>
      </c>
      <c r="B459" s="2">
        <v>2</v>
      </c>
      <c r="C459" s="4" t="s">
        <v>264</v>
      </c>
      <c r="D459" s="5">
        <f t="shared" si="85"/>
        <v>8.0000000000000004E-4</v>
      </c>
      <c r="E459" s="5" t="str">
        <f t="shared" si="86"/>
        <v>~nvia~</v>
      </c>
      <c r="F459" s="5" t="str">
        <f t="shared" si="87"/>
        <v>[mbja]</v>
      </c>
      <c r="G459" s="6">
        <f t="shared" si="88"/>
        <v>4</v>
      </c>
      <c r="H459" s="6">
        <f t="shared" si="89"/>
        <v>4</v>
      </c>
      <c r="I459" s="6">
        <f t="shared" si="90"/>
        <v>4</v>
      </c>
      <c r="J459" s="5" cm="1">
        <f t="array" ref="J459">SUM(_xlfn._xlws.FILTER($D$2:$D$477,_xlfn.MAP($E$2:$E$477,_xlfn.LAMBDA(_xlpm.x,_xlpm.x=$E459))))</f>
        <v>8.0000000000000004E-4</v>
      </c>
      <c r="K459" s="5">
        <f t="shared" si="91"/>
        <v>1</v>
      </c>
      <c r="L459" s="5" cm="1">
        <f t="array" ref="L459">SUM(_xlfn._xlws.FILTER($D$2:$D$477,_xlfn.MAP($F$2:$F$477,_xlfn.LAMBDA(_xlpm.x,_xlpm.x=$F459))))</f>
        <v>8.0000000000000004E-4</v>
      </c>
      <c r="M459" s="5">
        <f t="shared" si="92"/>
        <v>1</v>
      </c>
      <c r="N459" s="5">
        <f t="shared" si="93"/>
        <v>0.37127250094471825</v>
      </c>
      <c r="O459" s="5">
        <f t="shared" si="94"/>
        <v>1</v>
      </c>
      <c r="P459" s="5">
        <f t="shared" si="95"/>
        <v>0</v>
      </c>
      <c r="Q459" s="5"/>
    </row>
    <row r="460" spans="1:17">
      <c r="A460" s="4" t="str">
        <f t="shared" si="84"/>
        <v>~stro~ : [stɾo]</v>
      </c>
      <c r="B460" s="2">
        <v>3</v>
      </c>
      <c r="C460" s="4" t="s">
        <v>208</v>
      </c>
      <c r="D460" s="5">
        <f t="shared" si="85"/>
        <v>1.1999999999999999E-3</v>
      </c>
      <c r="E460" s="4" t="str">
        <f t="shared" si="86"/>
        <v>~stro~</v>
      </c>
      <c r="F460" s="4" t="str">
        <f t="shared" si="87"/>
        <v>[stɾo]</v>
      </c>
      <c r="G460" s="6">
        <f t="shared" si="88"/>
        <v>4</v>
      </c>
      <c r="H460" s="6">
        <f t="shared" si="89"/>
        <v>4</v>
      </c>
      <c r="I460" s="6">
        <f t="shared" si="90"/>
        <v>4</v>
      </c>
      <c r="J460" s="5" cm="1">
        <f t="array" ref="J460">SUM(_xlfn._xlws.FILTER($D$2:$D$477,_xlfn.MAP($E$2:$E$477,_xlfn.LAMBDA(_xlpm.x,_xlpm.x=$E460))))</f>
        <v>1.1999999999999999E-3</v>
      </c>
      <c r="K460" s="5">
        <f t="shared" si="91"/>
        <v>1</v>
      </c>
      <c r="L460" s="5" cm="1">
        <f t="array" ref="L460">SUM(_xlfn._xlws.FILTER($D$2:$D$477,_xlfn.MAP($F$2:$F$477,_xlfn.LAMBDA(_xlpm.x,_xlpm.x=$F460))))</f>
        <v>1.1999999999999999E-3</v>
      </c>
      <c r="M460" s="5">
        <f t="shared" si="92"/>
        <v>1</v>
      </c>
      <c r="N460" s="5">
        <f t="shared" si="93"/>
        <v>0.4684937350578196</v>
      </c>
      <c r="O460" s="5">
        <f t="shared" si="94"/>
        <v>1</v>
      </c>
      <c r="P460" s="5">
        <f t="shared" si="95"/>
        <v>0</v>
      </c>
      <c r="Q460" s="5"/>
    </row>
    <row r="461" spans="1:17">
      <c r="A461" s="4" t="str">
        <f t="shared" si="84"/>
        <v>~mpra~ : [mpɾa]</v>
      </c>
      <c r="B461" s="2">
        <v>3</v>
      </c>
      <c r="C461" s="4" t="s">
        <v>212</v>
      </c>
      <c r="D461" s="5">
        <f t="shared" si="85"/>
        <v>1.1999999999999999E-3</v>
      </c>
      <c r="E461" s="5" t="str">
        <f t="shared" si="86"/>
        <v>~mpra~</v>
      </c>
      <c r="F461" s="5" t="str">
        <f t="shared" si="87"/>
        <v>[mpɾa]</v>
      </c>
      <c r="G461" s="6">
        <f t="shared" si="88"/>
        <v>4</v>
      </c>
      <c r="H461" s="6">
        <f t="shared" si="89"/>
        <v>4</v>
      </c>
      <c r="I461" s="6">
        <f t="shared" si="90"/>
        <v>4</v>
      </c>
      <c r="J461" s="5" cm="1">
        <f t="array" ref="J461">SUM(_xlfn._xlws.FILTER($D$2:$D$477,_xlfn.MAP($E$2:$E$477,_xlfn.LAMBDA(_xlpm.x,_xlpm.x=$E461))))</f>
        <v>1.1999999999999999E-3</v>
      </c>
      <c r="K461" s="5">
        <f t="shared" si="91"/>
        <v>1</v>
      </c>
      <c r="L461" s="5" cm="1">
        <f t="array" ref="L461">SUM(_xlfn._xlws.FILTER($D$2:$D$477,_xlfn.MAP($F$2:$F$477,_xlfn.LAMBDA(_xlpm.x,_xlpm.x=$F461))))</f>
        <v>1.1999999999999999E-3</v>
      </c>
      <c r="M461" s="5">
        <f t="shared" si="92"/>
        <v>1</v>
      </c>
      <c r="N461" s="5">
        <f t="shared" si="93"/>
        <v>0.4684937350578196</v>
      </c>
      <c r="O461" s="5">
        <f t="shared" si="94"/>
        <v>1</v>
      </c>
      <c r="P461" s="5">
        <f t="shared" si="95"/>
        <v>0</v>
      </c>
      <c r="Q461" s="5"/>
    </row>
    <row r="462" spans="1:17">
      <c r="A462" s="4" t="str">
        <f t="shared" si="84"/>
        <v>~scri~ : [skɾi]</v>
      </c>
      <c r="B462" s="2">
        <v>4</v>
      </c>
      <c r="C462" s="4" t="s">
        <v>176</v>
      </c>
      <c r="D462" s="5">
        <f t="shared" si="85"/>
        <v>1.6000000000000001E-3</v>
      </c>
      <c r="E462" s="4" t="str">
        <f t="shared" si="86"/>
        <v>~scri~</v>
      </c>
      <c r="F462" s="4" t="str">
        <f t="shared" si="87"/>
        <v>[skɾi]</v>
      </c>
      <c r="G462" s="6">
        <f t="shared" si="88"/>
        <v>4</v>
      </c>
      <c r="H462" s="6">
        <f t="shared" si="89"/>
        <v>4</v>
      </c>
      <c r="I462" s="6">
        <f t="shared" si="90"/>
        <v>4</v>
      </c>
      <c r="J462" s="5" cm="1">
        <f t="array" ref="J462">SUM(_xlfn._xlws.FILTER($D$2:$D$477,_xlfn.MAP($E$2:$E$477,_xlfn.LAMBDA(_xlpm.x,_xlpm.x=$E462))))</f>
        <v>1.6000000000000001E-3</v>
      </c>
      <c r="K462" s="5">
        <f t="shared" si="91"/>
        <v>1</v>
      </c>
      <c r="L462" s="5" cm="1">
        <f t="array" ref="L462">SUM(_xlfn._xlws.FILTER($D$2:$D$477,_xlfn.MAP($F$2:$F$477,_xlfn.LAMBDA(_xlpm.x,_xlpm.x=$F462))))</f>
        <v>1.6000000000000001E-3</v>
      </c>
      <c r="M462" s="5">
        <f t="shared" si="92"/>
        <v>1</v>
      </c>
      <c r="N462" s="5">
        <f t="shared" si="93"/>
        <v>0.54390438285473386</v>
      </c>
      <c r="O462" s="5">
        <f t="shared" si="94"/>
        <v>1</v>
      </c>
      <c r="P462" s="5">
        <f t="shared" si="95"/>
        <v>0</v>
      </c>
      <c r="Q462" s="5"/>
    </row>
    <row r="463" spans="1:17">
      <c r="A463" s="4" t="str">
        <f t="shared" si="84"/>
        <v>~ncia~ : [nθja]</v>
      </c>
      <c r="B463" s="2">
        <v>4</v>
      </c>
      <c r="C463" s="4" t="s">
        <v>182</v>
      </c>
      <c r="D463" s="5">
        <f t="shared" si="85"/>
        <v>1.6000000000000001E-3</v>
      </c>
      <c r="E463" s="4" t="str">
        <f t="shared" si="86"/>
        <v>~ncia~</v>
      </c>
      <c r="F463" s="4" t="str">
        <f t="shared" si="87"/>
        <v>[nθja]</v>
      </c>
      <c r="G463" s="6">
        <f t="shared" si="88"/>
        <v>4</v>
      </c>
      <c r="H463" s="6">
        <f t="shared" si="89"/>
        <v>4</v>
      </c>
      <c r="I463" s="6">
        <f t="shared" si="90"/>
        <v>4</v>
      </c>
      <c r="J463" s="5" cm="1">
        <f t="array" ref="J463">SUM(_xlfn._xlws.FILTER($D$2:$D$477,_xlfn.MAP($E$2:$E$477,_xlfn.LAMBDA(_xlpm.x,_xlpm.x=$E463))))</f>
        <v>1.6000000000000001E-3</v>
      </c>
      <c r="K463" s="5">
        <f t="shared" si="91"/>
        <v>1</v>
      </c>
      <c r="L463" s="5" cm="1">
        <f t="array" ref="L463">SUM(_xlfn._xlws.FILTER($D$2:$D$477,_xlfn.MAP($F$2:$F$477,_xlfn.LAMBDA(_xlpm.x,_xlpm.x=$F463))))</f>
        <v>1.6000000000000001E-3</v>
      </c>
      <c r="M463" s="5">
        <f t="shared" si="92"/>
        <v>1</v>
      </c>
      <c r="N463" s="5">
        <f t="shared" si="93"/>
        <v>0.54390438285473386</v>
      </c>
      <c r="O463" s="5">
        <f t="shared" si="94"/>
        <v>1</v>
      </c>
      <c r="P463" s="5">
        <f t="shared" si="95"/>
        <v>0</v>
      </c>
      <c r="Q463" s="5"/>
    </row>
    <row r="464" spans="1:17">
      <c r="A464" s="4" t="str">
        <f t="shared" si="84"/>
        <v>~ntra~ : [ntɾa]</v>
      </c>
      <c r="B464" s="2">
        <v>5</v>
      </c>
      <c r="C464" s="4" t="s">
        <v>159</v>
      </c>
      <c r="D464" s="5">
        <f t="shared" si="85"/>
        <v>2E-3</v>
      </c>
      <c r="E464" s="4" t="str">
        <f t="shared" si="86"/>
        <v>~ntra~</v>
      </c>
      <c r="F464" s="4" t="str">
        <f t="shared" si="87"/>
        <v>[ntɾa]</v>
      </c>
      <c r="G464" s="6">
        <f t="shared" si="88"/>
        <v>4</v>
      </c>
      <c r="H464" s="6">
        <f t="shared" si="89"/>
        <v>4</v>
      </c>
      <c r="I464" s="6">
        <f t="shared" si="90"/>
        <v>4</v>
      </c>
      <c r="J464" s="5" cm="1">
        <f t="array" ref="J464">SUM(_xlfn._xlws.FILTER($D$2:$D$477,_xlfn.MAP($E$2:$E$477,_xlfn.LAMBDA(_xlpm.x,_xlpm.x=$E464))))</f>
        <v>2E-3</v>
      </c>
      <c r="K464" s="5">
        <f t="shared" si="91"/>
        <v>1</v>
      </c>
      <c r="L464" s="5" cm="1">
        <f t="array" ref="L464">SUM(_xlfn._xlws.FILTER($D$2:$D$477,_xlfn.MAP($F$2:$F$477,_xlfn.LAMBDA(_xlpm.x,_xlpm.x=$F464))))</f>
        <v>2E-3</v>
      </c>
      <c r="M464" s="5">
        <f t="shared" si="92"/>
        <v>1</v>
      </c>
      <c r="N464" s="5">
        <f t="shared" si="93"/>
        <v>0.60551936847362808</v>
      </c>
      <c r="O464" s="5">
        <f t="shared" si="94"/>
        <v>1</v>
      </c>
      <c r="P464" s="5">
        <f t="shared" si="95"/>
        <v>0</v>
      </c>
      <c r="Q464" s="5"/>
    </row>
    <row r="465" spans="1:17">
      <c r="A465" s="4" t="str">
        <f t="shared" si="84"/>
        <v>~mbre~ : [mbɾe]</v>
      </c>
      <c r="B465" s="2">
        <v>5</v>
      </c>
      <c r="C465" s="4" t="s">
        <v>161</v>
      </c>
      <c r="D465" s="5">
        <f t="shared" si="85"/>
        <v>2E-3</v>
      </c>
      <c r="E465" s="4" t="str">
        <f t="shared" si="86"/>
        <v>~mbre~</v>
      </c>
      <c r="F465" s="4" t="str">
        <f t="shared" si="87"/>
        <v>[mbɾe]</v>
      </c>
      <c r="G465" s="6">
        <f t="shared" si="88"/>
        <v>4</v>
      </c>
      <c r="H465" s="6">
        <f t="shared" si="89"/>
        <v>4</v>
      </c>
      <c r="I465" s="6">
        <f t="shared" si="90"/>
        <v>4</v>
      </c>
      <c r="J465" s="5" cm="1">
        <f t="array" ref="J465">SUM(_xlfn._xlws.FILTER($D$2:$D$477,_xlfn.MAP($E$2:$E$477,_xlfn.LAMBDA(_xlpm.x,_xlpm.x=$E465))))</f>
        <v>2E-3</v>
      </c>
      <c r="K465" s="5">
        <f t="shared" si="91"/>
        <v>1</v>
      </c>
      <c r="L465" s="5" cm="1">
        <f t="array" ref="L465">SUM(_xlfn._xlws.FILTER($D$2:$D$477,_xlfn.MAP($F$2:$F$477,_xlfn.LAMBDA(_xlpm.x,_xlpm.x=$F465))))</f>
        <v>2E-3</v>
      </c>
      <c r="M465" s="5">
        <f t="shared" si="92"/>
        <v>1</v>
      </c>
      <c r="N465" s="5">
        <f t="shared" si="93"/>
        <v>0.60551936847362808</v>
      </c>
      <c r="O465" s="5">
        <f t="shared" si="94"/>
        <v>1</v>
      </c>
      <c r="P465" s="5">
        <f t="shared" si="95"/>
        <v>0</v>
      </c>
      <c r="Q465" s="5"/>
    </row>
    <row r="466" spans="1:17">
      <c r="A466" s="4" t="str">
        <f t="shared" si="84"/>
        <v>~spué~ : [spwe]</v>
      </c>
      <c r="B466" s="2">
        <v>1</v>
      </c>
      <c r="C466" s="4" t="s">
        <v>388</v>
      </c>
      <c r="D466" s="5">
        <f t="shared" si="85"/>
        <v>4.0000000000000002E-4</v>
      </c>
      <c r="E466" s="5" t="str">
        <f t="shared" si="86"/>
        <v>~spué~</v>
      </c>
      <c r="F466" s="5" t="str">
        <f t="shared" si="87"/>
        <v>[spwe]</v>
      </c>
      <c r="G466" s="6">
        <f t="shared" si="88"/>
        <v>4</v>
      </c>
      <c r="H466" s="6">
        <f t="shared" si="89"/>
        <v>4</v>
      </c>
      <c r="I466" s="6">
        <f t="shared" si="90"/>
        <v>4</v>
      </c>
      <c r="J466" s="5" cm="1">
        <f t="array" ref="J466">SUM(_xlfn._xlws.FILTER($D$2:$D$477,_xlfn.MAP($E$2:$E$477,_xlfn.LAMBDA(_xlpm.x,_xlpm.x=$E466))))</f>
        <v>4.0000000000000002E-4</v>
      </c>
      <c r="K466" s="5">
        <f t="shared" si="91"/>
        <v>1</v>
      </c>
      <c r="L466" s="5" cm="1">
        <f t="array" ref="L466">SUM(_xlfn._xlws.FILTER($D$2:$D$477,_xlfn.MAP($F$2:$F$477,_xlfn.LAMBDA(_xlpm.x,_xlpm.x=$F466))))</f>
        <v>8.0000000000000004E-4</v>
      </c>
      <c r="M466" s="5">
        <f t="shared" si="92"/>
        <v>0.5</v>
      </c>
      <c r="N466" s="5">
        <f t="shared" si="93"/>
        <v>0.15616457835260653</v>
      </c>
      <c r="O466" s="5">
        <f t="shared" si="94"/>
        <v>0.66666666666666663</v>
      </c>
      <c r="P466" s="5">
        <f t="shared" si="95"/>
        <v>0.3010299956639812</v>
      </c>
      <c r="Q466" s="5"/>
    </row>
    <row r="467" spans="1:17">
      <c r="A467" s="4" t="str">
        <f t="shared" si="84"/>
        <v>~spue~ : [spwe]</v>
      </c>
      <c r="B467" s="2">
        <v>1</v>
      </c>
      <c r="C467" s="4" t="s">
        <v>389</v>
      </c>
      <c r="D467" s="5">
        <f t="shared" si="85"/>
        <v>4.0000000000000002E-4</v>
      </c>
      <c r="E467" s="5" t="str">
        <f t="shared" si="86"/>
        <v>~spue~</v>
      </c>
      <c r="F467" s="5" t="str">
        <f t="shared" si="87"/>
        <v>[spwe]</v>
      </c>
      <c r="G467" s="6">
        <f t="shared" si="88"/>
        <v>4</v>
      </c>
      <c r="H467" s="6">
        <f t="shared" si="89"/>
        <v>4</v>
      </c>
      <c r="I467" s="6">
        <f t="shared" si="90"/>
        <v>4</v>
      </c>
      <c r="J467" s="5" cm="1">
        <f t="array" ref="J467">SUM(_xlfn._xlws.FILTER($D$2:$D$477,_xlfn.MAP($E$2:$E$477,_xlfn.LAMBDA(_xlpm.x,_xlpm.x=$E467))))</f>
        <v>4.0000000000000002E-4</v>
      </c>
      <c r="K467" s="5">
        <f t="shared" si="91"/>
        <v>1</v>
      </c>
      <c r="L467" s="5" cm="1">
        <f t="array" ref="L467">SUM(_xlfn._xlws.FILTER($D$2:$D$477,_xlfn.MAP($F$2:$F$477,_xlfn.LAMBDA(_xlpm.x,_xlpm.x=$F467))))</f>
        <v>8.0000000000000004E-4</v>
      </c>
      <c r="M467" s="5">
        <f t="shared" si="92"/>
        <v>0.5</v>
      </c>
      <c r="N467" s="5">
        <f t="shared" si="93"/>
        <v>0.15616457835260653</v>
      </c>
      <c r="O467" s="5">
        <f t="shared" si="94"/>
        <v>0.66666666666666663</v>
      </c>
      <c r="P467" s="5">
        <f t="shared" si="95"/>
        <v>0.3010299956639812</v>
      </c>
      <c r="Q467" s="5"/>
    </row>
    <row r="468" spans="1:17">
      <c r="A468" s="4" t="str">
        <f t="shared" si="84"/>
        <v>~nció~ : [nθjo]</v>
      </c>
      <c r="B468" s="2">
        <v>1</v>
      </c>
      <c r="C468" s="4" t="s">
        <v>421</v>
      </c>
      <c r="D468" s="5">
        <f t="shared" si="85"/>
        <v>4.0000000000000002E-4</v>
      </c>
      <c r="E468" s="5" t="str">
        <f t="shared" si="86"/>
        <v>~nció~</v>
      </c>
      <c r="F468" s="5" t="str">
        <f t="shared" si="87"/>
        <v>[nθjo]</v>
      </c>
      <c r="G468" s="6">
        <f t="shared" si="88"/>
        <v>4</v>
      </c>
      <c r="H468" s="6">
        <f t="shared" si="89"/>
        <v>4</v>
      </c>
      <c r="I468" s="6">
        <f t="shared" si="90"/>
        <v>4</v>
      </c>
      <c r="J468" s="5" cm="1">
        <f t="array" ref="J468">SUM(_xlfn._xlws.FILTER($D$2:$D$477,_xlfn.MAP($E$2:$E$477,_xlfn.LAMBDA(_xlpm.x,_xlpm.x=$E468))))</f>
        <v>4.0000000000000002E-4</v>
      </c>
      <c r="K468" s="5">
        <f t="shared" si="91"/>
        <v>1</v>
      </c>
      <c r="L468" s="5" cm="1">
        <f t="array" ref="L468">SUM(_xlfn._xlws.FILTER($D$2:$D$477,_xlfn.MAP($F$2:$F$477,_xlfn.LAMBDA(_xlpm.x,_xlpm.x=$F468))))</f>
        <v>8.0000000000000004E-4</v>
      </c>
      <c r="M468" s="5">
        <f t="shared" si="92"/>
        <v>0.5</v>
      </c>
      <c r="N468" s="5">
        <f t="shared" si="93"/>
        <v>0.15616457835260653</v>
      </c>
      <c r="O468" s="5">
        <f t="shared" si="94"/>
        <v>0.66666666666666663</v>
      </c>
      <c r="P468" s="5">
        <f t="shared" si="95"/>
        <v>0.3010299956639812</v>
      </c>
      <c r="Q468" s="5"/>
    </row>
    <row r="469" spans="1:17">
      <c r="A469" s="4" t="str">
        <f t="shared" si="84"/>
        <v>~ncio~ : [nθjo]</v>
      </c>
      <c r="B469" s="2">
        <v>1</v>
      </c>
      <c r="C469" s="4" t="s">
        <v>422</v>
      </c>
      <c r="D469" s="5">
        <f t="shared" si="85"/>
        <v>4.0000000000000002E-4</v>
      </c>
      <c r="E469" s="5" t="str">
        <f t="shared" si="86"/>
        <v>~ncio~</v>
      </c>
      <c r="F469" s="5" t="str">
        <f t="shared" si="87"/>
        <v>[nθjo]</v>
      </c>
      <c r="G469" s="6">
        <f t="shared" si="88"/>
        <v>4</v>
      </c>
      <c r="H469" s="6">
        <f t="shared" si="89"/>
        <v>4</v>
      </c>
      <c r="I469" s="6">
        <f t="shared" si="90"/>
        <v>4</v>
      </c>
      <c r="J469" s="5" cm="1">
        <f t="array" ref="J469">SUM(_xlfn._xlws.FILTER($D$2:$D$477,_xlfn.MAP($E$2:$E$477,_xlfn.LAMBDA(_xlpm.x,_xlpm.x=$E469))))</f>
        <v>4.0000000000000002E-4</v>
      </c>
      <c r="K469" s="5">
        <f t="shared" si="91"/>
        <v>1</v>
      </c>
      <c r="L469" s="5" cm="1">
        <f t="array" ref="L469">SUM(_xlfn._xlws.FILTER($D$2:$D$477,_xlfn.MAP($F$2:$F$477,_xlfn.LAMBDA(_xlpm.x,_xlpm.x=$F469))))</f>
        <v>8.0000000000000004E-4</v>
      </c>
      <c r="M469" s="5">
        <f t="shared" si="92"/>
        <v>0.5</v>
      </c>
      <c r="N469" s="5">
        <f t="shared" si="93"/>
        <v>0.15616457835260653</v>
      </c>
      <c r="O469" s="5">
        <f t="shared" si="94"/>
        <v>0.66666666666666663</v>
      </c>
      <c r="P469" s="5">
        <f t="shared" si="95"/>
        <v>0.3010299956639812</v>
      </c>
      <c r="Q469" s="5"/>
    </row>
    <row r="470" spans="1:17">
      <c r="A470" s="4" t="str">
        <f t="shared" si="84"/>
        <v>~nvie~ : [mbje]</v>
      </c>
      <c r="B470" s="2">
        <v>1</v>
      </c>
      <c r="C470" s="4" t="s">
        <v>451</v>
      </c>
      <c r="D470" s="5">
        <f t="shared" si="85"/>
        <v>4.0000000000000002E-4</v>
      </c>
      <c r="E470" s="5" t="str">
        <f t="shared" si="86"/>
        <v>~nvie~</v>
      </c>
      <c r="F470" s="5" t="str">
        <f t="shared" si="87"/>
        <v>[mbje]</v>
      </c>
      <c r="G470" s="6">
        <f t="shared" si="88"/>
        <v>4</v>
      </c>
      <c r="H470" s="6">
        <f t="shared" si="89"/>
        <v>4</v>
      </c>
      <c r="I470" s="6">
        <f t="shared" si="90"/>
        <v>4</v>
      </c>
      <c r="J470" s="5" cm="1">
        <f t="array" ref="J470">SUM(_xlfn._xlws.FILTER($D$2:$D$477,_xlfn.MAP($E$2:$E$477,_xlfn.LAMBDA(_xlpm.x,_xlpm.x=$E470))))</f>
        <v>4.0000000000000002E-4</v>
      </c>
      <c r="K470" s="5">
        <f t="shared" si="91"/>
        <v>1</v>
      </c>
      <c r="L470" s="5" cm="1">
        <f t="array" ref="L470">SUM(_xlfn._xlws.FILTER($D$2:$D$477,_xlfn.MAP($F$2:$F$477,_xlfn.LAMBDA(_xlpm.x,_xlpm.x=$F470))))</f>
        <v>8.0000000000000004E-4</v>
      </c>
      <c r="M470" s="5">
        <f t="shared" si="92"/>
        <v>0.5</v>
      </c>
      <c r="N470" s="5">
        <f t="shared" si="93"/>
        <v>0.15616457835260653</v>
      </c>
      <c r="O470" s="5">
        <f t="shared" si="94"/>
        <v>0.66666666666666663</v>
      </c>
      <c r="P470" s="5">
        <f t="shared" si="95"/>
        <v>0.3010299956639812</v>
      </c>
      <c r="Q470" s="5"/>
    </row>
    <row r="471" spans="1:17">
      <c r="A471" s="4" t="str">
        <f t="shared" si="84"/>
        <v>~mbié~ : [mbje]</v>
      </c>
      <c r="B471" s="2">
        <v>1</v>
      </c>
      <c r="C471" s="4" t="s">
        <v>452</v>
      </c>
      <c r="D471" s="5">
        <f t="shared" si="85"/>
        <v>4.0000000000000002E-4</v>
      </c>
      <c r="E471" s="5" t="str">
        <f t="shared" si="86"/>
        <v>~mbié~</v>
      </c>
      <c r="F471" s="5" t="str">
        <f t="shared" si="87"/>
        <v>[mbje]</v>
      </c>
      <c r="G471" s="6">
        <f t="shared" si="88"/>
        <v>4</v>
      </c>
      <c r="H471" s="6">
        <f t="shared" si="89"/>
        <v>4</v>
      </c>
      <c r="I471" s="6">
        <f t="shared" si="90"/>
        <v>4</v>
      </c>
      <c r="J471" s="5" cm="1">
        <f t="array" ref="J471">SUM(_xlfn._xlws.FILTER($D$2:$D$477,_xlfn.MAP($E$2:$E$477,_xlfn.LAMBDA(_xlpm.x,_xlpm.x=$E471))))</f>
        <v>4.0000000000000002E-4</v>
      </c>
      <c r="K471" s="5">
        <f t="shared" si="91"/>
        <v>1</v>
      </c>
      <c r="L471" s="5" cm="1">
        <f t="array" ref="L471">SUM(_xlfn._xlws.FILTER($D$2:$D$477,_xlfn.MAP($F$2:$F$477,_xlfn.LAMBDA(_xlpm.x,_xlpm.x=$F471))))</f>
        <v>8.0000000000000004E-4</v>
      </c>
      <c r="M471" s="5">
        <f t="shared" si="92"/>
        <v>0.5</v>
      </c>
      <c r="N471" s="5">
        <f t="shared" si="93"/>
        <v>0.15616457835260653</v>
      </c>
      <c r="O471" s="5">
        <f t="shared" si="94"/>
        <v>0.66666666666666663</v>
      </c>
      <c r="P471" s="5">
        <f t="shared" si="95"/>
        <v>0.3010299956639812</v>
      </c>
      <c r="Q471" s="5"/>
    </row>
    <row r="472" spans="1:17">
      <c r="A472" s="4" t="str">
        <f t="shared" si="84"/>
        <v>~cció~ : [kθjo]</v>
      </c>
      <c r="B472" s="2">
        <v>2</v>
      </c>
      <c r="C472" s="4" t="s">
        <v>271</v>
      </c>
      <c r="D472" s="5">
        <f t="shared" si="85"/>
        <v>8.0000000000000004E-4</v>
      </c>
      <c r="E472" s="5" t="str">
        <f t="shared" si="86"/>
        <v>~cció~</v>
      </c>
      <c r="F472" s="5" t="str">
        <f t="shared" si="87"/>
        <v>[kθjo]</v>
      </c>
      <c r="G472" s="6">
        <f t="shared" si="88"/>
        <v>4</v>
      </c>
      <c r="H472" s="6">
        <f t="shared" si="89"/>
        <v>4</v>
      </c>
      <c r="I472" s="6">
        <f t="shared" si="90"/>
        <v>4</v>
      </c>
      <c r="J472" s="5" cm="1">
        <f t="array" ref="J472">SUM(_xlfn._xlws.FILTER($D$2:$D$477,_xlfn.MAP($E$2:$E$477,_xlfn.LAMBDA(_xlpm.x,_xlpm.x=$E472))))</f>
        <v>8.0000000000000004E-4</v>
      </c>
      <c r="K472" s="5">
        <f t="shared" si="91"/>
        <v>1</v>
      </c>
      <c r="L472" s="5" cm="1">
        <f t="array" ref="L472">SUM(_xlfn._xlws.FILTER($D$2:$D$477,_xlfn.MAP($F$2:$F$477,_xlfn.LAMBDA(_xlpm.x,_xlpm.x=$F472))))</f>
        <v>1.6000000000000001E-3</v>
      </c>
      <c r="M472" s="5">
        <f t="shared" si="92"/>
        <v>0.5</v>
      </c>
      <c r="N472" s="5">
        <f t="shared" si="93"/>
        <v>0.24751500062981216</v>
      </c>
      <c r="O472" s="5">
        <f t="shared" si="94"/>
        <v>0.66666666666666663</v>
      </c>
      <c r="P472" s="5">
        <f t="shared" si="95"/>
        <v>0.3010299956639812</v>
      </c>
      <c r="Q472" s="5"/>
    </row>
    <row r="473" spans="1:17">
      <c r="A473" s="4" t="str">
        <f t="shared" si="84"/>
        <v>~ccio~ : [kθjo]</v>
      </c>
      <c r="B473" s="2">
        <v>2</v>
      </c>
      <c r="C473" s="4" t="s">
        <v>272</v>
      </c>
      <c r="D473" s="5">
        <f t="shared" si="85"/>
        <v>8.0000000000000004E-4</v>
      </c>
      <c r="E473" s="5" t="str">
        <f t="shared" si="86"/>
        <v>~ccio~</v>
      </c>
      <c r="F473" s="5" t="str">
        <f t="shared" si="87"/>
        <v>[kθjo]</v>
      </c>
      <c r="G473" s="6">
        <f t="shared" si="88"/>
        <v>4</v>
      </c>
      <c r="H473" s="6">
        <f t="shared" si="89"/>
        <v>4</v>
      </c>
      <c r="I473" s="6">
        <f t="shared" si="90"/>
        <v>4</v>
      </c>
      <c r="J473" s="5" cm="1">
        <f t="array" ref="J473">SUM(_xlfn._xlws.FILTER($D$2:$D$477,_xlfn.MAP($E$2:$E$477,_xlfn.LAMBDA(_xlpm.x,_xlpm.x=$E473))))</f>
        <v>8.0000000000000004E-4</v>
      </c>
      <c r="K473" s="5">
        <f t="shared" si="91"/>
        <v>1</v>
      </c>
      <c r="L473" s="5" cm="1">
        <f t="array" ref="L473">SUM(_xlfn._xlws.FILTER($D$2:$D$477,_xlfn.MAP($F$2:$F$477,_xlfn.LAMBDA(_xlpm.x,_xlpm.x=$F473))))</f>
        <v>1.6000000000000001E-3</v>
      </c>
      <c r="M473" s="5">
        <f t="shared" si="92"/>
        <v>0.5</v>
      </c>
      <c r="N473" s="5">
        <f t="shared" si="93"/>
        <v>0.24751500062981216</v>
      </c>
      <c r="O473" s="5">
        <f t="shared" si="94"/>
        <v>0.66666666666666663</v>
      </c>
      <c r="P473" s="5">
        <f t="shared" si="95"/>
        <v>0.3010299956639812</v>
      </c>
      <c r="Q473" s="5"/>
    </row>
    <row r="474" spans="1:17">
      <c r="A474" s="4" t="str">
        <f t="shared" si="84"/>
        <v>~nstru~ : [nstɾu]</v>
      </c>
      <c r="B474" s="2">
        <v>1</v>
      </c>
      <c r="C474" s="4" t="s">
        <v>430</v>
      </c>
      <c r="D474" s="5">
        <f t="shared" si="85"/>
        <v>4.0000000000000002E-4</v>
      </c>
      <c r="E474" s="5" t="str">
        <f t="shared" si="86"/>
        <v>~nstru~</v>
      </c>
      <c r="F474" s="5" t="str">
        <f t="shared" si="87"/>
        <v>[nstɾu]</v>
      </c>
      <c r="G474" s="6">
        <f t="shared" si="88"/>
        <v>5</v>
      </c>
      <c r="H474" s="6">
        <f t="shared" si="89"/>
        <v>5</v>
      </c>
      <c r="I474" s="6">
        <f t="shared" si="90"/>
        <v>5</v>
      </c>
      <c r="J474" s="5" cm="1">
        <f t="array" ref="J474">SUM(_xlfn._xlws.FILTER($D$2:$D$477,_xlfn.MAP($E$2:$E$477,_xlfn.LAMBDA(_xlpm.x,_xlpm.x=$E474))))</f>
        <v>8.0000000000000004E-4</v>
      </c>
      <c r="K474" s="5">
        <f t="shared" si="91"/>
        <v>0.5</v>
      </c>
      <c r="L474" s="5" cm="1">
        <f t="array" ref="L474">SUM(_xlfn._xlws.FILTER($D$2:$D$477,_xlfn.MAP($F$2:$F$477,_xlfn.LAMBDA(_xlpm.x,_xlpm.x=$F474))))</f>
        <v>4.0000000000000002E-4</v>
      </c>
      <c r="M474" s="5">
        <f t="shared" si="92"/>
        <v>1</v>
      </c>
      <c r="N474" s="5">
        <f t="shared" si="93"/>
        <v>0.16959990621408716</v>
      </c>
      <c r="O474" s="5">
        <f t="shared" si="94"/>
        <v>0.66666666666666663</v>
      </c>
      <c r="P474" s="5">
        <f t="shared" si="95"/>
        <v>-0.3010299956639812</v>
      </c>
      <c r="Q474" s="5"/>
    </row>
    <row r="475" spans="1:17">
      <c r="A475" s="4" t="str">
        <f t="shared" si="84"/>
        <v>~nstru~ : [nstɾwi]</v>
      </c>
      <c r="B475" s="2">
        <v>1</v>
      </c>
      <c r="C475" s="4" t="s">
        <v>429</v>
      </c>
      <c r="D475" s="5">
        <f t="shared" si="85"/>
        <v>4.0000000000000002E-4</v>
      </c>
      <c r="E475" s="5" t="str">
        <f t="shared" si="86"/>
        <v>~nstru~</v>
      </c>
      <c r="F475" s="5" t="str">
        <f t="shared" si="87"/>
        <v>[nstɾwi]</v>
      </c>
      <c r="G475" s="6">
        <f t="shared" si="88"/>
        <v>5</v>
      </c>
      <c r="H475" s="6">
        <f t="shared" si="89"/>
        <v>6</v>
      </c>
      <c r="I475" s="6">
        <f t="shared" si="90"/>
        <v>6</v>
      </c>
      <c r="J475" s="5" cm="1">
        <f t="array" ref="J475">SUM(_xlfn._xlws.FILTER($D$2:$D$477,_xlfn.MAP($E$2:$E$477,_xlfn.LAMBDA(_xlpm.x,_xlpm.x=$E475))))</f>
        <v>8.0000000000000004E-4</v>
      </c>
      <c r="K475" s="5">
        <f t="shared" si="91"/>
        <v>0.5</v>
      </c>
      <c r="L475" s="5" cm="1">
        <f t="array" ref="L475">SUM(_xlfn._xlws.FILTER($D$2:$D$477,_xlfn.MAP($F$2:$F$477,_xlfn.LAMBDA(_xlpm.x,_xlpm.x=$F475))))</f>
        <v>4.0000000000000002E-4</v>
      </c>
      <c r="M475" s="5">
        <f t="shared" si="92"/>
        <v>1</v>
      </c>
      <c r="N475" s="5">
        <f t="shared" si="93"/>
        <v>0.18123811657891303</v>
      </c>
      <c r="O475" s="5">
        <f t="shared" si="94"/>
        <v>0.66666666666666663</v>
      </c>
      <c r="P475" s="5">
        <f t="shared" si="95"/>
        <v>-0.3010299956639812</v>
      </c>
      <c r="Q475" s="5"/>
    </row>
    <row r="476" spans="1:17">
      <c r="A476" s="4" t="str">
        <f t="shared" si="84"/>
        <v>~stria~ : [stɾja]</v>
      </c>
      <c r="B476" s="2">
        <v>1</v>
      </c>
      <c r="C476" s="4" t="s">
        <v>385</v>
      </c>
      <c r="D476" s="5">
        <f t="shared" si="85"/>
        <v>4.0000000000000002E-4</v>
      </c>
      <c r="E476" s="5" t="str">
        <f t="shared" si="86"/>
        <v>~stria~</v>
      </c>
      <c r="F476" s="5" t="str">
        <f t="shared" si="87"/>
        <v>[stɾja]</v>
      </c>
      <c r="G476" s="6">
        <f t="shared" si="88"/>
        <v>5</v>
      </c>
      <c r="H476" s="6">
        <f t="shared" si="89"/>
        <v>5</v>
      </c>
      <c r="I476" s="6">
        <f t="shared" si="90"/>
        <v>5</v>
      </c>
      <c r="J476" s="5" cm="1">
        <f t="array" ref="J476">SUM(_xlfn._xlws.FILTER($D$2:$D$477,_xlfn.MAP($E$2:$E$477,_xlfn.LAMBDA(_xlpm.x,_xlpm.x=$E476))))</f>
        <v>4.0000000000000002E-4</v>
      </c>
      <c r="K476" s="5">
        <f t="shared" si="91"/>
        <v>1</v>
      </c>
      <c r="L476" s="5" cm="1">
        <f t="array" ref="L476">SUM(_xlfn._xlws.FILTER($D$2:$D$477,_xlfn.MAP($F$2:$F$477,_xlfn.LAMBDA(_xlpm.x,_xlpm.x=$F476))))</f>
        <v>4.0000000000000002E-4</v>
      </c>
      <c r="M476" s="5">
        <f t="shared" si="92"/>
        <v>1</v>
      </c>
      <c r="N476" s="5">
        <f t="shared" si="93"/>
        <v>0.25439985932113074</v>
      </c>
      <c r="O476" s="5">
        <f t="shared" si="94"/>
        <v>1</v>
      </c>
      <c r="P476" s="5">
        <f t="shared" si="95"/>
        <v>0</v>
      </c>
      <c r="Q476" s="5"/>
    </row>
    <row r="477" spans="1:17">
      <c r="A477" s="4" t="str">
        <f t="shared" si="84"/>
        <v>~mplio~ : [mpljo]</v>
      </c>
      <c r="B477" s="2">
        <v>1</v>
      </c>
      <c r="C477" s="4" t="s">
        <v>440</v>
      </c>
      <c r="D477" s="5">
        <f t="shared" si="85"/>
        <v>4.0000000000000002E-4</v>
      </c>
      <c r="E477" s="5" t="str">
        <f t="shared" si="86"/>
        <v>~mplio~</v>
      </c>
      <c r="F477" s="5" t="str">
        <f t="shared" si="87"/>
        <v>[mpljo]</v>
      </c>
      <c r="G477" s="6">
        <f t="shared" si="88"/>
        <v>5</v>
      </c>
      <c r="H477" s="6">
        <f t="shared" si="89"/>
        <v>5</v>
      </c>
      <c r="I477" s="6">
        <f t="shared" si="90"/>
        <v>5</v>
      </c>
      <c r="J477" s="5" cm="1">
        <f t="array" ref="J477">SUM(_xlfn._xlws.FILTER($D$2:$D$477,_xlfn.MAP($E$2:$E$477,_xlfn.LAMBDA(_xlpm.x,_xlpm.x=$E477))))</f>
        <v>4.0000000000000002E-4</v>
      </c>
      <c r="K477" s="5">
        <f t="shared" si="91"/>
        <v>1</v>
      </c>
      <c r="L477" s="5" cm="1">
        <f t="array" ref="L477">SUM(_xlfn._xlws.FILTER($D$2:$D$477,_xlfn.MAP($F$2:$F$477,_xlfn.LAMBDA(_xlpm.x,_xlpm.x=$F477))))</f>
        <v>4.0000000000000002E-4</v>
      </c>
      <c r="M477" s="5">
        <f t="shared" si="92"/>
        <v>1</v>
      </c>
      <c r="N477" s="5">
        <f t="shared" si="93"/>
        <v>0.25439985932113074</v>
      </c>
      <c r="O477" s="5">
        <f t="shared" si="94"/>
        <v>1</v>
      </c>
      <c r="P477" s="5">
        <f t="shared" si="95"/>
        <v>0</v>
      </c>
      <c r="Q477" s="5"/>
    </row>
    <row r="478" spans="1:17">
      <c r="A478" s="4"/>
      <c r="C478" s="4"/>
      <c r="D478" s="5"/>
      <c r="E478" s="5"/>
      <c r="F478" s="5"/>
      <c r="G478" s="6"/>
      <c r="H478" s="6"/>
      <c r="I478" s="6"/>
      <c r="L478" s="7"/>
      <c r="M478" s="5"/>
      <c r="N478" s="8"/>
      <c r="O478" s="5"/>
      <c r="P478" s="5"/>
      <c r="Q478" s="5"/>
    </row>
    <row r="479" spans="1:17">
      <c r="A479" s="4"/>
      <c r="C479" s="4"/>
      <c r="D479" s="5"/>
      <c r="E479" s="5"/>
      <c r="F479" s="5"/>
      <c r="G479" s="6"/>
      <c r="H479" s="6"/>
      <c r="I479" s="6"/>
      <c r="L479" s="7"/>
      <c r="M479" s="5"/>
      <c r="N479" s="8"/>
      <c r="O479" s="5"/>
      <c r="P479" s="5"/>
      <c r="Q479" s="5"/>
    </row>
    <row r="480" spans="1:17">
      <c r="B480" s="1">
        <f>_xlfn.LET(_xlpm.d,B2:B477,SUM(_xlpm.d))</f>
        <v>2500</v>
      </c>
      <c r="G480" s="2"/>
      <c r="H480" s="2"/>
      <c r="I480" s="2"/>
    </row>
    <row r="481" spans="15:18">
      <c r="P481" s="2" t="s">
        <v>41</v>
      </c>
      <c r="Q481" s="2" t="s">
        <v>42</v>
      </c>
    </row>
    <row r="482" spans="15:18">
      <c r="O482" s="2" t="s">
        <v>38</v>
      </c>
      <c r="P482">
        <f>_xlfn.LET(_xlpm.d,P$2:P$477,COUNTIF(_xlpm.d,"&lt;0"))</f>
        <v>71</v>
      </c>
      <c r="Q482" s="9">
        <f>P482/P$485</f>
        <v>0.14915966386554622</v>
      </c>
    </row>
    <row r="483" spans="15:18">
      <c r="O483" s="2" t="s">
        <v>39</v>
      </c>
      <c r="P483">
        <f>_xlfn.LET(_xlpm.d,P$2:P$477,COUNTIF(_xlpm.d,"=0"))</f>
        <v>278</v>
      </c>
      <c r="Q483" s="9">
        <f>P483/P$485</f>
        <v>0.58403361344537819</v>
      </c>
      <c r="R483" s="9">
        <f>1-Q483</f>
        <v>0.41596638655462181</v>
      </c>
    </row>
    <row r="484" spans="15:18">
      <c r="O484" s="2" t="s">
        <v>40</v>
      </c>
      <c r="P484">
        <f>_xlfn.LET(_xlpm.d,P$2:P$477,COUNTIF(_xlpm.d,"&gt;0"))</f>
        <v>127</v>
      </c>
      <c r="Q484" s="9">
        <f>P484/P$485</f>
        <v>0.26680672268907563</v>
      </c>
    </row>
    <row r="485" spans="15:18">
      <c r="O485" s="2" t="s">
        <v>52</v>
      </c>
      <c r="P485" s="2">
        <f>SUM(P482:P484)</f>
        <v>476</v>
      </c>
      <c r="Q485" s="9">
        <f>SUM(Q482:Q484)</f>
        <v>1</v>
      </c>
    </row>
    <row r="487" spans="15:18">
      <c r="O487" s="3"/>
      <c r="P487" s="3" t="str">
        <f>P1</f>
        <v>log(spell.rel/sound.rel)</v>
      </c>
    </row>
    <row r="488" spans="15:18">
      <c r="O488" s="3" t="s">
        <v>43</v>
      </c>
      <c r="P488">
        <f>_xlfn.LET(_xlpm.d,P$2:P$477,AVERAGE(_xlpm.d))</f>
        <v>9.5677696476790614E-2</v>
      </c>
    </row>
    <row r="489" spans="15:18">
      <c r="O489" s="3" t="s">
        <v>44</v>
      </c>
      <c r="P489">
        <f>_xlfn.LET(_xlpm.d,P$2:P$477,MEDIAN(_xlpm.d))</f>
        <v>0</v>
      </c>
    </row>
    <row r="490" spans="15:18">
      <c r="O490" s="3" t="s">
        <v>45</v>
      </c>
      <c r="P490">
        <f>_xlfn.LET(_xlpm.d,P$2:P$477,MAX(_xlpm.d))</f>
        <v>2.1931245983544616</v>
      </c>
    </row>
    <row r="491" spans="15:18">
      <c r="O491" s="3" t="s">
        <v>46</v>
      </c>
      <c r="P491">
        <f>_xlfn.LET(_xlpm.d,P$2:P$477,MIN(_xlpm.d))</f>
        <v>-1.1760912590556813</v>
      </c>
    </row>
    <row r="492" spans="15:18">
      <c r="O492" s="3" t="s">
        <v>47</v>
      </c>
      <c r="P492">
        <f>_xlfn.LET(_xlpm.d,P$2:P$477,STDEV(_xlpm.d))</f>
        <v>0.41459293122520263</v>
      </c>
    </row>
  </sheetData>
  <conditionalFormatting sqref="D2:D479">
    <cfRule type="colorScale" priority="189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J2:J477">
    <cfRule type="colorScale" priority="182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L2:L477">
    <cfRule type="colorScale" priority="183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M2:M477">
    <cfRule type="colorScale" priority="184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M478:M479 N2:N477 K2:K477">
    <cfRule type="colorScale" priority="56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O2:O477">
    <cfRule type="colorScale" priority="187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O478:O479">
    <cfRule type="colorScale" priority="39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P2:P477">
    <cfRule type="colorScale" priority="188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1gram.r1a</vt:lpstr>
      <vt:lpstr>'1gram.r1a'!freq.sum.r1a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Kow Kuroda</dc:creator>
  <cp:keywords/>
  <dc:description/>
  <cp:lastModifiedBy>Kow Kuroda</cp:lastModifiedBy>
  <dcterms:created xsi:type="dcterms:W3CDTF">2023-07-13T05:43:26Z</dcterms:created>
  <dcterms:modified xsi:type="dcterms:W3CDTF">2023-09-20T04:51:15Z</dcterms:modified>
  <cp:category/>
</cp:coreProperties>
</file>