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odius\Documents\"/>
    </mc:Choice>
  </mc:AlternateContent>
  <bookViews>
    <workbookView xWindow="0" yWindow="0" windowWidth="23130" windowHeight="16305" activeTab="1"/>
  </bookViews>
  <sheets>
    <sheet name="Ставка дисконта" sheetId="2" r:id="rId1"/>
    <sheet name="табличка" sheetId="1" r:id="rId2"/>
  </sheets>
  <externalReferences>
    <externalReference r:id="rId3"/>
    <externalReference r:id="rId4"/>
  </externalReferences>
  <definedNames>
    <definedName name="base">#REF!</definedName>
    <definedName name="finance">#REF!</definedName>
    <definedName name="InflRub">[2]Assumptions!#REF!</definedName>
    <definedName name="WACC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F33" i="2"/>
  <c r="G28" i="2"/>
  <c r="B4" i="2" s="1"/>
  <c r="G11" i="2"/>
  <c r="B3" i="2" s="1"/>
  <c r="B5" i="2" l="1"/>
  <c r="D16" i="1"/>
  <c r="D12" i="1" s="1"/>
  <c r="E12" i="1"/>
</calcChain>
</file>

<file path=xl/sharedStrings.xml><?xml version="1.0" encoding="utf-8"?>
<sst xmlns="http://schemas.openxmlformats.org/spreadsheetml/2006/main" count="90" uniqueCount="71">
  <si>
    <t>Показатели</t>
  </si>
  <si>
    <t>Итог</t>
  </si>
  <si>
    <t>…</t>
  </si>
  <si>
    <t>Построено домов (шт.)</t>
  </si>
  <si>
    <t>Комментарии</t>
  </si>
  <si>
    <t>дома, которые завершены в данном месяце</t>
  </si>
  <si>
    <t>Сумма фактической себестоимости строительства домов (руб.)</t>
  </si>
  <si>
    <t>Затраты, которые понесены в данном месяце по всем домам, включая незавершенные</t>
  </si>
  <si>
    <t>Продано домов (шт.)</t>
  </si>
  <si>
    <t>дома, которые оплачены в данном месяце</t>
  </si>
  <si>
    <t>Выручка от продаж</t>
  </si>
  <si>
    <t>Оплата от клиента в данном месяце (поле" оплачено клиентом")</t>
  </si>
  <si>
    <t>Операционная прибыль</t>
  </si>
  <si>
    <t>Поле 4 - поле 2</t>
  </si>
  <si>
    <t xml:space="preserve">Дополнительные расходы </t>
  </si>
  <si>
    <t>Общехозяйственные и прочие расходы</t>
  </si>
  <si>
    <t>Проценты по инкому и тп (редактировать -&gt; расходы -&gt; выборка всех расходов) в момент начала строительства полной суммой</t>
  </si>
  <si>
    <t>Кредит и проценты по кредиту</t>
  </si>
  <si>
    <t>Налоги</t>
  </si>
  <si>
    <t>Чистая прибыль</t>
  </si>
  <si>
    <t>Налоги из коэффициента в момент начала полной суммой</t>
  </si>
  <si>
    <t>Поле 4 - поле 2 - поле 6 - поле 7 - поле 8 - поле 9</t>
  </si>
  <si>
    <t>Дисконтированная чистая прибыль</t>
  </si>
  <si>
    <t>Коэффициент дисконтирования</t>
  </si>
  <si>
    <t>=поле 10/(1+коэф дисконтирования)^(период таблицы - текущий период)</t>
  </si>
  <si>
    <t>Расчет ставки доходности на собственный капитал</t>
  </si>
  <si>
    <t>Ставка доходности по ОФЗ РФ 26214 (с погашением в мае 2020 г.)</t>
  </si>
  <si>
    <t>Таблица экспертного задания премии за специфические риски</t>
  </si>
  <si>
    <t>Итого премия за специфический риск</t>
  </si>
  <si>
    <t>Факторы несистематического  риска</t>
  </si>
  <si>
    <t>Оценка риска</t>
  </si>
  <si>
    <t>Итого премия за рыночный риск</t>
  </si>
  <si>
    <t>Ниже среднего</t>
  </si>
  <si>
    <t>Средний</t>
  </si>
  <si>
    <t>Выше среднего</t>
  </si>
  <si>
    <t>Высокий</t>
  </si>
  <si>
    <t>Итого ставка доходности на собственный капитал, %</t>
  </si>
  <si>
    <t>Ключевая фигура: качество и глубина управления, в %</t>
  </si>
  <si>
    <t>x</t>
  </si>
  <si>
    <t>Размер предприятия, в %</t>
  </si>
  <si>
    <t>Финансовая стр-ра: источники финансирования компании, в %</t>
  </si>
  <si>
    <t>Диверсификация клиентуры, в %</t>
  </si>
  <si>
    <t>Прочие риски, связанные с деятельностью компании, в %</t>
  </si>
  <si>
    <t>Итого премия за специфический риск, в %</t>
  </si>
  <si>
    <t>Таблица экспертного задания премии за рыночный риск.</t>
  </si>
  <si>
    <t>Факторы рыночного  риска</t>
  </si>
  <si>
    <t xml:space="preserve">Общеэкономические факторы </t>
  </si>
  <si>
    <t>· социально-политический риск</t>
  </si>
  <si>
    <t>· внутриэкономический риск</t>
  </si>
  <si>
    <t>· внешнеэкономический риск</t>
  </si>
  <si>
    <t>Отраслевые факторы</t>
  </si>
  <si>
    <t>· циклический характер</t>
  </si>
  <si>
    <t>· стадия развития</t>
  </si>
  <si>
    <t>· конкуренция</t>
  </si>
  <si>
    <t>· регулирование</t>
  </si>
  <si>
    <t>· препятствия к вхождению в рынок</t>
  </si>
  <si>
    <t>Итого премия за рыночный риск, в %</t>
  </si>
  <si>
    <t>http://www.treasury.gov/resource-center/data-chart-center/interest-rates/Pages/TextView.aspx?data=yield</t>
  </si>
  <si>
    <t>http://ru.investing.com/rates-bonds/ukraine-2-year-bond-yield</t>
  </si>
  <si>
    <t>вбивается руками</t>
  </si>
  <si>
    <t>Месячный коэффициент дисконтирования</t>
  </si>
  <si>
    <t>ОСР.  в момент начала проекта полной суммой, не делим на количество объектов</t>
  </si>
  <si>
    <t>=ОСР/средняя чистая прибыль за период</t>
  </si>
  <si>
    <t>=ОСР/средняя дисконтированная чистая прибыль за период</t>
  </si>
  <si>
    <t>Срок окупаемости (мес)</t>
  </si>
  <si>
    <t>Срок дисконтированной окупаемости (мес)</t>
  </si>
  <si>
    <t>Чистая приведенная стоимость проекта (руб.)</t>
  </si>
  <si>
    <t>? 7</t>
  </si>
  <si>
    <t>=сумме дисконтированной прибыли</t>
  </si>
  <si>
    <t>фильтр периода</t>
  </si>
  <si>
    <t>(изначально вся жизнь компании)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</si>
</sst>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Arial"/>
      <family val="2"/>
    </font>
    <font>
      <sz val="9"/>
      <color theme="1"/>
      <name val="Arial"/>
      <family val="2"/>
    </font>
    <font>
      <sz val="10"/>
      <name val="Arial Cyr"/>
      <family val="2"/>
      <charset val="204"/>
    </font>
    <font>
      <b/>
      <sz val="10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/>
    <xf numFmtId="9" fontId="8" fillId="0" borderId="0" applyFont="0" applyFill="0" applyBorder="0" applyAlignment="0" applyProtection="0"/>
    <xf numFmtId="0" fontId="9" fillId="0" borderId="0"/>
    <xf numFmtId="0" fontId="11" fillId="0" borderId="0"/>
  </cellStyleXfs>
  <cellXfs count="45">
    <xf numFmtId="0" fontId="0" fillId="0" borderId="0" xfId="0"/>
    <xf numFmtId="17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ont="1" applyFill="1"/>
    <xf numFmtId="9" fontId="0" fillId="0" borderId="0" xfId="0" applyNumberFormat="1"/>
    <xf numFmtId="0" fontId="2" fillId="0" borderId="0" xfId="0" quotePrefix="1" applyFont="1"/>
    <xf numFmtId="0" fontId="4" fillId="0" borderId="0" xfId="2" applyFont="1" applyBorder="1" applyAlignment="1">
      <alignment horizontal="center"/>
    </xf>
    <xf numFmtId="0" fontId="5" fillId="0" borderId="0" xfId="2" applyFont="1"/>
    <xf numFmtId="0" fontId="6" fillId="0" borderId="1" xfId="2" applyFont="1" applyBorder="1" applyAlignment="1">
      <alignment vertical="top" wrapText="1"/>
    </xf>
    <xf numFmtId="10" fontId="6" fillId="0" borderId="1" xfId="2" applyNumberFormat="1" applyFont="1" applyBorder="1" applyAlignment="1">
      <alignment horizontal="center" vertical="top" wrapText="1"/>
    </xf>
    <xf numFmtId="0" fontId="5" fillId="0" borderId="2" xfId="3" applyFont="1" applyBorder="1" applyAlignment="1">
      <alignment horizontal="center" vertical="top" wrapText="1"/>
    </xf>
    <xf numFmtId="0" fontId="5" fillId="0" borderId="3" xfId="3" applyFont="1" applyBorder="1" applyAlignment="1">
      <alignment horizontal="center" vertical="top" wrapText="1"/>
    </xf>
    <xf numFmtId="0" fontId="5" fillId="0" borderId="4" xfId="3" applyFont="1" applyBorder="1" applyAlignment="1">
      <alignment horizontal="center" vertical="top" wrapText="1"/>
    </xf>
    <xf numFmtId="0" fontId="5" fillId="0" borderId="5" xfId="3" applyFont="1" applyBorder="1" applyAlignment="1">
      <alignment horizontal="center" vertical="top" wrapText="1"/>
    </xf>
    <xf numFmtId="0" fontId="5" fillId="0" borderId="6" xfId="3" applyFont="1" applyBorder="1" applyAlignment="1">
      <alignment horizontal="center" vertical="top" wrapText="1"/>
    </xf>
    <xf numFmtId="0" fontId="5" fillId="0" borderId="7" xfId="3" applyFont="1" applyBorder="1" applyAlignment="1">
      <alignment horizontal="center" vertical="top" wrapText="1"/>
    </xf>
    <xf numFmtId="0" fontId="5" fillId="0" borderId="1" xfId="3" applyFont="1" applyBorder="1" applyAlignment="1">
      <alignment horizontal="center" vertical="top" wrapText="1"/>
    </xf>
    <xf numFmtId="0" fontId="5" fillId="0" borderId="1" xfId="3" applyFont="1" applyBorder="1" applyAlignment="1">
      <alignment horizontal="left" vertical="top" wrapText="1"/>
    </xf>
    <xf numFmtId="0" fontId="5" fillId="0" borderId="8" xfId="3" applyFont="1" applyBorder="1" applyAlignment="1">
      <alignment horizontal="left" vertical="top" wrapText="1"/>
    </xf>
    <xf numFmtId="10" fontId="6" fillId="0" borderId="1" xfId="4" applyNumberFormat="1" applyFont="1" applyBorder="1" applyAlignment="1">
      <alignment horizontal="center" vertical="top" wrapText="1"/>
    </xf>
    <xf numFmtId="0" fontId="5" fillId="0" borderId="1" xfId="3" applyFont="1" applyBorder="1" applyAlignment="1">
      <alignment horizontal="center" vertical="top" wrapText="1"/>
    </xf>
    <xf numFmtId="0" fontId="5" fillId="0" borderId="7" xfId="3" applyFont="1" applyBorder="1" applyAlignment="1">
      <alignment vertical="top" wrapText="1"/>
    </xf>
    <xf numFmtId="0" fontId="5" fillId="0" borderId="1" xfId="3" applyFont="1" applyBorder="1" applyAlignment="1">
      <alignment vertical="top" wrapText="1"/>
    </xf>
    <xf numFmtId="0" fontId="5" fillId="0" borderId="1" xfId="5" applyFont="1" applyBorder="1" applyAlignment="1">
      <alignment vertical="top" wrapText="1"/>
    </xf>
    <xf numFmtId="0" fontId="10" fillId="0" borderId="9" xfId="3" applyFont="1" applyBorder="1" applyAlignment="1">
      <alignment vertical="top" wrapText="1"/>
    </xf>
    <xf numFmtId="2" fontId="10" fillId="0" borderId="10" xfId="3" applyNumberFormat="1" applyFont="1" applyBorder="1" applyAlignment="1">
      <alignment horizontal="center" vertical="top" wrapText="1"/>
    </xf>
    <xf numFmtId="2" fontId="10" fillId="0" borderId="11" xfId="3" applyNumberFormat="1" applyFont="1" applyBorder="1" applyAlignment="1">
      <alignment horizontal="center" vertical="top" wrapText="1"/>
    </xf>
    <xf numFmtId="0" fontId="5" fillId="0" borderId="2" xfId="6" applyFont="1" applyBorder="1" applyAlignment="1">
      <alignment horizontal="center" vertical="top" wrapText="1"/>
    </xf>
    <xf numFmtId="0" fontId="5" fillId="0" borderId="3" xfId="6" applyFont="1" applyBorder="1" applyAlignment="1">
      <alignment horizontal="center" vertical="top" wrapText="1"/>
    </xf>
    <xf numFmtId="0" fontId="5" fillId="0" borderId="4" xfId="6" applyFont="1" applyBorder="1" applyAlignment="1">
      <alignment horizontal="center" vertical="top" wrapText="1"/>
    </xf>
    <xf numFmtId="0" fontId="5" fillId="0" borderId="5" xfId="6" applyFont="1" applyBorder="1" applyAlignment="1">
      <alignment horizontal="center" vertical="top" wrapText="1"/>
    </xf>
    <xf numFmtId="0" fontId="5" fillId="0" borderId="6" xfId="6" applyFont="1" applyBorder="1" applyAlignment="1">
      <alignment horizontal="center" vertical="top" wrapText="1"/>
    </xf>
    <xf numFmtId="0" fontId="5" fillId="0" borderId="7" xfId="6" applyFont="1" applyBorder="1" applyAlignment="1">
      <alignment horizontal="center" vertical="top" wrapText="1"/>
    </xf>
    <xf numFmtId="0" fontId="5" fillId="0" borderId="1" xfId="6" applyFont="1" applyBorder="1" applyAlignment="1">
      <alignment horizontal="center" vertical="top" wrapText="1"/>
    </xf>
    <xf numFmtId="0" fontId="5" fillId="0" borderId="1" xfId="6" applyFont="1" applyBorder="1" applyAlignment="1">
      <alignment horizontal="left" vertical="top" wrapText="1"/>
    </xf>
    <xf numFmtId="0" fontId="5" fillId="0" borderId="8" xfId="6" applyFont="1" applyBorder="1" applyAlignment="1">
      <alignment horizontal="left" vertical="top" wrapText="1"/>
    </xf>
    <xf numFmtId="0" fontId="5" fillId="0" borderId="1" xfId="6" applyFont="1" applyBorder="1" applyAlignment="1">
      <alignment horizontal="center" vertical="top" wrapText="1"/>
    </xf>
    <xf numFmtId="0" fontId="12" fillId="0" borderId="12" xfId="6" applyFont="1" applyBorder="1" applyAlignment="1">
      <alignment horizontal="center" vertical="top" wrapText="1"/>
    </xf>
    <xf numFmtId="0" fontId="12" fillId="0" borderId="12" xfId="6" applyFont="1" applyBorder="1" applyAlignment="1">
      <alignment vertical="top" wrapText="1"/>
    </xf>
    <xf numFmtId="0" fontId="5" fillId="0" borderId="12" xfId="6" applyFont="1" applyBorder="1" applyAlignment="1">
      <alignment vertical="top" wrapText="1"/>
    </xf>
    <xf numFmtId="0" fontId="12" fillId="0" borderId="13" xfId="6" applyFont="1" applyBorder="1" applyAlignment="1">
      <alignment vertical="top" wrapText="1"/>
    </xf>
    <xf numFmtId="0" fontId="10" fillId="0" borderId="9" xfId="6" applyFont="1" applyBorder="1" applyAlignment="1">
      <alignment vertical="top" wrapText="1"/>
    </xf>
    <xf numFmtId="3" fontId="5" fillId="0" borderId="0" xfId="2" applyNumberFormat="1" applyFont="1"/>
    <xf numFmtId="43" fontId="6" fillId="0" borderId="1" xfId="1" applyFont="1" applyBorder="1" applyAlignment="1">
      <alignment horizontal="center" vertical="top" wrapText="1"/>
    </xf>
  </cellXfs>
  <cellStyles count="7">
    <cellStyle name="Обычный" xfId="0" builtinId="0"/>
    <cellStyle name="Обычный 2" xfId="3"/>
    <cellStyle name="Обычный 3" xfId="5"/>
    <cellStyle name="Обычный 3 2" xfId="6"/>
    <cellStyle name="Обычный_финальные расчеты по объектам" xfId="2"/>
    <cellStyle name="Процентный 2" xfId="4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%20Archive\OneDrive\Documents\&#1054;&#1094;&#1077;&#1085;&#1082;&#1072;-&#1088;&#1072;&#1073;&#1086;&#1090;&#1072;\&#1055;&#1088;&#1086;&#1077;&#1082;&#1090;&#1099;\&#1042;&#1080;&#1082;&#1090;&#1086;&#1088;%20&#1050;&#1086;&#1085;&#1089;&#1072;&#1083;&#1090;&#1080;&#1085;&#1075;\&#1064;&#1082;&#1086;&#1083;&#1072;%20&#1052;&#1072;&#1075;&#1080;&#1089;&#1090;&#1088;\&#1088;&#1072;&#1089;&#1095;&#1077;&#1090;&#1085;&#1072;&#1103;%20&#1052;&#1072;&#1075;&#1080;&#1089;&#1090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ORA's%20Intourist%20Model%20(16-09-02)%20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пазон"/>
      <sheetName val="ставка кредита"/>
      <sheetName val="Ставка дисконта"/>
      <sheetName val="Денежный поток"/>
      <sheetName val="Чистые активы"/>
      <sheetName val="Просроченная задолженность"/>
      <sheetName val="вертик_анализ"/>
      <sheetName val="CapitalAsset"/>
      <sheetName val="AssEq"/>
      <sheetName val="Profit"/>
      <sheetName val="СОК"/>
      <sheetName val="Leverage"/>
      <sheetName val="Turnover"/>
      <sheetName val="индекс1"/>
      <sheetName val="Балансы"/>
      <sheetName val="индекс2"/>
      <sheetName val="индекс це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112" zoomScaleNormal="112" workbookViewId="0">
      <selection activeCell="B2" sqref="B2"/>
    </sheetView>
  </sheetViews>
  <sheetFormatPr defaultColWidth="10.28515625" defaultRowHeight="12.75" x14ac:dyDescent="0.2"/>
  <cols>
    <col min="1" max="1" width="90.42578125" style="8" customWidth="1"/>
    <col min="2" max="2" width="23.85546875" style="8" customWidth="1"/>
    <col min="3" max="5" width="10.28515625" style="8" customWidth="1"/>
    <col min="6" max="6" width="46.28515625" style="8" customWidth="1"/>
    <col min="7" max="16384" width="10.28515625" style="8"/>
  </cols>
  <sheetData>
    <row r="1" spans="1:17" ht="15.75" x14ac:dyDescent="0.25">
      <c r="A1" s="7" t="s">
        <v>25</v>
      </c>
      <c r="B1" s="7"/>
    </row>
    <row r="2" spans="1:17" ht="16.350000000000001" customHeight="1" thickBot="1" x14ac:dyDescent="0.25">
      <c r="A2" s="9" t="s">
        <v>26</v>
      </c>
      <c r="B2" s="10">
        <v>0.1024</v>
      </c>
      <c r="C2" s="8" t="s">
        <v>59</v>
      </c>
      <c r="F2" s="11" t="s">
        <v>27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5.6" customHeight="1" x14ac:dyDescent="0.2">
      <c r="A3" s="9" t="s">
        <v>28</v>
      </c>
      <c r="B3" s="10">
        <f>G11/100</f>
        <v>0.08</v>
      </c>
      <c r="C3" s="8" t="s">
        <v>27</v>
      </c>
      <c r="F3" s="12" t="s">
        <v>29</v>
      </c>
      <c r="G3" s="13" t="s">
        <v>30</v>
      </c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1:17" ht="15.6" customHeight="1" x14ac:dyDescent="0.2">
      <c r="A4" s="9" t="s">
        <v>31</v>
      </c>
      <c r="B4" s="10">
        <f>G28/100</f>
        <v>0.11</v>
      </c>
      <c r="C4" s="8" t="s">
        <v>44</v>
      </c>
      <c r="F4" s="16"/>
      <c r="G4" s="17" t="s">
        <v>32</v>
      </c>
      <c r="H4" s="17"/>
      <c r="I4" s="17"/>
      <c r="J4" s="17" t="s">
        <v>33</v>
      </c>
      <c r="K4" s="17"/>
      <c r="L4" s="17"/>
      <c r="M4" s="17" t="s">
        <v>34</v>
      </c>
      <c r="N4" s="17"/>
      <c r="O4" s="17"/>
      <c r="P4" s="18" t="s">
        <v>35</v>
      </c>
      <c r="Q4" s="19"/>
    </row>
    <row r="5" spans="1:17" ht="15.75" x14ac:dyDescent="0.2">
      <c r="A5" s="9" t="s">
        <v>36</v>
      </c>
      <c r="B5" s="20">
        <f>(B2+B3+B4)</f>
        <v>0.29239999999999999</v>
      </c>
      <c r="F5" s="16"/>
      <c r="G5" s="21">
        <v>0</v>
      </c>
      <c r="H5" s="21">
        <v>0.5</v>
      </c>
      <c r="I5" s="21">
        <v>1</v>
      </c>
      <c r="J5" s="21">
        <v>1.5</v>
      </c>
      <c r="K5" s="21">
        <v>2</v>
      </c>
      <c r="L5" s="21">
        <v>2.5</v>
      </c>
      <c r="M5" s="21">
        <v>3</v>
      </c>
      <c r="N5" s="21">
        <v>3.5</v>
      </c>
      <c r="O5" s="21">
        <v>4</v>
      </c>
      <c r="P5" s="21">
        <v>4.5</v>
      </c>
      <c r="Q5" s="21">
        <v>5</v>
      </c>
    </row>
    <row r="6" spans="1:17" ht="15.75" x14ac:dyDescent="0.2">
      <c r="A6" s="9" t="s">
        <v>60</v>
      </c>
      <c r="B6" s="44">
        <f>(1+B5/12)</f>
        <v>1.0243666666666666</v>
      </c>
      <c r="F6" s="22" t="s">
        <v>37</v>
      </c>
      <c r="G6" s="21"/>
      <c r="H6" s="23"/>
      <c r="I6" s="23" t="s">
        <v>38</v>
      </c>
      <c r="J6" s="23"/>
      <c r="K6" s="23"/>
      <c r="L6" s="23"/>
      <c r="M6" s="23"/>
      <c r="N6" s="21"/>
      <c r="O6" s="21"/>
      <c r="P6" s="21"/>
      <c r="Q6" s="23"/>
    </row>
    <row r="7" spans="1:17" x14ac:dyDescent="0.2">
      <c r="F7" s="22" t="s">
        <v>39</v>
      </c>
      <c r="G7" s="21"/>
      <c r="H7" s="23"/>
      <c r="I7" s="23"/>
      <c r="J7" s="23" t="s">
        <v>38</v>
      </c>
      <c r="K7" s="23"/>
      <c r="L7" s="23"/>
      <c r="M7" s="21"/>
      <c r="N7" s="21"/>
      <c r="O7" s="21"/>
      <c r="P7" s="21"/>
      <c r="Q7" s="23"/>
    </row>
    <row r="8" spans="1:17" ht="25.5" x14ac:dyDescent="0.2">
      <c r="F8" s="22" t="s">
        <v>40</v>
      </c>
      <c r="G8" s="21"/>
      <c r="H8" s="23"/>
      <c r="I8" s="23"/>
      <c r="J8" s="23"/>
      <c r="K8" s="23"/>
      <c r="L8" s="23"/>
      <c r="M8" s="23" t="s">
        <v>38</v>
      </c>
      <c r="N8" s="21"/>
      <c r="O8" s="21"/>
      <c r="P8" s="21"/>
      <c r="Q8" s="23"/>
    </row>
    <row r="9" spans="1:17" x14ac:dyDescent="0.2">
      <c r="F9" s="22" t="s">
        <v>41</v>
      </c>
      <c r="G9" s="23"/>
      <c r="H9" s="23"/>
      <c r="I9" s="23"/>
      <c r="J9" s="24" t="s">
        <v>38</v>
      </c>
      <c r="K9" s="23"/>
      <c r="L9" s="24"/>
      <c r="M9" s="21"/>
      <c r="N9" s="21"/>
      <c r="O9" s="21"/>
      <c r="P9" s="21"/>
      <c r="Q9" s="23"/>
    </row>
    <row r="10" spans="1:17" ht="25.5" x14ac:dyDescent="0.2">
      <c r="F10" s="22" t="s">
        <v>42</v>
      </c>
      <c r="G10" s="23"/>
      <c r="H10" s="23"/>
      <c r="I10" s="23" t="s">
        <v>38</v>
      </c>
      <c r="J10" s="23"/>
      <c r="K10" s="23"/>
      <c r="L10" s="23"/>
      <c r="M10" s="23"/>
      <c r="N10" s="21"/>
      <c r="O10" s="21"/>
      <c r="P10" s="21"/>
      <c r="Q10" s="23"/>
    </row>
    <row r="11" spans="1:17" ht="13.5" thickBot="1" x14ac:dyDescent="0.25">
      <c r="F11" s="25" t="s">
        <v>43</v>
      </c>
      <c r="G11" s="26">
        <f>COUNTIF(G6:G10,"x")*G5+COUNTIF(H6:H10,"x")*H5+COUNTIF(I6:I10,"x")*I5+COUNTIF(J6:J10,"x")*J5+COUNTIF(K6:K10,"x")*K5+COUNTIF(L6:L10,"x")*L5+COUNTIF(M6:M10,"x")*M5+COUNTIF(N6:N10,"x")*N5+COUNTIF(O6:O10,"x")*O5+COUNTIF(P6:P10,"x")*P5+COUNTIF(Q6:Q10,"x")*Q5</f>
        <v>8</v>
      </c>
      <c r="H11" s="26"/>
      <c r="I11" s="26"/>
      <c r="J11" s="26"/>
      <c r="K11" s="26"/>
      <c r="L11" s="26"/>
      <c r="M11" s="26"/>
      <c r="N11" s="26"/>
      <c r="O11" s="26"/>
      <c r="P11" s="26"/>
      <c r="Q11" s="27"/>
    </row>
    <row r="14" spans="1:17" ht="13.7" customHeight="1" thickBot="1" x14ac:dyDescent="0.25">
      <c r="F14" s="28" t="s">
        <v>44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7" ht="15.6" customHeight="1" x14ac:dyDescent="0.2">
      <c r="F15" s="29" t="s">
        <v>45</v>
      </c>
      <c r="G15" s="30" t="s">
        <v>30</v>
      </c>
      <c r="H15" s="31"/>
      <c r="I15" s="31"/>
      <c r="J15" s="31"/>
      <c r="K15" s="31"/>
      <c r="L15" s="31"/>
      <c r="M15" s="31"/>
      <c r="N15" s="31"/>
      <c r="O15" s="31"/>
      <c r="P15" s="31"/>
      <c r="Q15" s="32"/>
    </row>
    <row r="16" spans="1:17" ht="15.6" customHeight="1" x14ac:dyDescent="0.2">
      <c r="F16" s="33"/>
      <c r="G16" s="34" t="s">
        <v>32</v>
      </c>
      <c r="H16" s="34"/>
      <c r="I16" s="34"/>
      <c r="J16" s="34" t="s">
        <v>33</v>
      </c>
      <c r="K16" s="34"/>
      <c r="L16" s="34"/>
      <c r="M16" s="34" t="s">
        <v>34</v>
      </c>
      <c r="N16" s="34"/>
      <c r="O16" s="34"/>
      <c r="P16" s="35" t="s">
        <v>35</v>
      </c>
      <c r="Q16" s="36"/>
    </row>
    <row r="17" spans="4:17" ht="13.5" thickBot="1" x14ac:dyDescent="0.25">
      <c r="F17" s="33"/>
      <c r="G17" s="37">
        <v>0</v>
      </c>
      <c r="H17" s="37">
        <v>0.5</v>
      </c>
      <c r="I17" s="37">
        <v>1</v>
      </c>
      <c r="J17" s="37">
        <v>1.5</v>
      </c>
      <c r="K17" s="37">
        <v>2</v>
      </c>
      <c r="L17" s="37">
        <v>2.5</v>
      </c>
      <c r="M17" s="37">
        <v>3</v>
      </c>
      <c r="N17" s="37">
        <v>3.5</v>
      </c>
      <c r="O17" s="37">
        <v>4</v>
      </c>
      <c r="P17" s="37">
        <v>4.5</v>
      </c>
      <c r="Q17" s="37">
        <v>5</v>
      </c>
    </row>
    <row r="18" spans="4:17" ht="13.5" thickBot="1" x14ac:dyDescent="0.25">
      <c r="F18" s="38" t="s">
        <v>46</v>
      </c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4:17" ht="13.5" thickBot="1" x14ac:dyDescent="0.25">
      <c r="F19" s="39" t="s">
        <v>47</v>
      </c>
      <c r="G19" s="39"/>
      <c r="H19" s="41"/>
      <c r="I19" s="41"/>
      <c r="J19" s="41" t="s">
        <v>38</v>
      </c>
      <c r="K19" s="41"/>
      <c r="L19" s="41"/>
      <c r="M19" s="41"/>
      <c r="N19" s="39"/>
      <c r="O19" s="39"/>
      <c r="P19" s="39"/>
      <c r="Q19" s="39"/>
    </row>
    <row r="20" spans="4:17" ht="13.5" thickBot="1" x14ac:dyDescent="0.25">
      <c r="F20" s="39" t="s">
        <v>48</v>
      </c>
      <c r="G20" s="39"/>
      <c r="H20" s="41"/>
      <c r="I20" s="41"/>
      <c r="J20" s="41"/>
      <c r="K20" s="41"/>
      <c r="L20" s="41"/>
      <c r="M20" s="41" t="s">
        <v>38</v>
      </c>
      <c r="N20" s="39"/>
      <c r="O20" s="39"/>
      <c r="P20" s="39"/>
      <c r="Q20" s="39"/>
    </row>
    <row r="21" spans="4:17" ht="13.5" thickBot="1" x14ac:dyDescent="0.25">
      <c r="F21" s="39" t="s">
        <v>49</v>
      </c>
      <c r="G21" s="39"/>
      <c r="H21" s="39"/>
      <c r="I21" s="39"/>
      <c r="J21" s="39"/>
      <c r="K21" s="39"/>
      <c r="L21" s="39"/>
      <c r="M21" s="41" t="s">
        <v>38</v>
      </c>
      <c r="N21" s="39"/>
      <c r="O21" s="39"/>
      <c r="P21" s="39"/>
      <c r="Q21" s="39"/>
    </row>
    <row r="22" spans="4:17" ht="13.5" thickBot="1" x14ac:dyDescent="0.25">
      <c r="F22" s="38" t="s">
        <v>50</v>
      </c>
      <c r="G22" s="39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4:17" ht="13.5" thickBot="1" x14ac:dyDescent="0.25">
      <c r="F23" s="39" t="s">
        <v>51</v>
      </c>
      <c r="G23" s="39"/>
      <c r="H23" s="39" t="s">
        <v>38</v>
      </c>
      <c r="I23" s="39"/>
      <c r="J23" s="39"/>
      <c r="K23" s="39"/>
      <c r="L23" s="39"/>
      <c r="M23" s="39"/>
      <c r="N23" s="39"/>
      <c r="O23" s="39"/>
      <c r="P23" s="39"/>
      <c r="Q23" s="39"/>
    </row>
    <row r="24" spans="4:17" ht="13.5" thickBot="1" x14ac:dyDescent="0.25">
      <c r="F24" s="39" t="s">
        <v>52</v>
      </c>
      <c r="G24" s="39"/>
      <c r="H24" s="39"/>
      <c r="I24" s="39" t="s">
        <v>38</v>
      </c>
      <c r="J24" s="39"/>
      <c r="K24" s="39"/>
      <c r="L24" s="39"/>
      <c r="M24" s="39"/>
      <c r="N24" s="39"/>
      <c r="O24" s="39"/>
      <c r="P24" s="39"/>
      <c r="Q24" s="39"/>
    </row>
    <row r="25" spans="4:17" ht="13.5" thickBot="1" x14ac:dyDescent="0.25">
      <c r="F25" s="39" t="s">
        <v>53</v>
      </c>
      <c r="G25" s="39"/>
      <c r="H25" s="39"/>
      <c r="I25" s="39" t="s">
        <v>38</v>
      </c>
      <c r="J25" s="39"/>
      <c r="K25" s="39"/>
      <c r="L25" s="39"/>
      <c r="M25" s="38"/>
      <c r="N25" s="39"/>
      <c r="O25" s="39"/>
      <c r="P25" s="39"/>
      <c r="Q25" s="39"/>
    </row>
    <row r="26" spans="4:17" ht="13.5" thickBot="1" x14ac:dyDescent="0.25">
      <c r="F26" s="39" t="s">
        <v>54</v>
      </c>
      <c r="G26" s="39"/>
      <c r="H26" s="39" t="s">
        <v>38</v>
      </c>
      <c r="I26" s="39"/>
      <c r="J26" s="39"/>
      <c r="K26" s="39"/>
      <c r="L26" s="39"/>
      <c r="M26" s="39"/>
      <c r="N26" s="38"/>
      <c r="O26" s="39"/>
      <c r="P26" s="39"/>
      <c r="Q26" s="39"/>
    </row>
    <row r="27" spans="4:17" ht="13.5" thickBot="1" x14ac:dyDescent="0.25">
      <c r="F27" s="39" t="s">
        <v>55</v>
      </c>
      <c r="G27" s="39"/>
      <c r="H27" s="39" t="s">
        <v>38</v>
      </c>
      <c r="I27" s="39"/>
      <c r="J27" s="39"/>
      <c r="K27" s="39"/>
      <c r="L27" s="39"/>
      <c r="M27" s="38"/>
      <c r="N27" s="39"/>
      <c r="O27" s="39"/>
      <c r="P27" s="39"/>
      <c r="Q27" s="39"/>
    </row>
    <row r="28" spans="4:17" ht="13.7" customHeight="1" thickBot="1" x14ac:dyDescent="0.25">
      <c r="F28" s="42" t="s">
        <v>56</v>
      </c>
      <c r="G28" s="26">
        <f>COUNTIF(G18:G27,"x")*G17+COUNTIF(H18:H27,"x")*H17+COUNTIF(I18:I27,"x")*I17+COUNTIF(J18:J27,"x")*J17+COUNTIF(K18:K27,"x")*K17+COUNTIF(L18:L27,"x")*L17+COUNTIF(M18:M27,"x")*M17+COUNTIF(N18:N27,"x")*N17+COUNTIF(O18:O27,"x")*O17+COUNTIF(P18:P27,"x")*P17+COUNTIF(Q18:Q27,"x")*Q17</f>
        <v>11</v>
      </c>
      <c r="H28" s="26"/>
      <c r="I28" s="26"/>
      <c r="J28" s="26"/>
      <c r="K28" s="26"/>
      <c r="L28" s="26"/>
      <c r="M28" s="26"/>
      <c r="N28" s="26"/>
      <c r="O28" s="26"/>
      <c r="P28" s="26"/>
      <c r="Q28" s="27"/>
    </row>
    <row r="29" spans="4:17" ht="13.35" customHeight="1" x14ac:dyDescent="0.2">
      <c r="D29" s="43"/>
    </row>
    <row r="30" spans="4:17" ht="13.35" customHeight="1" x14ac:dyDescent="0.2">
      <c r="D30" s="43"/>
    </row>
    <row r="33" spans="6:6" x14ac:dyDescent="0.2">
      <c r="F33" s="8">
        <f>1-EXP(-2.2)</f>
        <v>0.8891968416376661</v>
      </c>
    </row>
    <row r="40" spans="6:6" ht="13.7" customHeight="1" x14ac:dyDescent="0.2"/>
    <row r="41" spans="6:6" ht="13.35" customHeight="1" x14ac:dyDescent="0.2"/>
    <row r="42" spans="6:6" ht="13.35" customHeight="1" x14ac:dyDescent="0.2"/>
    <row r="54" spans="3:3" x14ac:dyDescent="0.2">
      <c r="C54" s="8" t="s">
        <v>57</v>
      </c>
    </row>
    <row r="55" spans="3:3" x14ac:dyDescent="0.2">
      <c r="C55" s="8" t="s">
        <v>58</v>
      </c>
    </row>
  </sheetData>
  <mergeCells count="17">
    <mergeCell ref="G28:Q28"/>
    <mergeCell ref="G11:Q11"/>
    <mergeCell ref="F14:Q14"/>
    <mergeCell ref="F15:F17"/>
    <mergeCell ref="G15:Q15"/>
    <mergeCell ref="G16:I16"/>
    <mergeCell ref="J16:L16"/>
    <mergeCell ref="M16:O16"/>
    <mergeCell ref="P16:Q16"/>
    <mergeCell ref="A1:B1"/>
    <mergeCell ref="F2:Q2"/>
    <mergeCell ref="F3:F5"/>
    <mergeCell ref="G3:Q3"/>
    <mergeCell ref="G4:I4"/>
    <mergeCell ref="J4:L4"/>
    <mergeCell ref="M4:O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15" sqref="B15"/>
    </sheetView>
  </sheetViews>
  <sheetFormatPr defaultRowHeight="15" x14ac:dyDescent="0.25"/>
  <cols>
    <col min="2" max="2" width="60.28515625" bestFit="1" customWidth="1"/>
    <col min="9" max="9" width="42.5703125" bestFit="1" customWidth="1"/>
  </cols>
  <sheetData>
    <row r="1" spans="1:9" x14ac:dyDescent="0.25">
      <c r="B1" t="s">
        <v>0</v>
      </c>
      <c r="C1" t="s">
        <v>1</v>
      </c>
      <c r="D1" s="1">
        <v>41030</v>
      </c>
      <c r="E1" s="1">
        <v>41000</v>
      </c>
      <c r="F1" t="s">
        <v>2</v>
      </c>
      <c r="G1" s="1">
        <v>43009</v>
      </c>
      <c r="I1" s="2" t="s">
        <v>4</v>
      </c>
    </row>
    <row r="2" spans="1:9" x14ac:dyDescent="0.25">
      <c r="A2">
        <v>1</v>
      </c>
      <c r="B2" t="s">
        <v>3</v>
      </c>
      <c r="D2" s="3"/>
      <c r="E2" s="3"/>
      <c r="F2" s="3"/>
      <c r="G2" s="3"/>
      <c r="I2" s="2" t="s">
        <v>5</v>
      </c>
    </row>
    <row r="3" spans="1:9" x14ac:dyDescent="0.25">
      <c r="A3">
        <v>2</v>
      </c>
      <c r="B3" t="s">
        <v>6</v>
      </c>
      <c r="D3" s="3"/>
      <c r="E3" s="3"/>
      <c r="F3" s="3"/>
      <c r="G3" s="3"/>
      <c r="I3" s="2" t="s">
        <v>7</v>
      </c>
    </row>
    <row r="4" spans="1:9" x14ac:dyDescent="0.25">
      <c r="A4">
        <v>3</v>
      </c>
      <c r="B4" t="s">
        <v>8</v>
      </c>
      <c r="D4" s="3"/>
      <c r="E4" s="3"/>
      <c r="F4" s="3"/>
      <c r="G4" s="3"/>
      <c r="I4" s="2" t="s">
        <v>9</v>
      </c>
    </row>
    <row r="5" spans="1:9" x14ac:dyDescent="0.25">
      <c r="A5">
        <v>4</v>
      </c>
      <c r="B5" t="s">
        <v>10</v>
      </c>
      <c r="D5" s="3"/>
      <c r="E5" s="3"/>
      <c r="F5" s="3"/>
      <c r="G5" s="3"/>
      <c r="I5" s="2" t="s">
        <v>11</v>
      </c>
    </row>
    <row r="6" spans="1:9" x14ac:dyDescent="0.25">
      <c r="A6">
        <v>5</v>
      </c>
      <c r="B6" t="s">
        <v>12</v>
      </c>
      <c r="D6" s="3"/>
      <c r="E6" s="3"/>
      <c r="F6" s="3"/>
      <c r="G6" s="3"/>
      <c r="I6" s="2" t="s">
        <v>13</v>
      </c>
    </row>
    <row r="7" spans="1:9" x14ac:dyDescent="0.25">
      <c r="A7">
        <v>6</v>
      </c>
      <c r="B7" t="s">
        <v>14</v>
      </c>
      <c r="D7" s="3"/>
      <c r="I7" s="2" t="s">
        <v>16</v>
      </c>
    </row>
    <row r="8" spans="1:9" x14ac:dyDescent="0.25">
      <c r="A8" t="s">
        <v>67</v>
      </c>
      <c r="B8" t="s">
        <v>15</v>
      </c>
      <c r="D8" s="3"/>
      <c r="I8" s="2" t="s">
        <v>61</v>
      </c>
    </row>
    <row r="9" spans="1:9" s="4" customFormat="1" x14ac:dyDescent="0.25">
      <c r="A9" s="4">
        <v>8</v>
      </c>
      <c r="B9" s="4" t="s">
        <v>17</v>
      </c>
    </row>
    <row r="10" spans="1:9" x14ac:dyDescent="0.25">
      <c r="A10">
        <v>9</v>
      </c>
      <c r="B10" t="s">
        <v>18</v>
      </c>
      <c r="D10" s="3"/>
      <c r="I10" s="2" t="s">
        <v>20</v>
      </c>
    </row>
    <row r="11" spans="1:9" x14ac:dyDescent="0.25">
      <c r="A11">
        <v>10</v>
      </c>
      <c r="B11" t="s">
        <v>19</v>
      </c>
      <c r="D11" s="3">
        <v>1</v>
      </c>
      <c r="E11" s="3">
        <v>2</v>
      </c>
      <c r="F11" s="3">
        <v>3</v>
      </c>
      <c r="G11" s="3">
        <v>4</v>
      </c>
      <c r="I11" s="2" t="s">
        <v>21</v>
      </c>
    </row>
    <row r="12" spans="1:9" x14ac:dyDescent="0.25">
      <c r="A12">
        <v>11</v>
      </c>
      <c r="B12" t="s">
        <v>22</v>
      </c>
      <c r="D12" s="3">
        <f>D11/(1+D16)</f>
        <v>0.97959183673469397</v>
      </c>
      <c r="E12" s="3">
        <f>E11/(1+D16)^2</f>
        <v>1.9192003331945027</v>
      </c>
      <c r="F12" s="3"/>
      <c r="G12" s="3"/>
      <c r="I12" s="6" t="s">
        <v>24</v>
      </c>
    </row>
    <row r="16" spans="1:9" x14ac:dyDescent="0.25">
      <c r="B16" t="s">
        <v>23</v>
      </c>
      <c r="D16" s="5">
        <f>25%/12</f>
        <v>2.0833333333333332E-2</v>
      </c>
    </row>
    <row r="20" spans="2:9" x14ac:dyDescent="0.25">
      <c r="I20" t="s">
        <v>69</v>
      </c>
    </row>
    <row r="21" spans="2:9" x14ac:dyDescent="0.25">
      <c r="I21" t="s">
        <v>70</v>
      </c>
    </row>
    <row r="22" spans="2:9" x14ac:dyDescent="0.25">
      <c r="B22" t="s">
        <v>64</v>
      </c>
      <c r="I22" s="6" t="s">
        <v>62</v>
      </c>
    </row>
    <row r="23" spans="2:9" x14ac:dyDescent="0.25">
      <c r="B23" t="s">
        <v>65</v>
      </c>
      <c r="I23" s="6" t="s">
        <v>63</v>
      </c>
    </row>
    <row r="24" spans="2:9" x14ac:dyDescent="0.25">
      <c r="B24" t="s">
        <v>66</v>
      </c>
      <c r="I24" s="6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Ставка дисконта</vt:lpstr>
      <vt:lpstr>табличка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2017-10-28T10:46:00Z</dcterms:created>
  <dcterms:modified xsi:type="dcterms:W3CDTF">2017-10-28T12:20:59Z</dcterms:modified>
</cp:coreProperties>
</file>