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Ихарь\Desktop\Портфолио\2 курс\Техн. комп. модел\"/>
    </mc:Choice>
  </mc:AlternateContent>
  <xr:revisionPtr revIDLastSave="0" documentId="8_{92603F1A-8DED-4855-A3FF-40914D40C4A5}" xr6:coauthVersionLast="37" xr6:coauthVersionMax="37" xr10:uidLastSave="{00000000-0000-0000-0000-000000000000}"/>
  <bookViews>
    <workbookView xWindow="0" yWindow="0" windowWidth="14805" windowHeight="10935" xr2:uid="{00000000-000D-0000-FFFF-FFFF00000000}"/>
  </bookViews>
  <sheets>
    <sheet name="Лист1" sheetId="1" r:id="rId1"/>
  </sheets>
  <calcPr calcId="179021"/>
</workbook>
</file>

<file path=xl/calcChain.xml><?xml version="1.0" encoding="utf-8"?>
<calcChain xmlns="http://schemas.openxmlformats.org/spreadsheetml/2006/main">
  <c r="C17" i="1" l="1"/>
  <c r="C18" i="1" s="1"/>
  <c r="B17" i="1"/>
  <c r="B18" i="1" s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K5" i="1"/>
  <c r="J8" i="1" s="1"/>
  <c r="J9" i="1" s="1"/>
  <c r="J10" i="1" s="1"/>
  <c r="J11" i="1" s="1"/>
  <c r="J12" i="1" s="1"/>
  <c r="F6" i="1"/>
  <c r="E6" i="1"/>
  <c r="D6" i="1"/>
  <c r="K4" i="1"/>
  <c r="K8" i="1" s="1"/>
  <c r="K9" i="1" s="1"/>
  <c r="K10" i="1" s="1"/>
  <c r="K11" i="1" s="1"/>
  <c r="K12" i="1" s="1"/>
  <c r="F5" i="1"/>
  <c r="E5" i="1"/>
  <c r="D5" i="1"/>
  <c r="F4" i="1"/>
  <c r="E4" i="1"/>
  <c r="D4" i="1"/>
  <c r="F3" i="1"/>
  <c r="E3" i="1"/>
  <c r="D3" i="1"/>
  <c r="F2" i="1"/>
  <c r="E2" i="1"/>
  <c r="D2" i="1"/>
  <c r="D17" i="1" s="1"/>
  <c r="D18" i="1" s="1"/>
  <c r="F24" i="1" s="1"/>
  <c r="E17" i="1" l="1"/>
  <c r="E18" i="1" s="1"/>
  <c r="G24" i="1" s="1"/>
  <c r="F17" i="1"/>
  <c r="F18" i="1" s="1"/>
  <c r="N5" i="1" s="1"/>
  <c r="G21" i="1" l="1"/>
  <c r="K15" i="1" s="1"/>
  <c r="N6" i="1"/>
  <c r="N11" i="1" s="1"/>
  <c r="F21" i="1" l="1"/>
  <c r="N8" i="1"/>
  <c r="N15" i="1"/>
  <c r="G9" i="1"/>
  <c r="G8" i="1"/>
  <c r="G15" i="1"/>
  <c r="G14" i="1"/>
  <c r="G13" i="1"/>
  <c r="G12" i="1"/>
  <c r="G11" i="1"/>
  <c r="G10" i="1"/>
  <c r="G5" i="1"/>
  <c r="G6" i="1"/>
  <c r="G3" i="1"/>
  <c r="G16" i="1"/>
  <c r="G7" i="1"/>
  <c r="G2" i="1"/>
  <c r="G4" i="1"/>
  <c r="H7" i="1" l="1"/>
  <c r="I7" i="1"/>
  <c r="H8" i="1"/>
  <c r="I8" i="1"/>
  <c r="I12" i="1"/>
  <c r="H12" i="1"/>
  <c r="I16" i="1"/>
  <c r="H16" i="1"/>
  <c r="H3" i="1"/>
  <c r="I3" i="1"/>
  <c r="H5" i="1"/>
  <c r="I5" i="1"/>
  <c r="H9" i="1"/>
  <c r="I9" i="1"/>
  <c r="I2" i="1"/>
  <c r="H2" i="1"/>
  <c r="G17" i="1"/>
  <c r="G18" i="1" s="1"/>
  <c r="I13" i="1"/>
  <c r="H13" i="1"/>
  <c r="I15" i="1"/>
  <c r="H15" i="1"/>
  <c r="I10" i="1"/>
  <c r="H10" i="1"/>
  <c r="I14" i="1"/>
  <c r="H14" i="1"/>
  <c r="I6" i="1"/>
  <c r="H6" i="1"/>
  <c r="I4" i="1"/>
  <c r="H4" i="1"/>
  <c r="I11" i="1"/>
  <c r="H11" i="1"/>
  <c r="H17" i="1" l="1"/>
  <c r="H18" i="1" s="1"/>
  <c r="I17" i="1"/>
  <c r="I18" i="1" s="1"/>
</calcChain>
</file>

<file path=xl/sharedStrings.xml><?xml version="1.0" encoding="utf-8"?>
<sst xmlns="http://schemas.openxmlformats.org/spreadsheetml/2006/main" count="31" uniqueCount="31">
  <si>
    <t>N</t>
  </si>
  <si>
    <t>x</t>
  </si>
  <si>
    <t>y</t>
  </si>
  <si>
    <t>x^2</t>
  </si>
  <si>
    <t>y^2</t>
  </si>
  <si>
    <t>xy</t>
  </si>
  <si>
    <t>y'</t>
  </si>
  <si>
    <t>y*y'</t>
  </si>
  <si>
    <t>A</t>
  </si>
  <si>
    <t>y' = b0 + b1 * x</t>
  </si>
  <si>
    <t>h для Y</t>
  </si>
  <si>
    <t>h для X</t>
  </si>
  <si>
    <t>Интервалы</t>
  </si>
  <si>
    <t>по X</t>
  </si>
  <si>
    <t>по Y</t>
  </si>
  <si>
    <t>Коэф эластичности</t>
  </si>
  <si>
    <t>Итог</t>
  </si>
  <si>
    <t>Э</t>
  </si>
  <si>
    <t>Среднее значение</t>
  </si>
  <si>
    <t>b0</t>
  </si>
  <si>
    <t>b1</t>
  </si>
  <si>
    <t>Оценка тесноты связи между признаками (по t-критерию Стьюдента)</t>
  </si>
  <si>
    <t xml:space="preserve">r = </t>
  </si>
  <si>
    <t xml:space="preserve">r^2 = </t>
  </si>
  <si>
    <t>σ(x)</t>
  </si>
  <si>
    <t>σ(y)</t>
  </si>
  <si>
    <t xml:space="preserve">t = </t>
  </si>
  <si>
    <t>Статистическая надежность результатов регрессионного анализа с использованием критерия F-Фишера</t>
  </si>
  <si>
    <t xml:space="preserve">F расч = </t>
  </si>
  <si>
    <t>Прогнозое значение результативного признака</t>
  </si>
  <si>
    <t>y'p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</si>
</sst>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name val="Arial"/>
    </font>
    <font>
      <sz val="10"/>
      <name val="Arial"/>
    </font>
    <font>
      <sz val="11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rgb="FFEFEFEF"/>
      </patternFill>
    </fill>
    <fill>
      <patternFill patternType="solid">
        <fgColor theme="7" tint="0.59996337778862885"/>
        <bgColor rgb="FFD9D9D9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59996337778862885"/>
        <bgColor rgb="FFCCCCC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4" fillId="0" borderId="0" xfId="0" applyFont="1" applyAlignment="1"/>
    <xf numFmtId="0" fontId="7" fillId="0" borderId="3" xfId="0" applyFont="1" applyBorder="1"/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3" borderId="1" xfId="0" applyFont="1" applyFill="1" applyBorder="1" applyAlignment="1"/>
    <xf numFmtId="0" fontId="6" fillId="3" borderId="1" xfId="0" applyFont="1" applyFill="1" applyBorder="1" applyAlignment="1"/>
    <xf numFmtId="0" fontId="5" fillId="3" borderId="2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/>
    <xf numFmtId="0" fontId="7" fillId="4" borderId="4" xfId="0" applyFont="1" applyFill="1" applyBorder="1"/>
    <xf numFmtId="0" fontId="7" fillId="4" borderId="3" xfId="0" applyFont="1" applyFill="1" applyBorder="1"/>
    <xf numFmtId="0" fontId="4" fillId="3" borderId="2" xfId="0" applyFont="1" applyFill="1" applyBorder="1" applyAlignment="1"/>
    <xf numFmtId="0" fontId="6" fillId="5" borderId="1" xfId="0" applyFont="1" applyFill="1" applyBorder="1" applyAlignment="1">
      <alignment horizontal="center"/>
    </xf>
    <xf numFmtId="4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" fontId="8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Alignment="1"/>
    <xf numFmtId="0" fontId="4" fillId="2" borderId="0" xfId="0" applyFont="1" applyFill="1"/>
    <xf numFmtId="0" fontId="4" fillId="2" borderId="1" xfId="0" applyFont="1" applyFill="1" applyBorder="1"/>
    <xf numFmtId="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Лист1!$B$2:$B$16</c:f>
              <c:numCache>
                <c:formatCode>#,##0.00</c:formatCode>
                <c:ptCount val="15"/>
                <c:pt idx="0">
                  <c:v>33</c:v>
                </c:pt>
                <c:pt idx="1">
                  <c:v>40</c:v>
                </c:pt>
                <c:pt idx="2">
                  <c:v>36</c:v>
                </c:pt>
                <c:pt idx="3">
                  <c:v>60</c:v>
                </c:pt>
                <c:pt idx="4">
                  <c:v>55</c:v>
                </c:pt>
                <c:pt idx="5">
                  <c:v>80</c:v>
                </c:pt>
                <c:pt idx="6">
                  <c:v>95</c:v>
                </c:pt>
                <c:pt idx="7">
                  <c:v>70</c:v>
                </c:pt>
                <c:pt idx="8">
                  <c:v>48</c:v>
                </c:pt>
                <c:pt idx="9">
                  <c:v>53</c:v>
                </c:pt>
                <c:pt idx="10">
                  <c:v>95</c:v>
                </c:pt>
                <c:pt idx="11">
                  <c:v>75</c:v>
                </c:pt>
                <c:pt idx="12">
                  <c:v>63</c:v>
                </c:pt>
                <c:pt idx="13">
                  <c:v>112</c:v>
                </c:pt>
                <c:pt idx="14">
                  <c:v>70</c:v>
                </c:pt>
              </c:numCache>
            </c:numRef>
          </c:xVal>
          <c:yVal>
            <c:numRef>
              <c:f>Лист1!$C$2:$C$16</c:f>
              <c:numCache>
                <c:formatCode>#,##0.00</c:formatCode>
                <c:ptCount val="15"/>
                <c:pt idx="0">
                  <c:v>13.8</c:v>
                </c:pt>
                <c:pt idx="1">
                  <c:v>13.8</c:v>
                </c:pt>
                <c:pt idx="2">
                  <c:v>14</c:v>
                </c:pt>
                <c:pt idx="3">
                  <c:v>22.5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20.9</c:v>
                </c:pt>
                <c:pt idx="8">
                  <c:v>22</c:v>
                </c:pt>
                <c:pt idx="9">
                  <c:v>21.5</c:v>
                </c:pt>
                <c:pt idx="10">
                  <c:v>32</c:v>
                </c:pt>
                <c:pt idx="11">
                  <c:v>35</c:v>
                </c:pt>
                <c:pt idx="12">
                  <c:v>24</c:v>
                </c:pt>
                <c:pt idx="13">
                  <c:v>37.9</c:v>
                </c:pt>
                <c:pt idx="14">
                  <c:v>27.5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F2-4AE5-BBE6-64BD1F3C9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97274"/>
        <c:axId val="1071888897"/>
      </c:scatterChart>
      <c:valAx>
        <c:axId val="56089727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1888897"/>
        <c:crosses val="autoZero"/>
        <c:crossBetween val="midCat"/>
      </c:valAx>
      <c:valAx>
        <c:axId val="10718888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089727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85725</xdr:colOff>
      <xdr:row>15</xdr:row>
      <xdr:rowOff>171450</xdr:rowOff>
    </xdr:from>
    <xdr:ext cx="4610100" cy="3533775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24"/>
  <sheetViews>
    <sheetView tabSelected="1" zoomScale="85" zoomScaleNormal="85" workbookViewId="0">
      <selection activeCell="H31" sqref="H31"/>
    </sheetView>
  </sheetViews>
  <sheetFormatPr defaultColWidth="14.42578125" defaultRowHeight="15.75" customHeight="1" x14ac:dyDescent="0.2"/>
  <cols>
    <col min="1" max="1" width="19.7109375" customWidth="1"/>
  </cols>
  <sheetData>
    <row r="1" spans="1:20" x14ac:dyDescent="0.2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8" t="s">
        <v>8</v>
      </c>
    </row>
    <row r="2" spans="1:20" x14ac:dyDescent="0.2">
      <c r="A2" s="5">
        <v>1</v>
      </c>
      <c r="B2" s="5">
        <v>33</v>
      </c>
      <c r="C2" s="5">
        <v>13.8</v>
      </c>
      <c r="D2" s="6">
        <f t="shared" ref="D2:E2" si="0">B2*B2</f>
        <v>1089</v>
      </c>
      <c r="E2" s="6">
        <f t="shared" si="0"/>
        <v>190.44000000000003</v>
      </c>
      <c r="F2" s="6">
        <f t="shared" ref="F2:F16" si="1">B2*C2</f>
        <v>455.40000000000003</v>
      </c>
      <c r="G2" s="6">
        <f>$F$21 + $G$21 * B2</f>
        <v>14.734120603015054</v>
      </c>
      <c r="H2" s="6">
        <f t="shared" ref="H2:H16" si="2">C2*G2</f>
        <v>203.33086432160775</v>
      </c>
      <c r="I2" s="7">
        <f t="shared" ref="I2:I16" si="3">ABS((C2-G2)/C2)</f>
        <v>6.7689898769206738E-2</v>
      </c>
      <c r="K2" s="1" t="s">
        <v>9</v>
      </c>
    </row>
    <row r="3" spans="1:20" x14ac:dyDescent="0.2">
      <c r="A3" s="5">
        <v>2</v>
      </c>
      <c r="B3" s="5">
        <v>40</v>
      </c>
      <c r="C3" s="5">
        <v>13.8</v>
      </c>
      <c r="D3" s="6">
        <f t="shared" ref="D3:E3" si="4">B3*B3</f>
        <v>1600</v>
      </c>
      <c r="E3" s="6">
        <f t="shared" si="4"/>
        <v>190.44000000000003</v>
      </c>
      <c r="F3" s="6">
        <f t="shared" si="1"/>
        <v>552</v>
      </c>
      <c r="G3" s="6">
        <f>$F$21 + $G$21 * B3</f>
        <v>16.846809045226113</v>
      </c>
      <c r="H3" s="6">
        <f t="shared" si="2"/>
        <v>232.48596482412037</v>
      </c>
      <c r="I3" s="7">
        <f t="shared" si="3"/>
        <v>0.22078326414681973</v>
      </c>
    </row>
    <row r="4" spans="1:20" x14ac:dyDescent="0.2">
      <c r="A4" s="5">
        <v>3</v>
      </c>
      <c r="B4" s="5">
        <v>36</v>
      </c>
      <c r="C4" s="5">
        <v>14</v>
      </c>
      <c r="D4" s="6">
        <f t="shared" ref="D4:E4" si="5">B4*B4</f>
        <v>1296</v>
      </c>
      <c r="E4" s="6">
        <f t="shared" si="5"/>
        <v>196</v>
      </c>
      <c r="F4" s="6">
        <f t="shared" si="1"/>
        <v>504</v>
      </c>
      <c r="G4" s="6">
        <f>$F$21 + $G$21 * B4</f>
        <v>15.639558506819792</v>
      </c>
      <c r="H4" s="6">
        <f t="shared" si="2"/>
        <v>218.95381909547709</v>
      </c>
      <c r="I4" s="7">
        <f t="shared" si="3"/>
        <v>0.11711132191569947</v>
      </c>
      <c r="J4" s="8" t="s">
        <v>10</v>
      </c>
      <c r="K4" s="26">
        <f>ROUND((MAX(C1:C15) - MIN(C1:C15)) / 5,0)</f>
        <v>5</v>
      </c>
      <c r="M4" s="14" t="s">
        <v>21</v>
      </c>
      <c r="N4" s="15"/>
      <c r="O4" s="15"/>
      <c r="P4" s="15"/>
      <c r="Q4" s="16"/>
    </row>
    <row r="5" spans="1:20" x14ac:dyDescent="0.2">
      <c r="A5" s="5">
        <v>4</v>
      </c>
      <c r="B5" s="5">
        <v>60</v>
      </c>
      <c r="C5" s="5">
        <v>22.5</v>
      </c>
      <c r="D5" s="6">
        <f t="shared" ref="D5:E5" si="6">B5*B5</f>
        <v>3600</v>
      </c>
      <c r="E5" s="6">
        <f t="shared" si="6"/>
        <v>506.25</v>
      </c>
      <c r="F5" s="6">
        <f t="shared" si="1"/>
        <v>1350</v>
      </c>
      <c r="G5" s="6">
        <f>$F$21 + $G$21 * B5</f>
        <v>22.883061737257709</v>
      </c>
      <c r="H5" s="6">
        <f t="shared" si="2"/>
        <v>514.86888908829849</v>
      </c>
      <c r="I5" s="7">
        <f t="shared" si="3"/>
        <v>1.7024966100342612E-2</v>
      </c>
      <c r="J5" s="9" t="s">
        <v>11</v>
      </c>
      <c r="K5" s="26">
        <f>ROUND((MAX(B2:B16) - MIN(B2:B16)) / 5,0)</f>
        <v>16</v>
      </c>
      <c r="M5" s="23" t="s">
        <v>22</v>
      </c>
      <c r="N5" s="20">
        <f>(F18 - B18*C18) / F24 / G24</f>
        <v>0.92241831519871575</v>
      </c>
    </row>
    <row r="6" spans="1:20" x14ac:dyDescent="0.2">
      <c r="A6" s="5">
        <v>5</v>
      </c>
      <c r="B6" s="5">
        <v>55</v>
      </c>
      <c r="C6" s="5">
        <v>24</v>
      </c>
      <c r="D6" s="6">
        <f t="shared" ref="D6:E6" si="7">B6*B6</f>
        <v>3025</v>
      </c>
      <c r="E6" s="6">
        <f t="shared" si="7"/>
        <v>576</v>
      </c>
      <c r="F6" s="6">
        <f t="shared" si="1"/>
        <v>1320</v>
      </c>
      <c r="G6" s="6">
        <f>$F$21 + $G$21 * B6</f>
        <v>21.37399856424981</v>
      </c>
      <c r="H6" s="6">
        <f t="shared" si="2"/>
        <v>512.97596554199549</v>
      </c>
      <c r="I6" s="7">
        <f t="shared" si="3"/>
        <v>0.10941672648959126</v>
      </c>
      <c r="J6" s="10" t="s">
        <v>12</v>
      </c>
      <c r="K6" s="2"/>
      <c r="M6" s="23" t="s">
        <v>23</v>
      </c>
      <c r="N6" s="20">
        <f>N5*N5</f>
        <v>0.8508555482140373</v>
      </c>
    </row>
    <row r="7" spans="1:20" x14ac:dyDescent="0.2">
      <c r="A7" s="5">
        <v>6</v>
      </c>
      <c r="B7" s="5">
        <v>80</v>
      </c>
      <c r="C7" s="5">
        <v>28</v>
      </c>
      <c r="D7" s="6">
        <f t="shared" ref="D7:E7" si="8">B7*B7</f>
        <v>6400</v>
      </c>
      <c r="E7" s="6">
        <f t="shared" si="8"/>
        <v>784</v>
      </c>
      <c r="F7" s="6">
        <f t="shared" si="1"/>
        <v>2240</v>
      </c>
      <c r="G7" s="6">
        <f>$F$21 + $G$21 * B7</f>
        <v>28.919314429289308</v>
      </c>
      <c r="H7" s="6">
        <f t="shared" si="2"/>
        <v>809.74080402010065</v>
      </c>
      <c r="I7" s="7">
        <f t="shared" si="3"/>
        <v>3.2832658188903859E-2</v>
      </c>
      <c r="J7" s="11" t="s">
        <v>13</v>
      </c>
      <c r="K7" s="11" t="s">
        <v>14</v>
      </c>
    </row>
    <row r="8" spans="1:20" x14ac:dyDescent="0.2">
      <c r="A8" s="5">
        <v>7</v>
      </c>
      <c r="B8" s="5">
        <v>95</v>
      </c>
      <c r="C8" s="5">
        <v>32</v>
      </c>
      <c r="D8" s="6">
        <f t="shared" ref="D8:E8" si="9">B8*B8</f>
        <v>9025</v>
      </c>
      <c r="E8" s="6">
        <f t="shared" si="9"/>
        <v>1024</v>
      </c>
      <c r="F8" s="6">
        <f t="shared" si="1"/>
        <v>3040</v>
      </c>
      <c r="G8" s="6">
        <f>$F$21 + $G$21 * B8</f>
        <v>33.446503948313008</v>
      </c>
      <c r="H8" s="6">
        <f t="shared" si="2"/>
        <v>1070.2881263460163</v>
      </c>
      <c r="I8" s="7">
        <f t="shared" si="3"/>
        <v>4.5203248384781514E-2</v>
      </c>
      <c r="J8" s="19">
        <f>B2+$K$5</f>
        <v>49</v>
      </c>
      <c r="K8" s="21">
        <f>C2+$K$4</f>
        <v>18.8</v>
      </c>
      <c r="M8" s="23" t="s">
        <v>26</v>
      </c>
      <c r="N8" s="20">
        <f>(ABS(N5) / SQRT((1 - N6) / 13))</f>
        <v>8.6118417889447443</v>
      </c>
    </row>
    <row r="9" spans="1:20" x14ac:dyDescent="0.2">
      <c r="A9" s="5">
        <v>8</v>
      </c>
      <c r="B9" s="5">
        <v>70</v>
      </c>
      <c r="C9" s="5">
        <v>20.9</v>
      </c>
      <c r="D9" s="6">
        <f t="shared" ref="D9:E9" si="10">B9*B9</f>
        <v>4900</v>
      </c>
      <c r="E9" s="6">
        <f t="shared" si="10"/>
        <v>436.80999999999995</v>
      </c>
      <c r="F9" s="6">
        <f t="shared" si="1"/>
        <v>1463</v>
      </c>
      <c r="G9" s="6">
        <f>$F$21 + $G$21 * B9</f>
        <v>25.90118808327351</v>
      </c>
      <c r="H9" s="6">
        <f t="shared" si="2"/>
        <v>541.33483094041628</v>
      </c>
      <c r="I9" s="7">
        <f t="shared" si="3"/>
        <v>0.23929129585040726</v>
      </c>
      <c r="J9" s="19">
        <f>J8+$K$5</f>
        <v>65</v>
      </c>
      <c r="K9" s="19">
        <f>K8+$K$4</f>
        <v>23.8</v>
      </c>
    </row>
    <row r="10" spans="1:20" x14ac:dyDescent="0.2">
      <c r="A10" s="5">
        <v>9</v>
      </c>
      <c r="B10" s="5">
        <v>48</v>
      </c>
      <c r="C10" s="5">
        <v>22</v>
      </c>
      <c r="D10" s="6">
        <f t="shared" ref="D10:E10" si="11">B10*B10</f>
        <v>2304</v>
      </c>
      <c r="E10" s="6">
        <f t="shared" si="11"/>
        <v>484</v>
      </c>
      <c r="F10" s="6">
        <f t="shared" si="1"/>
        <v>1056</v>
      </c>
      <c r="G10" s="6">
        <f>$F$21 + $G$21 * B10</f>
        <v>19.261310122038751</v>
      </c>
      <c r="H10" s="6">
        <f t="shared" si="2"/>
        <v>423.74882268485248</v>
      </c>
      <c r="I10" s="7">
        <f t="shared" si="3"/>
        <v>0.12448590354369315</v>
      </c>
      <c r="J10" s="19">
        <f>J9+$K$5</f>
        <v>81</v>
      </c>
      <c r="K10" s="19">
        <f>K9+$K$4</f>
        <v>28.8</v>
      </c>
      <c r="M10" s="14" t="s">
        <v>27</v>
      </c>
      <c r="N10" s="15"/>
      <c r="O10" s="15"/>
      <c r="P10" s="15"/>
      <c r="Q10" s="15"/>
      <c r="R10" s="15"/>
      <c r="S10" s="15"/>
      <c r="T10" s="16"/>
    </row>
    <row r="11" spans="1:20" x14ac:dyDescent="0.2">
      <c r="A11" s="5">
        <v>10</v>
      </c>
      <c r="B11" s="5">
        <v>53</v>
      </c>
      <c r="C11" s="5">
        <v>21.5</v>
      </c>
      <c r="D11" s="6">
        <f t="shared" ref="D11:E11" si="12">B11*B11</f>
        <v>2809</v>
      </c>
      <c r="E11" s="6">
        <f t="shared" si="12"/>
        <v>462.25</v>
      </c>
      <c r="F11" s="6">
        <f t="shared" si="1"/>
        <v>1139.5</v>
      </c>
      <c r="G11" s="6">
        <f>$F$21 + $G$21 * B11</f>
        <v>20.770373295046653</v>
      </c>
      <c r="H11" s="6">
        <f t="shared" si="2"/>
        <v>446.56302584350306</v>
      </c>
      <c r="I11" s="7">
        <f t="shared" si="3"/>
        <v>3.3936125811783575E-2</v>
      </c>
      <c r="J11" s="19">
        <f>J10+$K$5</f>
        <v>97</v>
      </c>
      <c r="K11" s="19">
        <f>K10+$K$4</f>
        <v>33.799999999999997</v>
      </c>
      <c r="M11" s="24" t="s">
        <v>28</v>
      </c>
      <c r="N11" s="25">
        <f>N6/(1-N6)*13</f>
        <v>74.163818997815014</v>
      </c>
    </row>
    <row r="12" spans="1:20" x14ac:dyDescent="0.2">
      <c r="A12" s="5">
        <v>11</v>
      </c>
      <c r="B12" s="5">
        <v>95</v>
      </c>
      <c r="C12" s="5">
        <v>32</v>
      </c>
      <c r="D12" s="6">
        <f t="shared" ref="D12:E12" si="13">B12*B12</f>
        <v>9025</v>
      </c>
      <c r="E12" s="6">
        <f t="shared" si="13"/>
        <v>1024</v>
      </c>
      <c r="F12" s="6">
        <f t="shared" si="1"/>
        <v>3040</v>
      </c>
      <c r="G12" s="6">
        <f>$F$21 + $G$21 * B12</f>
        <v>33.446503948313008</v>
      </c>
      <c r="H12" s="6">
        <f t="shared" si="2"/>
        <v>1070.2881263460163</v>
      </c>
      <c r="I12" s="7">
        <f t="shared" si="3"/>
        <v>4.5203248384781514E-2</v>
      </c>
      <c r="J12" s="19">
        <f>J11+$K$5</f>
        <v>113</v>
      </c>
      <c r="K12" s="19">
        <f>K11+$K$4</f>
        <v>38.799999999999997</v>
      </c>
    </row>
    <row r="13" spans="1:20" x14ac:dyDescent="0.2">
      <c r="A13" s="5">
        <v>12</v>
      </c>
      <c r="B13" s="5">
        <v>75</v>
      </c>
      <c r="C13" s="5">
        <v>35</v>
      </c>
      <c r="D13" s="6">
        <f t="shared" ref="D13:E13" si="14">B13*B13</f>
        <v>5625</v>
      </c>
      <c r="E13" s="6">
        <f t="shared" si="14"/>
        <v>1225</v>
      </c>
      <c r="F13" s="6">
        <f t="shared" si="1"/>
        <v>2625</v>
      </c>
      <c r="G13" s="6">
        <f>$F$21 + $G$21 * B13</f>
        <v>27.410251256281409</v>
      </c>
      <c r="H13" s="6">
        <f t="shared" si="2"/>
        <v>959.35879396984933</v>
      </c>
      <c r="I13" s="7">
        <f t="shared" si="3"/>
        <v>0.21684996410624546</v>
      </c>
    </row>
    <row r="14" spans="1:20" x14ac:dyDescent="0.2">
      <c r="A14" s="5">
        <v>13</v>
      </c>
      <c r="B14" s="5">
        <v>63</v>
      </c>
      <c r="C14" s="5">
        <v>24</v>
      </c>
      <c r="D14" s="6">
        <f t="shared" ref="D14:E14" si="15">B14*B14</f>
        <v>3969</v>
      </c>
      <c r="E14" s="6">
        <f t="shared" si="15"/>
        <v>576</v>
      </c>
      <c r="F14" s="6">
        <f t="shared" si="1"/>
        <v>1512</v>
      </c>
      <c r="G14" s="6">
        <f>$F$21 + $G$21 * B14</f>
        <v>23.788499641062451</v>
      </c>
      <c r="H14" s="6">
        <f t="shared" si="2"/>
        <v>570.92399138549877</v>
      </c>
      <c r="I14" s="7">
        <f t="shared" si="3"/>
        <v>8.8125149557312099E-3</v>
      </c>
      <c r="J14" s="12" t="s">
        <v>15</v>
      </c>
      <c r="K14" s="13"/>
      <c r="M14" s="17" t="s">
        <v>29</v>
      </c>
      <c r="N14" s="15"/>
      <c r="O14" s="16"/>
    </row>
    <row r="15" spans="1:20" x14ac:dyDescent="0.2">
      <c r="A15" s="5">
        <v>14</v>
      </c>
      <c r="B15" s="5">
        <v>112</v>
      </c>
      <c r="C15" s="5">
        <v>37.9</v>
      </c>
      <c r="D15" s="6">
        <f t="shared" ref="D15:E15" si="16">B15*B15</f>
        <v>12544</v>
      </c>
      <c r="E15" s="6">
        <f t="shared" si="16"/>
        <v>1436.4099999999999</v>
      </c>
      <c r="F15" s="6">
        <f t="shared" si="1"/>
        <v>4244.8</v>
      </c>
      <c r="G15" s="6">
        <f>$F$21 + $G$21 * B15</f>
        <v>38.577318736539866</v>
      </c>
      <c r="H15" s="6">
        <f t="shared" si="2"/>
        <v>1462.0803801148609</v>
      </c>
      <c r="I15" s="7">
        <f t="shared" si="3"/>
        <v>1.7871206768861926E-2</v>
      </c>
      <c r="J15" s="22" t="s">
        <v>17</v>
      </c>
      <c r="K15" s="20">
        <f>G21 * B18 / C18</f>
        <v>0.80587000564531375</v>
      </c>
      <c r="M15" s="23" t="s">
        <v>30</v>
      </c>
      <c r="N15" s="19">
        <f>F21+G21*78.8</f>
        <v>28.557139267767411</v>
      </c>
    </row>
    <row r="16" spans="1:20" x14ac:dyDescent="0.2">
      <c r="A16" s="5">
        <v>15</v>
      </c>
      <c r="B16" s="5">
        <v>70</v>
      </c>
      <c r="C16" s="5">
        <v>27.5</v>
      </c>
      <c r="D16" s="6">
        <f t="shared" ref="D16:E16" si="17">B16*B16</f>
        <v>4900</v>
      </c>
      <c r="E16" s="6">
        <f t="shared" si="17"/>
        <v>756.25</v>
      </c>
      <c r="F16" s="6">
        <f t="shared" si="1"/>
        <v>1925</v>
      </c>
      <c r="G16" s="6">
        <f>$F$21 + $G$21 * B16</f>
        <v>25.90118808327351</v>
      </c>
      <c r="H16" s="6">
        <f t="shared" si="2"/>
        <v>712.28267229002154</v>
      </c>
      <c r="I16" s="7">
        <f t="shared" si="3"/>
        <v>5.8138615153690537E-2</v>
      </c>
    </row>
    <row r="17" spans="1:9" x14ac:dyDescent="0.2">
      <c r="A17" s="5" t="s">
        <v>16</v>
      </c>
      <c r="B17" s="6">
        <f t="shared" ref="B17:I17" si="18">SUM(B2:B16)</f>
        <v>985</v>
      </c>
      <c r="C17" s="6">
        <f t="shared" si="18"/>
        <v>368.9</v>
      </c>
      <c r="D17" s="6">
        <f t="shared" si="18"/>
        <v>72111</v>
      </c>
      <c r="E17" s="6">
        <f t="shared" si="18"/>
        <v>9867.85</v>
      </c>
      <c r="F17" s="6">
        <f t="shared" si="18"/>
        <v>26466.7</v>
      </c>
      <c r="G17" s="6">
        <f t="shared" si="18"/>
        <v>368.9</v>
      </c>
      <c r="H17" s="6">
        <f t="shared" si="18"/>
        <v>9749.2250768126341</v>
      </c>
      <c r="I17" s="6">
        <f t="shared" si="18"/>
        <v>1.35465095857054</v>
      </c>
    </row>
    <row r="18" spans="1:9" x14ac:dyDescent="0.2">
      <c r="A18" s="5" t="s">
        <v>18</v>
      </c>
      <c r="B18" s="6">
        <f t="shared" ref="B18:H18" si="19">B17 / COUNT(B2:B16)</f>
        <v>65.666666666666671</v>
      </c>
      <c r="C18" s="6">
        <f t="shared" si="19"/>
        <v>24.59333333333333</v>
      </c>
      <c r="D18" s="6">
        <f t="shared" si="19"/>
        <v>4807.3999999999996</v>
      </c>
      <c r="E18" s="6">
        <f t="shared" si="19"/>
        <v>657.85666666666668</v>
      </c>
      <c r="F18" s="6">
        <f t="shared" si="19"/>
        <v>1764.4466666666667</v>
      </c>
      <c r="G18" s="6">
        <f t="shared" si="19"/>
        <v>24.59333333333333</v>
      </c>
      <c r="H18" s="6">
        <f t="shared" si="19"/>
        <v>649.94833845417565</v>
      </c>
      <c r="I18" s="6">
        <f>1/A16*I17*100</f>
        <v>9.0310063904702673</v>
      </c>
    </row>
    <row r="20" spans="1:9" x14ac:dyDescent="0.2">
      <c r="F20" s="18" t="s">
        <v>19</v>
      </c>
      <c r="G20" s="18" t="s">
        <v>20</v>
      </c>
    </row>
    <row r="21" spans="1:9" x14ac:dyDescent="0.2">
      <c r="F21" s="19">
        <f>C18-G21*B18</f>
        <v>4.7743036611629179</v>
      </c>
      <c r="G21" s="20">
        <f>(F18-B18*C18)/(D18-B18*B18)</f>
        <v>0.30181263460157987</v>
      </c>
    </row>
    <row r="22" spans="1:9" x14ac:dyDescent="0.2">
      <c r="F22" s="3"/>
      <c r="G22" s="4"/>
    </row>
    <row r="23" spans="1:9" x14ac:dyDescent="0.2">
      <c r="F23" s="11" t="s">
        <v>24</v>
      </c>
      <c r="G23" s="11" t="s">
        <v>25</v>
      </c>
    </row>
    <row r="24" spans="1:9" x14ac:dyDescent="0.2">
      <c r="F24" s="20">
        <f>SQRT(D18-B18*B18)</f>
        <v>22.255086809286734</v>
      </c>
      <c r="G24" s="20">
        <f>SQRT(E18-C18*C18)</f>
        <v>7.2818007540870298</v>
      </c>
    </row>
  </sheetData>
  <mergeCells count="4">
    <mergeCell ref="J14:K14"/>
    <mergeCell ref="M4:Q4"/>
    <mergeCell ref="M10:T10"/>
    <mergeCell ref="M14:O14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Ихарь</dc:creator>
  <cp:lastModifiedBy>Ихарь</cp:lastModifiedBy>
  <dcterms:created xsi:type="dcterms:W3CDTF">2021-04-05T18:58:57Z</dcterms:created>
  <dcterms:modified xsi:type="dcterms:W3CDTF">2021-04-05T18:58:57Z</dcterms:modified>
</cp:coreProperties>
</file>