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C01304-C954-46FA-9519-7D95645B07DA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Лист 1" sheetId="1" r:id="rId1"/>
    <sheet name="Лист 2" sheetId="2" r:id="rId2"/>
    <sheet name="Лист 5" sheetId="4" r:id="rId3"/>
    <sheet name="Лист 3" sheetId="3" r:id="rId4"/>
    <sheet name="Лист 4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G10" i="4" l="1"/>
  <c r="G12" i="4"/>
  <c r="B15" i="4" l="1"/>
  <c r="B14" i="4"/>
  <c r="B13" i="4"/>
  <c r="B12" i="4"/>
  <c r="B11" i="4"/>
  <c r="K3" i="4"/>
  <c r="K4" i="4"/>
  <c r="K5" i="4"/>
  <c r="K6" i="4"/>
  <c r="K7" i="4"/>
  <c r="K2" i="4"/>
  <c r="J3" i="4"/>
  <c r="J4" i="4"/>
  <c r="J5" i="4"/>
  <c r="J6" i="4"/>
  <c r="J7" i="4"/>
  <c r="J2" i="4"/>
  <c r="I3" i="4"/>
  <c r="I4" i="4"/>
  <c r="I5" i="4"/>
  <c r="I6" i="4"/>
  <c r="I7" i="4"/>
  <c r="I2" i="4"/>
  <c r="B10" i="4"/>
  <c r="H3" i="4"/>
  <c r="H4" i="4"/>
  <c r="H5" i="4"/>
  <c r="H6" i="4"/>
  <c r="H7" i="4"/>
  <c r="H2" i="4"/>
  <c r="G3" i="4"/>
  <c r="G4" i="4"/>
  <c r="G5" i="4"/>
  <c r="G6" i="4"/>
  <c r="G7" i="4"/>
  <c r="G2" i="4"/>
  <c r="F4" i="4"/>
  <c r="F5" i="4" s="1"/>
  <c r="F6" i="4" s="1"/>
  <c r="F7" i="4" s="1"/>
  <c r="F3" i="4"/>
  <c r="F2" i="4"/>
  <c r="E3" i="4"/>
  <c r="E4" i="4"/>
  <c r="E5" i="4"/>
  <c r="E6" i="4"/>
  <c r="E7" i="4"/>
  <c r="E2" i="4"/>
  <c r="B9" i="4"/>
  <c r="B2" i="5" l="1"/>
  <c r="B1" i="5"/>
  <c r="Q29" i="1"/>
  <c r="Q28" i="1"/>
  <c r="Q27" i="1"/>
  <c r="S6" i="1"/>
  <c r="R7" i="1"/>
  <c r="R8" i="1"/>
  <c r="R9" i="1"/>
  <c r="R10" i="1"/>
  <c r="R11" i="1"/>
  <c r="R6" i="1"/>
  <c r="K8" i="1"/>
  <c r="K9" i="1"/>
  <c r="K10" i="1"/>
  <c r="K11" i="1"/>
  <c r="K12" i="1"/>
  <c r="K13" i="1"/>
  <c r="G8" i="1"/>
  <c r="G10" i="1"/>
  <c r="G11" i="1"/>
  <c r="G12" i="1"/>
  <c r="G13" i="1"/>
  <c r="G9" i="1"/>
  <c r="P4" i="1" l="1"/>
  <c r="P8" i="1"/>
  <c r="T22" i="1"/>
  <c r="R22" i="1"/>
  <c r="S22" i="1" s="1"/>
  <c r="U22" i="1"/>
  <c r="V22" i="1"/>
  <c r="W22" i="1" s="1"/>
  <c r="X22" i="1"/>
  <c r="Y22" i="1" s="1"/>
  <c r="AB22" i="1"/>
  <c r="AC22" i="1" s="1"/>
  <c r="Z22" i="1"/>
  <c r="AA22" i="1" s="1"/>
  <c r="P11" i="1" l="1"/>
  <c r="P10" i="1"/>
  <c r="P9" i="1"/>
  <c r="P7" i="1"/>
  <c r="P6" i="1"/>
  <c r="P5" i="1"/>
  <c r="L9" i="1" l="1"/>
  <c r="L10" i="1"/>
  <c r="L11" i="1"/>
  <c r="L12" i="1"/>
  <c r="L13" i="1"/>
  <c r="L8" i="1"/>
  <c r="I10" i="1"/>
  <c r="I11" i="1" s="1"/>
  <c r="I12" i="1" s="1"/>
  <c r="I13" i="1" s="1"/>
  <c r="I9" i="1"/>
  <c r="I8" i="1"/>
  <c r="H8" i="1"/>
  <c r="F8" i="1" a="1"/>
  <c r="F9" i="1" s="1"/>
  <c r="D13" i="1"/>
  <c r="E13" i="1" s="1"/>
  <c r="D12" i="1"/>
  <c r="E12" i="1"/>
  <c r="D10" i="1"/>
  <c r="E10" i="1"/>
  <c r="D11" i="1" s="1"/>
  <c r="E11" i="1" s="1"/>
  <c r="E9" i="1"/>
  <c r="D9" i="1"/>
  <c r="E8" i="1"/>
  <c r="F4" i="1"/>
  <c r="F5" i="1"/>
  <c r="G3" i="1"/>
  <c r="E2" i="1"/>
  <c r="E1" i="1"/>
  <c r="H9" i="1" l="1"/>
  <c r="J8" i="1"/>
  <c r="F8" i="1"/>
  <c r="F10" i="1"/>
  <c r="F13" i="1"/>
  <c r="F12" i="1"/>
  <c r="F11" i="1"/>
  <c r="H10" i="1" l="1"/>
  <c r="J9" i="1"/>
  <c r="H11" i="1" l="1"/>
  <c r="J10" i="1"/>
  <c r="H12" i="1" l="1"/>
  <c r="J11" i="1"/>
  <c r="H13" i="1" l="1"/>
  <c r="J13" i="1" s="1"/>
  <c r="J12" i="1"/>
</calcChain>
</file>

<file path=xl/sharedStrings.xml><?xml version="1.0" encoding="utf-8"?>
<sst xmlns="http://schemas.openxmlformats.org/spreadsheetml/2006/main" count="69" uniqueCount="63">
  <si>
    <t>min</t>
  </si>
  <si>
    <t>Количество элементов</t>
  </si>
  <si>
    <t>max</t>
  </si>
  <si>
    <t>Количество интервалов</t>
  </si>
  <si>
    <t>Длинна интервала</t>
  </si>
  <si>
    <t>Размах вариации</t>
  </si>
  <si>
    <t>Интервалы</t>
  </si>
  <si>
    <t>(Xi)</t>
  </si>
  <si>
    <t>mi</t>
  </si>
  <si>
    <t>Wxi</t>
  </si>
  <si>
    <t>Wx</t>
  </si>
  <si>
    <t>Mxi</t>
  </si>
  <si>
    <t>Середины интервалов</t>
  </si>
  <si>
    <t>Среднее значение признака:</t>
  </si>
  <si>
    <t>Дисперсия</t>
  </si>
  <si>
    <t>Средне квадратичное отклонение:</t>
  </si>
  <si>
    <t>Коэффициент вариации:</t>
  </si>
  <si>
    <t>Коэффициент асимметрии:</t>
  </si>
  <si>
    <t>Эксцесс:</t>
  </si>
  <si>
    <t>Мода</t>
  </si>
  <si>
    <t>Медиана</t>
  </si>
  <si>
    <t>1.</t>
  </si>
  <si>
    <t>№ Интервалов</t>
  </si>
  <si>
    <t>2.</t>
  </si>
  <si>
    <t>3.</t>
  </si>
  <si>
    <t>4.</t>
  </si>
  <si>
    <t>5.</t>
  </si>
  <si>
    <t>6.</t>
  </si>
  <si>
    <t>Определите начало первого интервала и правую границу посленего интервала.</t>
  </si>
  <si>
    <t>Начало первого интервала: 50</t>
  </si>
  <si>
    <t>Правая граница последнего интервала:</t>
  </si>
  <si>
    <t>pi</t>
  </si>
  <si>
    <t>Средняя арифметическая взвешенная</t>
  </si>
  <si>
    <t>Серед. *mi</t>
  </si>
  <si>
    <t>Ср. взвешенная</t>
  </si>
  <si>
    <t>Перцентили:</t>
  </si>
  <si>
    <t>6.75 между 6 и 7 элементами 6 элемент = 14, 7 элемент = 14 =&gt; перцентиль = 14</t>
  </si>
  <si>
    <t>13.5 между 13 и 14 элементами 13 элемент = 15, 14 элемент = 15 =&gt; перцентиль = 15</t>
  </si>
  <si>
    <t>24.3 между 24 и 25 элементами 24 элемент  =  21, 25 элемент = 23 =&gt; перцентиль =21.6</t>
  </si>
  <si>
    <t>L</t>
  </si>
  <si>
    <t>k</t>
  </si>
  <si>
    <t>В результате использования данной формулы, длинна интервала меньше, чем при использованиии формулы Стреджерса</t>
  </si>
  <si>
    <t xml:space="preserve">Интервалы </t>
  </si>
  <si>
    <t>Число регионов</t>
  </si>
  <si>
    <t>wi</t>
  </si>
  <si>
    <t>n</t>
  </si>
  <si>
    <t>Центр инт.</t>
  </si>
  <si>
    <t>xi*wi</t>
  </si>
  <si>
    <t>(xi-x)^2*wi</t>
  </si>
  <si>
    <t>x сред</t>
  </si>
  <si>
    <t>(xi-x)^3*wi</t>
  </si>
  <si>
    <t>(xi-x)^4*wi</t>
  </si>
  <si>
    <t>S</t>
  </si>
  <si>
    <t>V</t>
  </si>
  <si>
    <t>A</t>
  </si>
  <si>
    <t>E</t>
  </si>
  <si>
    <t>Медианный интервал</t>
  </si>
  <si>
    <t>60 -70</t>
  </si>
  <si>
    <t xml:space="preserve">Мода </t>
  </si>
  <si>
    <t xml:space="preserve">Медиана </t>
  </si>
  <si>
    <t>Модальный интервал</t>
  </si>
  <si>
    <t>60-70</t>
  </si>
  <si>
    <t>Среднее арифметическое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</si>
</sst>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1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и полигон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'Лист 1'!$D$17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1'!$E$16:$BN$16</c:f>
              <c:numCache>
                <c:formatCode>General</c:formatCode>
                <c:ptCount val="62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27</c:v>
                </c:pt>
                <c:pt idx="18">
                  <c:v>27</c:v>
                </c:pt>
              </c:numCache>
            </c:numRef>
          </c:xVal>
          <c:yVal>
            <c:numRef>
              <c:f>'Лист 1'!$E$17:$BN$17</c:f>
              <c:numCache>
                <c:formatCode>General</c:formatCode>
                <c:ptCount val="62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13</c:v>
                </c:pt>
                <c:pt idx="5">
                  <c:v>13</c:v>
                </c:pt>
                <c:pt idx="6">
                  <c:v>0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9-40AE-9545-88F95DEBEE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'Лист 1'!$L$8:$L$13</c:f>
              <c:numCache>
                <c:formatCode>General</c:formatCode>
                <c:ptCount val="6"/>
                <c:pt idx="0">
                  <c:v>10.5</c:v>
                </c:pt>
                <c:pt idx="1">
                  <c:v>13.5</c:v>
                </c:pt>
                <c:pt idx="2">
                  <c:v>16.5</c:v>
                </c:pt>
                <c:pt idx="3">
                  <c:v>19.5</c:v>
                </c:pt>
                <c:pt idx="4">
                  <c:v>22.5</c:v>
                </c:pt>
                <c:pt idx="5">
                  <c:v>25.5</c:v>
                </c:pt>
              </c:numCache>
            </c:numRef>
          </c:xVal>
          <c:yVal>
            <c:numRef>
              <c:f>'Лист 1'!$F$8:$F$13</c:f>
              <c:numCache>
                <c:formatCode>General</c:formatCode>
                <c:ptCount val="6"/>
                <c:pt idx="0">
                  <c:v>3</c:v>
                </c:pt>
                <c:pt idx="1">
                  <c:v>13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29-40AE-9545-88F95DEBE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22623"/>
        <c:axId val="631472127"/>
      </c:scatterChart>
      <c:valAx>
        <c:axId val="6340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472127"/>
        <c:crosses val="autoZero"/>
        <c:crossBetween val="midCat"/>
      </c:valAx>
      <c:valAx>
        <c:axId val="6314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0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'Лист 1'!$L$8:$L$13</c:f>
              <c:strCache>
                <c:ptCount val="6"/>
                <c:pt idx="0">
                  <c:v>10,5</c:v>
                </c:pt>
                <c:pt idx="1">
                  <c:v>13,5</c:v>
                </c:pt>
                <c:pt idx="2">
                  <c:v>16,5</c:v>
                </c:pt>
                <c:pt idx="3">
                  <c:v>19,5</c:v>
                </c:pt>
                <c:pt idx="4">
                  <c:v>22,5</c:v>
                </c:pt>
                <c:pt idx="5">
                  <c:v>25,5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1'!$L$8:$L$13</c:f>
              <c:numCache>
                <c:formatCode>General</c:formatCode>
                <c:ptCount val="6"/>
                <c:pt idx="0">
                  <c:v>10.5</c:v>
                </c:pt>
                <c:pt idx="1">
                  <c:v>13.5</c:v>
                </c:pt>
                <c:pt idx="2">
                  <c:v>16.5</c:v>
                </c:pt>
                <c:pt idx="3">
                  <c:v>19.5</c:v>
                </c:pt>
                <c:pt idx="4">
                  <c:v>22.5</c:v>
                </c:pt>
                <c:pt idx="5">
                  <c:v>25.5</c:v>
                </c:pt>
              </c:numCache>
            </c:numRef>
          </c:xVal>
          <c:yVal>
            <c:numRef>
              <c:f>'Лист 1'!$I$8:$I$13</c:f>
              <c:numCache>
                <c:formatCode>General</c:formatCode>
                <c:ptCount val="6"/>
                <c:pt idx="0">
                  <c:v>3</c:v>
                </c:pt>
                <c:pt idx="1">
                  <c:v>16</c:v>
                </c:pt>
                <c:pt idx="2">
                  <c:v>22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5B-4ACE-9173-E14E58DEC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56639"/>
        <c:axId val="602409823"/>
      </c:scatterChart>
      <c:valAx>
        <c:axId val="69225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09823"/>
        <c:crosses val="autoZero"/>
        <c:crossBetween val="midCat"/>
      </c:valAx>
      <c:valAx>
        <c:axId val="602409823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25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'Лист 1'!$E$8:$E$13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</c:numCache>
            </c:numRef>
          </c:xVal>
          <c:yVal>
            <c:numRef>
              <c:f>'Лист 1'!$H$8:$H$13</c:f>
              <c:numCache>
                <c:formatCode>General</c:formatCode>
                <c:ptCount val="6"/>
                <c:pt idx="0">
                  <c:v>0.11538461538461539</c:v>
                </c:pt>
                <c:pt idx="1">
                  <c:v>0.61538461538461542</c:v>
                </c:pt>
                <c:pt idx="2">
                  <c:v>0.84615384615384626</c:v>
                </c:pt>
                <c:pt idx="3">
                  <c:v>0.92307692307692313</c:v>
                </c:pt>
                <c:pt idx="4">
                  <c:v>0.96153846153846156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A9-4748-A4DD-65F7BFE5D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73839"/>
        <c:axId val="602404415"/>
      </c:scatterChart>
      <c:valAx>
        <c:axId val="69227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537419072615923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04415"/>
        <c:crosses val="autoZero"/>
        <c:crossBetween val="midCat"/>
      </c:valAx>
      <c:valAx>
        <c:axId val="60240441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27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плотность распределения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1'!$Q$21:$AH$21</c:f>
              <c:numCache>
                <c:formatCode>General</c:formatCode>
                <c:ptCount val="18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18</c:v>
                </c:pt>
                <c:pt idx="8">
                  <c:v>21</c:v>
                </c:pt>
                <c:pt idx="9">
                  <c:v>21</c:v>
                </c:pt>
                <c:pt idx="10">
                  <c:v>24</c:v>
                </c:pt>
                <c:pt idx="11">
                  <c:v>24</c:v>
                </c:pt>
                <c:pt idx="12">
                  <c:v>27</c:v>
                </c:pt>
                <c:pt idx="13">
                  <c:v>27</c:v>
                </c:pt>
              </c:numCache>
            </c:numRef>
          </c:xVal>
          <c:yVal>
            <c:numRef>
              <c:f>'Лист 1'!$Q$22:$AH$22</c:f>
              <c:numCache>
                <c:formatCode>General</c:formatCode>
                <c:ptCount val="18"/>
                <c:pt idx="0">
                  <c:v>0</c:v>
                </c:pt>
                <c:pt idx="1">
                  <c:v>0.11538461538461539</c:v>
                </c:pt>
                <c:pt idx="2">
                  <c:v>0.11538461538461539</c:v>
                </c:pt>
                <c:pt idx="3">
                  <c:v>0.5</c:v>
                </c:pt>
                <c:pt idx="4">
                  <c:v>0.5</c:v>
                </c:pt>
                <c:pt idx="5">
                  <c:v>0.23076923076923078</c:v>
                </c:pt>
                <c:pt idx="6">
                  <c:v>0.23076923076923078</c:v>
                </c:pt>
                <c:pt idx="7">
                  <c:v>7.6923076923076927E-2</c:v>
                </c:pt>
                <c:pt idx="8">
                  <c:v>7.6923076923076927E-2</c:v>
                </c:pt>
                <c:pt idx="9">
                  <c:v>3.8461538461538464E-2</c:v>
                </c:pt>
                <c:pt idx="10">
                  <c:v>3.8461538461538464E-2</c:v>
                </c:pt>
                <c:pt idx="11">
                  <c:v>3.8461538461538464E-2</c:v>
                </c:pt>
                <c:pt idx="12">
                  <c:v>3.8461538461538464E-2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8-48C6-9606-AC6A2035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11456"/>
        <c:axId val="67679328"/>
      </c:scatterChart>
      <c:valAx>
        <c:axId val="7731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79328"/>
        <c:crosses val="autoZero"/>
        <c:crossBetween val="midCat"/>
      </c:valAx>
      <c:valAx>
        <c:axId val="676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3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>
        <c:manualLayout>
          <c:xMode val="edge"/>
          <c:yMode val="edge"/>
          <c:x val="0.3761248906386701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5'!$D$14:$X$14</c:f>
              <c:numCache>
                <c:formatCode>General</c:formatCode>
                <c:ptCount val="21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110</c:v>
                </c:pt>
                <c:pt idx="20">
                  <c:v>110</c:v>
                </c:pt>
              </c:numCache>
            </c:numRef>
          </c:xVal>
          <c:yVal>
            <c:numRef>
              <c:f>'Лист 5'!$D$15:$X$15</c:f>
              <c:numCache>
                <c:formatCode>General</c:formatCode>
                <c:ptCount val="21"/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29</c:v>
                </c:pt>
                <c:pt idx="7">
                  <c:v>29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13</c:v>
                </c:pt>
                <c:pt idx="13">
                  <c:v>13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7-47C8-9DBB-510AFAF0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263488"/>
        <c:axId val="1359656352"/>
      </c:scatterChart>
      <c:valAx>
        <c:axId val="13552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656352"/>
        <c:crosses val="autoZero"/>
        <c:crossBetween val="midCat"/>
      </c:valAx>
      <c:valAx>
        <c:axId val="13596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52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'Лист 5'!$G$2:$G$7</c:f>
              <c:numCache>
                <c:formatCode>General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95</c:v>
                </c:pt>
                <c:pt idx="5">
                  <c:v>105</c:v>
                </c:pt>
              </c:numCache>
            </c:numRef>
          </c:xVal>
          <c:yVal>
            <c:numRef>
              <c:f>'Лист 5'!$F$2:$F$7</c:f>
              <c:numCache>
                <c:formatCode>General</c:formatCode>
                <c:ptCount val="6"/>
                <c:pt idx="0">
                  <c:v>10</c:v>
                </c:pt>
                <c:pt idx="1">
                  <c:v>39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8-4785-B6F2-8D31F6F7B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917680"/>
        <c:axId val="1417902864"/>
      </c:scatterChart>
      <c:valAx>
        <c:axId val="14109176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7902864"/>
        <c:crosses val="autoZero"/>
        <c:crossBetween val="midCat"/>
      </c:valAx>
      <c:valAx>
        <c:axId val="14179028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91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'Лист 5'!$F$2:$F$7</c:f>
              <c:numCache>
                <c:formatCode>General</c:formatCode>
                <c:ptCount val="6"/>
                <c:pt idx="0">
                  <c:v>10</c:v>
                </c:pt>
                <c:pt idx="1">
                  <c:v>39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60</c:v>
                </c:pt>
              </c:numCache>
            </c:numRef>
          </c:xVal>
          <c:yVal>
            <c:numRef>
              <c:f>'Лист 5'!$G$2:$G$7</c:f>
              <c:numCache>
                <c:formatCode>General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95</c:v>
                </c:pt>
                <c:pt idx="5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D-42C3-99FB-80008BCC9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956880"/>
        <c:axId val="1545498928"/>
      </c:scatterChart>
      <c:valAx>
        <c:axId val="141095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5498928"/>
        <c:crosses val="autoZero"/>
        <c:crossBetween val="midCat"/>
      </c:valAx>
      <c:valAx>
        <c:axId val="15454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95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18</xdr:row>
      <xdr:rowOff>157162</xdr:rowOff>
    </xdr:from>
    <xdr:to>
      <xdr:col>11</xdr:col>
      <xdr:colOff>57150</xdr:colOff>
      <xdr:row>34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0849902-9774-4B79-9F25-C5DF3EF3A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18</xdr:row>
      <xdr:rowOff>161925</xdr:rowOff>
    </xdr:from>
    <xdr:to>
      <xdr:col>14</xdr:col>
      <xdr:colOff>2105025</xdr:colOff>
      <xdr:row>34</xdr:row>
      <xdr:rowOff>76199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94BCBA-51B8-4200-A1C1-1759C37A5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542925</xdr:colOff>
      <xdr:row>34</xdr:row>
      <xdr:rowOff>171450</xdr:rowOff>
    </xdr:from>
    <xdr:to>
      <xdr:col>11</xdr:col>
      <xdr:colOff>66675</xdr:colOff>
      <xdr:row>49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B7BEB6B-C2DD-4FFD-92B4-C226A7CE8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34</xdr:row>
      <xdr:rowOff>80962</xdr:rowOff>
    </xdr:from>
    <xdr:to>
      <xdr:col>14</xdr:col>
      <xdr:colOff>2486025</xdr:colOff>
      <xdr:row>48</xdr:row>
      <xdr:rowOff>157162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3367E0A-9A6B-4CD7-9943-17EC597B9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16</xdr:row>
      <xdr:rowOff>166687</xdr:rowOff>
    </xdr:from>
    <xdr:to>
      <xdr:col>9</xdr:col>
      <xdr:colOff>219075</xdr:colOff>
      <xdr:row>31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F2E033-FC2C-4C66-B2BE-7B8E53A0C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16</xdr:row>
      <xdr:rowOff>4762</xdr:rowOff>
    </xdr:from>
    <xdr:to>
      <xdr:col>16</xdr:col>
      <xdr:colOff>314325</xdr:colOff>
      <xdr:row>30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0A1A998-9EAD-4078-B262-5AD8E2899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466725</xdr:colOff>
      <xdr:row>15</xdr:row>
      <xdr:rowOff>119062</xdr:rowOff>
    </xdr:from>
    <xdr:to>
      <xdr:col>24</xdr:col>
      <xdr:colOff>161925</xdr:colOff>
      <xdr:row>30</xdr:row>
      <xdr:rowOff>4762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5C4823E-FB06-4B8D-AE5A-75139BB4C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zoomScale="70" zoomScaleNormal="70" workbookViewId="0">
      <selection activeCell="B31" sqref="B31"/>
    </sheetView>
  </sheetViews>
  <sheetFormatPr defaultRowHeight="15" x14ac:dyDescent="0.25"/>
  <cols>
    <col min="4" max="4" width="11.85546875" customWidth="1"/>
    <col min="12" max="12" width="13.5703125" customWidth="1"/>
    <col min="15" max="15" width="42" customWidth="1"/>
    <col min="17" max="17" width="7.7109375" customWidth="1"/>
    <col min="18" max="18" width="10.85546875" customWidth="1"/>
  </cols>
  <sheetData>
    <row r="1" spans="1:31" x14ac:dyDescent="0.25">
      <c r="A1" s="2">
        <v>9</v>
      </c>
      <c r="B1" s="1"/>
      <c r="C1" s="1"/>
      <c r="D1" s="4" t="s">
        <v>0</v>
      </c>
      <c r="E1" s="2">
        <f>A1</f>
        <v>9</v>
      </c>
      <c r="F1" s="1"/>
      <c r="G1" s="1"/>
      <c r="H1" s="3"/>
      <c r="I1" s="3" t="s">
        <v>1</v>
      </c>
      <c r="J1" s="3"/>
      <c r="K1" s="2">
        <v>26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2">
        <v>12</v>
      </c>
      <c r="B2" s="1"/>
      <c r="C2" s="1"/>
      <c r="D2" s="4" t="s">
        <v>2</v>
      </c>
      <c r="E2" s="2">
        <f>A26</f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2">
        <v>12</v>
      </c>
      <c r="B3" s="1"/>
      <c r="C3" s="3"/>
      <c r="D3" s="5" t="s">
        <v>3</v>
      </c>
      <c r="E3" s="6"/>
      <c r="F3" s="2"/>
      <c r="G3" s="2">
        <f>1+1.4*LN(K1)</f>
        <v>5.5613351532300745</v>
      </c>
      <c r="H3" s="2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2">
        <v>13</v>
      </c>
      <c r="B4" s="1"/>
      <c r="C4" s="3"/>
      <c r="D4" s="5" t="s">
        <v>4</v>
      </c>
      <c r="E4" s="4"/>
      <c r="F4" s="2">
        <f>F5/H3</f>
        <v>3</v>
      </c>
      <c r="G4" s="1"/>
      <c r="H4" s="1"/>
      <c r="I4" s="1"/>
      <c r="J4" s="1"/>
      <c r="K4" s="1"/>
      <c r="L4" s="1"/>
      <c r="M4" s="1"/>
      <c r="N4" s="1"/>
      <c r="O4" s="3" t="s">
        <v>13</v>
      </c>
      <c r="P4" s="2">
        <f>AVERAGE(A1:A26)</f>
        <v>15.615384615384615</v>
      </c>
      <c r="Q4" s="1"/>
      <c r="R4" s="8" t="s">
        <v>32</v>
      </c>
      <c r="S4" s="3"/>
      <c r="T4" s="3"/>
      <c r="U4" s="3"/>
      <c r="Y4" s="1"/>
      <c r="Z4" s="1"/>
      <c r="AA4" s="1"/>
      <c r="AB4" s="1"/>
      <c r="AC4" s="1"/>
      <c r="AD4" s="1"/>
      <c r="AE4" s="1"/>
    </row>
    <row r="5" spans="1:31" x14ac:dyDescent="0.25">
      <c r="A5" s="2">
        <v>13</v>
      </c>
      <c r="B5" s="1"/>
      <c r="C5" s="3"/>
      <c r="D5" s="5" t="s">
        <v>5</v>
      </c>
      <c r="E5" s="4"/>
      <c r="F5" s="2">
        <f>E2-E1</f>
        <v>18</v>
      </c>
      <c r="G5" s="1"/>
      <c r="H5" s="1"/>
      <c r="I5" s="1"/>
      <c r="J5" s="1"/>
      <c r="K5" s="1"/>
      <c r="L5" s="1"/>
      <c r="M5" s="1"/>
      <c r="N5" s="1"/>
      <c r="O5" s="3" t="s">
        <v>14</v>
      </c>
      <c r="P5" s="2">
        <f>_xlfn.VAR.S(A1:A26)</f>
        <v>13.20615384615383</v>
      </c>
      <c r="Q5" s="1"/>
      <c r="R5" s="3" t="s">
        <v>33</v>
      </c>
      <c r="S5" s="8" t="s">
        <v>34</v>
      </c>
      <c r="T5" s="3"/>
      <c r="U5" s="3"/>
      <c r="Y5" s="1"/>
      <c r="Z5" s="1"/>
      <c r="AA5" s="1"/>
      <c r="AB5" s="1"/>
      <c r="AC5" s="1"/>
      <c r="AD5" s="1"/>
      <c r="AE5" s="1"/>
    </row>
    <row r="6" spans="1:31" x14ac:dyDescent="0.25">
      <c r="A6" s="2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 t="s">
        <v>15</v>
      </c>
      <c r="P6" s="2">
        <f xml:space="preserve"> SQRT(P5)</f>
        <v>3.6340272214381981</v>
      </c>
      <c r="Q6" s="1"/>
      <c r="R6" s="2">
        <f>L8*F8</f>
        <v>31.5</v>
      </c>
      <c r="S6" s="2">
        <f>SUM(R6:R11)/K1</f>
        <v>15.115384615384615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2">
        <v>14</v>
      </c>
      <c r="B7" s="1"/>
      <c r="C7" s="1"/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10</v>
      </c>
      <c r="K7" s="3" t="s">
        <v>31</v>
      </c>
      <c r="L7" s="8" t="s">
        <v>12</v>
      </c>
      <c r="M7" s="3"/>
      <c r="N7" s="1"/>
      <c r="O7" s="3" t="s">
        <v>16</v>
      </c>
      <c r="P7" s="2">
        <f>P6/P4*100</f>
        <v>23.272095506747082</v>
      </c>
      <c r="Q7" s="1"/>
      <c r="R7" s="2">
        <f t="shared" ref="R7:R11" si="0">L9*F9</f>
        <v>175.5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">
        <v>14</v>
      </c>
      <c r="B8" s="1"/>
      <c r="C8" s="1"/>
      <c r="D8" s="7">
        <v>9</v>
      </c>
      <c r="E8" s="7">
        <f>D8+F4</f>
        <v>12</v>
      </c>
      <c r="F8" s="7">
        <f t="array" ref="F8:F13">FREQUENCY(A1:A26,E8:E13)</f>
        <v>3</v>
      </c>
      <c r="G8" s="7">
        <f t="shared" ref="G8:G13" si="1">F8/$K$1</f>
        <v>0.11538461538461539</v>
      </c>
      <c r="H8" s="7">
        <f>G8</f>
        <v>0.11538461538461539</v>
      </c>
      <c r="I8" s="7">
        <f>F8</f>
        <v>3</v>
      </c>
      <c r="J8" s="7">
        <f t="shared" ref="J8:J13" si="2">H8/$K$1</f>
        <v>4.4378698224852072E-3</v>
      </c>
      <c r="K8" s="7">
        <f t="shared" ref="K8:K13" si="3">F8/($K$1*$F$4)</f>
        <v>3.8461538461538464E-2</v>
      </c>
      <c r="L8" s="7">
        <f t="shared" ref="L8:L13" si="4">(D8+E8)/2</f>
        <v>10.5</v>
      </c>
      <c r="M8" s="1"/>
      <c r="N8" s="1"/>
      <c r="O8" s="3" t="s">
        <v>17</v>
      </c>
      <c r="P8" s="2">
        <f>SKEW(A1:A26)</f>
        <v>1.4739782727059814</v>
      </c>
      <c r="Q8" s="1"/>
      <c r="R8" s="2">
        <f t="shared" si="0"/>
        <v>99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">
        <v>14</v>
      </c>
      <c r="B9" s="1"/>
      <c r="C9" s="1"/>
      <c r="D9" s="2">
        <f>E8</f>
        <v>12</v>
      </c>
      <c r="E9" s="2">
        <f>D9+$F$4</f>
        <v>15</v>
      </c>
      <c r="F9" s="2">
        <v>13</v>
      </c>
      <c r="G9" s="2">
        <f t="shared" si="1"/>
        <v>0.5</v>
      </c>
      <c r="H9" s="2">
        <f>G9+H8</f>
        <v>0.61538461538461542</v>
      </c>
      <c r="I9" s="2">
        <f>I8+F9</f>
        <v>16</v>
      </c>
      <c r="J9" s="2">
        <f t="shared" si="2"/>
        <v>2.3668639053254441E-2</v>
      </c>
      <c r="K9" s="2">
        <f t="shared" si="3"/>
        <v>0.16666666666666666</v>
      </c>
      <c r="L9" s="2">
        <f t="shared" si="4"/>
        <v>13.5</v>
      </c>
      <c r="M9" s="1"/>
      <c r="N9" s="1"/>
      <c r="O9" s="3" t="s">
        <v>18</v>
      </c>
      <c r="P9" s="2">
        <f>KURT(A1:A26)</f>
        <v>3.3538295389407629</v>
      </c>
      <c r="Q9" s="1"/>
      <c r="R9" s="2">
        <f t="shared" si="0"/>
        <v>39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">
        <v>14</v>
      </c>
      <c r="B10" s="1"/>
      <c r="C10" s="1"/>
      <c r="D10" s="2">
        <f t="shared" ref="D10:D11" si="5">E9</f>
        <v>15</v>
      </c>
      <c r="E10" s="2">
        <f t="shared" ref="E10:E11" si="6">D10+$F$4</f>
        <v>18</v>
      </c>
      <c r="F10" s="2">
        <v>6</v>
      </c>
      <c r="G10" s="2">
        <f t="shared" si="1"/>
        <v>0.23076923076923078</v>
      </c>
      <c r="H10" s="2">
        <f t="shared" ref="H10:H13" si="7">G10+H9</f>
        <v>0.84615384615384626</v>
      </c>
      <c r="I10" s="2">
        <f t="shared" ref="I10:I13" si="8">I9+F10</f>
        <v>22</v>
      </c>
      <c r="J10" s="2">
        <f t="shared" si="2"/>
        <v>3.2544378698224859E-2</v>
      </c>
      <c r="K10" s="2">
        <f t="shared" si="3"/>
        <v>7.6923076923076927E-2</v>
      </c>
      <c r="L10" s="2">
        <f t="shared" si="4"/>
        <v>16.5</v>
      </c>
      <c r="M10" s="1"/>
      <c r="N10" s="1"/>
      <c r="O10" s="3" t="s">
        <v>19</v>
      </c>
      <c r="P10" s="2">
        <f>_xlfn.MODE.SNGL(A1:A26)</f>
        <v>14</v>
      </c>
      <c r="Q10" s="1"/>
      <c r="R10" s="2">
        <f t="shared" si="0"/>
        <v>22.5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">
        <v>14</v>
      </c>
      <c r="B11" s="1"/>
      <c r="C11" s="1"/>
      <c r="D11" s="2">
        <f t="shared" si="5"/>
        <v>18</v>
      </c>
      <c r="E11" s="2">
        <f t="shared" si="6"/>
        <v>21</v>
      </c>
      <c r="F11" s="2">
        <v>2</v>
      </c>
      <c r="G11" s="2">
        <f t="shared" si="1"/>
        <v>7.6923076923076927E-2</v>
      </c>
      <c r="H11" s="2">
        <f t="shared" si="7"/>
        <v>0.92307692307692313</v>
      </c>
      <c r="I11" s="2">
        <f t="shared" si="8"/>
        <v>24</v>
      </c>
      <c r="J11" s="2">
        <f t="shared" si="2"/>
        <v>3.5502958579881658E-2</v>
      </c>
      <c r="K11" s="2">
        <f t="shared" si="3"/>
        <v>2.564102564102564E-2</v>
      </c>
      <c r="L11" s="2">
        <f t="shared" si="4"/>
        <v>19.5</v>
      </c>
      <c r="M11" s="1"/>
      <c r="N11" s="1"/>
      <c r="O11" s="3" t="s">
        <v>20</v>
      </c>
      <c r="P11" s="2">
        <f>MEDIAN(A1:A26)</f>
        <v>15</v>
      </c>
      <c r="Q11" s="1"/>
      <c r="R11" s="2">
        <f t="shared" si="0"/>
        <v>25.5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">
        <v>15</v>
      </c>
      <c r="B12" s="1"/>
      <c r="C12" s="1"/>
      <c r="D12" s="2">
        <f>E11</f>
        <v>21</v>
      </c>
      <c r="E12" s="2">
        <f>D12+$F$4</f>
        <v>24</v>
      </c>
      <c r="F12" s="2">
        <v>1</v>
      </c>
      <c r="G12" s="2">
        <f t="shared" si="1"/>
        <v>3.8461538461538464E-2</v>
      </c>
      <c r="H12" s="2">
        <f t="shared" si="7"/>
        <v>0.96153846153846156</v>
      </c>
      <c r="I12" s="2">
        <f t="shared" si="8"/>
        <v>25</v>
      </c>
      <c r="J12" s="2">
        <f t="shared" si="2"/>
        <v>3.6982248520710061E-2</v>
      </c>
      <c r="K12" s="2">
        <f t="shared" si="3"/>
        <v>1.282051282051282E-2</v>
      </c>
      <c r="L12" s="2">
        <f t="shared" si="4"/>
        <v>22.5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">
        <v>15</v>
      </c>
      <c r="B13" s="1"/>
      <c r="C13" s="1"/>
      <c r="D13" s="2">
        <f>E12</f>
        <v>24</v>
      </c>
      <c r="E13" s="2">
        <f>D13+$F$4</f>
        <v>27</v>
      </c>
      <c r="F13" s="2">
        <v>1</v>
      </c>
      <c r="G13" s="2">
        <f t="shared" si="1"/>
        <v>3.8461538461538464E-2</v>
      </c>
      <c r="H13" s="2">
        <f t="shared" si="7"/>
        <v>1</v>
      </c>
      <c r="I13" s="2">
        <f t="shared" si="8"/>
        <v>26</v>
      </c>
      <c r="J13" s="2">
        <f t="shared" si="2"/>
        <v>3.8461538461538464E-2</v>
      </c>
      <c r="K13" s="2">
        <f t="shared" si="3"/>
        <v>1.282051282051282E-2</v>
      </c>
      <c r="L13" s="2">
        <f t="shared" si="4"/>
        <v>25.5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">
        <v>15</v>
      </c>
      <c r="B16" s="1"/>
      <c r="C16" s="1"/>
      <c r="D16" s="1"/>
      <c r="E16" s="2">
        <v>9</v>
      </c>
      <c r="F16" s="2">
        <v>9</v>
      </c>
      <c r="G16" s="2">
        <v>12</v>
      </c>
      <c r="H16" s="2">
        <v>12</v>
      </c>
      <c r="I16" s="2">
        <v>12</v>
      </c>
      <c r="J16" s="2">
        <v>15</v>
      </c>
      <c r="K16" s="2">
        <v>15</v>
      </c>
      <c r="L16" s="2">
        <v>15</v>
      </c>
      <c r="M16" s="2">
        <v>18</v>
      </c>
      <c r="N16" s="2">
        <v>18</v>
      </c>
      <c r="O16" s="2">
        <v>18</v>
      </c>
      <c r="P16" s="2">
        <v>21</v>
      </c>
      <c r="Q16" s="2">
        <v>21</v>
      </c>
      <c r="R16" s="2">
        <v>21</v>
      </c>
      <c r="S16" s="2">
        <v>24</v>
      </c>
      <c r="T16" s="2">
        <v>24</v>
      </c>
      <c r="U16" s="2">
        <v>24</v>
      </c>
      <c r="V16" s="2">
        <v>27</v>
      </c>
      <c r="W16" s="2">
        <v>27</v>
      </c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">
        <v>16</v>
      </c>
      <c r="B17" s="1"/>
      <c r="C17" s="1"/>
      <c r="D17" s="1"/>
      <c r="E17" s="2">
        <v>0</v>
      </c>
      <c r="F17" s="2">
        <v>3</v>
      </c>
      <c r="G17" s="2">
        <v>3</v>
      </c>
      <c r="H17" s="2">
        <v>0</v>
      </c>
      <c r="I17" s="2">
        <v>13</v>
      </c>
      <c r="J17" s="2">
        <v>13</v>
      </c>
      <c r="K17" s="2">
        <v>0</v>
      </c>
      <c r="L17" s="2">
        <v>6</v>
      </c>
      <c r="M17" s="2">
        <v>6</v>
      </c>
      <c r="N17" s="2">
        <v>0</v>
      </c>
      <c r="O17" s="2">
        <v>2</v>
      </c>
      <c r="P17" s="2">
        <v>2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0</v>
      </c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>
        <v>9</v>
      </c>
      <c r="R21" s="2">
        <v>9</v>
      </c>
      <c r="S21" s="2">
        <v>12</v>
      </c>
      <c r="T21" s="2">
        <v>12</v>
      </c>
      <c r="U21" s="2">
        <v>15</v>
      </c>
      <c r="V21" s="2">
        <v>15</v>
      </c>
      <c r="W21" s="2">
        <v>18</v>
      </c>
      <c r="X21" s="2">
        <v>18</v>
      </c>
      <c r="Y21" s="2">
        <v>21</v>
      </c>
      <c r="Z21" s="2">
        <v>21</v>
      </c>
      <c r="AA21" s="2">
        <v>24</v>
      </c>
      <c r="AB21" s="2">
        <v>24</v>
      </c>
      <c r="AC21" s="2">
        <v>27</v>
      </c>
      <c r="AD21" s="2">
        <v>27</v>
      </c>
      <c r="AE21" s="1"/>
    </row>
    <row r="22" spans="1:31" x14ac:dyDescent="0.25">
      <c r="A22" s="2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>
        <v>0</v>
      </c>
      <c r="R22" s="2">
        <f>G8</f>
        <v>0.11538461538461539</v>
      </c>
      <c r="S22" s="2">
        <f>R22</f>
        <v>0.11538461538461539</v>
      </c>
      <c r="T22" s="2">
        <f>G9</f>
        <v>0.5</v>
      </c>
      <c r="U22" s="2">
        <f>T22</f>
        <v>0.5</v>
      </c>
      <c r="V22" s="2">
        <f>G10</f>
        <v>0.23076923076923078</v>
      </c>
      <c r="W22" s="2">
        <f>V22</f>
        <v>0.23076923076923078</v>
      </c>
      <c r="X22" s="2">
        <f>G11</f>
        <v>7.6923076923076927E-2</v>
      </c>
      <c r="Y22" s="2">
        <f>X22</f>
        <v>7.6923076923076927E-2</v>
      </c>
      <c r="Z22" s="2">
        <f>G12</f>
        <v>3.8461538461538464E-2</v>
      </c>
      <c r="AA22" s="2">
        <f>Z22</f>
        <v>3.8461538461538464E-2</v>
      </c>
      <c r="AB22" s="2">
        <f>G13</f>
        <v>3.8461538461538464E-2</v>
      </c>
      <c r="AC22" s="2">
        <f>AB22</f>
        <v>3.8461538461538464E-2</v>
      </c>
      <c r="AD22" s="2">
        <v>0</v>
      </c>
      <c r="AE22" s="1"/>
    </row>
    <row r="23" spans="1:31" x14ac:dyDescent="0.25">
      <c r="A23" s="2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2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2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2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" t="s">
        <v>35</v>
      </c>
      <c r="Q26" s="10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1">
        <v>25</v>
      </c>
      <c r="Q27" s="12">
        <f>($K$1+1)*P27/100</f>
        <v>6.75</v>
      </c>
      <c r="R27" s="13" t="s">
        <v>36</v>
      </c>
      <c r="S27" s="12"/>
      <c r="T27" s="12"/>
      <c r="U27" s="12"/>
      <c r="V27" s="12"/>
      <c r="W27" s="12"/>
      <c r="X27" s="12"/>
      <c r="Y27" s="12"/>
      <c r="Z27" s="14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>
        <v>50</v>
      </c>
      <c r="Q28" s="16">
        <f>($K$1+1)*P28/100</f>
        <v>13.5</v>
      </c>
      <c r="R28" s="17" t="s">
        <v>37</v>
      </c>
      <c r="S28" s="16"/>
      <c r="T28" s="16"/>
      <c r="U28" s="16"/>
      <c r="V28" s="16"/>
      <c r="W28" s="16"/>
      <c r="X28" s="16"/>
      <c r="Y28" s="16"/>
      <c r="Z28" s="18"/>
      <c r="AA28" s="1"/>
      <c r="AB28" s="1"/>
      <c r="AC28" s="1"/>
      <c r="AD28" s="1"/>
      <c r="AE28" s="1"/>
    </row>
    <row r="29" spans="1:31" x14ac:dyDescent="0.25">
      <c r="A29" s="3"/>
      <c r="B29" s="3" t="s">
        <v>62</v>
      </c>
      <c r="C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9">
        <v>90</v>
      </c>
      <c r="Q29" s="20">
        <f>($K$1+1)*P29/100</f>
        <v>24.3</v>
      </c>
      <c r="R29" s="21" t="s">
        <v>38</v>
      </c>
      <c r="S29" s="20"/>
      <c r="T29" s="20"/>
      <c r="U29" s="20"/>
      <c r="V29" s="20"/>
      <c r="W29" s="20"/>
      <c r="X29" s="20"/>
      <c r="Y29" s="20"/>
      <c r="Z29" s="22"/>
      <c r="AA29" s="1"/>
      <c r="AB29" s="1"/>
      <c r="AC29" s="1"/>
      <c r="AD29" s="1"/>
      <c r="AE29" s="1"/>
    </row>
    <row r="30" spans="1:31" x14ac:dyDescent="0.25">
      <c r="A30" s="33"/>
      <c r="B30" s="34">
        <f>AVERAGE(A1:A26)</f>
        <v>15.615384615384615</v>
      </c>
      <c r="C30" s="3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</sheetData>
  <sortState ref="A1:A26">
    <sortCondition ref="A1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AC6E-EE23-482A-B8C6-C1C66F372BA8}">
  <dimension ref="A1:H7"/>
  <sheetViews>
    <sheetView workbookViewId="0">
      <selection activeCell="G24" sqref="G24"/>
    </sheetView>
  </sheetViews>
  <sheetFormatPr defaultRowHeight="15" x14ac:dyDescent="0.25"/>
  <cols>
    <col min="3" max="3" width="7.85546875" customWidth="1"/>
  </cols>
  <sheetData>
    <row r="1" spans="1:8" x14ac:dyDescent="0.25">
      <c r="A1" s="23" t="s">
        <v>22</v>
      </c>
      <c r="B1" s="25"/>
      <c r="E1" s="25" t="s">
        <v>6</v>
      </c>
      <c r="F1" s="25"/>
      <c r="G1" s="26" t="s">
        <v>8</v>
      </c>
      <c r="H1" s="26" t="s">
        <v>9</v>
      </c>
    </row>
    <row r="2" spans="1:8" x14ac:dyDescent="0.25">
      <c r="A2" s="24" t="s">
        <v>21</v>
      </c>
      <c r="B2" s="2">
        <v>100</v>
      </c>
      <c r="C2" s="2">
        <v>299</v>
      </c>
      <c r="E2" s="2">
        <v>100</v>
      </c>
      <c r="F2" s="2">
        <v>300</v>
      </c>
      <c r="G2" s="2">
        <v>30</v>
      </c>
      <c r="H2" s="2">
        <v>0.16300000000000001</v>
      </c>
    </row>
    <row r="3" spans="1:8" x14ac:dyDescent="0.25">
      <c r="A3" s="24" t="s">
        <v>23</v>
      </c>
      <c r="B3" s="2">
        <v>300</v>
      </c>
      <c r="C3" s="2">
        <v>499</v>
      </c>
      <c r="E3" s="2">
        <v>300</v>
      </c>
      <c r="F3" s="2">
        <v>500</v>
      </c>
      <c r="G3" s="2">
        <v>38</v>
      </c>
      <c r="H3" s="2">
        <v>0.20699999999999999</v>
      </c>
    </row>
    <row r="4" spans="1:8" x14ac:dyDescent="0.25">
      <c r="A4" s="24" t="s">
        <v>24</v>
      </c>
      <c r="B4" s="2">
        <v>500</v>
      </c>
      <c r="C4" s="2">
        <v>699</v>
      </c>
      <c r="E4" s="2">
        <v>500</v>
      </c>
      <c r="F4" s="2">
        <v>700</v>
      </c>
      <c r="G4" s="2">
        <v>50</v>
      </c>
      <c r="H4" s="2">
        <v>0.27200000000000002</v>
      </c>
    </row>
    <row r="5" spans="1:8" x14ac:dyDescent="0.25">
      <c r="A5" s="24" t="s">
        <v>25</v>
      </c>
      <c r="B5" s="2">
        <v>700</v>
      </c>
      <c r="C5" s="2">
        <v>899</v>
      </c>
      <c r="E5" s="2">
        <v>700</v>
      </c>
      <c r="F5" s="2">
        <v>900</v>
      </c>
      <c r="G5" s="2">
        <v>31</v>
      </c>
      <c r="H5" s="2">
        <v>0.16800000000000001</v>
      </c>
    </row>
    <row r="6" spans="1:8" x14ac:dyDescent="0.25">
      <c r="A6" s="24" t="s">
        <v>26</v>
      </c>
      <c r="B6" s="2">
        <v>900</v>
      </c>
      <c r="C6" s="2">
        <v>1099</v>
      </c>
      <c r="E6" s="2">
        <v>900</v>
      </c>
      <c r="F6" s="2">
        <v>1100</v>
      </c>
      <c r="G6" s="2">
        <v>22</v>
      </c>
      <c r="H6" s="2">
        <v>0.12</v>
      </c>
    </row>
    <row r="7" spans="1:8" x14ac:dyDescent="0.25">
      <c r="A7" s="24" t="s">
        <v>27</v>
      </c>
      <c r="B7" s="2">
        <v>1100</v>
      </c>
      <c r="C7" s="2">
        <v>1299</v>
      </c>
      <c r="E7" s="2">
        <v>1100</v>
      </c>
      <c r="F7" s="2">
        <v>1300</v>
      </c>
      <c r="G7" s="2">
        <v>13</v>
      </c>
      <c r="H7" s="2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5890-10BD-4270-89CB-F968C74EDBA8}">
  <dimension ref="A1:X15"/>
  <sheetViews>
    <sheetView zoomScale="130" zoomScaleNormal="130" workbookViewId="0">
      <selection activeCell="B14" sqref="B14"/>
    </sheetView>
  </sheetViews>
  <sheetFormatPr defaultRowHeight="15" x14ac:dyDescent="0.25"/>
  <cols>
    <col min="7" max="7" width="12.5703125" customWidth="1"/>
    <col min="8" max="8" width="11.28515625" customWidth="1"/>
    <col min="9" max="9" width="11.5703125" customWidth="1"/>
    <col min="10" max="10" width="12.42578125" customWidth="1"/>
    <col min="11" max="11" width="12.140625" customWidth="1"/>
  </cols>
  <sheetData>
    <row r="1" spans="1:24" x14ac:dyDescent="0.25">
      <c r="A1" s="25" t="s">
        <v>42</v>
      </c>
      <c r="B1" s="25"/>
      <c r="C1" s="25" t="s">
        <v>43</v>
      </c>
      <c r="D1" s="25"/>
      <c r="E1" s="25" t="s">
        <v>44</v>
      </c>
      <c r="F1" s="25" t="s">
        <v>11</v>
      </c>
      <c r="G1" s="25" t="s">
        <v>46</v>
      </c>
      <c r="H1" s="25" t="s">
        <v>47</v>
      </c>
      <c r="I1" s="25" t="s">
        <v>48</v>
      </c>
      <c r="J1" s="25" t="s">
        <v>50</v>
      </c>
      <c r="K1" s="25" t="s">
        <v>51</v>
      </c>
    </row>
    <row r="2" spans="1:24" x14ac:dyDescent="0.25">
      <c r="A2" s="31">
        <v>50</v>
      </c>
      <c r="B2" s="31">
        <v>60</v>
      </c>
      <c r="C2" s="31">
        <v>10</v>
      </c>
      <c r="D2" s="31"/>
      <c r="E2" s="31">
        <f>C2/$B$9</f>
        <v>0.16666666666666666</v>
      </c>
      <c r="F2" s="31">
        <f>C2</f>
        <v>10</v>
      </c>
      <c r="G2" s="31">
        <f>(B2+A2)/2</f>
        <v>55</v>
      </c>
      <c r="H2" s="31">
        <f>G2*E2</f>
        <v>9.1666666666666661</v>
      </c>
      <c r="I2" s="31">
        <f>(G2-$B$10)^2*E2</f>
        <v>48.166666666666664</v>
      </c>
      <c r="J2" s="31">
        <f>(G2-$B$10)^3*E2</f>
        <v>-818.83333333333326</v>
      </c>
      <c r="K2" s="31">
        <f>(G2-$B$10)^4*E2</f>
        <v>13920.166666666666</v>
      </c>
    </row>
    <row r="3" spans="1:24" x14ac:dyDescent="0.25">
      <c r="A3" s="31">
        <v>60</v>
      </c>
      <c r="B3" s="31">
        <v>70</v>
      </c>
      <c r="C3" s="31">
        <v>29</v>
      </c>
      <c r="D3" s="31"/>
      <c r="E3" s="31">
        <f t="shared" ref="E3:E7" si="0">C3/$B$9</f>
        <v>0.48333333333333334</v>
      </c>
      <c r="F3" s="31">
        <f>F2+C3</f>
        <v>39</v>
      </c>
      <c r="G3" s="31">
        <f t="shared" ref="G3:G7" si="1">(B3+A3)/2</f>
        <v>65</v>
      </c>
      <c r="H3" s="31">
        <f t="shared" ref="H3:H7" si="2">G3*E3</f>
        <v>31.416666666666668</v>
      </c>
      <c r="I3" s="31">
        <f t="shared" ref="I3:I7" si="3">(G3-$B$10)^2*E3</f>
        <v>23.683333333333334</v>
      </c>
      <c r="J3" s="31">
        <f t="shared" ref="J3:J7" si="4">(G3-$B$10)^3*E3</f>
        <v>-165.78333333333333</v>
      </c>
      <c r="K3" s="31">
        <f t="shared" ref="K3:K7" si="5">(G3-$B$10)^4*E3</f>
        <v>1160.4833333333333</v>
      </c>
    </row>
    <row r="4" spans="1:24" x14ac:dyDescent="0.25">
      <c r="A4" s="31">
        <v>70</v>
      </c>
      <c r="B4" s="31">
        <v>80</v>
      </c>
      <c r="C4" s="31">
        <v>2</v>
      </c>
      <c r="D4" s="31"/>
      <c r="E4" s="31">
        <f t="shared" si="0"/>
        <v>3.3333333333333333E-2</v>
      </c>
      <c r="F4" s="31">
        <f t="shared" ref="F4:F7" si="6">F3+C4</f>
        <v>41</v>
      </c>
      <c r="G4" s="31">
        <f t="shared" si="1"/>
        <v>75</v>
      </c>
      <c r="H4" s="31">
        <f t="shared" si="2"/>
        <v>2.5</v>
      </c>
      <c r="I4" s="31">
        <f t="shared" si="3"/>
        <v>0.3</v>
      </c>
      <c r="J4" s="31">
        <f t="shared" si="4"/>
        <v>0.9</v>
      </c>
      <c r="K4" s="31">
        <f t="shared" si="5"/>
        <v>2.7</v>
      </c>
    </row>
    <row r="5" spans="1:24" x14ac:dyDescent="0.25">
      <c r="A5" s="31">
        <v>80</v>
      </c>
      <c r="B5" s="31">
        <v>90</v>
      </c>
      <c r="C5" s="31">
        <v>13</v>
      </c>
      <c r="D5" s="31"/>
      <c r="E5" s="31">
        <f t="shared" si="0"/>
        <v>0.21666666666666667</v>
      </c>
      <c r="F5" s="31">
        <f t="shared" si="6"/>
        <v>54</v>
      </c>
      <c r="G5" s="31">
        <f t="shared" si="1"/>
        <v>85</v>
      </c>
      <c r="H5" s="31">
        <f t="shared" si="2"/>
        <v>18.416666666666668</v>
      </c>
      <c r="I5" s="31">
        <f t="shared" si="3"/>
        <v>36.616666666666667</v>
      </c>
      <c r="J5" s="31">
        <f t="shared" si="4"/>
        <v>476.01666666666671</v>
      </c>
      <c r="K5" s="31">
        <f t="shared" si="5"/>
        <v>6188.2166666666672</v>
      </c>
    </row>
    <row r="6" spans="1:24" x14ac:dyDescent="0.25">
      <c r="A6" s="31">
        <v>90</v>
      </c>
      <c r="B6" s="31">
        <v>100</v>
      </c>
      <c r="C6" s="32">
        <v>0</v>
      </c>
      <c r="D6" s="31"/>
      <c r="E6" s="31">
        <f t="shared" si="0"/>
        <v>0</v>
      </c>
      <c r="F6" s="31">
        <f t="shared" si="6"/>
        <v>54</v>
      </c>
      <c r="G6" s="31">
        <f t="shared" si="1"/>
        <v>95</v>
      </c>
      <c r="H6" s="31">
        <f t="shared" si="2"/>
        <v>0</v>
      </c>
      <c r="I6" s="31">
        <f t="shared" si="3"/>
        <v>0</v>
      </c>
      <c r="J6" s="31">
        <f t="shared" si="4"/>
        <v>0</v>
      </c>
      <c r="K6" s="31">
        <f t="shared" si="5"/>
        <v>0</v>
      </c>
    </row>
    <row r="7" spans="1:24" x14ac:dyDescent="0.25">
      <c r="A7" s="31">
        <v>100</v>
      </c>
      <c r="B7" s="31">
        <v>110</v>
      </c>
      <c r="C7" s="31">
        <v>6</v>
      </c>
      <c r="D7" s="31"/>
      <c r="E7" s="31">
        <f t="shared" si="0"/>
        <v>0.1</v>
      </c>
      <c r="F7" s="31">
        <f t="shared" si="6"/>
        <v>60</v>
      </c>
      <c r="G7" s="31">
        <f t="shared" si="1"/>
        <v>105</v>
      </c>
      <c r="H7" s="31">
        <f t="shared" si="2"/>
        <v>10.5</v>
      </c>
      <c r="I7" s="31">
        <f t="shared" si="3"/>
        <v>108.9</v>
      </c>
      <c r="J7" s="31">
        <f t="shared" si="4"/>
        <v>3593.7000000000003</v>
      </c>
      <c r="K7" s="31">
        <f t="shared" si="5"/>
        <v>118592.1</v>
      </c>
    </row>
    <row r="9" spans="1:24" x14ac:dyDescent="0.25">
      <c r="A9" s="24" t="s">
        <v>45</v>
      </c>
      <c r="B9" s="31">
        <f>SUM(C2:C7)</f>
        <v>60</v>
      </c>
      <c r="D9" s="25" t="s">
        <v>56</v>
      </c>
      <c r="E9" s="25"/>
      <c r="F9" s="29"/>
      <c r="G9" s="31" t="s">
        <v>57</v>
      </c>
    </row>
    <row r="10" spans="1:24" x14ac:dyDescent="0.25">
      <c r="A10" s="24" t="s">
        <v>49</v>
      </c>
      <c r="B10" s="31">
        <f>SUM(H2:H7)</f>
        <v>72</v>
      </c>
      <c r="D10" s="23" t="s">
        <v>59</v>
      </c>
      <c r="E10" s="23"/>
      <c r="F10" s="24"/>
      <c r="G10" s="31">
        <f>60+10*(30-10)/29</f>
        <v>66.896551724137936</v>
      </c>
    </row>
    <row r="11" spans="1:24" x14ac:dyDescent="0.25">
      <c r="A11" s="24" t="s">
        <v>14</v>
      </c>
      <c r="B11" s="31">
        <f>SUM(I2:I7)</f>
        <v>217.66666666666666</v>
      </c>
      <c r="D11" s="28" t="s">
        <v>60</v>
      </c>
      <c r="E11" s="27"/>
      <c r="F11" s="30"/>
      <c r="G11" s="31" t="s">
        <v>61</v>
      </c>
    </row>
    <row r="12" spans="1:24" x14ac:dyDescent="0.25">
      <c r="A12" s="24" t="s">
        <v>52</v>
      </c>
      <c r="B12" s="31">
        <f>SQRT(B11)</f>
        <v>14.753530650887152</v>
      </c>
      <c r="D12" s="24" t="s">
        <v>58</v>
      </c>
      <c r="E12" s="23"/>
      <c r="F12" s="24"/>
      <c r="G12" s="31">
        <f>60 + 10*(29-10)/((29-10)+(29-2))</f>
        <v>64.130434782608688</v>
      </c>
    </row>
    <row r="13" spans="1:24" x14ac:dyDescent="0.25">
      <c r="A13" s="24" t="s">
        <v>53</v>
      </c>
      <c r="B13" s="31">
        <f>B12*100/B10</f>
        <v>20.49101479289882</v>
      </c>
    </row>
    <row r="14" spans="1:24" x14ac:dyDescent="0.25">
      <c r="A14" s="24" t="s">
        <v>54</v>
      </c>
      <c r="B14" s="31">
        <f>SUM(J2:J7)/B12^3</f>
        <v>0.96096602158430011</v>
      </c>
      <c r="E14" s="31">
        <v>50</v>
      </c>
      <c r="F14" s="31">
        <v>50</v>
      </c>
      <c r="G14" s="31">
        <v>50</v>
      </c>
      <c r="H14" s="31">
        <v>60</v>
      </c>
      <c r="I14" s="31">
        <v>60</v>
      </c>
      <c r="J14" s="31">
        <v>60</v>
      </c>
      <c r="K14" s="31">
        <v>70</v>
      </c>
      <c r="L14" s="31">
        <v>70</v>
      </c>
      <c r="M14" s="31">
        <v>70</v>
      </c>
      <c r="N14" s="31">
        <v>80</v>
      </c>
      <c r="O14" s="31">
        <v>80</v>
      </c>
      <c r="P14" s="31">
        <v>80</v>
      </c>
      <c r="Q14" s="31">
        <v>90</v>
      </c>
      <c r="R14" s="31">
        <v>90</v>
      </c>
      <c r="S14" s="31">
        <v>90</v>
      </c>
      <c r="T14" s="31">
        <v>100</v>
      </c>
      <c r="U14" s="31">
        <v>100</v>
      </c>
      <c r="V14" s="31">
        <v>100</v>
      </c>
      <c r="W14" s="31">
        <v>110</v>
      </c>
      <c r="X14" s="31">
        <v>110</v>
      </c>
    </row>
    <row r="15" spans="1:24" x14ac:dyDescent="0.25">
      <c r="A15" s="24" t="s">
        <v>55</v>
      </c>
      <c r="B15" s="31">
        <f>SUM(K2:K7)/B12^4-3</f>
        <v>-4.796803069353528E-2</v>
      </c>
      <c r="E15" s="31">
        <v>0</v>
      </c>
      <c r="F15" s="31">
        <v>0</v>
      </c>
      <c r="G15" s="31">
        <v>10</v>
      </c>
      <c r="H15" s="31">
        <v>10</v>
      </c>
      <c r="I15" s="31">
        <v>0</v>
      </c>
      <c r="J15" s="31">
        <v>29</v>
      </c>
      <c r="K15" s="31">
        <v>29</v>
      </c>
      <c r="L15" s="31">
        <v>0</v>
      </c>
      <c r="M15" s="31">
        <v>2</v>
      </c>
      <c r="N15" s="31">
        <v>2</v>
      </c>
      <c r="O15" s="31">
        <v>0</v>
      </c>
      <c r="P15" s="31">
        <v>13</v>
      </c>
      <c r="Q15" s="31">
        <v>13</v>
      </c>
      <c r="R15" s="31">
        <v>0</v>
      </c>
      <c r="S15" s="31">
        <v>0</v>
      </c>
      <c r="T15" s="31">
        <v>0</v>
      </c>
      <c r="U15" s="31">
        <v>0</v>
      </c>
      <c r="V15" s="31">
        <v>6</v>
      </c>
      <c r="W15" s="31">
        <v>6</v>
      </c>
      <c r="X15" s="3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D76-1E5F-43E9-B219-12642AF55149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28</v>
      </c>
    </row>
    <row r="2" spans="1:5" x14ac:dyDescent="0.25">
      <c r="A2" t="s">
        <v>29</v>
      </c>
    </row>
    <row r="3" spans="1:5" x14ac:dyDescent="0.25">
      <c r="A3" t="s">
        <v>30</v>
      </c>
      <c r="E3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189F-A74E-45B9-BAE8-F0AB2A043704}">
  <dimension ref="A1:M3"/>
  <sheetViews>
    <sheetView workbookViewId="0">
      <selection activeCell="H30" sqref="H30"/>
    </sheetView>
  </sheetViews>
  <sheetFormatPr defaultRowHeight="15" x14ac:dyDescent="0.25"/>
  <sheetData>
    <row r="1" spans="1:13" x14ac:dyDescent="0.25">
      <c r="A1" s="3" t="s">
        <v>39</v>
      </c>
      <c r="B1" s="2">
        <f>2*LN(26)</f>
        <v>6.5161930760429643</v>
      </c>
      <c r="C1" s="2">
        <v>7</v>
      </c>
    </row>
    <row r="2" spans="1:13" x14ac:dyDescent="0.25">
      <c r="A2" s="3" t="s">
        <v>40</v>
      </c>
      <c r="B2" s="2">
        <f>(27-9)/C1</f>
        <v>2.5714285714285716</v>
      </c>
      <c r="C2" s="2"/>
    </row>
    <row r="3" spans="1:13" x14ac:dyDescent="0.25">
      <c r="A3" s="23" t="s">
        <v>41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 1</vt:lpstr>
      <vt:lpstr>Лист 2</vt:lpstr>
      <vt:lpstr>Лист 5</vt:lpstr>
      <vt:lpstr>Лист 3</vt:lpstr>
      <vt:lpstr>Лист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2020-12-03T17:15:31Z</dcterms:modified>
</cp:coreProperties>
</file>