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EC60751-B78E-4BBE-8DCC-C06EA70D1C64}" xr6:coauthVersionLast="37" xr6:coauthVersionMax="37" xr10:uidLastSave="{00000000-0000-0000-0000-000000000000}"/>
  <bookViews>
    <workbookView xWindow="0" yWindow="0" windowWidth="22260" windowHeight="12645" activeTab="4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6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4" l="1"/>
  <c r="I7" i="4"/>
  <c r="I8" i="4"/>
  <c r="I4" i="4"/>
  <c r="H5" i="4"/>
  <c r="I5" i="4" s="1"/>
  <c r="H6" i="4"/>
  <c r="H7" i="4"/>
  <c r="H8" i="4"/>
  <c r="H4" i="4"/>
  <c r="G4" i="4"/>
  <c r="A17" i="4"/>
  <c r="F4" i="4" s="1"/>
  <c r="A14" i="4"/>
  <c r="A15" i="4"/>
  <c r="A16" i="4"/>
  <c r="A13" i="4"/>
  <c r="E4" i="4"/>
  <c r="D5" i="4"/>
  <c r="D6" i="4"/>
  <c r="D7" i="4"/>
  <c r="D8" i="4"/>
  <c r="D4" i="4"/>
  <c r="C5" i="4"/>
  <c r="C6" i="4"/>
  <c r="C7" i="4"/>
  <c r="C8" i="4"/>
  <c r="C4" i="4"/>
  <c r="F23" i="6"/>
  <c r="F21" i="6"/>
  <c r="B20" i="6"/>
  <c r="I14" i="6"/>
  <c r="B11" i="6"/>
  <c r="I10" i="6"/>
  <c r="F10" i="6"/>
  <c r="C9" i="6"/>
  <c r="I8" i="6"/>
  <c r="I12" i="6" s="1"/>
  <c r="F8" i="6"/>
  <c r="B7" i="6"/>
  <c r="C8" i="6" s="1"/>
  <c r="J4" i="6"/>
  <c r="H4" i="6"/>
  <c r="F4" i="6"/>
  <c r="J3" i="6"/>
  <c r="I9" i="6" s="1"/>
  <c r="H3" i="6"/>
  <c r="F14" i="6" s="1"/>
  <c r="F3" i="6"/>
  <c r="J2" i="6"/>
  <c r="H2" i="6"/>
  <c r="F9" i="6" s="1"/>
  <c r="F2" i="6"/>
  <c r="C10" i="6" s="1"/>
  <c r="C2" i="3"/>
  <c r="F4" i="3" s="1"/>
  <c r="A12" i="2"/>
  <c r="A11" i="2"/>
  <c r="C6" i="2"/>
  <c r="D6" i="2" s="1"/>
  <c r="C5" i="2"/>
  <c r="K5" i="2" s="1"/>
  <c r="L5" i="2" s="1"/>
  <c r="C4" i="2"/>
  <c r="D4" i="2" s="1"/>
  <c r="C3" i="2"/>
  <c r="D3" i="2" s="1"/>
  <c r="E2" i="2"/>
  <c r="A15" i="2" s="1"/>
  <c r="C2" i="2"/>
  <c r="D2" i="2" s="1"/>
  <c r="A15" i="1"/>
  <c r="A11" i="1"/>
  <c r="K6" i="1"/>
  <c r="L6" i="1" s="1"/>
  <c r="D6" i="1"/>
  <c r="C6" i="1"/>
  <c r="C5" i="1"/>
  <c r="D5" i="1" s="1"/>
  <c r="K4" i="1"/>
  <c r="L4" i="1" s="1"/>
  <c r="D4" i="1"/>
  <c r="C4" i="1"/>
  <c r="C3" i="1"/>
  <c r="D3" i="1" s="1"/>
  <c r="K2" i="1"/>
  <c r="L2" i="1" s="1"/>
  <c r="E2" i="1"/>
  <c r="A14" i="1" s="1"/>
  <c r="C2" i="1"/>
  <c r="D2" i="1" s="1"/>
  <c r="J2" i="1" s="1"/>
  <c r="E12" i="4" l="1"/>
  <c r="I15" i="6"/>
  <c r="F15" i="6"/>
  <c r="F12" i="6"/>
  <c r="B15" i="6"/>
  <c r="B13" i="6"/>
  <c r="A13" i="6"/>
  <c r="E12" i="6"/>
  <c r="H12" i="6"/>
  <c r="F20" i="6" s="1"/>
  <c r="K6" i="2"/>
  <c r="L6" i="2" s="1"/>
  <c r="K2" i="2"/>
  <c r="L2" i="2" s="1"/>
  <c r="K4" i="2"/>
  <c r="L4" i="2" s="1"/>
  <c r="F2" i="3"/>
  <c r="A8" i="3" s="1"/>
  <c r="F3" i="3"/>
  <c r="K3" i="2"/>
  <c r="L3" i="2" s="1"/>
  <c r="A13" i="2"/>
  <c r="F2" i="2" s="1"/>
  <c r="D5" i="2"/>
  <c r="A14" i="2"/>
  <c r="K5" i="1"/>
  <c r="L5" i="1" s="1"/>
  <c r="A12" i="1"/>
  <c r="F2" i="1" s="1"/>
  <c r="A13" i="1"/>
  <c r="K3" i="1"/>
  <c r="L3" i="1" s="1"/>
  <c r="B21" i="6" l="1"/>
  <c r="B18" i="2"/>
  <c r="J2" i="2" s="1"/>
  <c r="B18" i="1"/>
</calcChain>
</file>

<file path=xl/sharedStrings.xml><?xml version="1.0" encoding="utf-8"?>
<sst xmlns="http://schemas.openxmlformats.org/spreadsheetml/2006/main" count="94" uniqueCount="62">
  <si>
    <t>n</t>
  </si>
  <si>
    <t>d0</t>
  </si>
  <si>
    <t>(di-d0)^2</t>
  </si>
  <si>
    <t>d,мм</t>
  </si>
  <si>
    <t>di-d0</t>
  </si>
  <si>
    <t>d среднее</t>
  </si>
  <si>
    <t>Средне-квадратичная погрешность</t>
  </si>
  <si>
    <t>Станд.откл.</t>
  </si>
  <si>
    <t>Абс.погреш.</t>
  </si>
  <si>
    <t>Отн.погреш.%</t>
  </si>
  <si>
    <t>(di-dср)^2</t>
  </si>
  <si>
    <t>m,%масс</t>
  </si>
  <si>
    <t>mi-m0</t>
  </si>
  <si>
    <t>(mi-m0)^2</t>
  </si>
  <si>
    <t>m среднее</t>
  </si>
  <si>
    <t>Отн.погреш.</t>
  </si>
  <si>
    <t>m0</t>
  </si>
  <si>
    <t>Дисперс.</t>
  </si>
  <si>
    <t>(mi-mср)^2</t>
  </si>
  <si>
    <t>m,г</t>
  </si>
  <si>
    <t>Ср.знач.</t>
  </si>
  <si>
    <t>α</t>
  </si>
  <si>
    <t>(m - mср)^2</t>
  </si>
  <si>
    <t>t</t>
  </si>
  <si>
    <t>Случ. погр:</t>
  </si>
  <si>
    <t>m средняя = 47,11 +- 0,06568</t>
  </si>
  <si>
    <t>a, мм</t>
  </si>
  <si>
    <t>b, мм</t>
  </si>
  <si>
    <t>h, мм</t>
  </si>
  <si>
    <t>(x-xср)^2</t>
  </si>
  <si>
    <t>(x - xср)^2</t>
  </si>
  <si>
    <t>Среднее</t>
  </si>
  <si>
    <t>ã = 12,7</t>
  </si>
  <si>
    <t>b~ = 12,8</t>
  </si>
  <si>
    <t>h~ = 14,8</t>
  </si>
  <si>
    <t>Для a:</t>
  </si>
  <si>
    <t>Для b:</t>
  </si>
  <si>
    <t>Для h:</t>
  </si>
  <si>
    <t>Цена деления</t>
  </si>
  <si>
    <t xml:space="preserve">Цена деления </t>
  </si>
  <si>
    <t>Систематическая погрешность</t>
  </si>
  <si>
    <t>Медиана</t>
  </si>
  <si>
    <t>Случайная погрешность</t>
  </si>
  <si>
    <t>СКО</t>
  </si>
  <si>
    <t>Средн. квадр. отклонение</t>
  </si>
  <si>
    <t>Систем. погр.</t>
  </si>
  <si>
    <t>Систем. погр</t>
  </si>
  <si>
    <t>Доверительный интервал</t>
  </si>
  <si>
    <t>α не существует</t>
  </si>
  <si>
    <t>Случ. погр</t>
  </si>
  <si>
    <t xml:space="preserve">Δx </t>
  </si>
  <si>
    <t>Полная погр</t>
  </si>
  <si>
    <t>a среднее = 12,7 ± 0,05</t>
  </si>
  <si>
    <t>b среднее = 12,8 ± 0,09</t>
  </si>
  <si>
    <t>h среднее = 14,8 ± 0,09</t>
  </si>
  <si>
    <t>Vср</t>
  </si>
  <si>
    <t>ΔV</t>
  </si>
  <si>
    <t>V = Vср +- ΔV</t>
  </si>
  <si>
    <t>d</t>
  </si>
  <si>
    <t>Абс.погреш</t>
  </si>
  <si>
    <t>Отн. Погреш %</t>
  </si>
  <si>
    <t>Получены данные измерения зазора 2 технологических элементов на строительном объекте в мм.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</si>
</sst>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Inconsolata"/>
    </font>
    <font>
      <sz val="11"/>
      <color theme="1"/>
      <name val="Arial"/>
      <family val="2"/>
      <charset val="204"/>
    </font>
    <font>
      <sz val="11"/>
      <color rgb="FF000000"/>
      <name val="Roboto"/>
    </font>
  </fonts>
  <fills count="11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0"/>
        <bgColor rgb="FFFFE598"/>
      </patternFill>
    </fill>
    <fill>
      <patternFill patternType="solid">
        <fgColor theme="9" tint="0.39994506668294322"/>
        <bgColor rgb="FFFFE598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59996337778862885"/>
        <bgColor rgb="FF9CC2E5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79998168889431442"/>
        <bgColor theme="7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0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0" xfId="0" applyFont="1" applyFill="1" applyBorder="1"/>
    <xf numFmtId="0" fontId="0" fillId="0" borderId="0" xfId="0" applyFont="1" applyBorder="1" applyAlignment="1"/>
    <xf numFmtId="0" fontId="2" fillId="0" borderId="9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2" xfId="0" applyFont="1" applyFill="1" applyBorder="1" applyAlignment="1">
      <alignment horizontal="center"/>
    </xf>
    <xf numFmtId="0" fontId="2" fillId="5" borderId="3" xfId="0" applyFont="1" applyFill="1" applyBorder="1"/>
    <xf numFmtId="0" fontId="2" fillId="5" borderId="4" xfId="0" applyFont="1" applyFill="1" applyBorder="1"/>
    <xf numFmtId="0" fontId="1" fillId="4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2" fillId="7" borderId="7" xfId="0" applyFont="1" applyFill="1" applyBorder="1"/>
    <xf numFmtId="0" fontId="2" fillId="7" borderId="8" xfId="0" applyFont="1" applyFill="1" applyBorder="1"/>
    <xf numFmtId="0" fontId="2" fillId="7" borderId="9" xfId="0" applyFont="1" applyFill="1" applyBorder="1"/>
    <xf numFmtId="0" fontId="2" fillId="7" borderId="10" xfId="0" applyFont="1" applyFill="1" applyBorder="1"/>
    <xf numFmtId="0" fontId="0" fillId="7" borderId="0" xfId="0" applyFont="1" applyFill="1" applyAlignment="1"/>
    <xf numFmtId="0" fontId="2" fillId="7" borderId="11" xfId="0" applyFont="1" applyFill="1" applyBorder="1"/>
    <xf numFmtId="0" fontId="2" fillId="7" borderId="12" xfId="0" applyFont="1" applyFill="1" applyBorder="1"/>
    <xf numFmtId="0" fontId="2" fillId="7" borderId="13" xfId="0" applyFont="1" applyFill="1" applyBorder="1"/>
    <xf numFmtId="0" fontId="2" fillId="7" borderId="14" xfId="0" applyFont="1" applyFill="1" applyBorder="1"/>
    <xf numFmtId="0" fontId="2" fillId="7" borderId="15" xfId="0" applyFont="1" applyFill="1" applyBorder="1"/>
    <xf numFmtId="0" fontId="1" fillId="6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2" fillId="4" borderId="2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4" borderId="2" xfId="0" applyFont="1" applyFill="1" applyBorder="1" applyAlignment="1"/>
    <xf numFmtId="0" fontId="3" fillId="4" borderId="1" xfId="0" applyFont="1" applyFill="1" applyBorder="1" applyAlignment="1"/>
    <xf numFmtId="0" fontId="1" fillId="0" borderId="0" xfId="0" applyFont="1" applyBorder="1"/>
    <xf numFmtId="0" fontId="2" fillId="6" borderId="1" xfId="0" applyFont="1" applyFill="1" applyBorder="1"/>
    <xf numFmtId="0" fontId="3" fillId="5" borderId="16" xfId="0" applyFont="1" applyFill="1" applyBorder="1" applyAlignment="1"/>
    <xf numFmtId="0" fontId="1" fillId="7" borderId="16" xfId="0" applyFont="1" applyFill="1" applyBorder="1"/>
    <xf numFmtId="0" fontId="1" fillId="5" borderId="16" xfId="0" applyFont="1" applyFill="1" applyBorder="1" applyAlignment="1"/>
    <xf numFmtId="0" fontId="2" fillId="6" borderId="1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4" borderId="16" xfId="0" applyFont="1" applyFill="1" applyBorder="1" applyAlignment="1"/>
    <xf numFmtId="0" fontId="6" fillId="4" borderId="16" xfId="0" applyFont="1" applyFill="1" applyBorder="1" applyAlignment="1"/>
    <xf numFmtId="0" fontId="2" fillId="8" borderId="1" xfId="0" applyFont="1" applyFill="1" applyBorder="1" applyAlignment="1"/>
    <xf numFmtId="0" fontId="2" fillId="8" borderId="0" xfId="0" applyFont="1" applyFill="1" applyAlignment="1"/>
    <xf numFmtId="0" fontId="2" fillId="8" borderId="2" xfId="0" applyFont="1" applyFill="1" applyBorder="1" applyAlignment="1"/>
    <xf numFmtId="0" fontId="1" fillId="6" borderId="16" xfId="0" applyFont="1" applyFill="1" applyBorder="1" applyAlignment="1">
      <alignment horizontal="center"/>
    </xf>
    <xf numFmtId="0" fontId="1" fillId="9" borderId="0" xfId="0" applyFont="1" applyFill="1" applyAlignment="1"/>
    <xf numFmtId="0" fontId="0" fillId="9" borderId="0" xfId="0" applyFill="1"/>
    <xf numFmtId="0" fontId="0" fillId="0" borderId="0" xfId="0" applyAlignment="1">
      <alignment horizontal="center"/>
    </xf>
    <xf numFmtId="0" fontId="0" fillId="5" borderId="16" xfId="0" applyFill="1" applyBorder="1"/>
    <xf numFmtId="0" fontId="0" fillId="5" borderId="16" xfId="0" applyFill="1" applyBorder="1" applyAlignment="1">
      <alignment horizontal="center"/>
    </xf>
    <xf numFmtId="0" fontId="1" fillId="10" borderId="16" xfId="0" applyFont="1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16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>
      <selection activeCell="D19" sqref="D19"/>
    </sheetView>
  </sheetViews>
  <sheetFormatPr defaultRowHeight="15"/>
  <cols>
    <col min="1" max="1" width="10.140625" customWidth="1"/>
    <col min="2" max="2" width="13" customWidth="1"/>
    <col min="3" max="4" width="15.7109375" customWidth="1"/>
    <col min="5" max="5" width="17.28515625" customWidth="1"/>
    <col min="6" max="6" width="6.42578125" customWidth="1"/>
    <col min="7" max="7" width="6" customWidth="1"/>
    <col min="8" max="8" width="5.140625" customWidth="1"/>
    <col min="9" max="9" width="17.140625" customWidth="1"/>
    <col min="10" max="10" width="12.5703125" customWidth="1"/>
    <col min="11" max="11" width="15" customWidth="1"/>
    <col min="12" max="12" width="20.5703125" customWidth="1"/>
  </cols>
  <sheetData>
    <row r="1" spans="1:12">
      <c r="A1" s="15" t="s">
        <v>0</v>
      </c>
      <c r="B1" s="15" t="s">
        <v>3</v>
      </c>
      <c r="C1" s="15" t="s">
        <v>4</v>
      </c>
      <c r="D1" s="15" t="s">
        <v>2</v>
      </c>
      <c r="E1" s="15" t="s">
        <v>5</v>
      </c>
      <c r="F1" s="16" t="s">
        <v>6</v>
      </c>
      <c r="G1" s="17"/>
      <c r="H1" s="17"/>
      <c r="I1" s="18"/>
      <c r="J1" s="15" t="s">
        <v>7</v>
      </c>
      <c r="K1" s="15" t="s">
        <v>8</v>
      </c>
      <c r="L1" s="19" t="s">
        <v>9</v>
      </c>
    </row>
    <row r="2" spans="1:12">
      <c r="A2" s="20">
        <v>1</v>
      </c>
      <c r="B2" s="20">
        <v>14.85</v>
      </c>
      <c r="C2" s="20">
        <f>B2-$B$8</f>
        <v>4.9999999999998934E-2</v>
      </c>
      <c r="D2" s="20">
        <f t="shared" ref="D2:D6" si="0">C2^2</f>
        <v>2.4999999999998934E-3</v>
      </c>
      <c r="E2" s="21">
        <f>AVERAGE(B2:B6)</f>
        <v>14.818000000000001</v>
      </c>
      <c r="F2" s="22">
        <f>SQRT(SUM(A11:A15)/B17/(B17-1))</f>
        <v>1.1575836902790192E-2</v>
      </c>
      <c r="G2" s="23"/>
      <c r="H2" s="23"/>
      <c r="I2" s="24"/>
      <c r="J2" s="21">
        <f>SQRT(SUM(D2:D6) / (B17-1))</f>
        <v>3.2787192621509441E-2</v>
      </c>
      <c r="K2" s="20">
        <f t="shared" ref="K2:K6" si="1">ABS(B2-$E$2)</f>
        <v>3.1999999999998252E-2</v>
      </c>
      <c r="L2" s="20">
        <f t="shared" ref="L2:L6" si="2">K2/B2*100</f>
        <v>0.21548821548820371</v>
      </c>
    </row>
    <row r="3" spans="1:12">
      <c r="A3" s="20">
        <v>2</v>
      </c>
      <c r="B3" s="20">
        <v>14.8</v>
      </c>
      <c r="C3" s="20">
        <f>B3-$B$8</f>
        <v>0</v>
      </c>
      <c r="D3" s="20">
        <f t="shared" si="0"/>
        <v>0</v>
      </c>
      <c r="E3" s="25"/>
      <c r="F3" s="26"/>
      <c r="G3" s="27"/>
      <c r="H3" s="27"/>
      <c r="I3" s="28"/>
      <c r="J3" s="25"/>
      <c r="K3" s="20">
        <f t="shared" si="1"/>
        <v>1.8000000000000682E-2</v>
      </c>
      <c r="L3" s="20">
        <f t="shared" si="2"/>
        <v>0.12162162162162624</v>
      </c>
    </row>
    <row r="4" spans="1:12">
      <c r="A4" s="20">
        <v>3</v>
      </c>
      <c r="B4" s="20">
        <v>14.79</v>
      </c>
      <c r="C4" s="20">
        <f>B4-$B$8</f>
        <v>-1.0000000000001563E-2</v>
      </c>
      <c r="D4" s="20">
        <f t="shared" si="0"/>
        <v>1.0000000000003127E-4</v>
      </c>
      <c r="E4" s="25"/>
      <c r="F4" s="26"/>
      <c r="G4" s="27"/>
      <c r="H4" s="27"/>
      <c r="I4" s="28"/>
      <c r="J4" s="25"/>
      <c r="K4" s="20">
        <f t="shared" si="1"/>
        <v>2.8000000000002245E-2</v>
      </c>
      <c r="L4" s="20">
        <f t="shared" si="2"/>
        <v>0.18931710615282116</v>
      </c>
    </row>
    <row r="5" spans="1:12">
      <c r="A5" s="20">
        <v>4</v>
      </c>
      <c r="B5" s="20">
        <v>14.84</v>
      </c>
      <c r="C5" s="20">
        <f>B5-$B$8</f>
        <v>3.9999999999999147E-2</v>
      </c>
      <c r="D5" s="20">
        <f t="shared" si="0"/>
        <v>1.5999999999999318E-3</v>
      </c>
      <c r="E5" s="25"/>
      <c r="F5" s="26"/>
      <c r="G5" s="27"/>
      <c r="H5" s="27"/>
      <c r="I5" s="28"/>
      <c r="J5" s="25"/>
      <c r="K5" s="20">
        <f t="shared" si="1"/>
        <v>2.1999999999998465E-2</v>
      </c>
      <c r="L5" s="20">
        <f t="shared" si="2"/>
        <v>0.14824797843664733</v>
      </c>
    </row>
    <row r="6" spans="1:12">
      <c r="A6" s="20">
        <v>5</v>
      </c>
      <c r="B6" s="20">
        <v>14.81</v>
      </c>
      <c r="C6" s="20">
        <f>B6-$B$8</f>
        <v>9.9999999999997868E-3</v>
      </c>
      <c r="D6" s="20">
        <f t="shared" si="0"/>
        <v>9.9999999999995736E-5</v>
      </c>
      <c r="E6" s="29"/>
      <c r="F6" s="30"/>
      <c r="G6" s="31"/>
      <c r="H6" s="31"/>
      <c r="I6" s="32"/>
      <c r="J6" s="29"/>
      <c r="K6" s="20">
        <f t="shared" si="1"/>
        <v>8.0000000000008953E-3</v>
      </c>
      <c r="L6" s="20">
        <f t="shared" si="2"/>
        <v>5.4017555705610364E-2</v>
      </c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15" t="s">
        <v>1</v>
      </c>
      <c r="B8" s="20">
        <v>14.8</v>
      </c>
      <c r="C8" s="3"/>
      <c r="F8" s="3"/>
      <c r="I8" s="3"/>
      <c r="J8" s="3"/>
      <c r="K8" s="3"/>
      <c r="L8" s="3"/>
    </row>
    <row r="9" spans="1:12">
      <c r="A9" s="3"/>
      <c r="B9" s="3"/>
      <c r="C9" s="3"/>
      <c r="F9" s="3"/>
      <c r="I9" s="3"/>
      <c r="J9" s="3"/>
      <c r="K9" s="3"/>
      <c r="L9" s="3"/>
    </row>
    <row r="10" spans="1:12">
      <c r="A10" s="15" t="s">
        <v>10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20">
        <f>(B2-$E$2)^2</f>
        <v>1.0239999999998881E-3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20">
        <f>(B3-$E$2)^2</f>
        <v>3.2400000000002457E-4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20">
        <f>(B4-$E$2)^2</f>
        <v>7.8400000000012574E-4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20">
        <f>(B5-$E$2)^2</f>
        <v>4.8399999999993246E-4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20">
        <f>(B6-$E$2)^2</f>
        <v>6.4000000000014322E-5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2">
      <c r="A17" s="15" t="s">
        <v>0</v>
      </c>
      <c r="B17" s="20">
        <v>5</v>
      </c>
    </row>
    <row r="18" spans="1:2">
      <c r="A18" s="3"/>
      <c r="B18" s="20">
        <f>SUM(A11:A15)/$B$17</f>
        <v>5.3599999999999698E-4</v>
      </c>
    </row>
  </sheetData>
  <mergeCells count="4">
    <mergeCell ref="F1:I1"/>
    <mergeCell ref="E2:E6"/>
    <mergeCell ref="F2:I6"/>
    <mergeCell ref="J2:J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BD12-CB3F-452F-8297-FF82CCBEE766}">
  <dimension ref="A1:M18"/>
  <sheetViews>
    <sheetView workbookViewId="0">
      <selection activeCell="H37" sqref="H37"/>
    </sheetView>
  </sheetViews>
  <sheetFormatPr defaultRowHeight="15"/>
  <cols>
    <col min="1" max="2" width="11.7109375" customWidth="1"/>
    <col min="4" max="4" width="11.42578125" customWidth="1"/>
    <col min="5" max="5" width="12.85546875" customWidth="1"/>
    <col min="6" max="6" width="6.28515625" customWidth="1"/>
    <col min="7" max="7" width="3.140625" customWidth="1"/>
    <col min="8" max="8" width="5.140625" customWidth="1"/>
    <col min="9" max="9" width="21.7109375" customWidth="1"/>
    <col min="11" max="11" width="13.7109375" customWidth="1"/>
    <col min="12" max="12" width="13.140625" customWidth="1"/>
  </cols>
  <sheetData>
    <row r="1" spans="1:13">
      <c r="A1" s="15" t="s">
        <v>0</v>
      </c>
      <c r="B1" s="15" t="s">
        <v>11</v>
      </c>
      <c r="C1" s="15" t="s">
        <v>12</v>
      </c>
      <c r="D1" s="15" t="s">
        <v>13</v>
      </c>
      <c r="E1" s="15" t="s">
        <v>14</v>
      </c>
      <c r="F1" s="16" t="s">
        <v>6</v>
      </c>
      <c r="G1" s="17"/>
      <c r="H1" s="17"/>
      <c r="I1" s="18"/>
      <c r="J1" s="15" t="s">
        <v>7</v>
      </c>
      <c r="K1" s="15" t="s">
        <v>8</v>
      </c>
      <c r="L1" s="15" t="s">
        <v>15</v>
      </c>
      <c r="M1" s="3"/>
    </row>
    <row r="2" spans="1:13">
      <c r="A2" s="20">
        <v>1</v>
      </c>
      <c r="B2" s="20">
        <v>7.48</v>
      </c>
      <c r="C2" s="20">
        <f>B2-$B$8</f>
        <v>0</v>
      </c>
      <c r="D2" s="20">
        <f t="shared" ref="D2:D6" si="0">C2^2</f>
        <v>0</v>
      </c>
      <c r="E2" s="21">
        <f>AVERAGE(B2:B6)</f>
        <v>7.492</v>
      </c>
      <c r="F2" s="22">
        <f>SQRT(SUM(A11:A15)/B17/(B17-1))</f>
        <v>8.6023252670425557E-3</v>
      </c>
      <c r="G2" s="23"/>
      <c r="H2" s="23"/>
      <c r="I2" s="24"/>
      <c r="J2" s="21">
        <f>SQRT(B18)</f>
        <v>1.7204650534085111E-2</v>
      </c>
      <c r="K2" s="20">
        <f t="shared" ref="K2:K6" si="1">ABS(C2)</f>
        <v>0</v>
      </c>
      <c r="L2" s="20">
        <f>K2/$B$8</f>
        <v>0</v>
      </c>
      <c r="M2" s="3"/>
    </row>
    <row r="3" spans="1:13">
      <c r="A3" s="20">
        <v>2</v>
      </c>
      <c r="B3" s="20">
        <v>7.49</v>
      </c>
      <c r="C3" s="20">
        <f>B3-$B$8</f>
        <v>9.9999999999997868E-3</v>
      </c>
      <c r="D3" s="20">
        <f t="shared" si="0"/>
        <v>9.9999999999995736E-5</v>
      </c>
      <c r="E3" s="25"/>
      <c r="F3" s="26"/>
      <c r="G3" s="27"/>
      <c r="H3" s="27"/>
      <c r="I3" s="28"/>
      <c r="J3" s="25"/>
      <c r="K3" s="20">
        <f t="shared" si="1"/>
        <v>9.9999999999997868E-3</v>
      </c>
      <c r="L3" s="20">
        <f>K3/$B$8</f>
        <v>1.3368983957218966E-3</v>
      </c>
      <c r="M3" s="3"/>
    </row>
    <row r="4" spans="1:13">
      <c r="A4" s="20">
        <v>3</v>
      </c>
      <c r="B4" s="20">
        <v>7.52</v>
      </c>
      <c r="C4" s="20">
        <f>B4-$B$8</f>
        <v>3.9999999999999147E-2</v>
      </c>
      <c r="D4" s="20">
        <f t="shared" si="0"/>
        <v>1.5999999999999318E-3</v>
      </c>
      <c r="E4" s="25"/>
      <c r="F4" s="26"/>
      <c r="G4" s="27"/>
      <c r="H4" s="27"/>
      <c r="I4" s="28"/>
      <c r="J4" s="25"/>
      <c r="K4" s="20">
        <f t="shared" si="1"/>
        <v>3.9999999999999147E-2</v>
      </c>
      <c r="L4" s="20">
        <f>K4/$B$8</f>
        <v>5.3475935828875866E-3</v>
      </c>
      <c r="M4" s="3"/>
    </row>
    <row r="5" spans="1:13">
      <c r="A5" s="20">
        <v>4</v>
      </c>
      <c r="B5" s="20">
        <v>7.47</v>
      </c>
      <c r="C5" s="20">
        <f>B5-$B$8</f>
        <v>-1.0000000000000675E-2</v>
      </c>
      <c r="D5" s="20">
        <f t="shared" si="0"/>
        <v>1.000000000000135E-4</v>
      </c>
      <c r="E5" s="25"/>
      <c r="F5" s="26"/>
      <c r="G5" s="27"/>
      <c r="H5" s="27"/>
      <c r="I5" s="28"/>
      <c r="J5" s="25"/>
      <c r="K5" s="20">
        <f t="shared" si="1"/>
        <v>1.0000000000000675E-2</v>
      </c>
      <c r="L5" s="20">
        <f>K5/$B$8</f>
        <v>1.3368983957220153E-3</v>
      </c>
      <c r="M5" s="3"/>
    </row>
    <row r="6" spans="1:13">
      <c r="A6" s="20">
        <v>5</v>
      </c>
      <c r="B6" s="20">
        <v>7.5</v>
      </c>
      <c r="C6" s="20">
        <f>B6-$B$8</f>
        <v>1.9999999999999574E-2</v>
      </c>
      <c r="D6" s="20">
        <f t="shared" si="0"/>
        <v>3.9999999999998294E-4</v>
      </c>
      <c r="E6" s="29"/>
      <c r="F6" s="30"/>
      <c r="G6" s="31"/>
      <c r="H6" s="31"/>
      <c r="I6" s="32"/>
      <c r="J6" s="29"/>
      <c r="K6" s="20">
        <f t="shared" si="1"/>
        <v>1.9999999999999574E-2</v>
      </c>
      <c r="L6" s="20">
        <f>K6/$B$8</f>
        <v>2.6737967914437933E-3</v>
      </c>
      <c r="M6" s="3"/>
    </row>
    <row r="7" spans="1:1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15" t="s">
        <v>16</v>
      </c>
      <c r="B8" s="33">
        <v>7.48</v>
      </c>
      <c r="C8" s="3"/>
      <c r="G8" s="3"/>
      <c r="H8" s="3"/>
      <c r="I8" s="3"/>
      <c r="J8" s="3"/>
      <c r="K8" s="3"/>
      <c r="L8" s="3"/>
      <c r="M8" s="3"/>
    </row>
    <row r="9" spans="1:13">
      <c r="A9" s="3"/>
      <c r="B9" s="3"/>
      <c r="C9" s="3"/>
      <c r="G9" s="3"/>
      <c r="H9" s="3"/>
      <c r="I9" s="3"/>
      <c r="J9" s="3"/>
      <c r="K9" s="3"/>
      <c r="L9" s="3"/>
      <c r="M9" s="3"/>
    </row>
    <row r="10" spans="1:13">
      <c r="A10" s="15" t="s">
        <v>18</v>
      </c>
      <c r="B10" s="3"/>
      <c r="E10" s="3"/>
      <c r="G10" s="3"/>
      <c r="H10" s="3"/>
      <c r="I10" s="3"/>
      <c r="J10" s="3"/>
      <c r="K10" s="3"/>
      <c r="L10" s="3"/>
      <c r="M10" s="3"/>
    </row>
    <row r="11" spans="1:13">
      <c r="A11" s="20">
        <f>(B2-$E$2)^2</f>
        <v>1.439999999999896E-4</v>
      </c>
      <c r="B11" s="3"/>
      <c r="E11" s="3"/>
      <c r="G11" s="3"/>
      <c r="H11" s="3"/>
      <c r="I11" s="3"/>
      <c r="J11" s="3"/>
      <c r="K11" s="3"/>
      <c r="L11" s="3"/>
      <c r="M11" s="3"/>
    </row>
    <row r="12" spans="1:13">
      <c r="A12" s="20">
        <f>(B3-$E$2)^2</f>
        <v>3.9999999999991189E-6</v>
      </c>
      <c r="B12" s="3"/>
      <c r="C12" s="3"/>
      <c r="D12" s="3"/>
      <c r="E12" s="3"/>
      <c r="G12" s="3"/>
      <c r="H12" s="3"/>
      <c r="I12" s="3"/>
      <c r="J12" s="3"/>
      <c r="K12" s="3"/>
      <c r="L12" s="3"/>
      <c r="M12" s="3"/>
    </row>
    <row r="13" spans="1:13">
      <c r="A13" s="20">
        <f>(B4-$E$2)^2</f>
        <v>7.8399999999997656E-4</v>
      </c>
      <c r="B13" s="3"/>
      <c r="C13" s="3"/>
      <c r="D13" s="3"/>
      <c r="E13" s="3"/>
      <c r="G13" s="3"/>
      <c r="H13" s="3"/>
      <c r="I13" s="3"/>
      <c r="J13" s="3"/>
      <c r="K13" s="3"/>
      <c r="L13" s="3"/>
      <c r="M13" s="3"/>
    </row>
    <row r="14" spans="1:13">
      <c r="A14" s="20">
        <f>(B5-$E$2)^2</f>
        <v>4.8400000000001063E-4</v>
      </c>
      <c r="B14" s="3"/>
      <c r="C14" s="3"/>
      <c r="D14" s="3"/>
      <c r="E14" s="3"/>
      <c r="G14" s="3"/>
      <c r="H14" s="3"/>
      <c r="I14" s="3"/>
      <c r="J14" s="3"/>
      <c r="K14" s="3"/>
      <c r="L14" s="3"/>
      <c r="M14" s="3"/>
    </row>
    <row r="15" spans="1:13">
      <c r="A15" s="20">
        <f>(B6-$E$2)^2</f>
        <v>6.4000000000000119E-5</v>
      </c>
      <c r="B15" s="3"/>
      <c r="C15" s="3"/>
      <c r="D15" s="3"/>
      <c r="E15" s="3"/>
      <c r="G15" s="3"/>
      <c r="H15" s="3"/>
      <c r="I15" s="3"/>
      <c r="J15" s="3"/>
      <c r="K15" s="3"/>
      <c r="L15" s="3"/>
      <c r="M15" s="3"/>
    </row>
    <row r="16" spans="1:1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15" t="s">
        <v>0</v>
      </c>
      <c r="B17" s="20">
        <v>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15" t="s">
        <v>17</v>
      </c>
      <c r="B18" s="20">
        <f>SUM(A11:A15)/$B$17</f>
        <v>2.9599999999999516E-4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</sheetData>
  <mergeCells count="4">
    <mergeCell ref="F1:I1"/>
    <mergeCell ref="E2:E6"/>
    <mergeCell ref="F2:I6"/>
    <mergeCell ref="J2:J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922B-3EAF-4454-A303-ED56CC4CC02E}">
  <dimension ref="A1:H12"/>
  <sheetViews>
    <sheetView workbookViewId="0">
      <selection activeCell="F21" sqref="F21"/>
    </sheetView>
  </sheetViews>
  <sheetFormatPr defaultRowHeight="15"/>
  <cols>
    <col min="1" max="1" width="12" customWidth="1"/>
    <col min="2" max="2" width="15.140625" customWidth="1"/>
    <col min="6" max="6" width="17.7109375" customWidth="1"/>
  </cols>
  <sheetData>
    <row r="1" spans="1:8">
      <c r="A1" s="34" t="s">
        <v>0</v>
      </c>
      <c r="B1" s="34" t="s">
        <v>19</v>
      </c>
      <c r="C1" s="35" t="s">
        <v>20</v>
      </c>
      <c r="D1" s="35" t="s">
        <v>21</v>
      </c>
      <c r="E1" s="3"/>
      <c r="F1" s="36" t="s">
        <v>22</v>
      </c>
      <c r="G1" s="9"/>
      <c r="H1" s="3"/>
    </row>
    <row r="2" spans="1:8">
      <c r="A2" s="4">
        <v>1</v>
      </c>
      <c r="B2" s="7">
        <v>47.12</v>
      </c>
      <c r="C2" s="2">
        <f>AVERAGE(B2:B4)</f>
        <v>47.109999999999992</v>
      </c>
      <c r="D2" s="5">
        <v>0.95</v>
      </c>
      <c r="E2" s="3"/>
      <c r="F2" s="14">
        <f t="shared" ref="F2:F4" si="0">(B2-$C$2)^2</f>
        <v>1.0000000000010231E-4</v>
      </c>
      <c r="G2" s="10"/>
      <c r="H2" s="3"/>
    </row>
    <row r="3" spans="1:8">
      <c r="A3" s="4">
        <v>2</v>
      </c>
      <c r="B3" s="7">
        <v>47.08</v>
      </c>
      <c r="C3" s="11"/>
      <c r="D3" s="5" t="s">
        <v>23</v>
      </c>
      <c r="E3" s="3"/>
      <c r="F3" s="13">
        <f t="shared" si="0"/>
        <v>8.9999999999964186E-4</v>
      </c>
      <c r="G3" s="3"/>
      <c r="H3" s="3"/>
    </row>
    <row r="4" spans="1:8">
      <c r="A4" s="4">
        <v>3</v>
      </c>
      <c r="B4" s="7">
        <v>47.13</v>
      </c>
      <c r="C4" s="12"/>
      <c r="D4" s="5">
        <v>4.3</v>
      </c>
      <c r="E4" s="3"/>
      <c r="F4" s="13">
        <f t="shared" si="0"/>
        <v>4.0000000000040925E-4</v>
      </c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4" t="s">
        <v>0</v>
      </c>
      <c r="B6" s="4">
        <v>3</v>
      </c>
      <c r="C6" s="3"/>
      <c r="E6" s="3"/>
      <c r="F6" s="3"/>
      <c r="G6" s="3"/>
      <c r="H6" s="3"/>
    </row>
    <row r="7" spans="1:8">
      <c r="A7" s="35" t="s">
        <v>24</v>
      </c>
      <c r="B7" s="3"/>
      <c r="C7" s="3"/>
      <c r="E7" s="3"/>
      <c r="F7" s="3"/>
      <c r="G7" s="3"/>
      <c r="H7" s="3"/>
    </row>
    <row r="8" spans="1:8">
      <c r="A8" s="1">
        <f>D4*SQRT(SUM(F2:F4) / (2 * 3))</f>
        <v>6.5683584961037295E-2</v>
      </c>
      <c r="B8" s="3"/>
      <c r="C8" s="3"/>
      <c r="E8" s="3"/>
      <c r="F8" s="3"/>
      <c r="G8" s="3"/>
      <c r="H8" s="3"/>
    </row>
    <row r="9" spans="1:8">
      <c r="A9" s="3"/>
      <c r="B9" s="3"/>
      <c r="C9" s="3"/>
      <c r="E9" s="3"/>
      <c r="F9" s="3"/>
      <c r="G9" s="3"/>
      <c r="H9" s="3"/>
    </row>
    <row r="10" spans="1:8">
      <c r="A10" s="35" t="s">
        <v>25</v>
      </c>
      <c r="B10" s="4"/>
      <c r="C10" s="4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</sheetData>
  <mergeCells count="1">
    <mergeCell ref="C2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7E5C-4D31-4CE8-9E7C-33D9BF91B32B}">
  <dimension ref="A1:I17"/>
  <sheetViews>
    <sheetView workbookViewId="0">
      <selection activeCell="F32" sqref="F32"/>
    </sheetView>
  </sheetViews>
  <sheetFormatPr defaultRowHeight="15"/>
  <cols>
    <col min="1" max="1" width="11.140625" customWidth="1"/>
    <col min="5" max="5" width="10.7109375" customWidth="1"/>
    <col min="6" max="6" width="33.140625" customWidth="1"/>
    <col min="7" max="7" width="15" customWidth="1"/>
    <col min="8" max="8" width="13.5703125" customWidth="1"/>
    <col min="9" max="9" width="19" customWidth="1"/>
  </cols>
  <sheetData>
    <row r="1" spans="1:9">
      <c r="A1" s="56" t="s">
        <v>61</v>
      </c>
      <c r="B1" s="57"/>
      <c r="C1" s="57"/>
      <c r="D1" s="57"/>
      <c r="E1" s="57"/>
      <c r="F1" s="57"/>
      <c r="G1" s="57"/>
    </row>
    <row r="2" spans="1:9">
      <c r="A2" s="6"/>
    </row>
    <row r="3" spans="1:9">
      <c r="A3" s="46" t="s">
        <v>0</v>
      </c>
      <c r="B3" s="59" t="s">
        <v>58</v>
      </c>
      <c r="C3" s="59" t="s">
        <v>4</v>
      </c>
      <c r="D3" s="59" t="s">
        <v>2</v>
      </c>
      <c r="E3" s="59" t="s">
        <v>5</v>
      </c>
      <c r="F3" s="59" t="s">
        <v>6</v>
      </c>
      <c r="G3" s="59" t="s">
        <v>7</v>
      </c>
      <c r="H3" s="59" t="s">
        <v>59</v>
      </c>
      <c r="I3" s="59" t="s">
        <v>60</v>
      </c>
    </row>
    <row r="4" spans="1:9">
      <c r="A4" s="61">
        <v>1</v>
      </c>
      <c r="B4" s="62">
        <v>5.67</v>
      </c>
      <c r="C4" s="62">
        <f>B4-$B$11</f>
        <v>7.0000000000000284E-2</v>
      </c>
      <c r="D4" s="62">
        <f>C4^2</f>
        <v>4.9000000000000397E-3</v>
      </c>
      <c r="E4" s="63">
        <f>AVERAGE(B4:B8)</f>
        <v>5.6059999999999999</v>
      </c>
      <c r="F4" s="63">
        <f>SQRT(SUM(A13:A17)/E11/(E11-1))</f>
        <v>3.8548670534792766E-2</v>
      </c>
      <c r="G4" s="63">
        <f>SQRT(SUM(D4:D8) / (E11-1))</f>
        <v>8.645808232895294E-2</v>
      </c>
      <c r="H4" s="62">
        <f>ABS(B4-$E$4)</f>
        <v>6.4000000000000057E-2</v>
      </c>
      <c r="I4" s="62">
        <f>H4/B4*100</f>
        <v>1.1287477954144631</v>
      </c>
    </row>
    <row r="5" spans="1:9">
      <c r="A5" s="61">
        <v>2</v>
      </c>
      <c r="B5" s="62">
        <v>5.62</v>
      </c>
      <c r="C5" s="62">
        <f t="shared" ref="C5:C8" si="0">B5-$B$11</f>
        <v>2.0000000000000462E-2</v>
      </c>
      <c r="D5" s="62">
        <f t="shared" ref="D5:D8" si="1">C5^2</f>
        <v>4.0000000000001845E-4</v>
      </c>
      <c r="E5" s="63"/>
      <c r="F5" s="63"/>
      <c r="G5" s="63"/>
      <c r="H5" s="62">
        <f>ABS(B5-$E$4)</f>
        <v>1.4000000000000234E-2</v>
      </c>
      <c r="I5" s="62">
        <f t="shared" ref="I5:I8" si="2">H5/B5*100</f>
        <v>0.24911032028470168</v>
      </c>
    </row>
    <row r="6" spans="1:9">
      <c r="A6" s="61">
        <v>3</v>
      </c>
      <c r="B6" s="62">
        <v>5.49</v>
      </c>
      <c r="C6" s="62">
        <f t="shared" si="0"/>
        <v>-0.10999999999999943</v>
      </c>
      <c r="D6" s="62">
        <f t="shared" si="1"/>
        <v>1.2099999999999875E-2</v>
      </c>
      <c r="E6" s="63"/>
      <c r="F6" s="63"/>
      <c r="G6" s="63"/>
      <c r="H6" s="62">
        <f>ABS(B6-$E$4)</f>
        <v>0.11599999999999966</v>
      </c>
      <c r="I6" s="62">
        <f t="shared" si="2"/>
        <v>2.1129326047358772</v>
      </c>
    </row>
    <row r="7" spans="1:9">
      <c r="A7" s="61">
        <v>4</v>
      </c>
      <c r="B7" s="62">
        <v>5.7</v>
      </c>
      <c r="C7" s="62">
        <f t="shared" si="0"/>
        <v>0.10000000000000053</v>
      </c>
      <c r="D7" s="62">
        <f t="shared" si="1"/>
        <v>1.0000000000000106E-2</v>
      </c>
      <c r="E7" s="63"/>
      <c r="F7" s="63"/>
      <c r="G7" s="63"/>
      <c r="H7" s="62">
        <f>ABS(B7-$E$4)</f>
        <v>9.4000000000000306E-2</v>
      </c>
      <c r="I7" s="62">
        <f t="shared" si="2"/>
        <v>1.649122807017549</v>
      </c>
    </row>
    <row r="8" spans="1:9">
      <c r="A8" s="61">
        <v>5</v>
      </c>
      <c r="B8" s="62">
        <v>5.55</v>
      </c>
      <c r="C8" s="62">
        <f t="shared" si="0"/>
        <v>-4.9999999999999822E-2</v>
      </c>
      <c r="D8" s="62">
        <f t="shared" si="1"/>
        <v>2.4999999999999823E-3</v>
      </c>
      <c r="E8" s="63"/>
      <c r="F8" s="63"/>
      <c r="G8" s="63"/>
      <c r="H8" s="62">
        <f>ABS(B8-$E$4)</f>
        <v>5.600000000000005E-2</v>
      </c>
      <c r="I8" s="62">
        <f t="shared" si="2"/>
        <v>1.00900900900901</v>
      </c>
    </row>
    <row r="11" spans="1:9">
      <c r="A11" s="60" t="s">
        <v>1</v>
      </c>
      <c r="B11" s="62">
        <v>5.6</v>
      </c>
      <c r="C11" s="58"/>
      <c r="D11" s="60" t="s">
        <v>0</v>
      </c>
      <c r="E11" s="62">
        <v>5</v>
      </c>
    </row>
    <row r="12" spans="1:9">
      <c r="A12" s="60" t="s">
        <v>10</v>
      </c>
      <c r="B12" s="58"/>
      <c r="C12" s="58"/>
      <c r="D12" s="60" t="s">
        <v>17</v>
      </c>
      <c r="E12" s="62">
        <f>SUM(A13:A17)/$E$11</f>
        <v>5.9440000000000005E-3</v>
      </c>
    </row>
    <row r="13" spans="1:9">
      <c r="A13" s="62">
        <f>(B4-$E$4)^2</f>
        <v>4.0960000000000076E-3</v>
      </c>
    </row>
    <row r="14" spans="1:9">
      <c r="A14" s="62">
        <f>(B5-$E$4)^2</f>
        <v>1.9600000000000655E-4</v>
      </c>
    </row>
    <row r="15" spans="1:9">
      <c r="A15" s="62">
        <f>(B6-$E$4)^2</f>
        <v>1.3455999999999921E-2</v>
      </c>
    </row>
    <row r="16" spans="1:9">
      <c r="A16" s="62">
        <f>(B7-$E$4)^2</f>
        <v>8.8360000000000574E-3</v>
      </c>
    </row>
    <row r="17" spans="1:1">
      <c r="A17" s="62">
        <f>(B8-$E$4)^2</f>
        <v>3.1360000000000055E-3</v>
      </c>
    </row>
  </sheetData>
  <mergeCells count="3">
    <mergeCell ref="F4:F8"/>
    <mergeCell ref="G4:G8"/>
    <mergeCell ref="E4:E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1636-5A2E-4226-AC01-3D392C89D6B0}">
  <dimension ref="A1:Q27"/>
  <sheetViews>
    <sheetView tabSelected="1" workbookViewId="0">
      <selection activeCell="I30" sqref="I30"/>
    </sheetView>
  </sheetViews>
  <sheetFormatPr defaultRowHeight="15"/>
  <cols>
    <col min="1" max="1" width="16.140625" customWidth="1"/>
    <col min="2" max="2" width="13.85546875" customWidth="1"/>
    <col min="3" max="3" width="16.42578125" customWidth="1"/>
    <col min="4" max="4" width="11.7109375" customWidth="1"/>
    <col min="5" max="5" width="16" customWidth="1"/>
    <col min="6" max="6" width="15.140625" customWidth="1"/>
    <col min="7" max="7" width="12.7109375" customWidth="1"/>
    <col min="8" max="8" width="14.5703125" customWidth="1"/>
    <col min="9" max="10" width="12.42578125" customWidth="1"/>
    <col min="13" max="13" width="11.85546875" customWidth="1"/>
    <col min="14" max="14" width="14.140625" customWidth="1"/>
  </cols>
  <sheetData>
    <row r="1" spans="1:17">
      <c r="A1" s="37" t="s">
        <v>0</v>
      </c>
      <c r="B1" s="37" t="s">
        <v>26</v>
      </c>
      <c r="C1" s="37" t="s">
        <v>27</v>
      </c>
      <c r="D1" s="37" t="s">
        <v>28</v>
      </c>
      <c r="E1" s="3"/>
      <c r="F1" s="35" t="s">
        <v>29</v>
      </c>
      <c r="G1" s="3"/>
      <c r="H1" s="35" t="s">
        <v>30</v>
      </c>
      <c r="I1" s="3"/>
      <c r="J1" s="35" t="s">
        <v>30</v>
      </c>
      <c r="K1" s="3"/>
      <c r="L1" s="3"/>
      <c r="M1" s="3"/>
      <c r="N1" s="3"/>
      <c r="O1" s="3"/>
      <c r="P1" s="3"/>
      <c r="Q1" s="3"/>
    </row>
    <row r="2" spans="1:17">
      <c r="A2" s="38">
        <v>1</v>
      </c>
      <c r="B2" s="38">
        <v>12.7</v>
      </c>
      <c r="C2" s="38">
        <v>12.7</v>
      </c>
      <c r="D2" s="38">
        <v>14.8</v>
      </c>
      <c r="E2" s="3"/>
      <c r="F2" s="20">
        <f t="shared" ref="F2:F4" si="0">POWER(B2-12.7,2)</f>
        <v>0</v>
      </c>
      <c r="G2" s="3"/>
      <c r="H2" s="20">
        <f t="shared" ref="H2:H4" si="1">POWER(C2-12.8, 2)</f>
        <v>1.0000000000000285E-2</v>
      </c>
      <c r="I2" s="3"/>
      <c r="J2" s="20">
        <f t="shared" ref="J2:J4" si="2">POWER(D2-14.8, 2)</f>
        <v>0</v>
      </c>
      <c r="K2" s="3"/>
      <c r="L2" s="3"/>
      <c r="M2" s="3"/>
      <c r="N2" s="3"/>
      <c r="O2" s="3"/>
      <c r="P2" s="3"/>
      <c r="Q2" s="3"/>
    </row>
    <row r="3" spans="1:17">
      <c r="A3" s="38">
        <v>2</v>
      </c>
      <c r="B3" s="38">
        <v>12.7</v>
      </c>
      <c r="C3" s="38">
        <v>12.8</v>
      </c>
      <c r="D3" s="38">
        <v>14.9</v>
      </c>
      <c r="E3" s="3"/>
      <c r="F3" s="20">
        <f t="shared" si="0"/>
        <v>0</v>
      </c>
      <c r="G3" s="3"/>
      <c r="H3" s="20">
        <f t="shared" si="1"/>
        <v>0</v>
      </c>
      <c r="I3" s="3"/>
      <c r="J3" s="20">
        <f t="shared" si="2"/>
        <v>9.9999999999999291E-3</v>
      </c>
      <c r="K3" s="3"/>
      <c r="L3" s="3"/>
      <c r="M3" s="3"/>
      <c r="N3" s="3"/>
      <c r="O3" s="3"/>
      <c r="P3" s="3"/>
      <c r="Q3" s="3"/>
    </row>
    <row r="4" spans="1:17">
      <c r="A4" s="38">
        <v>3</v>
      </c>
      <c r="B4" s="38">
        <v>12.7</v>
      </c>
      <c r="C4" s="38">
        <v>12.9</v>
      </c>
      <c r="D4" s="38">
        <v>14.7</v>
      </c>
      <c r="E4" s="3"/>
      <c r="F4" s="20">
        <f t="shared" si="0"/>
        <v>0</v>
      </c>
      <c r="G4" s="3"/>
      <c r="H4" s="20">
        <f t="shared" si="1"/>
        <v>9.9999999999999291E-3</v>
      </c>
      <c r="I4" s="3"/>
      <c r="J4" s="20">
        <f t="shared" si="2"/>
        <v>1.0000000000000285E-2</v>
      </c>
      <c r="K4" s="3"/>
      <c r="L4" s="3"/>
      <c r="M4" s="3"/>
      <c r="N4" s="3"/>
      <c r="O4" s="3"/>
      <c r="P4" s="3"/>
      <c r="Q4" s="3"/>
    </row>
    <row r="5" spans="1:17">
      <c r="A5" s="37" t="s">
        <v>31</v>
      </c>
      <c r="B5" s="39" t="s">
        <v>32</v>
      </c>
      <c r="C5" s="38" t="s">
        <v>33</v>
      </c>
      <c r="D5" s="38" t="s">
        <v>34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52" t="s">
        <v>35</v>
      </c>
      <c r="B6" s="8"/>
      <c r="C6" s="3"/>
      <c r="D6" s="3"/>
      <c r="E6" s="54" t="s">
        <v>36</v>
      </c>
      <c r="F6" s="42"/>
      <c r="H6" s="54" t="s">
        <v>37</v>
      </c>
      <c r="I6" s="42"/>
      <c r="J6" s="3"/>
      <c r="K6" s="3"/>
      <c r="L6" s="3"/>
      <c r="O6" s="3"/>
      <c r="P6" s="3"/>
      <c r="Q6" s="3"/>
    </row>
    <row r="7" spans="1:17">
      <c r="A7" s="35" t="s">
        <v>38</v>
      </c>
      <c r="B7" s="20">
        <f>0.1</f>
        <v>0.1</v>
      </c>
      <c r="C7" s="3"/>
      <c r="D7" s="3"/>
      <c r="E7" s="35" t="s">
        <v>39</v>
      </c>
      <c r="F7" s="47">
        <v>0.1</v>
      </c>
      <c r="H7" s="35" t="s">
        <v>38</v>
      </c>
      <c r="I7" s="47">
        <v>0.1</v>
      </c>
      <c r="J7" s="3"/>
      <c r="K7" s="3"/>
      <c r="L7" s="3"/>
      <c r="O7" s="3"/>
      <c r="P7" s="3"/>
      <c r="Q7" s="3"/>
    </row>
    <row r="8" spans="1:17">
      <c r="A8" s="40" t="s">
        <v>40</v>
      </c>
      <c r="B8" s="18"/>
      <c r="C8" s="20">
        <f>B7/2</f>
        <v>0.05</v>
      </c>
      <c r="D8" s="3"/>
      <c r="E8" s="35" t="s">
        <v>41</v>
      </c>
      <c r="F8" s="20">
        <f>MEDIAN(C2:C4)</f>
        <v>12.8</v>
      </c>
      <c r="H8" s="35" t="s">
        <v>41</v>
      </c>
      <c r="I8" s="20">
        <f>MEDIAN(D2:D4)</f>
        <v>14.8</v>
      </c>
      <c r="J8" s="3"/>
      <c r="K8" s="3"/>
      <c r="L8" s="3"/>
      <c r="O8" s="3"/>
      <c r="P8" s="3"/>
      <c r="Q8" s="3"/>
    </row>
    <row r="9" spans="1:17">
      <c r="A9" s="40" t="s">
        <v>42</v>
      </c>
      <c r="B9" s="18"/>
      <c r="C9" s="20">
        <f>0</f>
        <v>0</v>
      </c>
      <c r="D9" s="3"/>
      <c r="E9" s="35" t="s">
        <v>43</v>
      </c>
      <c r="F9" s="20">
        <f>SUM(H2:H4) / 2</f>
        <v>1.0000000000000106E-2</v>
      </c>
      <c r="H9" s="35" t="s">
        <v>43</v>
      </c>
      <c r="I9" s="20">
        <f>SUM(J2:J4) / 2</f>
        <v>1.0000000000000106E-2</v>
      </c>
      <c r="J9" s="3"/>
      <c r="K9" s="3"/>
      <c r="L9" s="3"/>
      <c r="O9" s="3"/>
      <c r="P9" s="3"/>
      <c r="Q9" s="3"/>
    </row>
    <row r="10" spans="1:17">
      <c r="A10" s="40" t="s">
        <v>44</v>
      </c>
      <c r="B10" s="18"/>
      <c r="C10" s="20">
        <f>SQRT(SUM(F2:F4) / 2)</f>
        <v>0</v>
      </c>
      <c r="D10" s="3"/>
      <c r="E10" s="35" t="s">
        <v>45</v>
      </c>
      <c r="F10" s="20">
        <f>F7/2</f>
        <v>0.05</v>
      </c>
      <c r="H10" s="35" t="s">
        <v>46</v>
      </c>
      <c r="I10" s="20">
        <f>I7/2</f>
        <v>0.05</v>
      </c>
      <c r="J10" s="3"/>
      <c r="K10" s="3"/>
      <c r="L10" s="3"/>
      <c r="O10" s="3"/>
      <c r="P10" s="3"/>
      <c r="Q10" s="3"/>
    </row>
    <row r="11" spans="1:17">
      <c r="A11" s="35" t="s">
        <v>41</v>
      </c>
      <c r="B11" s="20">
        <f>MEDIAN(B2:B4)</f>
        <v>12.7</v>
      </c>
      <c r="C11" s="3"/>
      <c r="D11" s="3"/>
      <c r="E11" s="40" t="s">
        <v>47</v>
      </c>
      <c r="F11" s="18"/>
      <c r="H11" s="40" t="s">
        <v>47</v>
      </c>
      <c r="I11" s="18"/>
      <c r="L11" s="3"/>
      <c r="O11" s="3"/>
    </row>
    <row r="12" spans="1:17">
      <c r="A12" s="40" t="s">
        <v>47</v>
      </c>
      <c r="B12" s="18"/>
      <c r="C12" s="3"/>
      <c r="D12" s="3"/>
      <c r="E12" s="20">
        <f>F8-F9</f>
        <v>12.790000000000001</v>
      </c>
      <c r="F12" s="20">
        <f>F8+F9</f>
        <v>12.81</v>
      </c>
      <c r="H12" s="20">
        <f>I8-I9</f>
        <v>14.790000000000001</v>
      </c>
      <c r="I12" s="20">
        <f>I8+I9</f>
        <v>14.81</v>
      </c>
      <c r="L12" s="3"/>
      <c r="O12" s="3"/>
    </row>
    <row r="13" spans="1:17">
      <c r="A13" s="20">
        <f>B11-C10</f>
        <v>12.7</v>
      </c>
      <c r="B13" s="20">
        <f>B11+C10</f>
        <v>12.7</v>
      </c>
      <c r="C13" s="53" t="s">
        <v>48</v>
      </c>
      <c r="D13" s="3"/>
      <c r="E13" s="3"/>
      <c r="F13" s="3"/>
      <c r="H13" s="3"/>
      <c r="I13" s="3"/>
      <c r="J13" s="3"/>
      <c r="K13" s="3"/>
      <c r="L13" s="3"/>
      <c r="O13" s="3"/>
      <c r="P13" s="3"/>
      <c r="Q13" s="3"/>
    </row>
    <row r="14" spans="1:17">
      <c r="A14" s="3"/>
      <c r="B14" s="3"/>
      <c r="C14" s="3"/>
      <c r="D14" s="3"/>
      <c r="E14" s="35" t="s">
        <v>49</v>
      </c>
      <c r="F14" s="20">
        <f>F24*SQRT(SUM(H2:H4) / (2 * 3))</f>
        <v>7.5055534994651743E-2</v>
      </c>
      <c r="H14" s="35" t="s">
        <v>49</v>
      </c>
      <c r="I14" s="20">
        <f>F21*SQRT(SUM(J2:J4) / 2 / 3)</f>
        <v>7.5055534994651743E-2</v>
      </c>
      <c r="J14" s="3"/>
      <c r="K14" s="3"/>
      <c r="L14" s="3"/>
      <c r="O14" s="3"/>
      <c r="P14" s="3"/>
      <c r="Q14" s="3"/>
    </row>
    <row r="15" spans="1:17">
      <c r="A15" s="41" t="s">
        <v>50</v>
      </c>
      <c r="B15" s="20">
        <f>SQRT(C9*C9+C8*C8)</f>
        <v>0.05</v>
      </c>
      <c r="C15" s="3"/>
      <c r="D15" s="3"/>
      <c r="E15" s="35" t="s">
        <v>51</v>
      </c>
      <c r="F15" s="20">
        <f>SQRT(F14*F14+F10*F10)</f>
        <v>9.0184995056458203E-2</v>
      </c>
      <c r="H15" s="35" t="s">
        <v>51</v>
      </c>
      <c r="I15" s="20">
        <f>SQRT(I14*I14+I10*I10)</f>
        <v>9.0184995056458203E-2</v>
      </c>
      <c r="J15" s="3"/>
      <c r="K15" s="3"/>
      <c r="L15" s="3"/>
      <c r="O15" s="3"/>
      <c r="P15" s="3"/>
      <c r="Q15" s="3"/>
    </row>
    <row r="16" spans="1:17">
      <c r="A16" s="3"/>
      <c r="B16" s="3"/>
      <c r="C16" s="3"/>
      <c r="D16" s="3"/>
      <c r="E16" s="3"/>
      <c r="F16" s="3"/>
      <c r="H16" s="3"/>
      <c r="I16" s="3"/>
      <c r="J16" s="3"/>
      <c r="K16" s="3"/>
      <c r="L16" s="3"/>
      <c r="O16" s="3"/>
      <c r="P16" s="3"/>
      <c r="Q16" s="3"/>
    </row>
    <row r="17" spans="1:17">
      <c r="A17" s="35" t="s">
        <v>52</v>
      </c>
      <c r="B17" s="43"/>
      <c r="C17" s="3"/>
      <c r="D17" s="3"/>
      <c r="E17" s="35" t="s">
        <v>53</v>
      </c>
      <c r="F17" s="43"/>
      <c r="H17" s="35" t="s">
        <v>54</v>
      </c>
      <c r="I17" s="43"/>
      <c r="J17" s="3"/>
      <c r="K17" s="3"/>
      <c r="L17" s="3"/>
      <c r="O17" s="3"/>
      <c r="P17" s="3"/>
      <c r="Q17" s="3"/>
    </row>
    <row r="18" spans="1:1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50" t="s">
        <v>55</v>
      </c>
      <c r="B20" s="55">
        <f>12.7 * 12.8 * 14.8</f>
        <v>2405.8880000000004</v>
      </c>
      <c r="C20" s="3"/>
      <c r="D20" s="3"/>
      <c r="E20" s="44" t="s">
        <v>21</v>
      </c>
      <c r="F20" s="45">
        <f>COUNTIF(D2:D4, "&lt;"&amp;H12) / 3 + COUNTIF(D2:D4, "&gt;"&amp;I12) / 3</f>
        <v>0.66666666666666663</v>
      </c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51" t="s">
        <v>56</v>
      </c>
      <c r="B21" s="55">
        <f>SQRT(POWER(12.8*14.8*B15,2) + POWER(12.7*14.8*F15, 2) + POWER(12.7 * 12.8 * I15, 2))</f>
        <v>24.330854231339071</v>
      </c>
      <c r="C21" s="3"/>
      <c r="D21" s="3"/>
      <c r="E21" s="46" t="s">
        <v>23</v>
      </c>
      <c r="F21" s="45">
        <f>1.3</f>
        <v>1.3</v>
      </c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3"/>
      <c r="B22" s="3"/>
      <c r="C22" s="3"/>
      <c r="D22" s="3"/>
      <c r="E22" s="3"/>
      <c r="F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50" t="s">
        <v>57</v>
      </c>
      <c r="B23" s="3"/>
      <c r="C23" s="3"/>
      <c r="D23" s="3"/>
      <c r="E23" s="41" t="s">
        <v>21</v>
      </c>
      <c r="F23" s="48">
        <f>(COUNTIF(C2:C4, "&lt;"&amp;E12) + COUNTIF(C2:C4, "&gt;"&amp;F12)) / 3</f>
        <v>0.66666666666666663</v>
      </c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C24" s="3"/>
      <c r="D24" s="3"/>
      <c r="E24" s="35" t="s">
        <v>23</v>
      </c>
      <c r="F24" s="49">
        <v>1.3</v>
      </c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</sheetData>
  <mergeCells count="6">
    <mergeCell ref="A8:B8"/>
    <mergeCell ref="A9:B9"/>
    <mergeCell ref="A10:B10"/>
    <mergeCell ref="E11:F11"/>
    <mergeCell ref="H11:I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2020-12-18T17:53:21Z</dcterms:modified>
</cp:coreProperties>
</file>