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polimi365-my.sharepoint.com/personal/10641297_polimi_it/Documents/Thesis Pandey/Shared/WORK/PRODUCED_DATA/Generated_aquaculture/"/>
    </mc:Choice>
  </mc:AlternateContent>
  <xr:revisionPtr revIDLastSave="51" documentId="8_{6298FE8B-C92F-41A7-A8C7-CA46D6AA20B9}" xr6:coauthVersionLast="46" xr6:coauthVersionMax="46" xr10:uidLastSave="{833BD150-4491-434F-A4ED-0472C92AC924}"/>
  <bookViews>
    <workbookView xWindow="-120" yWindow="-120" windowWidth="20730" windowHeight="11310" tabRatio="773" activeTab="5" xr2:uid="{00000000-000D-0000-FFFF-FFFF00000000}"/>
  </bookViews>
  <sheets>
    <sheet name="Districts" sheetId="3" r:id="rId1"/>
    <sheet name="WATER CONSUMPTION SECTORS" sheetId="1" r:id="rId2"/>
    <sheet name="WD2(CROPS)" sheetId="6" r:id="rId3"/>
    <sheet name="WD2 (RAINFALL)" sheetId="2" r:id="rId4"/>
    <sheet name="WD2(TEMPERATURE)" sheetId="4" r:id="rId5"/>
    <sheet name="WD2(OTHERS)" sheetId="5" r:id="rId6"/>
    <sheet name="Standard + range" sheetId="7" r:id="rId7"/>
    <sheet name="WD1 RISULTATI SOBOL" sheetId="9" r:id="rId8"/>
    <sheet name="Foglio4" sheetId="13" r:id="rId9"/>
    <sheet name="Sheet1" sheetId="14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1" i="5" l="1"/>
  <c r="N49" i="5"/>
  <c r="N47" i="5"/>
  <c r="N45" i="5"/>
  <c r="N31" i="5"/>
  <c r="N29" i="5"/>
  <c r="N27" i="5"/>
  <c r="N25" i="5"/>
  <c r="N14" i="5"/>
  <c r="N12" i="5"/>
  <c r="N11" i="5"/>
  <c r="N9" i="5"/>
  <c r="N17" i="4"/>
  <c r="N15" i="4"/>
  <c r="N13" i="4"/>
  <c r="N11" i="4"/>
  <c r="N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N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N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N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7" i="1"/>
  <c r="AM28" i="1"/>
  <c r="AM38" i="1"/>
  <c r="AN28" i="1"/>
  <c r="AN38" i="1"/>
  <c r="AO28" i="1"/>
  <c r="AO38" i="1"/>
  <c r="AP28" i="1"/>
  <c r="AP38" i="1"/>
  <c r="AQ28" i="1"/>
  <c r="AQ38" i="1"/>
  <c r="AR28" i="1"/>
  <c r="AR38" i="1"/>
  <c r="AS28" i="1"/>
  <c r="AS38" i="1"/>
  <c r="AT28" i="1"/>
  <c r="AT38" i="1"/>
  <c r="AU28" i="1"/>
  <c r="AU38" i="1"/>
  <c r="AV28" i="1"/>
  <c r="AV38" i="1"/>
  <c r="AW28" i="1"/>
  <c r="AW38" i="1"/>
  <c r="AX28" i="1"/>
  <c r="AX38" i="1"/>
  <c r="AS51" i="1"/>
  <c r="AR51" i="1"/>
  <c r="AL28" i="1"/>
  <c r="AL38" i="1"/>
  <c r="BA27" i="1"/>
  <c r="BA37" i="1"/>
  <c r="BB27" i="1"/>
  <c r="BB37" i="1"/>
  <c r="BC27" i="1"/>
  <c r="BC37" i="1"/>
  <c r="BD27" i="1"/>
  <c r="BD37" i="1"/>
  <c r="BE27" i="1"/>
  <c r="BE37" i="1"/>
  <c r="BF27" i="1"/>
  <c r="BF37" i="1"/>
  <c r="BG27" i="1"/>
  <c r="BG37" i="1"/>
  <c r="BH27" i="1"/>
  <c r="BH37" i="1"/>
  <c r="BI27" i="1"/>
  <c r="BI37" i="1"/>
  <c r="BJ27" i="1"/>
  <c r="BJ37" i="1"/>
  <c r="BK27" i="1"/>
  <c r="BK37" i="1"/>
  <c r="BL27" i="1"/>
  <c r="BL37" i="1"/>
  <c r="BM27" i="1"/>
  <c r="BM37" i="1"/>
  <c r="BA28" i="1"/>
  <c r="BA38" i="1"/>
  <c r="BB28" i="1"/>
  <c r="BB38" i="1"/>
  <c r="BC28" i="1"/>
  <c r="BC38" i="1"/>
  <c r="BD28" i="1"/>
  <c r="BD38" i="1"/>
  <c r="BE28" i="1"/>
  <c r="BE38" i="1"/>
  <c r="BF28" i="1"/>
  <c r="BF38" i="1"/>
  <c r="BG28" i="1"/>
  <c r="BG38" i="1"/>
  <c r="BH28" i="1"/>
  <c r="BH38" i="1"/>
  <c r="BI28" i="1"/>
  <c r="BI38" i="1"/>
  <c r="BJ28" i="1"/>
  <c r="BJ38" i="1"/>
  <c r="BK28" i="1"/>
  <c r="BK38" i="1"/>
  <c r="BL28" i="1"/>
  <c r="BL38" i="1"/>
  <c r="BM28" i="1"/>
  <c r="BM38" i="1"/>
  <c r="BA29" i="1"/>
  <c r="BA39" i="1"/>
  <c r="BB29" i="1"/>
  <c r="BB39" i="1"/>
  <c r="BC29" i="1"/>
  <c r="BC39" i="1"/>
  <c r="BD29" i="1"/>
  <c r="BD39" i="1"/>
  <c r="BE29" i="1"/>
  <c r="BE39" i="1"/>
  <c r="BF29" i="1"/>
  <c r="BF39" i="1"/>
  <c r="BG29" i="1"/>
  <c r="BG39" i="1"/>
  <c r="BH29" i="1"/>
  <c r="BH39" i="1"/>
  <c r="BI29" i="1"/>
  <c r="BI39" i="1"/>
  <c r="BJ29" i="1"/>
  <c r="BJ39" i="1"/>
  <c r="BK29" i="1"/>
  <c r="BK39" i="1"/>
  <c r="BL29" i="1"/>
  <c r="BL39" i="1"/>
  <c r="BM29" i="1"/>
  <c r="BM39" i="1"/>
  <c r="BA30" i="1"/>
  <c r="BA40" i="1"/>
  <c r="BB30" i="1"/>
  <c r="BB40" i="1"/>
  <c r="BC30" i="1"/>
  <c r="BC40" i="1"/>
  <c r="BD30" i="1"/>
  <c r="BD40" i="1"/>
  <c r="BE30" i="1"/>
  <c r="BE40" i="1"/>
  <c r="BF30" i="1"/>
  <c r="BF40" i="1"/>
  <c r="BG30" i="1"/>
  <c r="BG40" i="1"/>
  <c r="BH30" i="1"/>
  <c r="BH40" i="1"/>
  <c r="BI30" i="1"/>
  <c r="BI40" i="1"/>
  <c r="BJ30" i="1"/>
  <c r="BJ40" i="1"/>
  <c r="BK30" i="1"/>
  <c r="BK40" i="1"/>
  <c r="BL30" i="1"/>
  <c r="BL40" i="1"/>
  <c r="BM30" i="1"/>
  <c r="BM40" i="1"/>
  <c r="BA31" i="1"/>
  <c r="BA41" i="1"/>
  <c r="BB31" i="1"/>
  <c r="BB41" i="1"/>
  <c r="BC31" i="1"/>
  <c r="BC41" i="1"/>
  <c r="BD31" i="1"/>
  <c r="BD41" i="1"/>
  <c r="BE31" i="1"/>
  <c r="BE41" i="1"/>
  <c r="BF31" i="1"/>
  <c r="BF41" i="1"/>
  <c r="BG31" i="1"/>
  <c r="BG41" i="1"/>
  <c r="BH31" i="1"/>
  <c r="BH41" i="1"/>
  <c r="BI31" i="1"/>
  <c r="BI41" i="1"/>
  <c r="BJ31" i="1"/>
  <c r="BJ41" i="1"/>
  <c r="BK31" i="1"/>
  <c r="BK41" i="1"/>
  <c r="BL31" i="1"/>
  <c r="BL41" i="1"/>
  <c r="BM31" i="1"/>
  <c r="BM41" i="1"/>
  <c r="BA32" i="1"/>
  <c r="BA42" i="1"/>
  <c r="BB32" i="1"/>
  <c r="BB42" i="1"/>
  <c r="BC32" i="1"/>
  <c r="BC42" i="1"/>
  <c r="BD32" i="1"/>
  <c r="BD42" i="1"/>
  <c r="BE32" i="1"/>
  <c r="BE42" i="1"/>
  <c r="BF32" i="1"/>
  <c r="BF42" i="1"/>
  <c r="BG32" i="1"/>
  <c r="BG42" i="1"/>
  <c r="BH32" i="1"/>
  <c r="BH42" i="1"/>
  <c r="BI32" i="1"/>
  <c r="BI42" i="1"/>
  <c r="BJ32" i="1"/>
  <c r="BJ42" i="1"/>
  <c r="BK32" i="1"/>
  <c r="BK42" i="1"/>
  <c r="BL32" i="1"/>
  <c r="BL42" i="1"/>
  <c r="BM32" i="1"/>
  <c r="BM42" i="1"/>
  <c r="BA33" i="1"/>
  <c r="BA43" i="1"/>
  <c r="BB33" i="1"/>
  <c r="BB43" i="1"/>
  <c r="BC33" i="1"/>
  <c r="BC43" i="1"/>
  <c r="BD33" i="1"/>
  <c r="BD43" i="1"/>
  <c r="BE33" i="1"/>
  <c r="BE43" i="1"/>
  <c r="BF33" i="1"/>
  <c r="BF43" i="1"/>
  <c r="BG33" i="1"/>
  <c r="BG43" i="1"/>
  <c r="BH33" i="1"/>
  <c r="BH43" i="1"/>
  <c r="BI33" i="1"/>
  <c r="BI43" i="1"/>
  <c r="BJ33" i="1"/>
  <c r="BJ43" i="1"/>
  <c r="BK33" i="1"/>
  <c r="BK43" i="1"/>
  <c r="BL33" i="1"/>
  <c r="BL43" i="1"/>
  <c r="BM33" i="1"/>
  <c r="BM43" i="1"/>
  <c r="BB26" i="1"/>
  <c r="BB36" i="1"/>
  <c r="BC26" i="1"/>
  <c r="BC36" i="1"/>
  <c r="BD26" i="1"/>
  <c r="BD36" i="1"/>
  <c r="BE26" i="1"/>
  <c r="BE36" i="1"/>
  <c r="BF26" i="1"/>
  <c r="BF36" i="1"/>
  <c r="BG26" i="1"/>
  <c r="BG36" i="1"/>
  <c r="BH26" i="1"/>
  <c r="BH36" i="1"/>
  <c r="BI26" i="1"/>
  <c r="BI36" i="1"/>
  <c r="BJ26" i="1"/>
  <c r="BJ36" i="1"/>
  <c r="BK26" i="1"/>
  <c r="BK36" i="1"/>
  <c r="BL26" i="1"/>
  <c r="BL36" i="1"/>
  <c r="BM26" i="1"/>
  <c r="BM36" i="1"/>
  <c r="BA26" i="1"/>
  <c r="BA36" i="1"/>
  <c r="AN27" i="1"/>
  <c r="AN37" i="1"/>
  <c r="AS27" i="1"/>
  <c r="AP27" i="1"/>
  <c r="AP37" i="1"/>
  <c r="AL27" i="1"/>
  <c r="AL37" i="1"/>
  <c r="AM27" i="1"/>
  <c r="AM37" i="1"/>
  <c r="AO27" i="1"/>
  <c r="AO37" i="1"/>
  <c r="AQ27" i="1"/>
  <c r="AQ37" i="1"/>
  <c r="AR27" i="1"/>
  <c r="AR37" i="1"/>
  <c r="AS37" i="1"/>
  <c r="AT27" i="1"/>
  <c r="AT37" i="1"/>
  <c r="AU27" i="1"/>
  <c r="AU37" i="1"/>
  <c r="AV27" i="1"/>
  <c r="AV37" i="1"/>
  <c r="AW27" i="1"/>
  <c r="AW37" i="1"/>
  <c r="AX27" i="1"/>
  <c r="AX37" i="1"/>
  <c r="AS50" i="1"/>
  <c r="AL29" i="1"/>
  <c r="AL39" i="1"/>
  <c r="AM29" i="1"/>
  <c r="AM39" i="1"/>
  <c r="AN29" i="1"/>
  <c r="AN39" i="1"/>
  <c r="AO29" i="1"/>
  <c r="AO39" i="1"/>
  <c r="AP29" i="1"/>
  <c r="AP39" i="1"/>
  <c r="AQ29" i="1"/>
  <c r="AQ39" i="1"/>
  <c r="AR29" i="1"/>
  <c r="AR39" i="1"/>
  <c r="AS29" i="1"/>
  <c r="AS39" i="1"/>
  <c r="AT29" i="1"/>
  <c r="AT39" i="1"/>
  <c r="AU29" i="1"/>
  <c r="AU39" i="1"/>
  <c r="AV29" i="1"/>
  <c r="AV39" i="1"/>
  <c r="AW29" i="1"/>
  <c r="AW39" i="1"/>
  <c r="AX29" i="1"/>
  <c r="AX39" i="1"/>
  <c r="AS52" i="1"/>
  <c r="AL30" i="1"/>
  <c r="AL40" i="1"/>
  <c r="AM30" i="1"/>
  <c r="AM40" i="1"/>
  <c r="AN30" i="1"/>
  <c r="AN40" i="1"/>
  <c r="AO30" i="1"/>
  <c r="AO40" i="1"/>
  <c r="AP30" i="1"/>
  <c r="AP40" i="1"/>
  <c r="AQ30" i="1"/>
  <c r="AQ40" i="1"/>
  <c r="AR30" i="1"/>
  <c r="AR40" i="1"/>
  <c r="AS30" i="1"/>
  <c r="AS40" i="1"/>
  <c r="AT30" i="1"/>
  <c r="AT40" i="1"/>
  <c r="AU30" i="1"/>
  <c r="AU40" i="1"/>
  <c r="AV30" i="1"/>
  <c r="AV40" i="1"/>
  <c r="AW30" i="1"/>
  <c r="AW40" i="1"/>
  <c r="AX30" i="1"/>
  <c r="AX40" i="1"/>
  <c r="AS53" i="1"/>
  <c r="AL31" i="1"/>
  <c r="AL41" i="1"/>
  <c r="AM31" i="1"/>
  <c r="AM41" i="1"/>
  <c r="AN31" i="1"/>
  <c r="AN41" i="1"/>
  <c r="AO31" i="1"/>
  <c r="AO41" i="1"/>
  <c r="AP31" i="1"/>
  <c r="AP41" i="1"/>
  <c r="AQ31" i="1"/>
  <c r="AQ41" i="1"/>
  <c r="AR31" i="1"/>
  <c r="AR41" i="1"/>
  <c r="AS31" i="1"/>
  <c r="AS41" i="1"/>
  <c r="AT31" i="1"/>
  <c r="AT41" i="1"/>
  <c r="AU31" i="1"/>
  <c r="AU41" i="1"/>
  <c r="AV31" i="1"/>
  <c r="AV41" i="1"/>
  <c r="AW31" i="1"/>
  <c r="AW41" i="1"/>
  <c r="AX31" i="1"/>
  <c r="AX41" i="1"/>
  <c r="AS54" i="1"/>
  <c r="AL32" i="1"/>
  <c r="AL42" i="1"/>
  <c r="AM32" i="1"/>
  <c r="AM42" i="1"/>
  <c r="AN32" i="1"/>
  <c r="AN42" i="1"/>
  <c r="AO32" i="1"/>
  <c r="AO42" i="1"/>
  <c r="AP32" i="1"/>
  <c r="AP42" i="1"/>
  <c r="AQ32" i="1"/>
  <c r="AQ42" i="1"/>
  <c r="AR32" i="1"/>
  <c r="AR42" i="1"/>
  <c r="AS32" i="1"/>
  <c r="AS42" i="1"/>
  <c r="AT32" i="1"/>
  <c r="AT42" i="1"/>
  <c r="AU32" i="1"/>
  <c r="AU42" i="1"/>
  <c r="AV32" i="1"/>
  <c r="AV42" i="1"/>
  <c r="AW32" i="1"/>
  <c r="AW42" i="1"/>
  <c r="AX32" i="1"/>
  <c r="AX42" i="1"/>
  <c r="AS55" i="1"/>
  <c r="AL33" i="1"/>
  <c r="AL43" i="1"/>
  <c r="AM33" i="1"/>
  <c r="AM43" i="1"/>
  <c r="AN33" i="1"/>
  <c r="AN43" i="1"/>
  <c r="AO33" i="1"/>
  <c r="AO43" i="1"/>
  <c r="AP33" i="1"/>
  <c r="AP43" i="1"/>
  <c r="AQ33" i="1"/>
  <c r="AQ43" i="1"/>
  <c r="AR33" i="1"/>
  <c r="AR43" i="1"/>
  <c r="AS33" i="1"/>
  <c r="AS43" i="1"/>
  <c r="AT33" i="1"/>
  <c r="AT43" i="1"/>
  <c r="AU33" i="1"/>
  <c r="AU43" i="1"/>
  <c r="AV33" i="1"/>
  <c r="AV43" i="1"/>
  <c r="AW33" i="1"/>
  <c r="AW43" i="1"/>
  <c r="AX33" i="1"/>
  <c r="AX43" i="1"/>
  <c r="AS56" i="1"/>
  <c r="AR56" i="1"/>
  <c r="AR50" i="1"/>
  <c r="AR52" i="1"/>
  <c r="AR53" i="1"/>
  <c r="AR54" i="1"/>
  <c r="AR55" i="1"/>
  <c r="AL26" i="1"/>
  <c r="AL36" i="1"/>
  <c r="AM26" i="1"/>
  <c r="AM36" i="1"/>
  <c r="AN26" i="1"/>
  <c r="AN36" i="1"/>
  <c r="AO26" i="1"/>
  <c r="AO36" i="1"/>
  <c r="AP26" i="1"/>
  <c r="AP36" i="1"/>
  <c r="AQ26" i="1"/>
  <c r="AQ36" i="1"/>
  <c r="AR26" i="1"/>
  <c r="AR36" i="1"/>
  <c r="AS26" i="1"/>
  <c r="AS36" i="1"/>
  <c r="AT26" i="1"/>
  <c r="AT36" i="1"/>
  <c r="AU26" i="1"/>
  <c r="AU36" i="1"/>
  <c r="AV26" i="1"/>
  <c r="AV36" i="1"/>
  <c r="AW26" i="1"/>
  <c r="AW36" i="1"/>
  <c r="AX26" i="1"/>
  <c r="AX36" i="1"/>
  <c r="AS49" i="1"/>
  <c r="AR49" i="1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S121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S107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S93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S79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S65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S51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S37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S23" i="13"/>
  <c r="O9" i="13"/>
  <c r="O10" i="13"/>
  <c r="O11" i="13"/>
  <c r="O12" i="13"/>
  <c r="O13" i="13"/>
  <c r="O14" i="13"/>
  <c r="O15" i="13"/>
  <c r="O16" i="13"/>
  <c r="O17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C101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C88" i="13"/>
  <c r="C76" i="13"/>
  <c r="D76" i="13"/>
  <c r="E76" i="13"/>
  <c r="F76" i="13"/>
  <c r="G76" i="13"/>
  <c r="H76" i="13"/>
  <c r="I76" i="13"/>
  <c r="J76" i="13"/>
  <c r="K76" i="13"/>
  <c r="L76" i="13"/>
  <c r="M76" i="13"/>
  <c r="C77" i="13"/>
  <c r="D77" i="13"/>
  <c r="E77" i="13"/>
  <c r="F77" i="13"/>
  <c r="G77" i="13"/>
  <c r="H77" i="13"/>
  <c r="I77" i="13"/>
  <c r="J77" i="13"/>
  <c r="K77" i="13"/>
  <c r="L77" i="13"/>
  <c r="M77" i="13"/>
  <c r="C78" i="13"/>
  <c r="D78" i="13"/>
  <c r="E78" i="13"/>
  <c r="F78" i="13"/>
  <c r="G78" i="13"/>
  <c r="H78" i="13"/>
  <c r="I78" i="13"/>
  <c r="J78" i="13"/>
  <c r="K78" i="13"/>
  <c r="L78" i="13"/>
  <c r="M78" i="13"/>
  <c r="C79" i="13"/>
  <c r="D79" i="13"/>
  <c r="E79" i="13"/>
  <c r="F79" i="13"/>
  <c r="G79" i="13"/>
  <c r="H79" i="13"/>
  <c r="I79" i="13"/>
  <c r="J79" i="13"/>
  <c r="K79" i="13"/>
  <c r="L79" i="13"/>
  <c r="M79" i="13"/>
  <c r="C80" i="13"/>
  <c r="D80" i="13"/>
  <c r="E80" i="13"/>
  <c r="F80" i="13"/>
  <c r="G80" i="13"/>
  <c r="H80" i="13"/>
  <c r="I80" i="13"/>
  <c r="J80" i="13"/>
  <c r="K80" i="13"/>
  <c r="L80" i="13"/>
  <c r="M80" i="13"/>
  <c r="C81" i="13"/>
  <c r="D81" i="13"/>
  <c r="E81" i="13"/>
  <c r="F81" i="13"/>
  <c r="G81" i="13"/>
  <c r="H81" i="13"/>
  <c r="I81" i="13"/>
  <c r="J81" i="13"/>
  <c r="K81" i="13"/>
  <c r="L81" i="13"/>
  <c r="M81" i="13"/>
  <c r="C82" i="13"/>
  <c r="D82" i="13"/>
  <c r="E82" i="13"/>
  <c r="F82" i="13"/>
  <c r="G82" i="13"/>
  <c r="H82" i="13"/>
  <c r="I82" i="13"/>
  <c r="J82" i="13"/>
  <c r="K82" i="13"/>
  <c r="L82" i="13"/>
  <c r="M82" i="13"/>
  <c r="C83" i="13"/>
  <c r="D83" i="13"/>
  <c r="E83" i="13"/>
  <c r="F83" i="13"/>
  <c r="G83" i="13"/>
  <c r="H83" i="13"/>
  <c r="I83" i="13"/>
  <c r="J83" i="13"/>
  <c r="K83" i="13"/>
  <c r="L83" i="13"/>
  <c r="M83" i="13"/>
  <c r="N76" i="13"/>
  <c r="O76" i="13"/>
  <c r="N77" i="13"/>
  <c r="O77" i="13"/>
  <c r="N78" i="13"/>
  <c r="O78" i="13"/>
  <c r="N79" i="13"/>
  <c r="O79" i="13"/>
  <c r="N80" i="13"/>
  <c r="O80" i="13"/>
  <c r="N81" i="13"/>
  <c r="O81" i="13"/>
  <c r="N82" i="13"/>
  <c r="O82" i="13"/>
  <c r="N83" i="13"/>
  <c r="O83" i="13"/>
  <c r="O75" i="13"/>
  <c r="D75" i="13"/>
  <c r="E75" i="13"/>
  <c r="F75" i="13"/>
  <c r="G75" i="13"/>
  <c r="H75" i="13"/>
  <c r="I75" i="13"/>
  <c r="J75" i="13"/>
  <c r="K75" i="13"/>
  <c r="L75" i="13"/>
  <c r="M75" i="13"/>
  <c r="N75" i="13"/>
  <c r="C75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C62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C49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C36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C23" i="13"/>
  <c r="N44" i="5"/>
  <c r="N46" i="5"/>
  <c r="N54" i="5"/>
  <c r="N52" i="5"/>
  <c r="N50" i="5"/>
  <c r="N48" i="5"/>
  <c r="N55" i="5"/>
  <c r="N53" i="5"/>
  <c r="N43" i="5"/>
  <c r="C36" i="5"/>
  <c r="D36" i="5"/>
  <c r="E36" i="5"/>
  <c r="F36" i="5"/>
  <c r="G36" i="5"/>
  <c r="H36" i="5"/>
  <c r="I36" i="5"/>
  <c r="J36" i="5"/>
  <c r="K36" i="5"/>
  <c r="L36" i="5"/>
  <c r="M36" i="5"/>
  <c r="B36" i="5"/>
  <c r="E24" i="7"/>
  <c r="E23" i="7"/>
  <c r="E22" i="7"/>
  <c r="E21" i="7"/>
  <c r="E20" i="7"/>
  <c r="E19" i="7"/>
  <c r="E18" i="7"/>
  <c r="F17" i="7"/>
  <c r="E17" i="7"/>
  <c r="F4" i="7"/>
  <c r="E8" i="7"/>
  <c r="E9" i="7"/>
  <c r="E10" i="7"/>
  <c r="E11" i="7"/>
  <c r="E7" i="7"/>
  <c r="E6" i="7"/>
  <c r="E5" i="7"/>
  <c r="E4" i="7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R129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R115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R101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S87" i="2"/>
  <c r="T87" i="2"/>
  <c r="U87" i="2"/>
  <c r="V87" i="2"/>
  <c r="W87" i="2"/>
  <c r="X87" i="2"/>
  <c r="Y87" i="2"/>
  <c r="Z87" i="2"/>
  <c r="AA87" i="2"/>
  <c r="AB87" i="2"/>
  <c r="AC87" i="2"/>
  <c r="AD87" i="2"/>
  <c r="R87" i="2"/>
  <c r="N72" i="5"/>
  <c r="N71" i="5"/>
  <c r="N70" i="5"/>
  <c r="N69" i="5"/>
  <c r="N68" i="5"/>
  <c r="N67" i="5"/>
  <c r="N66" i="5"/>
  <c r="N65" i="5"/>
  <c r="N64" i="5"/>
  <c r="N28" i="5"/>
  <c r="N30" i="5"/>
  <c r="N32" i="5"/>
  <c r="N34" i="5"/>
  <c r="N26" i="5"/>
  <c r="N24" i="5"/>
  <c r="N23" i="5"/>
  <c r="N33" i="5"/>
  <c r="N35" i="5"/>
  <c r="N10" i="5"/>
  <c r="N13" i="5"/>
  <c r="N15" i="5"/>
  <c r="N17" i="5"/>
  <c r="N8" i="5"/>
  <c r="N7" i="5"/>
  <c r="N6" i="5"/>
  <c r="N16" i="5"/>
  <c r="N18" i="5"/>
  <c r="N18" i="4"/>
  <c r="N8" i="4"/>
  <c r="N9" i="4"/>
  <c r="N10" i="4"/>
  <c r="N19" i="4"/>
  <c r="N16" i="4"/>
  <c r="N14" i="4"/>
  <c r="N12" i="4"/>
  <c r="N20" i="4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S70" i="2"/>
  <c r="T70" i="2"/>
  <c r="U70" i="2"/>
  <c r="V70" i="2"/>
  <c r="W70" i="2"/>
  <c r="X70" i="2"/>
  <c r="Y70" i="2"/>
  <c r="Z70" i="2"/>
  <c r="AA70" i="2"/>
  <c r="AB70" i="2"/>
  <c r="AC70" i="2"/>
  <c r="AD70" i="2"/>
  <c r="R70" i="2"/>
  <c r="R57" i="2"/>
  <c r="S57" i="2"/>
  <c r="T57" i="2"/>
  <c r="U57" i="2"/>
  <c r="V57" i="2"/>
  <c r="W57" i="2"/>
  <c r="X57" i="2"/>
  <c r="Y57" i="2"/>
  <c r="Z57" i="2"/>
  <c r="AA57" i="2"/>
  <c r="AB57" i="2"/>
  <c r="AC57" i="2"/>
  <c r="N57" i="2"/>
  <c r="AD57" i="2"/>
  <c r="R58" i="2"/>
  <c r="S58" i="2"/>
  <c r="T58" i="2"/>
  <c r="U58" i="2"/>
  <c r="V58" i="2"/>
  <c r="W58" i="2"/>
  <c r="X58" i="2"/>
  <c r="Y58" i="2"/>
  <c r="Z58" i="2"/>
  <c r="AA58" i="2"/>
  <c r="AB58" i="2"/>
  <c r="AC58" i="2"/>
  <c r="N58" i="2"/>
  <c r="AD58" i="2"/>
  <c r="R59" i="2"/>
  <c r="S59" i="2"/>
  <c r="T59" i="2"/>
  <c r="U59" i="2"/>
  <c r="V59" i="2"/>
  <c r="W59" i="2"/>
  <c r="X59" i="2"/>
  <c r="Y59" i="2"/>
  <c r="Z59" i="2"/>
  <c r="AA59" i="2"/>
  <c r="AB59" i="2"/>
  <c r="AC59" i="2"/>
  <c r="N59" i="2"/>
  <c r="AD59" i="2"/>
  <c r="R60" i="2"/>
  <c r="S60" i="2"/>
  <c r="T60" i="2"/>
  <c r="U60" i="2"/>
  <c r="V60" i="2"/>
  <c r="W60" i="2"/>
  <c r="X60" i="2"/>
  <c r="Y60" i="2"/>
  <c r="Z60" i="2"/>
  <c r="AA60" i="2"/>
  <c r="AB60" i="2"/>
  <c r="AC60" i="2"/>
  <c r="N60" i="2"/>
  <c r="AD60" i="2"/>
  <c r="R61" i="2"/>
  <c r="S61" i="2"/>
  <c r="T61" i="2"/>
  <c r="U61" i="2"/>
  <c r="V61" i="2"/>
  <c r="W61" i="2"/>
  <c r="X61" i="2"/>
  <c r="Y61" i="2"/>
  <c r="Z61" i="2"/>
  <c r="AA61" i="2"/>
  <c r="AB61" i="2"/>
  <c r="AC61" i="2"/>
  <c r="N61" i="2"/>
  <c r="AD61" i="2"/>
  <c r="R62" i="2"/>
  <c r="S62" i="2"/>
  <c r="T62" i="2"/>
  <c r="U62" i="2"/>
  <c r="V62" i="2"/>
  <c r="W62" i="2"/>
  <c r="X62" i="2"/>
  <c r="Y62" i="2"/>
  <c r="Z62" i="2"/>
  <c r="AA62" i="2"/>
  <c r="AB62" i="2"/>
  <c r="AC62" i="2"/>
  <c r="N62" i="2"/>
  <c r="AD62" i="2"/>
  <c r="R63" i="2"/>
  <c r="S63" i="2"/>
  <c r="T63" i="2"/>
  <c r="U63" i="2"/>
  <c r="V63" i="2"/>
  <c r="W63" i="2"/>
  <c r="X63" i="2"/>
  <c r="Y63" i="2"/>
  <c r="Z63" i="2"/>
  <c r="AA63" i="2"/>
  <c r="AB63" i="2"/>
  <c r="AC63" i="2"/>
  <c r="N63" i="2"/>
  <c r="AD63" i="2"/>
  <c r="R64" i="2"/>
  <c r="S64" i="2"/>
  <c r="T64" i="2"/>
  <c r="U64" i="2"/>
  <c r="V64" i="2"/>
  <c r="W64" i="2"/>
  <c r="X64" i="2"/>
  <c r="Y64" i="2"/>
  <c r="Z64" i="2"/>
  <c r="AA64" i="2"/>
  <c r="AB64" i="2"/>
  <c r="AC64" i="2"/>
  <c r="N64" i="2"/>
  <c r="AD64" i="2"/>
  <c r="R65" i="2"/>
  <c r="S65" i="2"/>
  <c r="T65" i="2"/>
  <c r="U65" i="2"/>
  <c r="V65" i="2"/>
  <c r="W65" i="2"/>
  <c r="X65" i="2"/>
  <c r="Y65" i="2"/>
  <c r="Z65" i="2"/>
  <c r="AA65" i="2"/>
  <c r="AB65" i="2"/>
  <c r="AC65" i="2"/>
  <c r="N65" i="2"/>
  <c r="AD65" i="2"/>
  <c r="S56" i="2"/>
  <c r="T56" i="2"/>
  <c r="U56" i="2"/>
  <c r="V56" i="2"/>
  <c r="W56" i="2"/>
  <c r="X56" i="2"/>
  <c r="Y56" i="2"/>
  <c r="Z56" i="2"/>
  <c r="AA56" i="2"/>
  <c r="AB56" i="2"/>
  <c r="AC56" i="2"/>
  <c r="N56" i="2"/>
  <c r="AD56" i="2"/>
  <c r="R56" i="2"/>
  <c r="R43" i="2"/>
  <c r="S43" i="2"/>
  <c r="T43" i="2"/>
  <c r="U43" i="2"/>
  <c r="V43" i="2"/>
  <c r="W43" i="2"/>
  <c r="X43" i="2"/>
  <c r="Y43" i="2"/>
  <c r="Z43" i="2"/>
  <c r="AA43" i="2"/>
  <c r="AB43" i="2"/>
  <c r="AC43" i="2"/>
  <c r="N43" i="2"/>
  <c r="AD43" i="2"/>
  <c r="R44" i="2"/>
  <c r="S44" i="2"/>
  <c r="T44" i="2"/>
  <c r="U44" i="2"/>
  <c r="V44" i="2"/>
  <c r="W44" i="2"/>
  <c r="X44" i="2"/>
  <c r="Y44" i="2"/>
  <c r="Z44" i="2"/>
  <c r="AA44" i="2"/>
  <c r="AB44" i="2"/>
  <c r="AC44" i="2"/>
  <c r="N44" i="2"/>
  <c r="AD44" i="2"/>
  <c r="R45" i="2"/>
  <c r="S45" i="2"/>
  <c r="T45" i="2"/>
  <c r="U45" i="2"/>
  <c r="V45" i="2"/>
  <c r="W45" i="2"/>
  <c r="X45" i="2"/>
  <c r="Y45" i="2"/>
  <c r="Z45" i="2"/>
  <c r="AA45" i="2"/>
  <c r="AB45" i="2"/>
  <c r="AC45" i="2"/>
  <c r="N45" i="2"/>
  <c r="AD45" i="2"/>
  <c r="R46" i="2"/>
  <c r="S46" i="2"/>
  <c r="T46" i="2"/>
  <c r="U46" i="2"/>
  <c r="V46" i="2"/>
  <c r="W46" i="2"/>
  <c r="X46" i="2"/>
  <c r="Y46" i="2"/>
  <c r="Z46" i="2"/>
  <c r="AA46" i="2"/>
  <c r="AB46" i="2"/>
  <c r="AC46" i="2"/>
  <c r="N46" i="2"/>
  <c r="AD46" i="2"/>
  <c r="R47" i="2"/>
  <c r="S47" i="2"/>
  <c r="T47" i="2"/>
  <c r="U47" i="2"/>
  <c r="V47" i="2"/>
  <c r="W47" i="2"/>
  <c r="X47" i="2"/>
  <c r="Y47" i="2"/>
  <c r="Z47" i="2"/>
  <c r="AA47" i="2"/>
  <c r="AB47" i="2"/>
  <c r="AC47" i="2"/>
  <c r="N47" i="2"/>
  <c r="AD47" i="2"/>
  <c r="R48" i="2"/>
  <c r="S48" i="2"/>
  <c r="T48" i="2"/>
  <c r="U48" i="2"/>
  <c r="V48" i="2"/>
  <c r="W48" i="2"/>
  <c r="X48" i="2"/>
  <c r="Y48" i="2"/>
  <c r="Z48" i="2"/>
  <c r="AA48" i="2"/>
  <c r="AB48" i="2"/>
  <c r="AC48" i="2"/>
  <c r="N48" i="2"/>
  <c r="AD48" i="2"/>
  <c r="R49" i="2"/>
  <c r="S49" i="2"/>
  <c r="T49" i="2"/>
  <c r="U49" i="2"/>
  <c r="V49" i="2"/>
  <c r="W49" i="2"/>
  <c r="X49" i="2"/>
  <c r="Y49" i="2"/>
  <c r="Z49" i="2"/>
  <c r="AA49" i="2"/>
  <c r="AB49" i="2"/>
  <c r="AC49" i="2"/>
  <c r="N49" i="2"/>
  <c r="AD49" i="2"/>
  <c r="R50" i="2"/>
  <c r="S50" i="2"/>
  <c r="T50" i="2"/>
  <c r="U50" i="2"/>
  <c r="V50" i="2"/>
  <c r="W50" i="2"/>
  <c r="X50" i="2"/>
  <c r="Y50" i="2"/>
  <c r="Z50" i="2"/>
  <c r="AA50" i="2"/>
  <c r="AB50" i="2"/>
  <c r="AC50" i="2"/>
  <c r="N50" i="2"/>
  <c r="AD50" i="2"/>
  <c r="R51" i="2"/>
  <c r="S51" i="2"/>
  <c r="T51" i="2"/>
  <c r="U51" i="2"/>
  <c r="V51" i="2"/>
  <c r="W51" i="2"/>
  <c r="X51" i="2"/>
  <c r="Y51" i="2"/>
  <c r="Z51" i="2"/>
  <c r="AA51" i="2"/>
  <c r="AB51" i="2"/>
  <c r="AC51" i="2"/>
  <c r="N51" i="2"/>
  <c r="AD51" i="2"/>
  <c r="S42" i="2"/>
  <c r="T42" i="2"/>
  <c r="U42" i="2"/>
  <c r="V42" i="2"/>
  <c r="W42" i="2"/>
  <c r="X42" i="2"/>
  <c r="Y42" i="2"/>
  <c r="Z42" i="2"/>
  <c r="AA42" i="2"/>
  <c r="AB42" i="2"/>
  <c r="AC42" i="2"/>
  <c r="N42" i="2"/>
  <c r="AD42" i="2"/>
  <c r="R42" i="2"/>
  <c r="R29" i="2"/>
  <c r="S29" i="2"/>
  <c r="T29" i="2"/>
  <c r="U29" i="2"/>
  <c r="V29" i="2"/>
  <c r="W29" i="2"/>
  <c r="X29" i="2"/>
  <c r="Y29" i="2"/>
  <c r="Z29" i="2"/>
  <c r="AA29" i="2"/>
  <c r="AB29" i="2"/>
  <c r="AC29" i="2"/>
  <c r="N29" i="2"/>
  <c r="AD29" i="2"/>
  <c r="R30" i="2"/>
  <c r="S30" i="2"/>
  <c r="T30" i="2"/>
  <c r="U30" i="2"/>
  <c r="V30" i="2"/>
  <c r="W30" i="2"/>
  <c r="X30" i="2"/>
  <c r="Y30" i="2"/>
  <c r="Z30" i="2"/>
  <c r="AA30" i="2"/>
  <c r="AB30" i="2"/>
  <c r="AC30" i="2"/>
  <c r="N30" i="2"/>
  <c r="AD30" i="2"/>
  <c r="R31" i="2"/>
  <c r="S31" i="2"/>
  <c r="T31" i="2"/>
  <c r="U31" i="2"/>
  <c r="V31" i="2"/>
  <c r="W31" i="2"/>
  <c r="X31" i="2"/>
  <c r="Y31" i="2"/>
  <c r="Z31" i="2"/>
  <c r="AA31" i="2"/>
  <c r="AB31" i="2"/>
  <c r="AC31" i="2"/>
  <c r="N31" i="2"/>
  <c r="AD31" i="2"/>
  <c r="R32" i="2"/>
  <c r="S32" i="2"/>
  <c r="T32" i="2"/>
  <c r="U32" i="2"/>
  <c r="V32" i="2"/>
  <c r="W32" i="2"/>
  <c r="X32" i="2"/>
  <c r="Y32" i="2"/>
  <c r="Z32" i="2"/>
  <c r="AA32" i="2"/>
  <c r="AB32" i="2"/>
  <c r="AC32" i="2"/>
  <c r="N32" i="2"/>
  <c r="AD32" i="2"/>
  <c r="R33" i="2"/>
  <c r="S33" i="2"/>
  <c r="T33" i="2"/>
  <c r="U33" i="2"/>
  <c r="V33" i="2"/>
  <c r="W33" i="2"/>
  <c r="X33" i="2"/>
  <c r="Y33" i="2"/>
  <c r="Z33" i="2"/>
  <c r="AA33" i="2"/>
  <c r="AB33" i="2"/>
  <c r="AC33" i="2"/>
  <c r="N33" i="2"/>
  <c r="AD33" i="2"/>
  <c r="R34" i="2"/>
  <c r="S34" i="2"/>
  <c r="T34" i="2"/>
  <c r="U34" i="2"/>
  <c r="V34" i="2"/>
  <c r="W34" i="2"/>
  <c r="X34" i="2"/>
  <c r="Y34" i="2"/>
  <c r="Z34" i="2"/>
  <c r="AA34" i="2"/>
  <c r="AB34" i="2"/>
  <c r="AC34" i="2"/>
  <c r="N34" i="2"/>
  <c r="AD34" i="2"/>
  <c r="R35" i="2"/>
  <c r="S35" i="2"/>
  <c r="T35" i="2"/>
  <c r="U35" i="2"/>
  <c r="V35" i="2"/>
  <c r="W35" i="2"/>
  <c r="X35" i="2"/>
  <c r="Y35" i="2"/>
  <c r="Z35" i="2"/>
  <c r="AA35" i="2"/>
  <c r="AB35" i="2"/>
  <c r="AC35" i="2"/>
  <c r="N35" i="2"/>
  <c r="AD35" i="2"/>
  <c r="R36" i="2"/>
  <c r="S36" i="2"/>
  <c r="T36" i="2"/>
  <c r="U36" i="2"/>
  <c r="V36" i="2"/>
  <c r="W36" i="2"/>
  <c r="X36" i="2"/>
  <c r="Y36" i="2"/>
  <c r="Z36" i="2"/>
  <c r="AA36" i="2"/>
  <c r="AB36" i="2"/>
  <c r="AC36" i="2"/>
  <c r="N36" i="2"/>
  <c r="AD36" i="2"/>
  <c r="R37" i="2"/>
  <c r="S37" i="2"/>
  <c r="T37" i="2"/>
  <c r="U37" i="2"/>
  <c r="V37" i="2"/>
  <c r="W37" i="2"/>
  <c r="X37" i="2"/>
  <c r="Y37" i="2"/>
  <c r="Z37" i="2"/>
  <c r="AA37" i="2"/>
  <c r="AB37" i="2"/>
  <c r="AC37" i="2"/>
  <c r="N37" i="2"/>
  <c r="AD37" i="2"/>
  <c r="S28" i="2"/>
  <c r="T28" i="2"/>
  <c r="U28" i="2"/>
  <c r="V28" i="2"/>
  <c r="W28" i="2"/>
  <c r="X28" i="2"/>
  <c r="Y28" i="2"/>
  <c r="Z28" i="2"/>
  <c r="AA28" i="2"/>
  <c r="AB28" i="2"/>
  <c r="AC28" i="2"/>
  <c r="N28" i="2"/>
  <c r="AD28" i="2"/>
  <c r="R28" i="2"/>
  <c r="R11" i="2"/>
  <c r="S11" i="2"/>
  <c r="T11" i="2"/>
  <c r="U11" i="2"/>
  <c r="V11" i="2"/>
  <c r="W11" i="2"/>
  <c r="X11" i="2"/>
  <c r="Y11" i="2"/>
  <c r="Z11" i="2"/>
  <c r="AA11" i="2"/>
  <c r="AB11" i="2"/>
  <c r="AC11" i="2"/>
  <c r="N11" i="2"/>
  <c r="AD11" i="2"/>
  <c r="R22" i="2"/>
  <c r="S22" i="2"/>
  <c r="T22" i="2"/>
  <c r="U22" i="2"/>
  <c r="V22" i="2"/>
  <c r="W22" i="2"/>
  <c r="X22" i="2"/>
  <c r="Y22" i="2"/>
  <c r="Z22" i="2"/>
  <c r="AA22" i="2"/>
  <c r="AB22" i="2"/>
  <c r="AC22" i="2"/>
  <c r="N22" i="2"/>
  <c r="AD22" i="2"/>
  <c r="R21" i="2"/>
  <c r="S21" i="2"/>
  <c r="T21" i="2"/>
  <c r="U21" i="2"/>
  <c r="V21" i="2"/>
  <c r="W21" i="2"/>
  <c r="X21" i="2"/>
  <c r="Y21" i="2"/>
  <c r="Z21" i="2"/>
  <c r="AA21" i="2"/>
  <c r="AB21" i="2"/>
  <c r="AC21" i="2"/>
  <c r="N21" i="2"/>
  <c r="AD21" i="2"/>
  <c r="R20" i="2"/>
  <c r="S20" i="2"/>
  <c r="T20" i="2"/>
  <c r="U20" i="2"/>
  <c r="V20" i="2"/>
  <c r="W20" i="2"/>
  <c r="X20" i="2"/>
  <c r="Y20" i="2"/>
  <c r="Z20" i="2"/>
  <c r="AA20" i="2"/>
  <c r="AB20" i="2"/>
  <c r="AC20" i="2"/>
  <c r="N20" i="2"/>
  <c r="AD20" i="2"/>
  <c r="R18" i="2"/>
  <c r="S18" i="2"/>
  <c r="T18" i="2"/>
  <c r="U18" i="2"/>
  <c r="V18" i="2"/>
  <c r="W18" i="2"/>
  <c r="X18" i="2"/>
  <c r="Y18" i="2"/>
  <c r="Z18" i="2"/>
  <c r="AA18" i="2"/>
  <c r="AB18" i="2"/>
  <c r="AC18" i="2"/>
  <c r="N18" i="2"/>
  <c r="AD18" i="2"/>
  <c r="R16" i="2"/>
  <c r="S16" i="2"/>
  <c r="T16" i="2"/>
  <c r="U16" i="2"/>
  <c r="V16" i="2"/>
  <c r="W16" i="2"/>
  <c r="X16" i="2"/>
  <c r="Y16" i="2"/>
  <c r="Z16" i="2"/>
  <c r="AA16" i="2"/>
  <c r="AB16" i="2"/>
  <c r="AC16" i="2"/>
  <c r="N16" i="2"/>
  <c r="AD16" i="2"/>
  <c r="R14" i="2"/>
  <c r="S14" i="2"/>
  <c r="T14" i="2"/>
  <c r="U14" i="2"/>
  <c r="V14" i="2"/>
  <c r="W14" i="2"/>
  <c r="X14" i="2"/>
  <c r="Y14" i="2"/>
  <c r="Z14" i="2"/>
  <c r="AA14" i="2"/>
  <c r="AB14" i="2"/>
  <c r="AC14" i="2"/>
  <c r="N14" i="2"/>
  <c r="AD14" i="2"/>
  <c r="R15" i="2"/>
  <c r="S15" i="2"/>
  <c r="T15" i="2"/>
  <c r="U15" i="2"/>
  <c r="V15" i="2"/>
  <c r="W15" i="2"/>
  <c r="X15" i="2"/>
  <c r="Y15" i="2"/>
  <c r="Z15" i="2"/>
  <c r="AA15" i="2"/>
  <c r="AB15" i="2"/>
  <c r="AC15" i="2"/>
  <c r="N15" i="2"/>
  <c r="AD15" i="2"/>
  <c r="S10" i="2"/>
  <c r="T10" i="2"/>
  <c r="U10" i="2"/>
  <c r="V10" i="2"/>
  <c r="W10" i="2"/>
  <c r="X10" i="2"/>
  <c r="Y10" i="2"/>
  <c r="Z10" i="2"/>
  <c r="AA10" i="2"/>
  <c r="AB10" i="2"/>
  <c r="AC10" i="2"/>
  <c r="N10" i="2"/>
  <c r="AD10" i="2"/>
  <c r="R10" i="2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<sst xmlns="http://schemas.openxmlformats.org/spreadsheetml/2006/main" count="1420" uniqueCount="187">
  <si>
    <t>WATER CONSUMPTION SECTORS</t>
  </si>
  <si>
    <t>NORMAL SCENARIO</t>
  </si>
  <si>
    <t>Zone</t>
  </si>
  <si>
    <t>Unit</t>
  </si>
  <si>
    <t>Tich- Thanh Ha</t>
  </si>
  <si>
    <t>Nhue</t>
  </si>
  <si>
    <t xml:space="preserve">Right- Day </t>
  </si>
  <si>
    <t>6 pumping stations</t>
  </si>
  <si>
    <t>North of Ninh Binh</t>
  </si>
  <si>
    <t>South of Ninh Binh</t>
  </si>
  <si>
    <t>Central of Nam Dinh</t>
  </si>
  <si>
    <t xml:space="preserve">South of Nam Dinh </t>
  </si>
  <si>
    <t>North  of Thai Binh</t>
  </si>
  <si>
    <t>South of Thai Binh</t>
  </si>
  <si>
    <t>Downstream of Thai Binh River</t>
  </si>
  <si>
    <t>North of Duong river</t>
  </si>
  <si>
    <t>Bac Hung Hai</t>
  </si>
  <si>
    <t>Total</t>
  </si>
  <si>
    <t>Annual land</t>
  </si>
  <si>
    <t>ha</t>
  </si>
  <si>
    <t>Spring Rice</t>
  </si>
  <si>
    <t>Summer Rice</t>
  </si>
  <si>
    <t>Spring Subsidiary</t>
  </si>
  <si>
    <t>Summer Subsidiary</t>
  </si>
  <si>
    <t>Winter crop</t>
  </si>
  <si>
    <t>Perennial  crop</t>
  </si>
  <si>
    <t>Aquaculture</t>
  </si>
  <si>
    <t>Concentration industries</t>
  </si>
  <si>
    <t>People</t>
  </si>
  <si>
    <t>Buffalo, cow</t>
  </si>
  <si>
    <t>animal</t>
  </si>
  <si>
    <t>Pigs</t>
  </si>
  <si>
    <t>Poultry</t>
  </si>
  <si>
    <r>
      <t xml:space="preserve">Urband </t>
    </r>
    <r>
      <rPr>
        <sz val="11"/>
        <color indexed="63"/>
        <rFont val="Calibri"/>
        <family val="2"/>
        <scheme val="minor"/>
      </rPr>
      <t>population</t>
    </r>
  </si>
  <si>
    <r>
      <t xml:space="preserve">Towns </t>
    </r>
    <r>
      <rPr>
        <sz val="11"/>
        <color indexed="63"/>
        <rFont val="Calibri"/>
        <family val="2"/>
        <scheme val="minor"/>
      </rPr>
      <t>population</t>
    </r>
  </si>
  <si>
    <r>
      <t xml:space="preserve">Rural </t>
    </r>
    <r>
      <rPr>
        <sz val="11"/>
        <color indexed="63"/>
        <rFont val="Calibri"/>
        <family val="2"/>
        <scheme val="minor"/>
      </rPr>
      <t>population</t>
    </r>
  </si>
  <si>
    <t>HIGH SCENARIO</t>
  </si>
  <si>
    <t>RAINFALL</t>
  </si>
  <si>
    <t>Station</t>
  </si>
  <si>
    <t>Mỹ Đức</t>
  </si>
  <si>
    <t>Phủ Lý</t>
  </si>
  <si>
    <t>Thường Tín</t>
  </si>
  <si>
    <t>Bắc Ninh</t>
  </si>
  <si>
    <t>Hải Dương</t>
  </si>
  <si>
    <t>Kinh Môn</t>
  </si>
  <si>
    <t>Thái Bình</t>
  </si>
  <si>
    <t>Văn Lý</t>
  </si>
  <si>
    <t>Nho Quan</t>
  </si>
  <si>
    <t>Ninh Bình</t>
  </si>
  <si>
    <t>Precipitation efficiency = 85%</t>
  </si>
  <si>
    <t>No.</t>
  </si>
  <si>
    <t>Irrigation zone</t>
  </si>
  <si>
    <t>Rainfall stations</t>
  </si>
  <si>
    <t>Meteorological stations</t>
  </si>
  <si>
    <t>Sơn Tay</t>
  </si>
  <si>
    <t xml:space="preserve">Thường Tín </t>
  </si>
  <si>
    <t>Ha Noi</t>
  </si>
  <si>
    <t> 3</t>
  </si>
  <si>
    <t>Right- Day</t>
  </si>
  <si>
    <t>Phu Ly</t>
  </si>
  <si>
    <t>Ninh Binh</t>
  </si>
  <si>
    <t>Van Ly</t>
  </si>
  <si>
    <t>Nam Dinh</t>
  </si>
  <si>
    <t>Thai Binh</t>
  </si>
  <si>
    <t>Chí Linh</t>
  </si>
  <si>
    <t>Hai Dương</t>
  </si>
  <si>
    <t>Bac Ninh</t>
  </si>
  <si>
    <t>Sơn Động</t>
  </si>
  <si>
    <t>Sơn Tây</t>
  </si>
  <si>
    <t>Hà Nội</t>
  </si>
  <si>
    <t>Nam Định</t>
  </si>
  <si>
    <t>Latitude</t>
  </si>
  <si>
    <t>Longitude</t>
  </si>
  <si>
    <t>21o20</t>
  </si>
  <si>
    <t>106o50</t>
  </si>
  <si>
    <t>21o05</t>
  </si>
  <si>
    <t>106o23</t>
  </si>
  <si>
    <t>21o08</t>
  </si>
  <si>
    <t>105o30</t>
  </si>
  <si>
    <t>21o01</t>
  </si>
  <si>
    <t>105o51</t>
  </si>
  <si>
    <t>20o31</t>
  </si>
  <si>
    <t>105o25</t>
  </si>
  <si>
    <t>20o57</t>
  </si>
  <si>
    <t>106o18</t>
  </si>
  <si>
    <t>20o27</t>
  </si>
  <si>
    <t>106o21</t>
  </si>
  <si>
    <t>20o26</t>
  </si>
  <si>
    <t>106o10</t>
  </si>
  <si>
    <t>20o16</t>
  </si>
  <si>
    <t>105o59</t>
  </si>
  <si>
    <t>Altitude (m)</t>
  </si>
  <si>
    <t>AVERAGE TEMPERATURE</t>
  </si>
  <si>
    <t>Precipitation efficiency = 100%</t>
  </si>
  <si>
    <t>AVERAGE HUMIDITY (%)</t>
  </si>
  <si>
    <t>HOURS OF SUN (h)</t>
  </si>
  <si>
    <t>WIND SPEED (m/s)</t>
  </si>
  <si>
    <t>South of Nam Dinh</t>
  </si>
  <si>
    <t>Irrigated zone</t>
  </si>
  <si>
    <t xml:space="preserve">Spring Rice </t>
  </si>
  <si>
    <t>Rice</t>
  </si>
  <si>
    <t>From - To</t>
  </si>
  <si>
    <t>Days</t>
  </si>
  <si>
    <t>Maize</t>
  </si>
  <si>
    <t>Winter Crop</t>
  </si>
  <si>
    <t>Perennial Crop</t>
  </si>
  <si>
    <t>Potatoes</t>
  </si>
  <si>
    <t>Orange</t>
  </si>
  <si>
    <t>15/2-15/6</t>
  </si>
  <si>
    <t>25/1-15/5</t>
  </si>
  <si>
    <t>25/6-15/10</t>
  </si>
  <si>
    <t>10/8-13/10</t>
  </si>
  <si>
    <t>15/10-23/1</t>
  </si>
  <si>
    <t>1/1-31/12</t>
  </si>
  <si>
    <t>10/7-13/10</t>
  </si>
  <si>
    <t>1/2-21/5</t>
  </si>
  <si>
    <t>10/6-23/9</t>
  </si>
  <si>
    <t>5/10-3/1</t>
  </si>
  <si>
    <t>15/6-5/10</t>
  </si>
  <si>
    <t>20/5-25/9</t>
  </si>
  <si>
    <t>5/10-15/1</t>
  </si>
  <si>
    <t>25/6-15/11</t>
  </si>
  <si>
    <t>10/6-23/10</t>
  </si>
  <si>
    <t>20/6-25/9</t>
  </si>
  <si>
    <t>5/10-5/1</t>
  </si>
  <si>
    <t>10/2-1/6</t>
  </si>
  <si>
    <t>15/1-14/5</t>
  </si>
  <si>
    <t>1/6-30/8</t>
  </si>
  <si>
    <t>15/10-13/1</t>
  </si>
  <si>
    <t>20/6-23/9</t>
  </si>
  <si>
    <t>5/2-5/6</t>
  </si>
  <si>
    <t>1/2-31/5</t>
  </si>
  <si>
    <t>1/7-19/10</t>
  </si>
  <si>
    <t>20/6-7/10</t>
  </si>
  <si>
    <t>10/10-8/1</t>
  </si>
  <si>
    <t>B2 SCENARIO</t>
  </si>
  <si>
    <t>A2 SCENARIO</t>
  </si>
  <si>
    <t>m3/ha/year</t>
  </si>
  <si>
    <t>m3/ha/day</t>
  </si>
  <si>
    <t>l/pers/day</t>
  </si>
  <si>
    <t>l/an/day</t>
  </si>
  <si>
    <t>m3/pers/year</t>
  </si>
  <si>
    <t>m3/an/year</t>
  </si>
  <si>
    <t>Max</t>
  </si>
  <si>
    <t>Right Day</t>
  </si>
  <si>
    <t>6 pump station</t>
  </si>
  <si>
    <t xml:space="preserve">Min </t>
  </si>
  <si>
    <t>South Ninh Binh</t>
  </si>
  <si>
    <t>Central Nam Dinh</t>
  </si>
  <si>
    <t>South Nam Dinh</t>
  </si>
  <si>
    <t>North of Thai Bin</t>
  </si>
  <si>
    <t>Downstream Thai Binh</t>
  </si>
  <si>
    <t>North of Duong River</t>
  </si>
  <si>
    <t>S1</t>
  </si>
  <si>
    <t>ST</t>
  </si>
  <si>
    <t>INDICI SENSITIVITY ANALYSIS</t>
  </si>
  <si>
    <t>DA SALIB</t>
  </si>
  <si>
    <r>
      <t xml:space="preserve">Urband </t>
    </r>
    <r>
      <rPr>
        <sz val="11"/>
        <color indexed="63"/>
        <rFont val="Calibri (Corpo)"/>
      </rPr>
      <t>population</t>
    </r>
  </si>
  <si>
    <r>
      <t xml:space="preserve">Towns </t>
    </r>
    <r>
      <rPr>
        <sz val="11"/>
        <color indexed="63"/>
        <rFont val="Calibri (Corpo)"/>
      </rPr>
      <t>population</t>
    </r>
  </si>
  <si>
    <r>
      <t xml:space="preserve">Rural </t>
    </r>
    <r>
      <rPr>
        <sz val="11"/>
        <color indexed="63"/>
        <rFont val="Calibri (Corpo)"/>
      </rPr>
      <t>population</t>
    </r>
  </si>
  <si>
    <t>0,002312 0</t>
  </si>
  <si>
    <t>0,001818 0</t>
  </si>
  <si>
    <t>TOTALE</t>
  </si>
  <si>
    <t>Industries</t>
  </si>
  <si>
    <t>Range standard</t>
  </si>
  <si>
    <t>STANDARD OF WATER USE</t>
  </si>
  <si>
    <r>
      <t xml:space="preserve">Urban </t>
    </r>
    <r>
      <rPr>
        <sz val="11"/>
        <color indexed="63"/>
        <rFont val="Calibri"/>
        <family val="2"/>
        <scheme val="minor"/>
      </rPr>
      <t>population</t>
    </r>
  </si>
  <si>
    <r>
      <t xml:space="preserve">Urban </t>
    </r>
    <r>
      <rPr>
        <sz val="11"/>
        <color indexed="63"/>
        <rFont val="Calibri (Corpo)"/>
      </rPr>
      <t>population</t>
    </r>
  </si>
  <si>
    <t>Questi orari di sole sono altamente improbabili e non so come trattarli, metto qui sotto delle medie sulle ore di sole trovate sul web</t>
  </si>
  <si>
    <t>Valori temperatura applicando i delta che ho applicato a monte</t>
  </si>
  <si>
    <t>delta</t>
  </si>
  <si>
    <t xml:space="preserve">DELTA </t>
  </si>
  <si>
    <t>TEMPERATURE AL 2010</t>
  </si>
  <si>
    <t>DELTA</t>
  </si>
  <si>
    <t>(al 100%, non 85%)</t>
  </si>
  <si>
    <t>PRECIPITAZIONI AL 2010</t>
  </si>
  <si>
    <t>Valori precipitazioni applicando i delta che ho applicato a monte</t>
  </si>
  <si>
    <t>min</t>
  </si>
  <si>
    <t>max</t>
  </si>
  <si>
    <t>min_scelto</t>
  </si>
  <si>
    <t>max_scelto</t>
  </si>
  <si>
    <t>Historical</t>
  </si>
  <si>
    <t>High scenario</t>
  </si>
  <si>
    <t>Normal scenario</t>
  </si>
  <si>
    <t>Soil type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</si>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</sst>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"/>
  </numFmts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b/>
      <sz val="11"/>
      <color theme="1"/>
      <name val="Calibri (Corpo)"/>
    </font>
    <font>
      <b/>
      <sz val="11"/>
      <name val="Calibri (Corpo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3"/>
      <name val="Calibri"/>
      <family val="2"/>
      <scheme val="minor"/>
    </font>
    <font>
      <sz val="12"/>
      <color indexed="63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 (Corpo)"/>
    </font>
    <font>
      <sz val="11"/>
      <color indexed="63"/>
      <name val="Calibri (Corpo)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indexed="6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Border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3" fillId="0" borderId="1" xfId="0" applyFont="1" applyFill="1" applyBorder="1" applyAlignment="1">
      <alignment horizont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1" fontId="3" fillId="0" borderId="4" xfId="0" applyNumberFormat="1" applyFont="1" applyFill="1" applyBorder="1" applyAlignment="1">
      <alignment horizontal="center" wrapText="1"/>
    </xf>
    <xf numFmtId="1" fontId="4" fillId="0" borderId="4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 wrapText="1"/>
    </xf>
    <xf numFmtId="1" fontId="4" fillId="0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/>
    <xf numFmtId="164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top" wrapText="1"/>
    </xf>
    <xf numFmtId="0" fontId="5" fillId="0" borderId="0" xfId="0" applyFont="1" applyFill="1" applyBorder="1"/>
    <xf numFmtId="164" fontId="3" fillId="0" borderId="1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5" fillId="2" borderId="0" xfId="0" applyFont="1" applyFill="1" applyBorder="1"/>
    <xf numFmtId="0" fontId="0" fillId="3" borderId="0" xfId="0" applyFill="1"/>
    <xf numFmtId="1" fontId="4" fillId="3" borderId="0" xfId="0" applyNumberFormat="1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4" fillId="0" borderId="1" xfId="0" applyFont="1" applyFill="1" applyBorder="1"/>
    <xf numFmtId="165" fontId="11" fillId="0" borderId="1" xfId="0" applyNumberFormat="1" applyFont="1" applyFill="1" applyBorder="1"/>
    <xf numFmtId="0" fontId="12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1" fillId="0" borderId="1" xfId="0" applyFont="1" applyBorder="1"/>
    <xf numFmtId="165" fontId="0" fillId="0" borderId="1" xfId="0" applyNumberFormat="1" applyBorder="1"/>
    <xf numFmtId="0" fontId="11" fillId="0" borderId="1" xfId="47" applyFont="1" applyFill="1" applyBorder="1" applyAlignment="1">
      <alignment horizontal="right"/>
    </xf>
    <xf numFmtId="0" fontId="0" fillId="0" borderId="1" xfId="0" applyBorder="1"/>
    <xf numFmtId="0" fontId="11" fillId="0" borderId="1" xfId="0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right" vertical="center"/>
    </xf>
    <xf numFmtId="0" fontId="11" fillId="0" borderId="1" xfId="0" applyFont="1" applyFill="1" applyBorder="1"/>
    <xf numFmtId="0" fontId="0" fillId="0" borderId="0" xfId="0" applyAlignment="1">
      <alignment horizontal="left"/>
    </xf>
    <xf numFmtId="0" fontId="14" fillId="0" borderId="1" xfId="0" applyFont="1" applyFill="1" applyBorder="1"/>
    <xf numFmtId="0" fontId="15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 vertical="top" wrapText="1"/>
    </xf>
    <xf numFmtId="0" fontId="15" fillId="0" borderId="9" xfId="0" applyFont="1" applyFill="1" applyBorder="1" applyAlignment="1">
      <alignment horizontal="center" wrapText="1"/>
    </xf>
    <xf numFmtId="0" fontId="11" fillId="0" borderId="9" xfId="0" applyFont="1" applyFill="1" applyBorder="1" applyAlignment="1">
      <alignment horizontal="center" wrapText="1"/>
    </xf>
    <xf numFmtId="0" fontId="11" fillId="0" borderId="9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/>
    </xf>
    <xf numFmtId="0" fontId="11" fillId="0" borderId="10" xfId="0" applyFont="1" applyFill="1" applyBorder="1" applyAlignment="1">
      <alignment horizontal="center"/>
    </xf>
    <xf numFmtId="0" fontId="14" fillId="0" borderId="11" xfId="0" applyFont="1" applyFill="1" applyBorder="1" applyAlignment="1">
      <alignment wrapText="1"/>
    </xf>
    <xf numFmtId="0" fontId="11" fillId="0" borderId="11" xfId="0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11" fillId="0" borderId="8" xfId="0" applyFont="1" applyFill="1" applyBorder="1"/>
    <xf numFmtId="0" fontId="11" fillId="0" borderId="9" xfId="0" applyFont="1" applyFill="1" applyBorder="1" applyAlignment="1">
      <alignment horizontal="center"/>
    </xf>
    <xf numFmtId="0" fontId="11" fillId="0" borderId="10" xfId="0" applyFont="1" applyFill="1" applyBorder="1"/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0" fontId="12" fillId="0" borderId="0" xfId="0" applyFont="1" applyFill="1" applyBorder="1"/>
    <xf numFmtId="1" fontId="11" fillId="0" borderId="1" xfId="0" applyNumberFormat="1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11" fillId="0" borderId="13" xfId="0" applyFont="1" applyFill="1" applyBorder="1"/>
    <xf numFmtId="0" fontId="11" fillId="0" borderId="13" xfId="0" applyFont="1" applyFill="1" applyBorder="1" applyAlignment="1">
      <alignment wrapText="1"/>
    </xf>
    <xf numFmtId="0" fontId="11" fillId="0" borderId="13" xfId="0" applyFont="1" applyFill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/>
    <xf numFmtId="0" fontId="16" fillId="0" borderId="1" xfId="0" applyFont="1" applyBorder="1"/>
    <xf numFmtId="0" fontId="11" fillId="0" borderId="0" xfId="0" applyFont="1" applyFill="1"/>
    <xf numFmtId="0" fontId="4" fillId="0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1" xfId="0" applyNumberFormat="1" applyBorder="1"/>
    <xf numFmtId="0" fontId="4" fillId="0" borderId="13" xfId="0" applyFont="1" applyBorder="1"/>
    <xf numFmtId="0" fontId="5" fillId="0" borderId="13" xfId="0" applyFont="1" applyBorder="1"/>
    <xf numFmtId="0" fontId="5" fillId="0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18" fillId="0" borderId="0" xfId="0" applyFont="1" applyBorder="1"/>
    <xf numFmtId="0" fontId="11" fillId="0" borderId="0" xfId="0" applyFont="1" applyFill="1" applyBorder="1"/>
    <xf numFmtId="165" fontId="11" fillId="0" borderId="0" xfId="0" applyNumberFormat="1" applyFont="1" applyFill="1" applyBorder="1" applyAlignment="1">
      <alignment horizontal="right" vertical="center"/>
    </xf>
    <xf numFmtId="0" fontId="11" fillId="0" borderId="13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0" fillId="0" borderId="2" xfId="0" applyBorder="1"/>
    <xf numFmtId="0" fontId="0" fillId="0" borderId="19" xfId="0" applyBorder="1"/>
    <xf numFmtId="2" fontId="0" fillId="0" borderId="0" xfId="0" applyNumberFormat="1"/>
    <xf numFmtId="2" fontId="0" fillId="0" borderId="0" xfId="0" applyNumberFormat="1" applyFill="1" applyBorder="1"/>
    <xf numFmtId="2" fontId="16" fillId="0" borderId="1" xfId="0" applyNumberFormat="1" applyFont="1" applyBorder="1"/>
    <xf numFmtId="0" fontId="0" fillId="0" borderId="0" xfId="0" applyBorder="1"/>
    <xf numFmtId="0" fontId="10" fillId="0" borderId="0" xfId="502"/>
    <xf numFmtId="2" fontId="10" fillId="0" borderId="0" xfId="502" applyNumberFormat="1"/>
    <xf numFmtId="0" fontId="19" fillId="0" borderId="1" xfId="502" applyFont="1" applyBorder="1"/>
    <xf numFmtId="1" fontId="10" fillId="0" borderId="0" xfId="502" applyNumberFormat="1"/>
    <xf numFmtId="1" fontId="20" fillId="0" borderId="1" xfId="502" applyNumberFormat="1" applyFont="1" applyFill="1" applyBorder="1" applyAlignment="1">
      <alignment horizontal="center"/>
    </xf>
    <xf numFmtId="0" fontId="21" fillId="0" borderId="1" xfId="502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horizontal="center"/>
    </xf>
    <xf numFmtId="0" fontId="22" fillId="0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Normal" xfId="0" builtinId="0"/>
    <cellStyle name="Normal_PCMAU" xfId="47" xr:uid="{00000000-0005-0000-0000-000006020000}"/>
    <cellStyle name="Normale 2" xfId="502" xr:uid="{00000000-0005-0000-0000-000008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</c:v>
          </c:tx>
          <c:invertIfNegative val="0"/>
          <c:cat>
            <c:strRef>
              <c:f>'WD1 RISULTATI SOBOL'!$B$8:$B$15</c:f>
              <c:strCache>
                <c:ptCount val="8"/>
                <c:pt idx="0">
                  <c:v>Aquaculture</c:v>
                </c:pt>
                <c:pt idx="1">
                  <c:v>Industries</c:v>
                </c:pt>
                <c:pt idx="2">
                  <c:v>Urban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SOBOL'!$C$8:$C$15</c:f>
              <c:numCache>
                <c:formatCode>General</c:formatCode>
                <c:ptCount val="8"/>
                <c:pt idx="0">
                  <c:v>0.31312099999999998</c:v>
                </c:pt>
                <c:pt idx="1">
                  <c:v>0.28458</c:v>
                </c:pt>
                <c:pt idx="2">
                  <c:v>2.8586E-2</c:v>
                </c:pt>
                <c:pt idx="3">
                  <c:v>0.83084999999999998</c:v>
                </c:pt>
                <c:pt idx="4">
                  <c:v>-4.8147000000000002E-2</c:v>
                </c:pt>
                <c:pt idx="5">
                  <c:v>7.3489999999999996E-3</c:v>
                </c:pt>
                <c:pt idx="6">
                  <c:v>3.0706000000000001E-2</c:v>
                </c:pt>
                <c:pt idx="7">
                  <c:v>0.10249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3-406C-8C52-D2E180DABC45}"/>
            </c:ext>
          </c:extLst>
        </c:ser>
        <c:ser>
          <c:idx val="1"/>
          <c:order val="1"/>
          <c:tx>
            <c:strRef>
              <c:f>'WD1 RISULTATI SOBOL'!$D$7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SOBOL'!$B$8:$B$15</c:f>
              <c:strCache>
                <c:ptCount val="8"/>
                <c:pt idx="0">
                  <c:v>Aquaculture</c:v>
                </c:pt>
                <c:pt idx="1">
                  <c:v>Industries</c:v>
                </c:pt>
                <c:pt idx="2">
                  <c:v>Urban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SOBOL'!$D$8:$D$15</c:f>
              <c:numCache>
                <c:formatCode>General</c:formatCode>
                <c:ptCount val="8"/>
                <c:pt idx="0">
                  <c:v>0.23950399999999999</c:v>
                </c:pt>
                <c:pt idx="1">
                  <c:v>6.5615000000000007E-2</c:v>
                </c:pt>
                <c:pt idx="2">
                  <c:v>1.0045E-2</c:v>
                </c:pt>
                <c:pt idx="3">
                  <c:v>0.62916700000000003</c:v>
                </c:pt>
                <c:pt idx="4">
                  <c:v>2.1047E-2</c:v>
                </c:pt>
                <c:pt idx="5">
                  <c:v>1.158E-3</c:v>
                </c:pt>
                <c:pt idx="6">
                  <c:v>7.2830000000000004E-3</c:v>
                </c:pt>
                <c:pt idx="7">
                  <c:v>1.251E-2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3-406C-8C52-D2E180DA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546616"/>
        <c:axId val="2128983576"/>
      </c:barChart>
      <c:catAx>
        <c:axId val="-21235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983576"/>
        <c:crosses val="autoZero"/>
        <c:auto val="1"/>
        <c:lblAlgn val="ctr"/>
        <c:lblOffset val="100"/>
        <c:noMultiLvlLbl val="0"/>
      </c:catAx>
      <c:valAx>
        <c:axId val="212898357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5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SOBOL'!$C$136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SOBOL'!$B$137:$B$144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SOBOL'!$C$137:$C$144</c:f>
              <c:numCache>
                <c:formatCode>General</c:formatCode>
                <c:ptCount val="8"/>
                <c:pt idx="0">
                  <c:v>0.89840200000000003</c:v>
                </c:pt>
                <c:pt idx="1">
                  <c:v>1.7565999999999998E-2</c:v>
                </c:pt>
                <c:pt idx="2">
                  <c:v>3.4492000000000002E-2</c:v>
                </c:pt>
                <c:pt idx="3">
                  <c:v>4.9069999999999999E-3</c:v>
                </c:pt>
                <c:pt idx="4">
                  <c:v>1.6105000000000001E-2</c:v>
                </c:pt>
                <c:pt idx="5">
                  <c:v>8.7000000000000001E-5</c:v>
                </c:pt>
                <c:pt idx="6">
                  <c:v>1.673E-3</c:v>
                </c:pt>
                <c:pt idx="7">
                  <c:v>2.4529999999999999E-3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8-465E-AB98-1BD21807A3A8}"/>
            </c:ext>
          </c:extLst>
        </c:ser>
        <c:ser>
          <c:idx val="1"/>
          <c:order val="1"/>
          <c:tx>
            <c:strRef>
              <c:f>'WD1 RISULTATI SOBOL'!$D$136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SOBOL'!$B$137:$B$144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SOBOL'!$D$137:$D$144</c:f>
              <c:numCache>
                <c:formatCode>General</c:formatCode>
                <c:ptCount val="8"/>
                <c:pt idx="0">
                  <c:v>0.90946400000000005</c:v>
                </c:pt>
                <c:pt idx="1">
                  <c:v>2.351E-2</c:v>
                </c:pt>
                <c:pt idx="2">
                  <c:v>3.1592000000000002E-2</c:v>
                </c:pt>
                <c:pt idx="3">
                  <c:v>6.1510000000000002E-3</c:v>
                </c:pt>
                <c:pt idx="4">
                  <c:v>2.4605999999999999E-2</c:v>
                </c:pt>
                <c:pt idx="5">
                  <c:v>6.9999999999999994E-5</c:v>
                </c:pt>
                <c:pt idx="6">
                  <c:v>9.8200000000000002E-4</c:v>
                </c:pt>
                <c:pt idx="7">
                  <c:v>3.836E-3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8-465E-AB98-1BD21807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904808"/>
        <c:axId val="1867907528"/>
      </c:barChart>
      <c:catAx>
        <c:axId val="186790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907528"/>
        <c:crosses val="autoZero"/>
        <c:auto val="1"/>
        <c:lblAlgn val="ctr"/>
        <c:lblOffset val="100"/>
        <c:noMultiLvlLbl val="0"/>
      </c:catAx>
      <c:valAx>
        <c:axId val="186790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904808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SOBOL'!$C$149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SOBOL'!$B$150:$B$157</c:f>
              <c:strCache>
                <c:ptCount val="8"/>
                <c:pt idx="0">
                  <c:v>Aquaculture</c:v>
                </c:pt>
                <c:pt idx="1">
                  <c:v>Industries</c:v>
                </c:pt>
                <c:pt idx="2">
                  <c:v>Urban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SOBOL'!$C$150:$C$157</c:f>
              <c:numCache>
                <c:formatCode>General</c:formatCode>
                <c:ptCount val="8"/>
                <c:pt idx="0">
                  <c:v>0.376859</c:v>
                </c:pt>
                <c:pt idx="1">
                  <c:v>5.1144000000000002E-2</c:v>
                </c:pt>
                <c:pt idx="2">
                  <c:v>0.436421</c:v>
                </c:pt>
                <c:pt idx="3">
                  <c:v>4.5774000000000002E-2</c:v>
                </c:pt>
                <c:pt idx="4">
                  <c:v>1.4529E-2</c:v>
                </c:pt>
                <c:pt idx="5">
                  <c:v>1.222E-3</c:v>
                </c:pt>
                <c:pt idx="6">
                  <c:v>2.8846E-2</c:v>
                </c:pt>
                <c:pt idx="7">
                  <c:v>1.6250000000000001E-2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4-4C7F-B5C1-D2E5723FCFB4}"/>
            </c:ext>
          </c:extLst>
        </c:ser>
        <c:ser>
          <c:idx val="1"/>
          <c:order val="1"/>
          <c:tx>
            <c:strRef>
              <c:f>'WD1 RISULTATI SOBOL'!$D$149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SOBOL'!$B$150:$B$157</c:f>
              <c:strCache>
                <c:ptCount val="8"/>
                <c:pt idx="0">
                  <c:v>Aquaculture</c:v>
                </c:pt>
                <c:pt idx="1">
                  <c:v>Industries</c:v>
                </c:pt>
                <c:pt idx="2">
                  <c:v>Urban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SOBOL'!$D$150:$D$157</c:f>
              <c:numCache>
                <c:formatCode>General</c:formatCode>
                <c:ptCount val="8"/>
                <c:pt idx="0">
                  <c:v>0.39513399999999999</c:v>
                </c:pt>
                <c:pt idx="1">
                  <c:v>6.3840999999999995E-2</c:v>
                </c:pt>
                <c:pt idx="2">
                  <c:v>0.41372599999999998</c:v>
                </c:pt>
                <c:pt idx="3">
                  <c:v>5.1736999999999998E-2</c:v>
                </c:pt>
                <c:pt idx="4">
                  <c:v>3.3786999999999998E-2</c:v>
                </c:pt>
                <c:pt idx="5">
                  <c:v>9.3599999999999998E-4</c:v>
                </c:pt>
                <c:pt idx="6">
                  <c:v>2.2244E-2</c:v>
                </c:pt>
                <c:pt idx="7">
                  <c:v>2.1829000000000001E-2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4-4C7F-B5C1-D2E5723F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533160"/>
        <c:axId val="1868021672"/>
      </c:barChart>
      <c:catAx>
        <c:axId val="186853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8021672"/>
        <c:crosses val="autoZero"/>
        <c:auto val="1"/>
        <c:lblAlgn val="ctr"/>
        <c:lblOffset val="100"/>
        <c:noMultiLvlLbl val="0"/>
      </c:catAx>
      <c:valAx>
        <c:axId val="18680216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53316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SOBOL'!$C$163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SOBOL'!$B$164:$B$171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SOBOL'!$C$164:$C$171</c:f>
              <c:numCache>
                <c:formatCode>General</c:formatCode>
                <c:ptCount val="8"/>
                <c:pt idx="0">
                  <c:v>9.3609999999999999E-2</c:v>
                </c:pt>
                <c:pt idx="1">
                  <c:v>0.77054599999999995</c:v>
                </c:pt>
                <c:pt idx="2">
                  <c:v>4.0140000000000002E-3</c:v>
                </c:pt>
                <c:pt idx="3">
                  <c:v>9.4723000000000002E-2</c:v>
                </c:pt>
                <c:pt idx="4">
                  <c:v>7.3920000000000001E-3</c:v>
                </c:pt>
                <c:pt idx="5">
                  <c:v>1.34E-4</c:v>
                </c:pt>
                <c:pt idx="6">
                  <c:v>5.7169999999999999E-3</c:v>
                </c:pt>
                <c:pt idx="7">
                  <c:v>5.0629999999999998E-3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6-4684-A5BD-A24F86504E8A}"/>
            </c:ext>
          </c:extLst>
        </c:ser>
        <c:ser>
          <c:idx val="1"/>
          <c:order val="1"/>
          <c:tx>
            <c:strRef>
              <c:f>'WD1 RISULTATI SOBOL'!$D$163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SOBOL'!$B$164:$B$171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SOBOL'!$D$164:$D$171</c:f>
              <c:numCache>
                <c:formatCode>General</c:formatCode>
                <c:ptCount val="8"/>
                <c:pt idx="0">
                  <c:v>9.9163000000000001E-2</c:v>
                </c:pt>
                <c:pt idx="1">
                  <c:v>0.785049</c:v>
                </c:pt>
                <c:pt idx="2">
                  <c:v>3.0500000000000002E-3</c:v>
                </c:pt>
                <c:pt idx="3">
                  <c:v>9.6574999999999994E-2</c:v>
                </c:pt>
                <c:pt idx="4">
                  <c:v>1.0730999999999999E-2</c:v>
                </c:pt>
                <c:pt idx="5">
                  <c:v>1.3200000000000001E-4</c:v>
                </c:pt>
                <c:pt idx="6">
                  <c:v>4.7569999999999999E-3</c:v>
                </c:pt>
                <c:pt idx="7">
                  <c:v>5.3350000000000003E-3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6-4684-A5BD-A24F8650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320184"/>
        <c:axId val="1868323160"/>
      </c:barChart>
      <c:catAx>
        <c:axId val="186832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8323160"/>
        <c:crosses val="autoZero"/>
        <c:auto val="1"/>
        <c:lblAlgn val="ctr"/>
        <c:lblOffset val="100"/>
        <c:noMultiLvlLbl val="0"/>
      </c:catAx>
      <c:valAx>
        <c:axId val="186832316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320184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SOBOL'!$C$176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SOBOL'!$B$177:$B$184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SOBOL'!$C$177:$C$184</c:f>
              <c:numCache>
                <c:formatCode>General</c:formatCode>
                <c:ptCount val="8"/>
                <c:pt idx="0">
                  <c:v>0.193712</c:v>
                </c:pt>
                <c:pt idx="1">
                  <c:v>0.50893699999999997</c:v>
                </c:pt>
                <c:pt idx="2">
                  <c:v>8.1060000000000004E-3</c:v>
                </c:pt>
                <c:pt idx="3">
                  <c:v>0.19655300000000001</c:v>
                </c:pt>
                <c:pt idx="4">
                  <c:v>2.2599000000000001E-2</c:v>
                </c:pt>
                <c:pt idx="5">
                  <c:v>1.9000000000000001E-4</c:v>
                </c:pt>
                <c:pt idx="6">
                  <c:v>8.6040000000000005E-3</c:v>
                </c:pt>
                <c:pt idx="7">
                  <c:v>2.5250000000000002E-2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421-95BF-50C3FE885A7C}"/>
            </c:ext>
          </c:extLst>
        </c:ser>
        <c:ser>
          <c:idx val="1"/>
          <c:order val="1"/>
          <c:tx>
            <c:strRef>
              <c:f>'WD1 RISULTATI SOBOL'!$D$176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SOBOL'!$B$177:$B$184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SOBOL'!$D$177:$D$184</c:f>
              <c:numCache>
                <c:formatCode>General</c:formatCode>
                <c:ptCount val="8"/>
                <c:pt idx="0">
                  <c:v>0.20412</c:v>
                </c:pt>
                <c:pt idx="1">
                  <c:v>0.52766500000000005</c:v>
                </c:pt>
                <c:pt idx="2">
                  <c:v>6.2810000000000001E-3</c:v>
                </c:pt>
                <c:pt idx="3">
                  <c:v>0.20145399999999999</c:v>
                </c:pt>
                <c:pt idx="4">
                  <c:v>3.1808999999999997E-2</c:v>
                </c:pt>
                <c:pt idx="5">
                  <c:v>1.4100000000000001E-4</c:v>
                </c:pt>
                <c:pt idx="6">
                  <c:v>6.79E-3</c:v>
                </c:pt>
                <c:pt idx="7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A-4421-95BF-50C3FE88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17160"/>
        <c:axId val="1868098024"/>
      </c:barChart>
      <c:catAx>
        <c:axId val="186811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8098024"/>
        <c:crosses val="autoZero"/>
        <c:auto val="1"/>
        <c:lblAlgn val="ctr"/>
        <c:lblOffset val="100"/>
        <c:noMultiLvlLbl val="0"/>
      </c:catAx>
      <c:valAx>
        <c:axId val="186809802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117160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7226531058617696"/>
          <c:y val="0.40702354913969102"/>
          <c:w val="7.9192590680263297E-2"/>
          <c:h val="0.176165906893217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SOBOL'!$N$6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SOBOL'!$M$7:$M$14</c:f>
              <c:strCache>
                <c:ptCount val="8"/>
                <c:pt idx="0">
                  <c:v>Aquaculture</c:v>
                </c:pt>
                <c:pt idx="1">
                  <c:v>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SOBOL'!$N$7:$N$14</c:f>
              <c:numCache>
                <c:formatCode>General</c:formatCode>
                <c:ptCount val="8"/>
                <c:pt idx="0">
                  <c:v>0.18837599999999999</c:v>
                </c:pt>
                <c:pt idx="1">
                  <c:v>2.0899999999999998E-3</c:v>
                </c:pt>
                <c:pt idx="2">
                  <c:v>4.7341000000000001E-2</c:v>
                </c:pt>
                <c:pt idx="3">
                  <c:v>1.792E-3</c:v>
                </c:pt>
                <c:pt idx="4">
                  <c:v>0.38204900000000003</c:v>
                </c:pt>
                <c:pt idx="5">
                  <c:v>6.5399999999999996E-4</c:v>
                </c:pt>
                <c:pt idx="6">
                  <c:v>3.5586E-2</c:v>
                </c:pt>
                <c:pt idx="7">
                  <c:v>0.24235000000000001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2-4AB1-8A4C-FB6FF8ADBA05}"/>
            </c:ext>
          </c:extLst>
        </c:ser>
        <c:ser>
          <c:idx val="1"/>
          <c:order val="1"/>
          <c:tx>
            <c:strRef>
              <c:f>'WD1 RISULTATI SOBOL'!$O$6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SOBOL'!$M$7:$M$14</c:f>
              <c:strCache>
                <c:ptCount val="8"/>
                <c:pt idx="0">
                  <c:v>Aquaculture</c:v>
                </c:pt>
                <c:pt idx="1">
                  <c:v>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SOBOL'!$O$7:$O$14</c:f>
              <c:numCache>
                <c:formatCode>General</c:formatCode>
                <c:ptCount val="8"/>
                <c:pt idx="0">
                  <c:v>0.19664400000000001</c:v>
                </c:pt>
                <c:pt idx="1">
                  <c:v>7.0359999999999997E-3</c:v>
                </c:pt>
                <c:pt idx="2">
                  <c:v>3.7280000000000001E-2</c:v>
                </c:pt>
                <c:pt idx="3">
                  <c:v>3.9129999999999998E-3</c:v>
                </c:pt>
                <c:pt idx="4">
                  <c:v>0.47011199999999997</c:v>
                </c:pt>
                <c:pt idx="5">
                  <c:v>3.6499999999999998E-4</c:v>
                </c:pt>
                <c:pt idx="6">
                  <c:v>2.6686000000000001E-2</c:v>
                </c:pt>
                <c:pt idx="7">
                  <c:v>0.26192500000000002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2-4AB1-8A4C-FB6FF8AD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960920"/>
        <c:axId val="1867925176"/>
      </c:barChart>
      <c:catAx>
        <c:axId val="186796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925176"/>
        <c:crosses val="autoZero"/>
        <c:auto val="1"/>
        <c:lblAlgn val="ctr"/>
        <c:lblOffset val="100"/>
        <c:noMultiLvlLbl val="0"/>
      </c:catAx>
      <c:valAx>
        <c:axId val="186792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96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SOBOL'!$C$22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SOBOL'!$B$23:$B$30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SOBOL'!$C$23:$C$30</c:f>
              <c:numCache>
                <c:formatCode>General</c:formatCode>
                <c:ptCount val="8"/>
                <c:pt idx="0">
                  <c:v>0.2359</c:v>
                </c:pt>
                <c:pt idx="1">
                  <c:v>8.7529999999999997E-2</c:v>
                </c:pt>
                <c:pt idx="2">
                  <c:v>0.52869999999999995</c:v>
                </c:pt>
                <c:pt idx="3">
                  <c:v>8.3659999999999998E-2</c:v>
                </c:pt>
                <c:pt idx="4">
                  <c:v>-4.6999999999999999E-4</c:v>
                </c:pt>
                <c:pt idx="5">
                  <c:v>9.0000000000000006E-5</c:v>
                </c:pt>
                <c:pt idx="6">
                  <c:v>1.284E-3</c:v>
                </c:pt>
                <c:pt idx="7">
                  <c:v>1.01E-4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4-4A49-A7C5-F8B1CF2B5858}"/>
            </c:ext>
          </c:extLst>
        </c:ser>
        <c:ser>
          <c:idx val="1"/>
          <c:order val="1"/>
          <c:tx>
            <c:strRef>
              <c:f>'WD1 RISULTATI SOBOL'!$D$22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SOBOL'!$B$23:$B$30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SOBOL'!$D$23:$D$30</c:f>
              <c:numCache>
                <c:formatCode>General</c:formatCode>
                <c:ptCount val="8"/>
                <c:pt idx="0">
                  <c:v>0.29953999999999997</c:v>
                </c:pt>
                <c:pt idx="1">
                  <c:v>9.4857999999999998E-2</c:v>
                </c:pt>
                <c:pt idx="2">
                  <c:v>0.51846000000000003</c:v>
                </c:pt>
                <c:pt idx="3">
                  <c:v>8.7181999999999996E-2</c:v>
                </c:pt>
                <c:pt idx="4">
                  <c:v>5.6999999999999998E-4</c:v>
                </c:pt>
                <c:pt idx="5">
                  <c:v>6.3999999999999997E-5</c:v>
                </c:pt>
                <c:pt idx="6">
                  <c:v>7.8200000000000003E-4</c:v>
                </c:pt>
                <c:pt idx="7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4-4A49-A7C5-F8B1CF2B5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962024"/>
        <c:axId val="1898662280"/>
      </c:barChart>
      <c:catAx>
        <c:axId val="181596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8662280"/>
        <c:crosses val="autoZero"/>
        <c:auto val="1"/>
        <c:lblAlgn val="ctr"/>
        <c:lblOffset val="100"/>
        <c:noMultiLvlLbl val="0"/>
      </c:catAx>
      <c:valAx>
        <c:axId val="189866228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96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SOBOL'!$C$37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SOBOL'!$B$38:$B$45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SOBOL'!$C$38:$C$45</c:f>
              <c:numCache>
                <c:formatCode>General</c:formatCode>
                <c:ptCount val="8"/>
                <c:pt idx="0">
                  <c:v>9.0652999999999997E-2</c:v>
                </c:pt>
                <c:pt idx="1">
                  <c:v>0.812527</c:v>
                </c:pt>
                <c:pt idx="3">
                  <c:v>7.3538999999999993E-2</c:v>
                </c:pt>
                <c:pt idx="4">
                  <c:v>8.5810000000000001E-3</c:v>
                </c:pt>
                <c:pt idx="5">
                  <c:v>3.5300000000000002E-4</c:v>
                </c:pt>
                <c:pt idx="6">
                  <c:v>1.2689999999999999E-3</c:v>
                </c:pt>
                <c:pt idx="7">
                  <c:v>4.6900000000000002E-4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C-4F30-82B4-7C42C850DC27}"/>
            </c:ext>
          </c:extLst>
        </c:ser>
        <c:ser>
          <c:idx val="1"/>
          <c:order val="1"/>
          <c:tx>
            <c:strRef>
              <c:f>'WD1 RISULTATI SOBOL'!$D$37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SOBOL'!$B$38:$B$45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SOBOL'!$D$38:$D$45</c:f>
              <c:numCache>
                <c:formatCode>General</c:formatCode>
                <c:ptCount val="8"/>
                <c:pt idx="0">
                  <c:v>8.5006999999999999E-2</c:v>
                </c:pt>
                <c:pt idx="1">
                  <c:v>0.82099800000000001</c:v>
                </c:pt>
                <c:pt idx="3">
                  <c:v>7.2057999999999997E-2</c:v>
                </c:pt>
                <c:pt idx="4">
                  <c:v>9.1439999999999994E-3</c:v>
                </c:pt>
                <c:pt idx="5">
                  <c:v>8.7500000000000002E-4</c:v>
                </c:pt>
                <c:pt idx="6">
                  <c:v>1.384E-3</c:v>
                </c:pt>
                <c:pt idx="7">
                  <c:v>4.6500000000000003E-4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C-4F30-82B4-7C42C850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572280"/>
        <c:axId val="-2054471960"/>
      </c:barChart>
      <c:catAx>
        <c:axId val="-205457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54471960"/>
        <c:crosses val="autoZero"/>
        <c:auto val="1"/>
        <c:lblAlgn val="ctr"/>
        <c:lblOffset val="100"/>
        <c:noMultiLvlLbl val="0"/>
      </c:catAx>
      <c:valAx>
        <c:axId val="-205447196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57228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SOBOL'!$C$53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SOBOL'!$B$54:$B$61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SOBOL'!$C$54:$C$61</c:f>
              <c:numCache>
                <c:formatCode>General</c:formatCode>
                <c:ptCount val="8"/>
                <c:pt idx="0">
                  <c:v>0.45361299999999999</c:v>
                </c:pt>
                <c:pt idx="1">
                  <c:v>0.41067900000000002</c:v>
                </c:pt>
                <c:pt idx="2">
                  <c:v>3.5843E-2</c:v>
                </c:pt>
                <c:pt idx="3">
                  <c:v>1.6379999999999999E-2</c:v>
                </c:pt>
                <c:pt idx="4">
                  <c:v>2.2849999999999999E-2</c:v>
                </c:pt>
                <c:pt idx="5">
                  <c:v>9.9670000000000002E-3</c:v>
                </c:pt>
                <c:pt idx="6">
                  <c:v>1.6834999999999999E-2</c:v>
                </c:pt>
                <c:pt idx="7">
                  <c:v>7.1100000000000004E-4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9-4510-A10A-1F536E7A68F8}"/>
            </c:ext>
          </c:extLst>
        </c:ser>
        <c:ser>
          <c:idx val="1"/>
          <c:order val="1"/>
          <c:tx>
            <c:strRef>
              <c:f>'WD1 RISULTATI SOBOL'!$D$53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SOBOL'!$B$54:$B$61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SOBOL'!$D$54:$D$61</c:f>
              <c:numCache>
                <c:formatCode>General</c:formatCode>
                <c:ptCount val="8"/>
                <c:pt idx="0">
                  <c:v>0.464758</c:v>
                </c:pt>
                <c:pt idx="1">
                  <c:v>0.43251600000000001</c:v>
                </c:pt>
                <c:pt idx="2">
                  <c:v>3.2176999999999997E-2</c:v>
                </c:pt>
                <c:pt idx="3">
                  <c:v>1.8105E-2</c:v>
                </c:pt>
                <c:pt idx="4">
                  <c:v>3.2190000000000003E-2</c:v>
                </c:pt>
                <c:pt idx="5">
                  <c:v>9.9039999999999996E-3</c:v>
                </c:pt>
                <c:pt idx="6">
                  <c:v>1.4267E-2</c:v>
                </c:pt>
                <c:pt idx="7">
                  <c:v>1.255E-3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9-4510-A10A-1F536E7A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170552"/>
        <c:axId val="-2123910904"/>
      </c:barChart>
      <c:catAx>
        <c:axId val="-212917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3910904"/>
        <c:crosses val="autoZero"/>
        <c:auto val="1"/>
        <c:lblAlgn val="ctr"/>
        <c:lblOffset val="100"/>
        <c:noMultiLvlLbl val="0"/>
      </c:catAx>
      <c:valAx>
        <c:axId val="-21239109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7055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SOBOL'!$C$67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SOBOL'!$B$68:$B$75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SOBOL'!$C$68:$C$75</c:f>
              <c:numCache>
                <c:formatCode>General</c:formatCode>
                <c:ptCount val="8"/>
                <c:pt idx="0">
                  <c:v>0.86829900000000004</c:v>
                </c:pt>
                <c:pt idx="1">
                  <c:v>0.103572</c:v>
                </c:pt>
                <c:pt idx="2">
                  <c:v>0</c:v>
                </c:pt>
                <c:pt idx="3">
                  <c:v>2.8444000000000001E-2</c:v>
                </c:pt>
                <c:pt idx="4">
                  <c:v>6.1419999999999999E-3</c:v>
                </c:pt>
                <c:pt idx="5">
                  <c:v>3.0760000000000002E-3</c:v>
                </c:pt>
                <c:pt idx="6">
                  <c:v>2.3879999999999999E-3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6-464C-A389-BC9493BD3CE5}"/>
            </c:ext>
          </c:extLst>
        </c:ser>
        <c:ser>
          <c:idx val="1"/>
          <c:order val="1"/>
          <c:tx>
            <c:strRef>
              <c:f>'WD1 RISULTATI SOBOL'!$D$67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SOBOL'!$B$68:$B$75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SOBOL'!$D$68:$D$75</c:f>
              <c:numCache>
                <c:formatCode>General</c:formatCode>
                <c:ptCount val="8"/>
                <c:pt idx="0">
                  <c:v>0.852626</c:v>
                </c:pt>
                <c:pt idx="1">
                  <c:v>0.103627</c:v>
                </c:pt>
                <c:pt idx="2">
                  <c:v>0</c:v>
                </c:pt>
                <c:pt idx="3">
                  <c:v>2.7886000000000001E-2</c:v>
                </c:pt>
                <c:pt idx="4">
                  <c:v>5.7320000000000001E-3</c:v>
                </c:pt>
                <c:pt idx="5">
                  <c:v>4.2579999999999996E-3</c:v>
                </c:pt>
                <c:pt idx="6">
                  <c:v>2.5500000000000002E-3</c:v>
                </c:pt>
                <c:pt idx="7">
                  <c:v>2.2030000000000001E-3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6-464C-A389-BC9493BD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19416"/>
        <c:axId val="1815681800"/>
      </c:barChart>
      <c:catAx>
        <c:axId val="181521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5681800"/>
        <c:crosses val="autoZero"/>
        <c:auto val="1"/>
        <c:lblAlgn val="ctr"/>
        <c:lblOffset val="100"/>
        <c:noMultiLvlLbl val="0"/>
      </c:catAx>
      <c:valAx>
        <c:axId val="181568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219416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SOBOL'!$C$80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SOBOL'!$B$81:$B$88</c:f>
              <c:strCache>
                <c:ptCount val="8"/>
                <c:pt idx="0">
                  <c:v>Aquaculture</c:v>
                </c:pt>
                <c:pt idx="1">
                  <c:v>Industries</c:v>
                </c:pt>
                <c:pt idx="2">
                  <c:v>Urban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SOBOL'!$C$81:$C$88</c:f>
              <c:numCache>
                <c:formatCode>General</c:formatCode>
                <c:ptCount val="8"/>
                <c:pt idx="0">
                  <c:v>0.93823500000000004</c:v>
                </c:pt>
                <c:pt idx="1">
                  <c:v>3.5272999999999999E-2</c:v>
                </c:pt>
                <c:pt idx="2">
                  <c:v>2.1549999999999998E-3</c:v>
                </c:pt>
                <c:pt idx="3">
                  <c:v>3.9329999999999999E-3</c:v>
                </c:pt>
                <c:pt idx="4">
                  <c:v>2.2929999999999999E-3</c:v>
                </c:pt>
                <c:pt idx="5">
                  <c:v>7.7899999999999996E-4</c:v>
                </c:pt>
                <c:pt idx="6">
                  <c:v>1.627E-3</c:v>
                </c:pt>
                <c:pt idx="7">
                  <c:v>1.057E-3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3-4863-BF3F-52D64E2E3BDB}"/>
            </c:ext>
          </c:extLst>
        </c:ser>
        <c:ser>
          <c:idx val="1"/>
          <c:order val="1"/>
          <c:tx>
            <c:strRef>
              <c:f>'WD1 RISULTATI SOBOL'!$D$80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SOBOL'!$B$81:$B$88</c:f>
              <c:strCache>
                <c:ptCount val="8"/>
                <c:pt idx="0">
                  <c:v>Aquaculture</c:v>
                </c:pt>
                <c:pt idx="1">
                  <c:v>Industries</c:v>
                </c:pt>
                <c:pt idx="2">
                  <c:v>Urban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SOBOL'!$D$81:$D$88</c:f>
              <c:numCache>
                <c:formatCode>General</c:formatCode>
                <c:ptCount val="8"/>
                <c:pt idx="0">
                  <c:v>0.94506199999999996</c:v>
                </c:pt>
                <c:pt idx="1">
                  <c:v>4.1287999999999998E-2</c:v>
                </c:pt>
                <c:pt idx="2">
                  <c:v>0</c:v>
                </c:pt>
                <c:pt idx="3">
                  <c:v>4.5100000000000001E-3</c:v>
                </c:pt>
                <c:pt idx="4">
                  <c:v>4.091E-3</c:v>
                </c:pt>
                <c:pt idx="5">
                  <c:v>8.0599999999999997E-4</c:v>
                </c:pt>
                <c:pt idx="6">
                  <c:v>1.2589999999999999E-3</c:v>
                </c:pt>
                <c:pt idx="7">
                  <c:v>1.575E-3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3-4863-BF3F-52D64E2E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933480"/>
        <c:axId val="1815734104"/>
      </c:barChart>
      <c:catAx>
        <c:axId val="18159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5734104"/>
        <c:crosses val="autoZero"/>
        <c:auto val="1"/>
        <c:lblAlgn val="ctr"/>
        <c:lblOffset val="100"/>
        <c:noMultiLvlLbl val="0"/>
      </c:catAx>
      <c:valAx>
        <c:axId val="181573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93348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SOBOL'!$C$94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SOBOL'!$B$95:$B$102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SOBOL'!$C$95:$C$102</c:f>
              <c:numCache>
                <c:formatCode>General</c:formatCode>
                <c:ptCount val="8"/>
                <c:pt idx="0">
                  <c:v>0.58042400000000005</c:v>
                </c:pt>
                <c:pt idx="1">
                  <c:v>0.36965500000000001</c:v>
                </c:pt>
                <c:pt idx="3">
                  <c:v>1.8661000000000001E-2</c:v>
                </c:pt>
                <c:pt idx="4">
                  <c:v>7.1669999999999998E-3</c:v>
                </c:pt>
                <c:pt idx="5">
                  <c:v>8.7200000000000005E-4</c:v>
                </c:pt>
                <c:pt idx="6">
                  <c:v>3.1127999999999999E-2</c:v>
                </c:pt>
                <c:pt idx="7">
                  <c:v>1.0870000000000001E-3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4-46CB-B83E-CEBD834858BF}"/>
            </c:ext>
          </c:extLst>
        </c:ser>
        <c:ser>
          <c:idx val="1"/>
          <c:order val="1"/>
          <c:tx>
            <c:strRef>
              <c:f>'WD1 RISULTATI SOBOL'!$D$94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SOBOL'!$B$95:$B$102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SOBOL'!$D$95:$D$102</c:f>
              <c:numCache>
                <c:formatCode>General</c:formatCode>
                <c:ptCount val="8"/>
                <c:pt idx="0">
                  <c:v>0.55612600000000001</c:v>
                </c:pt>
                <c:pt idx="1">
                  <c:v>0.37706099999999998</c:v>
                </c:pt>
                <c:pt idx="3">
                  <c:v>1.7103E-2</c:v>
                </c:pt>
                <c:pt idx="4">
                  <c:v>7.5630000000000003E-3</c:v>
                </c:pt>
                <c:pt idx="5">
                  <c:v>2.47E-3</c:v>
                </c:pt>
                <c:pt idx="6">
                  <c:v>3.2853E-2</c:v>
                </c:pt>
                <c:pt idx="7">
                  <c:v>8.6499999999999999E-4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4-46CB-B83E-CEBD8348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204104"/>
        <c:axId val="1898207080"/>
      </c:barChart>
      <c:catAx>
        <c:axId val="189820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8207080"/>
        <c:crosses val="autoZero"/>
        <c:auto val="1"/>
        <c:lblAlgn val="ctr"/>
        <c:lblOffset val="100"/>
        <c:noMultiLvlLbl val="0"/>
      </c:catAx>
      <c:valAx>
        <c:axId val="189820708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204104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SOBOL'!$C$108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SOBOL'!$B$109:$B$116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SOBOL'!$C$109:$C$116</c:f>
              <c:numCache>
                <c:formatCode>General</c:formatCode>
                <c:ptCount val="8"/>
                <c:pt idx="0">
                  <c:v>0.616174</c:v>
                </c:pt>
                <c:pt idx="1">
                  <c:v>0.37563099999999999</c:v>
                </c:pt>
                <c:pt idx="3">
                  <c:v>7.352E-3</c:v>
                </c:pt>
                <c:pt idx="4">
                  <c:v>3.9360000000000003E-3</c:v>
                </c:pt>
                <c:pt idx="5">
                  <c:v>-1.36E-4</c:v>
                </c:pt>
                <c:pt idx="6">
                  <c:v>6.08E-2</c:v>
                </c:pt>
                <c:pt idx="7">
                  <c:v>1.6100000000000001E-4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C-4058-847D-1074432C1C44}"/>
            </c:ext>
          </c:extLst>
        </c:ser>
        <c:ser>
          <c:idx val="1"/>
          <c:order val="1"/>
          <c:tx>
            <c:strRef>
              <c:f>'WD1 RISULTATI SOBOL'!$D$108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SOBOL'!$B$109:$B$116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SOBOL'!$D$109:$D$116</c:f>
              <c:numCache>
                <c:formatCode>General</c:formatCode>
                <c:ptCount val="8"/>
                <c:pt idx="0">
                  <c:v>0.59677199999999997</c:v>
                </c:pt>
                <c:pt idx="1">
                  <c:v>0.37893500000000002</c:v>
                </c:pt>
                <c:pt idx="3">
                  <c:v>6.8149999999999999E-3</c:v>
                </c:pt>
                <c:pt idx="4">
                  <c:v>4.0119999999999999E-3</c:v>
                </c:pt>
                <c:pt idx="5">
                  <c:v>1.13E-4</c:v>
                </c:pt>
                <c:pt idx="6">
                  <c:v>6.5560000000000002E-3</c:v>
                </c:pt>
                <c:pt idx="7">
                  <c:v>1.15E-4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C-4058-847D-1074432C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968872"/>
        <c:axId val="1867601672"/>
      </c:barChart>
      <c:catAx>
        <c:axId val="186796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601672"/>
        <c:crosses val="autoZero"/>
        <c:auto val="1"/>
        <c:lblAlgn val="ctr"/>
        <c:lblOffset val="100"/>
        <c:noMultiLvlLbl val="0"/>
      </c:catAx>
      <c:valAx>
        <c:axId val="18676016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96887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'WD1 RISULTATI SOBOL'!$C$122</c:f>
              <c:strCache>
                <c:ptCount val="1"/>
                <c:pt idx="0">
                  <c:v>S1</c:v>
                </c:pt>
              </c:strCache>
            </c:strRef>
          </c:tx>
          <c:invertIfNegative val="0"/>
          <c:cat>
            <c:strRef>
              <c:f>'WD1 RISULTATI SOBOL'!$B$123:$B$130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SOBOL'!$C$123:$C$130</c:f>
              <c:numCache>
                <c:formatCode>General</c:formatCode>
                <c:ptCount val="8"/>
                <c:pt idx="0">
                  <c:v>0.90878199999999998</c:v>
                </c:pt>
                <c:pt idx="1">
                  <c:v>2.7188E-2</c:v>
                </c:pt>
                <c:pt idx="2">
                  <c:v>1.6720000000000001E-3</c:v>
                </c:pt>
                <c:pt idx="3">
                  <c:v>1.7947000000000001E-2</c:v>
                </c:pt>
                <c:pt idx="4">
                  <c:v>9.3109999999999998E-3</c:v>
                </c:pt>
                <c:pt idx="5">
                  <c:v>1.13E-4</c:v>
                </c:pt>
                <c:pt idx="6">
                  <c:v>2.6580000000000002E-3</c:v>
                </c:pt>
                <c:pt idx="7">
                  <c:v>5.7299999999999999E-3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09B-9E91-9654054CC6C8}"/>
            </c:ext>
          </c:extLst>
        </c:ser>
        <c:ser>
          <c:idx val="1"/>
          <c:order val="1"/>
          <c:tx>
            <c:strRef>
              <c:f>'WD1 RISULTATI SOBOL'!$D$122</c:f>
              <c:strCache>
                <c:ptCount val="1"/>
                <c:pt idx="0">
                  <c:v>ST</c:v>
                </c:pt>
              </c:strCache>
            </c:strRef>
          </c:tx>
          <c:invertIfNegative val="0"/>
          <c:cat>
            <c:strRef>
              <c:f>'WD1 RISULTATI SOBOL'!$B$123:$B$130</c:f>
              <c:strCache>
                <c:ptCount val="8"/>
                <c:pt idx="0">
                  <c:v>Aquaculture</c:v>
                </c:pt>
                <c:pt idx="1">
                  <c:v>Concentration industries</c:v>
                </c:pt>
                <c:pt idx="2">
                  <c:v>Urband population</c:v>
                </c:pt>
                <c:pt idx="3">
                  <c:v>Towns population</c:v>
                </c:pt>
                <c:pt idx="4">
                  <c:v>Rural population</c:v>
                </c:pt>
                <c:pt idx="5">
                  <c:v>Buffalo, cow</c:v>
                </c:pt>
                <c:pt idx="6">
                  <c:v>Pigs</c:v>
                </c:pt>
                <c:pt idx="7">
                  <c:v>Poultry</c:v>
                </c:pt>
              </c:strCache>
            </c:strRef>
          </c:cat>
          <c:val>
            <c:numRef>
              <c:f>'WD1 RISULTATI SOBOL'!$D$123:$D$130</c:f>
              <c:numCache>
                <c:formatCode>General</c:formatCode>
                <c:ptCount val="8"/>
                <c:pt idx="0">
                  <c:v>0.91966800000000004</c:v>
                </c:pt>
                <c:pt idx="1">
                  <c:v>3.4235000000000002E-2</c:v>
                </c:pt>
                <c:pt idx="2">
                  <c:v>1.132E-3</c:v>
                </c:pt>
                <c:pt idx="3">
                  <c:v>1.9973999999999999E-2</c:v>
                </c:pt>
                <c:pt idx="4">
                  <c:v>1.5924000000000001E-2</c:v>
                </c:pt>
                <c:pt idx="5">
                  <c:v>9.1000000000000003E-5</c:v>
                </c:pt>
                <c:pt idx="6">
                  <c:v>1.7650000000000001E-3</c:v>
                </c:pt>
                <c:pt idx="7">
                  <c:v>7.2899999999999996E-3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6-409B-9E91-9654054C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939832"/>
        <c:axId val="1867771048"/>
      </c:barChart>
      <c:catAx>
        <c:axId val="186793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771048"/>
        <c:crosses val="autoZero"/>
        <c:auto val="1"/>
        <c:lblAlgn val="ctr"/>
        <c:lblOffset val="100"/>
        <c:noMultiLvlLbl val="0"/>
      </c:catAx>
      <c:valAx>
        <c:axId val="186777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939832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111760</xdr:colOff>
      <xdr:row>4</xdr:row>
      <xdr:rowOff>152400</xdr:rowOff>
    </xdr:from>
    <xdr:to>
      <xdr:col>10</xdr:col>
      <xdr:colOff>111760</xdr:colOff>
      <xdr:row>16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17</xdr:row>
      <xdr:rowOff>30480</xdr:rowOff>
    </xdr:from>
    <xdr:to>
      <xdr:col>10</xdr:col>
      <xdr:colOff>101600</xdr:colOff>
      <xdr:row>29</xdr:row>
      <xdr:rowOff>71120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518160</xdr:colOff>
      <xdr:row>32</xdr:row>
      <xdr:rowOff>10160</xdr:rowOff>
    </xdr:from>
    <xdr:to>
      <xdr:col>9</xdr:col>
      <xdr:colOff>670560</xdr:colOff>
      <xdr:row>45</xdr:row>
      <xdr:rowOff>142240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477520</xdr:colOff>
      <xdr:row>48</xdr:row>
      <xdr:rowOff>142240</xdr:rowOff>
    </xdr:from>
    <xdr:to>
      <xdr:col>10</xdr:col>
      <xdr:colOff>111760</xdr:colOff>
      <xdr:row>61</xdr:row>
      <xdr:rowOff>20320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314960</xdr:colOff>
      <xdr:row>62</xdr:row>
      <xdr:rowOff>81280</xdr:rowOff>
    </xdr:from>
    <xdr:to>
      <xdr:col>9</xdr:col>
      <xdr:colOff>772160</xdr:colOff>
      <xdr:row>74</xdr:row>
      <xdr:rowOff>152400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436880</xdr:colOff>
      <xdr:row>75</xdr:row>
      <xdr:rowOff>91440</xdr:rowOff>
    </xdr:from>
    <xdr:to>
      <xdr:col>10</xdr:col>
      <xdr:colOff>71120</xdr:colOff>
      <xdr:row>87</xdr:row>
      <xdr:rowOff>182880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548640</xdr:colOff>
      <xdr:row>90</xdr:row>
      <xdr:rowOff>50800</xdr:rowOff>
    </xdr:from>
    <xdr:to>
      <xdr:col>10</xdr:col>
      <xdr:colOff>182880</xdr:colOff>
      <xdr:row>101</xdr:row>
      <xdr:rowOff>172720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609600</xdr:colOff>
      <xdr:row>104</xdr:row>
      <xdr:rowOff>91440</xdr:rowOff>
    </xdr:from>
    <xdr:to>
      <xdr:col>10</xdr:col>
      <xdr:colOff>243840</xdr:colOff>
      <xdr:row>115</xdr:row>
      <xdr:rowOff>142240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711200</xdr:colOff>
      <xdr:row>116</xdr:row>
      <xdr:rowOff>142240</xdr:rowOff>
    </xdr:from>
    <xdr:to>
      <xdr:col>10</xdr:col>
      <xdr:colOff>345440</xdr:colOff>
      <xdr:row>129</xdr:row>
      <xdr:rowOff>142240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121920</xdr:colOff>
      <xdr:row>131</xdr:row>
      <xdr:rowOff>10160</xdr:rowOff>
    </xdr:from>
    <xdr:to>
      <xdr:col>10</xdr:col>
      <xdr:colOff>579120</xdr:colOff>
      <xdr:row>143</xdr:row>
      <xdr:rowOff>152400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142240</xdr:colOff>
      <xdr:row>144</xdr:row>
      <xdr:rowOff>162560</xdr:rowOff>
    </xdr:from>
    <xdr:to>
      <xdr:col>10</xdr:col>
      <xdr:colOff>599440</xdr:colOff>
      <xdr:row>159</xdr:row>
      <xdr:rowOff>10160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132080</xdr:colOff>
      <xdr:row>159</xdr:row>
      <xdr:rowOff>0</xdr:rowOff>
    </xdr:from>
    <xdr:to>
      <xdr:col>10</xdr:col>
      <xdr:colOff>589280</xdr:colOff>
      <xdr:row>173</xdr:row>
      <xdr:rowOff>40640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162560</xdr:colOff>
      <xdr:row>173</xdr:row>
      <xdr:rowOff>182880</xdr:rowOff>
    </xdr:from>
    <xdr:to>
      <xdr:col>10</xdr:col>
      <xdr:colOff>619760</xdr:colOff>
      <xdr:row>188</xdr:row>
      <xdr:rowOff>30480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325120</xdr:colOff>
      <xdr:row>2</xdr:row>
      <xdr:rowOff>50800</xdr:rowOff>
    </xdr:from>
    <xdr:to>
      <xdr:col>20</xdr:col>
      <xdr:colOff>782320</xdr:colOff>
      <xdr:row>16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21"/>
  <sheetViews>
    <sheetView topLeftCell="B1" zoomScale="125" zoomScaleNormal="125" zoomScalePageLayoutView="125" workbookViewId="0">
      <selection activeCell="H5" sqref="H5"/>
    </sheetView>
  </sheetViews>
  <sheetFormatPr defaultColWidth="11" defaultRowHeight="15.75"/>
  <cols>
    <col min="2" max="2" width="4.125" bestFit="1" customWidth="1"/>
    <col min="3" max="3" width="28.625" customWidth="1"/>
    <col min="4" max="4" width="14.625" bestFit="1" customWidth="1"/>
    <col min="5" max="5" width="21" bestFit="1" customWidth="1"/>
  </cols>
  <sheetData>
    <row r="3" spans="2:13" ht="16.5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3">
      <c r="B4" s="47" t="s">
        <v>50</v>
      </c>
      <c r="C4" s="48" t="s">
        <v>51</v>
      </c>
      <c r="D4" s="49" t="s">
        <v>52</v>
      </c>
      <c r="E4" s="50" t="s">
        <v>53</v>
      </c>
      <c r="F4" s="2"/>
      <c r="G4" s="67" t="s">
        <v>38</v>
      </c>
      <c r="H4" s="122" t="s">
        <v>71</v>
      </c>
      <c r="I4" s="123"/>
      <c r="J4" s="122" t="s">
        <v>72</v>
      </c>
      <c r="K4" s="123"/>
      <c r="L4" s="68" t="s">
        <v>91</v>
      </c>
      <c r="M4" t="s">
        <v>184</v>
      </c>
    </row>
    <row r="5" spans="2:13" ht="15.95" customHeight="1">
      <c r="B5" s="51">
        <v>1</v>
      </c>
      <c r="C5" s="41" t="s">
        <v>4</v>
      </c>
      <c r="D5" s="42" t="s">
        <v>39</v>
      </c>
      <c r="E5" s="52" t="s">
        <v>54</v>
      </c>
      <c r="F5" s="2"/>
      <c r="G5" s="62" t="s">
        <v>67</v>
      </c>
      <c r="H5" s="37" t="s">
        <v>73</v>
      </c>
      <c r="I5" s="37">
        <v>21.33</v>
      </c>
      <c r="J5" s="37" t="s">
        <v>74</v>
      </c>
      <c r="K5" s="100">
        <v>106.83</v>
      </c>
      <c r="L5" s="63">
        <v>59</v>
      </c>
      <c r="M5" t="s">
        <v>185</v>
      </c>
    </row>
    <row r="6" spans="2:13">
      <c r="B6" s="53">
        <v>2</v>
      </c>
      <c r="C6" s="43" t="s">
        <v>5</v>
      </c>
      <c r="D6" s="44" t="s">
        <v>55</v>
      </c>
      <c r="E6" s="54" t="s">
        <v>56</v>
      </c>
      <c r="F6" s="2"/>
      <c r="G6" s="62" t="s">
        <v>64</v>
      </c>
      <c r="H6" s="37" t="s">
        <v>75</v>
      </c>
      <c r="I6" s="37">
        <v>21.082999999999998</v>
      </c>
      <c r="J6" s="37" t="s">
        <v>76</v>
      </c>
      <c r="K6" s="100">
        <v>106.383</v>
      </c>
      <c r="L6" s="63">
        <v>22</v>
      </c>
      <c r="M6" t="s">
        <v>186</v>
      </c>
    </row>
    <row r="7" spans="2:13">
      <c r="B7" s="53" t="s">
        <v>57</v>
      </c>
      <c r="C7" s="43" t="s">
        <v>58</v>
      </c>
      <c r="D7" s="44" t="s">
        <v>59</v>
      </c>
      <c r="E7" s="54" t="s">
        <v>59</v>
      </c>
      <c r="F7" s="2"/>
      <c r="G7" s="62" t="s">
        <v>68</v>
      </c>
      <c r="H7" s="37" t="s">
        <v>77</v>
      </c>
      <c r="I7" s="37">
        <v>21.13</v>
      </c>
      <c r="J7" s="37" t="s">
        <v>78</v>
      </c>
      <c r="K7" s="100">
        <v>105.5</v>
      </c>
      <c r="L7" s="63">
        <v>5</v>
      </c>
    </row>
    <row r="8" spans="2:13">
      <c r="B8" s="51">
        <v>4</v>
      </c>
      <c r="C8" s="43" t="s">
        <v>7</v>
      </c>
      <c r="D8" s="44" t="s">
        <v>59</v>
      </c>
      <c r="E8" s="54" t="s">
        <v>59</v>
      </c>
      <c r="F8" s="2"/>
      <c r="G8" s="62" t="s">
        <v>69</v>
      </c>
      <c r="H8" s="37" t="s">
        <v>79</v>
      </c>
      <c r="I8" s="37">
        <v>21.015999999999998</v>
      </c>
      <c r="J8" s="37" t="s">
        <v>80</v>
      </c>
      <c r="K8" s="100">
        <v>105.85</v>
      </c>
      <c r="L8" s="63">
        <v>5</v>
      </c>
    </row>
    <row r="9" spans="2:13">
      <c r="B9" s="51">
        <v>5</v>
      </c>
      <c r="C9" s="45" t="s">
        <v>8</v>
      </c>
      <c r="D9" s="46" t="s">
        <v>47</v>
      </c>
      <c r="E9" s="55" t="s">
        <v>60</v>
      </c>
      <c r="F9" s="2"/>
      <c r="G9" s="62" t="s">
        <v>40</v>
      </c>
      <c r="H9" s="37" t="s">
        <v>81</v>
      </c>
      <c r="I9" s="37">
        <v>20.515999999999998</v>
      </c>
      <c r="J9" s="37" t="s">
        <v>82</v>
      </c>
      <c r="K9" s="100">
        <v>105.416</v>
      </c>
      <c r="L9" s="63">
        <v>3</v>
      </c>
    </row>
    <row r="10" spans="2:13">
      <c r="B10" s="51">
        <v>6</v>
      </c>
      <c r="C10" s="45" t="s">
        <v>9</v>
      </c>
      <c r="D10" s="46" t="s">
        <v>60</v>
      </c>
      <c r="E10" s="55" t="s">
        <v>60</v>
      </c>
      <c r="F10" s="2"/>
      <c r="G10" s="62" t="s">
        <v>43</v>
      </c>
      <c r="H10" s="37" t="s">
        <v>83</v>
      </c>
      <c r="I10" s="37">
        <v>20.95</v>
      </c>
      <c r="J10" s="37" t="s">
        <v>84</v>
      </c>
      <c r="K10" s="100">
        <v>106.3</v>
      </c>
      <c r="L10" s="63">
        <v>2</v>
      </c>
    </row>
    <row r="11" spans="2:13">
      <c r="B11" s="51">
        <v>7</v>
      </c>
      <c r="C11" s="45" t="s">
        <v>10</v>
      </c>
      <c r="D11" s="46" t="s">
        <v>61</v>
      </c>
      <c r="E11" s="55" t="s">
        <v>62</v>
      </c>
      <c r="F11" s="2"/>
      <c r="G11" s="62" t="s">
        <v>45</v>
      </c>
      <c r="H11" s="37" t="s">
        <v>85</v>
      </c>
      <c r="I11" s="37">
        <v>20.45</v>
      </c>
      <c r="J11" s="37" t="s">
        <v>86</v>
      </c>
      <c r="K11" s="100">
        <v>106.35</v>
      </c>
      <c r="L11" s="63">
        <v>3</v>
      </c>
    </row>
    <row r="12" spans="2:13">
      <c r="B12" s="51">
        <v>8</v>
      </c>
      <c r="C12" s="45" t="s">
        <v>11</v>
      </c>
      <c r="D12" s="46" t="s">
        <v>61</v>
      </c>
      <c r="E12" s="55" t="s">
        <v>62</v>
      </c>
      <c r="F12" s="2"/>
      <c r="G12" s="62" t="s">
        <v>70</v>
      </c>
      <c r="H12" s="37" t="s">
        <v>87</v>
      </c>
      <c r="I12" s="37">
        <v>20.43</v>
      </c>
      <c r="J12" s="37" t="s">
        <v>88</v>
      </c>
      <c r="K12" s="100">
        <v>106.16</v>
      </c>
      <c r="L12" s="63">
        <v>3</v>
      </c>
    </row>
    <row r="13" spans="2:13" ht="16.5" thickBot="1">
      <c r="B13" s="51">
        <v>9</v>
      </c>
      <c r="C13" s="45" t="s">
        <v>12</v>
      </c>
      <c r="D13" s="46" t="s">
        <v>63</v>
      </c>
      <c r="E13" s="56" t="s">
        <v>63</v>
      </c>
      <c r="F13" s="2"/>
      <c r="G13" s="64" t="s">
        <v>48</v>
      </c>
      <c r="H13" s="65" t="s">
        <v>89</v>
      </c>
      <c r="I13" s="65">
        <v>20.260000000000002</v>
      </c>
      <c r="J13" s="65" t="s">
        <v>90</v>
      </c>
      <c r="K13" s="101">
        <v>105.98</v>
      </c>
      <c r="L13" s="66">
        <v>2</v>
      </c>
    </row>
    <row r="14" spans="2:13">
      <c r="B14" s="51">
        <v>10</v>
      </c>
      <c r="C14" s="45" t="s">
        <v>13</v>
      </c>
      <c r="D14" s="46" t="s">
        <v>63</v>
      </c>
      <c r="E14" s="56" t="s">
        <v>63</v>
      </c>
      <c r="F14" s="2"/>
      <c r="G14" s="2"/>
      <c r="H14" s="2"/>
      <c r="I14" s="2"/>
      <c r="J14" s="2"/>
      <c r="K14" s="2"/>
      <c r="L14" s="2"/>
    </row>
    <row r="15" spans="2:13">
      <c r="B15" s="51">
        <v>11</v>
      </c>
      <c r="C15" s="45" t="s">
        <v>14</v>
      </c>
      <c r="D15" s="37" t="s">
        <v>44</v>
      </c>
      <c r="E15" s="57" t="s">
        <v>64</v>
      </c>
      <c r="F15" s="2"/>
      <c r="G15" s="2"/>
      <c r="H15" s="2"/>
      <c r="I15" s="2"/>
      <c r="J15" s="2"/>
      <c r="K15" s="2"/>
      <c r="L15" s="2"/>
    </row>
    <row r="16" spans="2:13">
      <c r="B16" s="51">
        <v>12</v>
      </c>
      <c r="C16" s="43" t="s">
        <v>16</v>
      </c>
      <c r="D16" s="46" t="s">
        <v>65</v>
      </c>
      <c r="E16" s="56" t="s">
        <v>65</v>
      </c>
      <c r="F16" s="2"/>
      <c r="G16" s="2"/>
      <c r="H16" s="2"/>
      <c r="I16" s="2"/>
      <c r="J16" s="2"/>
      <c r="K16" s="2"/>
      <c r="L16" s="2"/>
    </row>
    <row r="17" spans="2:12" ht="16.5" thickBot="1">
      <c r="B17" s="58">
        <v>13</v>
      </c>
      <c r="C17" s="59" t="s">
        <v>15</v>
      </c>
      <c r="D17" s="60" t="s">
        <v>66</v>
      </c>
      <c r="E17" s="61" t="s">
        <v>67</v>
      </c>
      <c r="F17" s="2"/>
      <c r="G17" s="2"/>
      <c r="H17" s="2"/>
      <c r="I17" s="2"/>
      <c r="J17" s="2"/>
      <c r="K17" s="2"/>
      <c r="L17" s="2"/>
    </row>
    <row r="18" spans="2:1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2:1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mergeCells count="2">
    <mergeCell ref="H4:I4"/>
    <mergeCell ref="J4:K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N20"/>
  <sheetViews>
    <sheetView zoomScale="125" zoomScaleNormal="125" zoomScalePageLayoutView="125" workbookViewId="0">
      <selection activeCell="M14" sqref="M14:M19"/>
    </sheetView>
  </sheetViews>
  <sheetFormatPr defaultColWidth="10.875" defaultRowHeight="12.75"/>
  <cols>
    <col min="1" max="1" width="13.125" style="108" bestFit="1" customWidth="1"/>
    <col min="2" max="16384" width="10.875" style="108"/>
  </cols>
  <sheetData>
    <row r="4" spans="1:14" ht="38.25">
      <c r="B4" s="113" t="s">
        <v>4</v>
      </c>
      <c r="C4" s="113" t="s">
        <v>5</v>
      </c>
      <c r="D4" s="113" t="s">
        <v>6</v>
      </c>
      <c r="E4" s="113" t="s">
        <v>7</v>
      </c>
      <c r="F4" s="113" t="s">
        <v>8</v>
      </c>
      <c r="G4" s="113" t="s">
        <v>9</v>
      </c>
      <c r="H4" s="113" t="s">
        <v>10</v>
      </c>
      <c r="I4" s="113" t="s">
        <v>11</v>
      </c>
      <c r="J4" s="113" t="s">
        <v>12</v>
      </c>
      <c r="K4" s="113" t="s">
        <v>13</v>
      </c>
      <c r="L4" s="113" t="s">
        <v>14</v>
      </c>
      <c r="M4" s="113" t="s">
        <v>15</v>
      </c>
      <c r="N4" s="113" t="s">
        <v>16</v>
      </c>
    </row>
    <row r="5" spans="1:14">
      <c r="A5" s="110" t="s">
        <v>20</v>
      </c>
      <c r="B5" s="112">
        <v>38792</v>
      </c>
      <c r="C5" s="112">
        <v>47726</v>
      </c>
      <c r="D5" s="112">
        <v>2135</v>
      </c>
      <c r="E5" s="112">
        <v>46631</v>
      </c>
      <c r="F5" s="112">
        <v>9761</v>
      </c>
      <c r="G5" s="112">
        <v>32605</v>
      </c>
      <c r="H5" s="112">
        <v>25509</v>
      </c>
      <c r="I5" s="112">
        <v>26613</v>
      </c>
      <c r="J5" s="112">
        <v>50060</v>
      </c>
      <c r="K5" s="112">
        <v>34240</v>
      </c>
      <c r="L5" s="112">
        <v>72744</v>
      </c>
      <c r="M5" s="112">
        <v>29937</v>
      </c>
      <c r="N5" s="112">
        <v>97307</v>
      </c>
    </row>
    <row r="6" spans="1:14">
      <c r="A6" s="110" t="s">
        <v>21</v>
      </c>
      <c r="B6" s="112">
        <v>39464</v>
      </c>
      <c r="C6" s="112">
        <v>49347</v>
      </c>
      <c r="D6" s="112">
        <v>2213</v>
      </c>
      <c r="E6" s="112">
        <v>49584</v>
      </c>
      <c r="F6" s="112">
        <v>8278</v>
      </c>
      <c r="G6" s="112">
        <v>32166</v>
      </c>
      <c r="H6" s="112">
        <v>26344</v>
      </c>
      <c r="I6" s="112">
        <v>27010</v>
      </c>
      <c r="J6" s="112">
        <v>50260</v>
      </c>
      <c r="K6" s="112">
        <v>33840</v>
      </c>
      <c r="L6" s="112">
        <v>76581</v>
      </c>
      <c r="M6" s="112">
        <v>30144</v>
      </c>
      <c r="N6" s="112">
        <v>99615</v>
      </c>
    </row>
    <row r="7" spans="1:14">
      <c r="A7" s="110" t="s">
        <v>22</v>
      </c>
      <c r="B7" s="112">
        <v>13265</v>
      </c>
      <c r="C7" s="112">
        <v>10672</v>
      </c>
      <c r="D7" s="112">
        <v>336</v>
      </c>
      <c r="E7" s="112">
        <v>11038</v>
      </c>
      <c r="F7" s="112">
        <v>4464</v>
      </c>
      <c r="G7" s="112">
        <v>9408</v>
      </c>
      <c r="H7" s="112">
        <v>2820</v>
      </c>
      <c r="I7" s="112">
        <v>2240</v>
      </c>
      <c r="J7" s="112">
        <v>4285</v>
      </c>
      <c r="K7" s="112">
        <v>2610</v>
      </c>
      <c r="L7" s="112">
        <v>13180</v>
      </c>
      <c r="M7" s="112">
        <v>5369</v>
      </c>
      <c r="N7" s="112">
        <v>19694</v>
      </c>
    </row>
    <row r="8" spans="1:14">
      <c r="A8" s="110" t="s">
        <v>23</v>
      </c>
      <c r="B8" s="112">
        <v>12163</v>
      </c>
      <c r="C8" s="112">
        <v>9614</v>
      </c>
      <c r="D8" s="112">
        <v>277</v>
      </c>
      <c r="E8" s="112">
        <v>8702</v>
      </c>
      <c r="F8" s="112">
        <v>6182</v>
      </c>
      <c r="G8" s="112">
        <v>10342</v>
      </c>
      <c r="H8" s="112">
        <v>2134</v>
      </c>
      <c r="I8" s="112">
        <v>1961</v>
      </c>
      <c r="J8" s="112">
        <v>4311</v>
      </c>
      <c r="K8" s="112">
        <v>3147</v>
      </c>
      <c r="L8" s="112">
        <v>11252</v>
      </c>
      <c r="M8" s="112">
        <v>5445</v>
      </c>
      <c r="N8" s="112">
        <v>18423</v>
      </c>
    </row>
    <row r="9" spans="1:14">
      <c r="A9" s="110" t="s">
        <v>24</v>
      </c>
      <c r="B9" s="112">
        <v>11321</v>
      </c>
      <c r="C9" s="112">
        <v>15836</v>
      </c>
      <c r="D9" s="112">
        <v>572</v>
      </c>
      <c r="E9" s="112">
        <v>15435</v>
      </c>
      <c r="F9" s="112">
        <v>4338</v>
      </c>
      <c r="G9" s="112">
        <v>12752</v>
      </c>
      <c r="H9" s="112">
        <v>8543</v>
      </c>
      <c r="I9" s="112">
        <v>8691</v>
      </c>
      <c r="J9" s="112">
        <v>16371</v>
      </c>
      <c r="K9" s="112">
        <v>11096</v>
      </c>
      <c r="L9" s="112">
        <v>24001</v>
      </c>
      <c r="M9" s="112">
        <v>8958</v>
      </c>
      <c r="N9" s="112">
        <v>37224</v>
      </c>
    </row>
    <row r="10" spans="1:14">
      <c r="A10" s="110" t="s">
        <v>25</v>
      </c>
      <c r="B10" s="112">
        <v>10906</v>
      </c>
      <c r="C10" s="112">
        <v>3174</v>
      </c>
      <c r="D10" s="112">
        <v>163</v>
      </c>
      <c r="E10" s="112">
        <v>3551</v>
      </c>
      <c r="F10" s="112">
        <v>1946</v>
      </c>
      <c r="G10" s="112">
        <v>4897</v>
      </c>
      <c r="H10" s="112">
        <v>954</v>
      </c>
      <c r="I10" s="112">
        <v>1163</v>
      </c>
      <c r="J10" s="112">
        <v>3327</v>
      </c>
      <c r="K10" s="112">
        <v>1909</v>
      </c>
      <c r="L10" s="112">
        <v>23573</v>
      </c>
      <c r="M10" s="112">
        <v>417</v>
      </c>
      <c r="N10" s="112">
        <v>8006</v>
      </c>
    </row>
    <row r="11" spans="1:14">
      <c r="B11" s="111">
        <f t="shared" ref="B11:N11" si="0">SUM(B5:B10)</f>
        <v>125911</v>
      </c>
      <c r="C11" s="111">
        <f t="shared" si="0"/>
        <v>136369</v>
      </c>
      <c r="D11" s="111">
        <f t="shared" si="0"/>
        <v>5696</v>
      </c>
      <c r="E11" s="111">
        <f t="shared" si="0"/>
        <v>134941</v>
      </c>
      <c r="F11" s="111">
        <f t="shared" si="0"/>
        <v>34969</v>
      </c>
      <c r="G11" s="111">
        <f t="shared" si="0"/>
        <v>102170</v>
      </c>
      <c r="H11" s="111">
        <f t="shared" si="0"/>
        <v>66304</v>
      </c>
      <c r="I11" s="111">
        <f t="shared" si="0"/>
        <v>67678</v>
      </c>
      <c r="J11" s="111">
        <f t="shared" si="0"/>
        <v>128614</v>
      </c>
      <c r="K11" s="111">
        <f t="shared" si="0"/>
        <v>86842</v>
      </c>
      <c r="L11" s="111">
        <f t="shared" si="0"/>
        <v>221331</v>
      </c>
      <c r="M11" s="111">
        <f t="shared" si="0"/>
        <v>80270</v>
      </c>
      <c r="N11" s="111">
        <f t="shared" si="0"/>
        <v>280269</v>
      </c>
    </row>
    <row r="12" spans="1:14"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</row>
    <row r="14" spans="1:14">
      <c r="A14" s="110" t="s">
        <v>20</v>
      </c>
      <c r="B14" s="109">
        <f t="shared" ref="B14:B19" si="1">B5/$B$11*100</f>
        <v>30.809063544884879</v>
      </c>
      <c r="C14" s="109">
        <f t="shared" ref="C14:C19" si="2">C5/$C$11*100</f>
        <v>34.997690090856423</v>
      </c>
      <c r="D14" s="109">
        <f t="shared" ref="D14:D19" si="3">D5/$D$11*100</f>
        <v>37.482443820224717</v>
      </c>
      <c r="E14" s="109">
        <f t="shared" ref="E14:E19" si="4">E5/$E$11*100</f>
        <v>34.556583988557968</v>
      </c>
      <c r="F14" s="109">
        <f t="shared" ref="F14:F19" si="5">F5/$F$11*100</f>
        <v>27.913294632388684</v>
      </c>
      <c r="G14" s="109">
        <f t="shared" ref="G14:G19" si="6">G5/$G$11*100</f>
        <v>31.912498776548887</v>
      </c>
      <c r="H14" s="109">
        <f t="shared" ref="H14:H19" si="7">H5/$H$11*100</f>
        <v>38.472791988416986</v>
      </c>
      <c r="I14" s="109">
        <f t="shared" ref="I14:I19" si="8">I5/$I$11*100</f>
        <v>39.322970536954401</v>
      </c>
      <c r="J14" s="109">
        <f t="shared" ref="J14:J19" si="9">J5/$J$11*100</f>
        <v>38.922667827763696</v>
      </c>
      <c r="K14" s="109">
        <f t="shared" ref="K14:K19" si="10">K5/$K$11*100</f>
        <v>39.427926579304945</v>
      </c>
      <c r="L14" s="109">
        <f t="shared" ref="L14:L19" si="11">L5/$L$11*100</f>
        <v>32.866611545603639</v>
      </c>
      <c r="M14" s="109">
        <f t="shared" ref="M14:M19" si="12">M5/$M$11*100</f>
        <v>37.29537809891616</v>
      </c>
      <c r="N14" s="109">
        <f t="shared" ref="N14:N19" si="13">N5/$N$11*100</f>
        <v>34.71914482158212</v>
      </c>
    </row>
    <row r="15" spans="1:14">
      <c r="A15" s="110" t="s">
        <v>21</v>
      </c>
      <c r="B15" s="109">
        <f t="shared" si="1"/>
        <v>31.342773864078595</v>
      </c>
      <c r="C15" s="109">
        <f t="shared" si="2"/>
        <v>36.186376669184348</v>
      </c>
      <c r="D15" s="109">
        <f t="shared" si="3"/>
        <v>38.851825842696627</v>
      </c>
      <c r="E15" s="109">
        <f t="shared" si="4"/>
        <v>36.744947791997987</v>
      </c>
      <c r="F15" s="109">
        <f t="shared" si="5"/>
        <v>23.672395550344589</v>
      </c>
      <c r="G15" s="109">
        <f t="shared" si="6"/>
        <v>31.482822746403055</v>
      </c>
      <c r="H15" s="109">
        <f t="shared" si="7"/>
        <v>39.732142857142854</v>
      </c>
      <c r="I15" s="109">
        <f t="shared" si="8"/>
        <v>39.909571795856849</v>
      </c>
      <c r="J15" s="109">
        <f t="shared" si="9"/>
        <v>39.078171894195037</v>
      </c>
      <c r="K15" s="109">
        <f t="shared" si="10"/>
        <v>38.967319960387833</v>
      </c>
      <c r="L15" s="109">
        <f t="shared" si="11"/>
        <v>34.600214158884206</v>
      </c>
      <c r="M15" s="109">
        <f t="shared" si="12"/>
        <v>37.553257755076622</v>
      </c>
      <c r="N15" s="109">
        <f t="shared" si="13"/>
        <v>35.542639392868992</v>
      </c>
    </row>
    <row r="16" spans="1:14">
      <c r="A16" s="110" t="s">
        <v>22</v>
      </c>
      <c r="B16" s="109">
        <f t="shared" si="1"/>
        <v>10.535219321584293</v>
      </c>
      <c r="C16" s="109">
        <f t="shared" si="2"/>
        <v>7.8258255175296441</v>
      </c>
      <c r="D16" s="109">
        <f t="shared" si="3"/>
        <v>5.8988764044943816</v>
      </c>
      <c r="E16" s="109">
        <f t="shared" si="4"/>
        <v>8.1798712029701868</v>
      </c>
      <c r="F16" s="109">
        <f t="shared" si="5"/>
        <v>12.7655923818239</v>
      </c>
      <c r="G16" s="109">
        <f t="shared" si="6"/>
        <v>9.2081824410296562</v>
      </c>
      <c r="H16" s="109">
        <f t="shared" si="7"/>
        <v>4.2531370656370662</v>
      </c>
      <c r="I16" s="109">
        <f t="shared" si="8"/>
        <v>3.3097904784420344</v>
      </c>
      <c r="J16" s="109">
        <f t="shared" si="9"/>
        <v>3.331674623291399</v>
      </c>
      <c r="K16" s="109">
        <f t="shared" si="10"/>
        <v>3.0054581884341678</v>
      </c>
      <c r="L16" s="109">
        <f t="shared" si="11"/>
        <v>5.9548820544794898</v>
      </c>
      <c r="M16" s="109">
        <f t="shared" si="12"/>
        <v>6.6886757194468665</v>
      </c>
      <c r="N16" s="109">
        <f t="shared" si="13"/>
        <v>7.0268206615786974</v>
      </c>
    </row>
    <row r="17" spans="1:14">
      <c r="A17" s="110" t="s">
        <v>23</v>
      </c>
      <c r="B17" s="109">
        <f t="shared" si="1"/>
        <v>9.6599979350493612</v>
      </c>
      <c r="C17" s="109">
        <f t="shared" si="2"/>
        <v>7.0499893670848941</v>
      </c>
      <c r="D17" s="109">
        <f t="shared" si="3"/>
        <v>4.8630617977528088</v>
      </c>
      <c r="E17" s="109">
        <f t="shared" si="4"/>
        <v>6.4487442660125529</v>
      </c>
      <c r="F17" s="109">
        <f t="shared" si="5"/>
        <v>17.678515256369927</v>
      </c>
      <c r="G17" s="109">
        <f t="shared" si="6"/>
        <v>10.122345111089361</v>
      </c>
      <c r="H17" s="109">
        <f t="shared" si="7"/>
        <v>3.2185086872586872</v>
      </c>
      <c r="I17" s="109">
        <f t="shared" si="8"/>
        <v>2.8975442536717986</v>
      </c>
      <c r="J17" s="109">
        <f t="shared" si="9"/>
        <v>3.3518901519274733</v>
      </c>
      <c r="K17" s="109">
        <f t="shared" si="10"/>
        <v>3.6238225743303931</v>
      </c>
      <c r="L17" s="109">
        <f t="shared" si="11"/>
        <v>5.0837885339152669</v>
      </c>
      <c r="M17" s="109">
        <f t="shared" si="12"/>
        <v>6.7833561729164078</v>
      </c>
      <c r="N17" s="109">
        <f t="shared" si="13"/>
        <v>6.5733277672521755</v>
      </c>
    </row>
    <row r="18" spans="1:14">
      <c r="A18" s="110" t="s">
        <v>24</v>
      </c>
      <c r="B18" s="109">
        <f t="shared" si="1"/>
        <v>8.9912716124881857</v>
      </c>
      <c r="C18" s="109">
        <f t="shared" si="2"/>
        <v>11.612609904010442</v>
      </c>
      <c r="D18" s="109">
        <f t="shared" si="3"/>
        <v>10.042134831460674</v>
      </c>
      <c r="E18" s="109">
        <f t="shared" si="4"/>
        <v>11.438332308193951</v>
      </c>
      <c r="F18" s="109">
        <f t="shared" si="5"/>
        <v>12.405273242014356</v>
      </c>
      <c r="G18" s="109">
        <f t="shared" si="6"/>
        <v>12.481158852892237</v>
      </c>
      <c r="H18" s="109">
        <f t="shared" si="7"/>
        <v>12.88459218146718</v>
      </c>
      <c r="I18" s="109">
        <f t="shared" si="8"/>
        <v>12.841691539348091</v>
      </c>
      <c r="J18" s="109">
        <f t="shared" si="9"/>
        <v>12.728785357737104</v>
      </c>
      <c r="K18" s="109">
        <f t="shared" si="10"/>
        <v>12.777227608760738</v>
      </c>
      <c r="L18" s="109">
        <f t="shared" si="11"/>
        <v>10.84393961984539</v>
      </c>
      <c r="M18" s="109">
        <f t="shared" si="12"/>
        <v>11.15983555500187</v>
      </c>
      <c r="N18" s="109">
        <f t="shared" si="13"/>
        <v>13.281525962557399</v>
      </c>
    </row>
    <row r="19" spans="1:14">
      <c r="A19" s="110" t="s">
        <v>25</v>
      </c>
      <c r="B19" s="109">
        <f t="shared" si="1"/>
        <v>8.6616737219146849</v>
      </c>
      <c r="C19" s="109">
        <f t="shared" si="2"/>
        <v>2.3275084513342472</v>
      </c>
      <c r="D19" s="109">
        <f t="shared" si="3"/>
        <v>2.8616573033707864</v>
      </c>
      <c r="E19" s="109">
        <f t="shared" si="4"/>
        <v>2.6315204422673615</v>
      </c>
      <c r="F19" s="109">
        <f t="shared" si="5"/>
        <v>5.5649289370585375</v>
      </c>
      <c r="G19" s="109">
        <f t="shared" si="6"/>
        <v>4.7929920720368013</v>
      </c>
      <c r="H19" s="109">
        <f t="shared" si="7"/>
        <v>1.4388272200772201</v>
      </c>
      <c r="I19" s="109">
        <f t="shared" si="8"/>
        <v>1.718431395726824</v>
      </c>
      <c r="J19" s="109">
        <f t="shared" si="9"/>
        <v>2.5868101450852938</v>
      </c>
      <c r="K19" s="109">
        <f t="shared" si="10"/>
        <v>2.1982450887819258</v>
      </c>
      <c r="L19" s="109">
        <f t="shared" si="11"/>
        <v>10.650564087272004</v>
      </c>
      <c r="M19" s="109">
        <f t="shared" si="12"/>
        <v>0.51949669864208303</v>
      </c>
      <c r="N19" s="109">
        <f t="shared" si="13"/>
        <v>2.8565413941606099</v>
      </c>
    </row>
    <row r="20" spans="1:14"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M59"/>
  <sheetViews>
    <sheetView topLeftCell="R4" workbookViewId="0">
      <selection activeCell="AA14" sqref="AA14"/>
    </sheetView>
  </sheetViews>
  <sheetFormatPr defaultColWidth="11" defaultRowHeight="15.75"/>
  <cols>
    <col min="1" max="1" width="21.375" customWidth="1"/>
    <col min="4" max="4" width="14.5" bestFit="1" customWidth="1"/>
    <col min="7" max="7" width="13.375" customWidth="1"/>
    <col min="8" max="8" width="16.125" customWidth="1"/>
    <col min="9" max="9" width="15.125" bestFit="1" customWidth="1"/>
    <col min="10" max="10" width="16.375" bestFit="1" customWidth="1"/>
    <col min="11" max="11" width="15.125" bestFit="1" customWidth="1"/>
    <col min="12" max="12" width="15.375" bestFit="1" customWidth="1"/>
    <col min="13" max="13" width="14.875" bestFit="1" customWidth="1"/>
    <col min="14" max="14" width="24.125" bestFit="1" customWidth="1"/>
    <col min="15" max="15" width="16.5" bestFit="1" customWidth="1"/>
    <col min="16" max="16" width="11.5" bestFit="1" customWidth="1"/>
    <col min="19" max="19" width="19.625" bestFit="1" customWidth="1"/>
    <col min="22" max="22" width="16.125" customWidth="1"/>
    <col min="37" max="37" width="19.625" bestFit="1" customWidth="1"/>
    <col min="43" max="43" width="12.875" customWidth="1"/>
    <col min="52" max="52" width="19.625" bestFit="1" customWidth="1"/>
  </cols>
  <sheetData>
    <row r="2" spans="1:65">
      <c r="A2" t="s">
        <v>0</v>
      </c>
    </row>
    <row r="4" spans="1:65">
      <c r="A4" s="22" t="s">
        <v>1</v>
      </c>
      <c r="B4" s="23">
        <v>2010</v>
      </c>
      <c r="C4" s="16"/>
      <c r="S4" s="124" t="s">
        <v>36</v>
      </c>
      <c r="T4" s="124"/>
      <c r="U4" s="25">
        <v>2010</v>
      </c>
    </row>
    <row r="5" spans="1:65" ht="9.9499999999999993" customHeight="1"/>
    <row r="6" spans="1:65" s="15" customFormat="1" ht="41.1" customHeight="1">
      <c r="A6" s="13" t="s">
        <v>2</v>
      </c>
      <c r="B6" s="13" t="s">
        <v>3</v>
      </c>
      <c r="C6" s="13" t="s">
        <v>17</v>
      </c>
      <c r="D6" s="13" t="s">
        <v>4</v>
      </c>
      <c r="E6" s="13" t="s">
        <v>5</v>
      </c>
      <c r="F6" s="14" t="s">
        <v>6</v>
      </c>
      <c r="G6" s="14" t="s">
        <v>7</v>
      </c>
      <c r="H6" s="14" t="s">
        <v>8</v>
      </c>
      <c r="I6" s="14" t="s">
        <v>9</v>
      </c>
      <c r="J6" s="14" t="s">
        <v>10</v>
      </c>
      <c r="K6" s="14" t="s">
        <v>11</v>
      </c>
      <c r="L6" s="14" t="s">
        <v>12</v>
      </c>
      <c r="M6" s="14" t="s">
        <v>13</v>
      </c>
      <c r="N6" s="14" t="s">
        <v>14</v>
      </c>
      <c r="O6" s="14" t="s">
        <v>15</v>
      </c>
      <c r="P6" s="14" t="s">
        <v>16</v>
      </c>
      <c r="S6" s="13" t="s">
        <v>2</v>
      </c>
      <c r="T6" s="13" t="s">
        <v>3</v>
      </c>
      <c r="U6" s="13" t="s">
        <v>17</v>
      </c>
      <c r="V6" s="13" t="s">
        <v>4</v>
      </c>
      <c r="W6" s="13" t="s">
        <v>5</v>
      </c>
      <c r="X6" s="14" t="s">
        <v>6</v>
      </c>
      <c r="Y6" s="14" t="s">
        <v>7</v>
      </c>
      <c r="Z6" s="14" t="s">
        <v>8</v>
      </c>
      <c r="AA6" s="14" t="s">
        <v>9</v>
      </c>
      <c r="AB6" s="14" t="s">
        <v>10</v>
      </c>
      <c r="AC6" s="14" t="s">
        <v>11</v>
      </c>
      <c r="AD6" s="14" t="s">
        <v>12</v>
      </c>
      <c r="AE6" s="14" t="s">
        <v>13</v>
      </c>
      <c r="AF6" s="14" t="s">
        <v>14</v>
      </c>
      <c r="AG6" s="14" t="s">
        <v>15</v>
      </c>
      <c r="AH6" s="14" t="s">
        <v>16</v>
      </c>
      <c r="AK6" s="15" t="s">
        <v>181</v>
      </c>
    </row>
    <row r="7" spans="1:65">
      <c r="A7" s="4" t="s">
        <v>18</v>
      </c>
      <c r="B7" s="5" t="s">
        <v>19</v>
      </c>
      <c r="C7" s="6">
        <f>SUM(D7:P7)</f>
        <v>619061</v>
      </c>
      <c r="D7" s="7">
        <v>52488</v>
      </c>
      <c r="E7" s="7">
        <v>61592</v>
      </c>
      <c r="F7" s="7">
        <v>2489</v>
      </c>
      <c r="G7" s="7">
        <v>58236</v>
      </c>
      <c r="H7" s="7">
        <v>14459</v>
      </c>
      <c r="I7" s="7">
        <v>40228</v>
      </c>
      <c r="J7" s="7">
        <v>28477</v>
      </c>
      <c r="K7" s="7">
        <v>28972</v>
      </c>
      <c r="L7" s="7">
        <v>54570</v>
      </c>
      <c r="M7" s="7">
        <v>36987</v>
      </c>
      <c r="N7" s="7">
        <v>88285</v>
      </c>
      <c r="O7" s="7">
        <v>35589</v>
      </c>
      <c r="P7" s="7">
        <v>116689</v>
      </c>
      <c r="S7" s="8" t="s">
        <v>18</v>
      </c>
      <c r="T7" s="9" t="s">
        <v>19</v>
      </c>
      <c r="U7" s="10">
        <v>606679.78</v>
      </c>
      <c r="V7" s="11">
        <v>51438.239999999998</v>
      </c>
      <c r="W7" s="11">
        <v>60360.160000000003</v>
      </c>
      <c r="X7" s="11">
        <v>2439.2199999999998</v>
      </c>
      <c r="Y7" s="11">
        <v>57071.28</v>
      </c>
      <c r="Z7" s="11">
        <v>14169.82</v>
      </c>
      <c r="AA7" s="11">
        <v>39423.440000000002</v>
      </c>
      <c r="AB7" s="11">
        <v>27907.46</v>
      </c>
      <c r="AC7" s="11">
        <v>28392.560000000001</v>
      </c>
      <c r="AD7" s="11">
        <v>53478.6</v>
      </c>
      <c r="AE7" s="11">
        <v>36247.26</v>
      </c>
      <c r="AF7" s="11">
        <v>86519.3</v>
      </c>
      <c r="AG7" s="11">
        <v>34877.22</v>
      </c>
      <c r="AH7" s="11">
        <v>114355.22</v>
      </c>
      <c r="AK7" s="8" t="s">
        <v>26</v>
      </c>
      <c r="AL7" s="11">
        <v>3336</v>
      </c>
      <c r="AM7" s="11">
        <v>5908</v>
      </c>
      <c r="AN7" s="11">
        <v>288</v>
      </c>
      <c r="AO7" s="11">
        <v>5987</v>
      </c>
      <c r="AP7" s="11">
        <v>442</v>
      </c>
      <c r="AQ7" s="11">
        <v>5021</v>
      </c>
      <c r="AR7" s="11">
        <v>4174</v>
      </c>
      <c r="AS7" s="11">
        <v>8325</v>
      </c>
      <c r="AT7" s="11">
        <v>5794</v>
      </c>
      <c r="AU7" s="11">
        <v>4004</v>
      </c>
      <c r="AV7" s="11">
        <v>21594</v>
      </c>
      <c r="AW7" s="11">
        <v>2886</v>
      </c>
      <c r="AX7" s="11">
        <v>14254</v>
      </c>
      <c r="AY7" s="114">
        <f>SUM(AL7:AX7)</f>
        <v>82013</v>
      </c>
    </row>
    <row r="8" spans="1:65">
      <c r="A8" s="8" t="s">
        <v>20</v>
      </c>
      <c r="B8" s="9" t="s">
        <v>19</v>
      </c>
      <c r="C8" s="10">
        <f t="shared" ref="C8:C21" si="0">SUM(D8:P8)</f>
        <v>514060</v>
      </c>
      <c r="D8" s="11">
        <v>38792</v>
      </c>
      <c r="E8" s="11">
        <v>47726</v>
      </c>
      <c r="F8" s="11">
        <v>2135</v>
      </c>
      <c r="G8" s="11">
        <v>46631</v>
      </c>
      <c r="H8" s="11">
        <v>9761</v>
      </c>
      <c r="I8" s="11">
        <v>32605</v>
      </c>
      <c r="J8" s="11">
        <v>25509</v>
      </c>
      <c r="K8" s="11">
        <v>26613</v>
      </c>
      <c r="L8" s="11">
        <v>50060</v>
      </c>
      <c r="M8" s="11">
        <v>34240</v>
      </c>
      <c r="N8" s="11">
        <v>72744</v>
      </c>
      <c r="O8" s="11">
        <v>29937</v>
      </c>
      <c r="P8" s="11">
        <v>97307</v>
      </c>
      <c r="S8" s="8" t="s">
        <v>20</v>
      </c>
      <c r="T8" s="9" t="s">
        <v>19</v>
      </c>
      <c r="U8" s="10">
        <v>537192.69999999995</v>
      </c>
      <c r="V8" s="11">
        <v>40537.64</v>
      </c>
      <c r="W8" s="11">
        <v>49873.67</v>
      </c>
      <c r="X8" s="11">
        <v>2231.0749999999998</v>
      </c>
      <c r="Y8" s="11">
        <v>48729.394999999997</v>
      </c>
      <c r="Z8" s="11">
        <v>10200.244999999999</v>
      </c>
      <c r="AA8" s="11">
        <v>34072.224999999999</v>
      </c>
      <c r="AB8" s="11">
        <v>26656.904999999999</v>
      </c>
      <c r="AC8" s="11">
        <v>27810.584999999999</v>
      </c>
      <c r="AD8" s="11">
        <v>52312.7</v>
      </c>
      <c r="AE8" s="11">
        <v>35780.800000000003</v>
      </c>
      <c r="AF8" s="11">
        <v>76017.48</v>
      </c>
      <c r="AG8" s="11">
        <v>31284.164999999997</v>
      </c>
      <c r="AH8" s="11">
        <v>101685.81499999999</v>
      </c>
      <c r="AK8" s="12" t="s">
        <v>27</v>
      </c>
      <c r="AL8" s="11">
        <v>2426</v>
      </c>
      <c r="AM8" s="11">
        <v>1574</v>
      </c>
      <c r="AN8" s="11">
        <v>30</v>
      </c>
      <c r="AO8" s="11">
        <v>1003</v>
      </c>
      <c r="AP8" s="11">
        <v>148</v>
      </c>
      <c r="AQ8" s="11">
        <v>732</v>
      </c>
      <c r="AR8" s="11">
        <v>70</v>
      </c>
      <c r="AS8" s="11">
        <v>0</v>
      </c>
      <c r="AT8" s="11">
        <v>291.60000000000002</v>
      </c>
      <c r="AU8" s="11">
        <v>994.4</v>
      </c>
      <c r="AV8" s="11">
        <v>2965</v>
      </c>
      <c r="AW8" s="11">
        <v>2451</v>
      </c>
      <c r="AX8" s="11">
        <v>2811</v>
      </c>
      <c r="AY8" s="114">
        <f t="shared" ref="AY8:AY23" si="1">SUM(AL8:AX8)</f>
        <v>15496</v>
      </c>
    </row>
    <row r="9" spans="1:65">
      <c r="A9" s="8" t="s">
        <v>21</v>
      </c>
      <c r="B9" s="9" t="s">
        <v>19</v>
      </c>
      <c r="C9" s="10">
        <f t="shared" si="0"/>
        <v>524846</v>
      </c>
      <c r="D9" s="11">
        <v>39464</v>
      </c>
      <c r="E9" s="11">
        <v>49347</v>
      </c>
      <c r="F9" s="11">
        <v>2213</v>
      </c>
      <c r="G9" s="11">
        <v>49584</v>
      </c>
      <c r="H9" s="11">
        <v>8278</v>
      </c>
      <c r="I9" s="11">
        <v>32166</v>
      </c>
      <c r="J9" s="11">
        <v>26344</v>
      </c>
      <c r="K9" s="11">
        <v>27010</v>
      </c>
      <c r="L9" s="11">
        <v>50260</v>
      </c>
      <c r="M9" s="11">
        <v>33840</v>
      </c>
      <c r="N9" s="11">
        <v>76581</v>
      </c>
      <c r="O9" s="11">
        <v>30144</v>
      </c>
      <c r="P9" s="11">
        <v>99615</v>
      </c>
      <c r="S9" s="8" t="s">
        <v>21</v>
      </c>
      <c r="T9" s="9" t="s">
        <v>19</v>
      </c>
      <c r="U9" s="10">
        <v>540591.38</v>
      </c>
      <c r="V9" s="11">
        <v>40647.919999999998</v>
      </c>
      <c r="W9" s="11">
        <v>50827.41</v>
      </c>
      <c r="X9" s="11">
        <v>2279.39</v>
      </c>
      <c r="Y9" s="11">
        <v>51071.519999999997</v>
      </c>
      <c r="Z9" s="11">
        <v>8526.34</v>
      </c>
      <c r="AA9" s="11">
        <v>33130.980000000003</v>
      </c>
      <c r="AB9" s="11">
        <v>27134.32</v>
      </c>
      <c r="AC9" s="11">
        <v>27820.3</v>
      </c>
      <c r="AD9" s="11">
        <v>51767.8</v>
      </c>
      <c r="AE9" s="11">
        <v>34855.199999999997</v>
      </c>
      <c r="AF9" s="11">
        <v>78878.429999999993</v>
      </c>
      <c r="AG9" s="11">
        <v>31048.32</v>
      </c>
      <c r="AH9" s="11">
        <v>102603.45</v>
      </c>
      <c r="AK9" s="8" t="s">
        <v>33</v>
      </c>
      <c r="AL9" s="11">
        <v>0</v>
      </c>
      <c r="AM9" s="11">
        <v>2062700</v>
      </c>
      <c r="AN9" s="11">
        <v>0</v>
      </c>
      <c r="AO9" s="11">
        <v>246125</v>
      </c>
      <c r="AP9" s="11">
        <v>0</v>
      </c>
      <c r="AQ9" s="11">
        <v>87002</v>
      </c>
      <c r="AR9" s="11">
        <v>0</v>
      </c>
      <c r="AS9" s="11">
        <v>0</v>
      </c>
      <c r="AT9" s="11">
        <v>20800</v>
      </c>
      <c r="AU9" s="11">
        <v>83200</v>
      </c>
      <c r="AV9" s="11">
        <v>559800</v>
      </c>
      <c r="AW9" s="11">
        <v>91541</v>
      </c>
      <c r="AX9" s="11">
        <v>415357</v>
      </c>
      <c r="AY9" s="114">
        <f t="shared" si="1"/>
        <v>3566525</v>
      </c>
    </row>
    <row r="10" spans="1:65">
      <c r="A10" s="8" t="s">
        <v>22</v>
      </c>
      <c r="B10" s="9" t="s">
        <v>19</v>
      </c>
      <c r="C10" s="10">
        <f t="shared" si="0"/>
        <v>99381</v>
      </c>
      <c r="D10" s="11">
        <v>13265</v>
      </c>
      <c r="E10" s="11">
        <v>10672</v>
      </c>
      <c r="F10" s="11">
        <v>336</v>
      </c>
      <c r="G10" s="11">
        <v>11038</v>
      </c>
      <c r="H10" s="11">
        <v>4464</v>
      </c>
      <c r="I10" s="11">
        <v>9408</v>
      </c>
      <c r="J10" s="11">
        <v>2820</v>
      </c>
      <c r="K10" s="11">
        <v>2240</v>
      </c>
      <c r="L10" s="11">
        <v>4285</v>
      </c>
      <c r="M10" s="11">
        <v>2610</v>
      </c>
      <c r="N10" s="11">
        <v>13180</v>
      </c>
      <c r="O10" s="11">
        <v>5369</v>
      </c>
      <c r="P10" s="11">
        <v>19694</v>
      </c>
      <c r="S10" s="8" t="s">
        <v>22</v>
      </c>
      <c r="T10" s="9" t="s">
        <v>19</v>
      </c>
      <c r="U10" s="10">
        <v>69487.08</v>
      </c>
      <c r="V10" s="11">
        <v>10900.6</v>
      </c>
      <c r="W10" s="11">
        <v>10486.49</v>
      </c>
      <c r="X10" s="11">
        <v>208.14500000000001</v>
      </c>
      <c r="Y10" s="11">
        <v>8341.885000000002</v>
      </c>
      <c r="Z10" s="11">
        <v>3969.5750000000007</v>
      </c>
      <c r="AA10" s="11">
        <v>5351.2150000000038</v>
      </c>
      <c r="AB10" s="11">
        <v>1250.5550000000001</v>
      </c>
      <c r="AC10" s="11">
        <v>581.97499999999854</v>
      </c>
      <c r="AD10" s="11">
        <v>1165.9000000000001</v>
      </c>
      <c r="AE10" s="11">
        <v>466.4600000000064</v>
      </c>
      <c r="AF10" s="11">
        <v>10501.82</v>
      </c>
      <c r="AG10" s="11">
        <v>3593.0550000000039</v>
      </c>
      <c r="AH10" s="11">
        <v>12669.405000000013</v>
      </c>
      <c r="AK10" s="8" t="s">
        <v>34</v>
      </c>
      <c r="AL10" s="11">
        <v>129500</v>
      </c>
      <c r="AM10" s="11">
        <v>89843</v>
      </c>
      <c r="AN10" s="11">
        <v>2232</v>
      </c>
      <c r="AO10" s="11">
        <v>40745</v>
      </c>
      <c r="AP10" s="11">
        <v>6374</v>
      </c>
      <c r="AQ10" s="11">
        <v>65547</v>
      </c>
      <c r="AR10" s="11">
        <v>60483</v>
      </c>
      <c r="AS10" s="11">
        <v>58178</v>
      </c>
      <c r="AT10" s="11">
        <v>48000</v>
      </c>
      <c r="AU10" s="11">
        <v>20000</v>
      </c>
      <c r="AV10" s="11">
        <v>342306</v>
      </c>
      <c r="AW10" s="11">
        <v>100919</v>
      </c>
      <c r="AX10" s="11">
        <v>191218</v>
      </c>
      <c r="AY10" s="114">
        <f t="shared" si="1"/>
        <v>1155345</v>
      </c>
    </row>
    <row r="11" spans="1:65">
      <c r="A11" s="8" t="s">
        <v>23</v>
      </c>
      <c r="B11" s="9" t="s">
        <v>19</v>
      </c>
      <c r="C11" s="10">
        <f t="shared" si="0"/>
        <v>93953</v>
      </c>
      <c r="D11" s="11">
        <v>12163</v>
      </c>
      <c r="E11" s="11">
        <v>9614</v>
      </c>
      <c r="F11" s="11">
        <v>277</v>
      </c>
      <c r="G11" s="11">
        <v>8702</v>
      </c>
      <c r="H11" s="11">
        <v>6182</v>
      </c>
      <c r="I11" s="11">
        <v>10342</v>
      </c>
      <c r="J11" s="11">
        <v>2134</v>
      </c>
      <c r="K11" s="11">
        <v>1961</v>
      </c>
      <c r="L11" s="11">
        <v>4311</v>
      </c>
      <c r="M11" s="11">
        <v>3147</v>
      </c>
      <c r="N11" s="11">
        <v>11252</v>
      </c>
      <c r="O11" s="11">
        <v>5445</v>
      </c>
      <c r="P11" s="11">
        <v>18423</v>
      </c>
      <c r="S11" s="8" t="s">
        <v>23</v>
      </c>
      <c r="T11" s="9" t="s">
        <v>19</v>
      </c>
      <c r="U11" s="10">
        <v>66088.399999999994</v>
      </c>
      <c r="V11" s="11">
        <v>10790.32</v>
      </c>
      <c r="W11" s="11">
        <v>9532.7499999999927</v>
      </c>
      <c r="X11" s="11">
        <v>159.83000000000001</v>
      </c>
      <c r="Y11" s="11">
        <v>5999.76</v>
      </c>
      <c r="Z11" s="11">
        <v>5643.48</v>
      </c>
      <c r="AA11" s="11">
        <v>6292.46</v>
      </c>
      <c r="AB11" s="11">
        <v>773.13999999999942</v>
      </c>
      <c r="AC11" s="11">
        <v>572.2599999999984</v>
      </c>
      <c r="AD11" s="11">
        <v>1710.8</v>
      </c>
      <c r="AE11" s="11">
        <v>1392.06</v>
      </c>
      <c r="AF11" s="11">
        <v>7640.87</v>
      </c>
      <c r="AG11" s="11">
        <v>3828.9</v>
      </c>
      <c r="AH11" s="11">
        <v>11751.77</v>
      </c>
      <c r="AK11" s="8" t="s">
        <v>35</v>
      </c>
      <c r="AL11" s="11">
        <v>1226800</v>
      </c>
      <c r="AM11" s="11">
        <v>1626750</v>
      </c>
      <c r="AN11" s="11">
        <v>43577</v>
      </c>
      <c r="AO11" s="11">
        <v>958638</v>
      </c>
      <c r="AP11" s="11">
        <v>178677</v>
      </c>
      <c r="AQ11" s="11">
        <v>626315</v>
      </c>
      <c r="AR11" s="11">
        <v>564279</v>
      </c>
      <c r="AS11" s="11">
        <v>733574</v>
      </c>
      <c r="AT11" s="11">
        <v>976800</v>
      </c>
      <c r="AU11" s="11">
        <v>712200</v>
      </c>
      <c r="AV11" s="11">
        <v>1846021</v>
      </c>
      <c r="AW11" s="11">
        <v>848998</v>
      </c>
      <c r="AX11" s="11">
        <v>2320015</v>
      </c>
      <c r="AY11" s="114">
        <f t="shared" si="1"/>
        <v>12662644</v>
      </c>
    </row>
    <row r="12" spans="1:65">
      <c r="A12" s="8" t="s">
        <v>24</v>
      </c>
      <c r="B12" s="9" t="s">
        <v>19</v>
      </c>
      <c r="C12" s="10">
        <f t="shared" si="0"/>
        <v>175138</v>
      </c>
      <c r="D12" s="11">
        <v>11321</v>
      </c>
      <c r="E12" s="11">
        <v>15836</v>
      </c>
      <c r="F12" s="11">
        <v>572</v>
      </c>
      <c r="G12" s="11">
        <v>15435</v>
      </c>
      <c r="H12" s="11">
        <v>4338</v>
      </c>
      <c r="I12" s="11">
        <v>12752</v>
      </c>
      <c r="J12" s="11">
        <v>8543</v>
      </c>
      <c r="K12" s="11">
        <v>8691</v>
      </c>
      <c r="L12" s="11">
        <v>16371</v>
      </c>
      <c r="M12" s="11">
        <v>11096</v>
      </c>
      <c r="N12" s="11">
        <v>24001</v>
      </c>
      <c r="O12" s="11">
        <v>8958</v>
      </c>
      <c r="P12" s="11">
        <v>37224</v>
      </c>
      <c r="S12" s="8" t="s">
        <v>24</v>
      </c>
      <c r="T12" s="9" t="s">
        <v>19</v>
      </c>
      <c r="U12" s="10">
        <v>180392.14</v>
      </c>
      <c r="V12" s="11">
        <v>11660.63</v>
      </c>
      <c r="W12" s="11">
        <v>16311.08</v>
      </c>
      <c r="X12" s="11">
        <v>589.16</v>
      </c>
      <c r="Y12" s="11">
        <v>15898.05</v>
      </c>
      <c r="Z12" s="11">
        <v>4468.1400000000003</v>
      </c>
      <c r="AA12" s="11">
        <v>13134.56</v>
      </c>
      <c r="AB12" s="11">
        <v>8799.2900000000009</v>
      </c>
      <c r="AC12" s="11">
        <v>8951.73</v>
      </c>
      <c r="AD12" s="11">
        <v>16862.13</v>
      </c>
      <c r="AE12" s="11">
        <v>11428.88</v>
      </c>
      <c r="AF12" s="11">
        <v>24721.03</v>
      </c>
      <c r="AG12" s="11">
        <v>9226.74</v>
      </c>
      <c r="AH12" s="11">
        <v>38340.720000000001</v>
      </c>
      <c r="AK12" s="12" t="s">
        <v>29</v>
      </c>
      <c r="AL12" s="11">
        <v>125155</v>
      </c>
      <c r="AM12" s="11">
        <v>44411</v>
      </c>
      <c r="AN12" s="11">
        <v>2772</v>
      </c>
      <c r="AO12" s="11">
        <v>57172</v>
      </c>
      <c r="AP12" s="11">
        <v>21965</v>
      </c>
      <c r="AQ12" s="11">
        <v>43903</v>
      </c>
      <c r="AR12" s="11">
        <v>11846</v>
      </c>
      <c r="AS12" s="11">
        <v>7207</v>
      </c>
      <c r="AT12" s="11">
        <v>45360</v>
      </c>
      <c r="AU12" s="11">
        <v>24240</v>
      </c>
      <c r="AV12" s="11">
        <v>50747</v>
      </c>
      <c r="AW12" s="11">
        <v>57684</v>
      </c>
      <c r="AX12" s="11">
        <v>96469</v>
      </c>
      <c r="AY12" s="114">
        <f t="shared" si="1"/>
        <v>588931</v>
      </c>
    </row>
    <row r="13" spans="1:65">
      <c r="A13" s="8" t="s">
        <v>25</v>
      </c>
      <c r="B13" s="9" t="s">
        <v>19</v>
      </c>
      <c r="C13" s="10">
        <f t="shared" si="0"/>
        <v>63986</v>
      </c>
      <c r="D13" s="11">
        <v>10906</v>
      </c>
      <c r="E13" s="11">
        <v>3174</v>
      </c>
      <c r="F13" s="11">
        <v>163</v>
      </c>
      <c r="G13" s="11">
        <v>3551</v>
      </c>
      <c r="H13" s="11">
        <v>1946</v>
      </c>
      <c r="I13" s="11">
        <v>4897</v>
      </c>
      <c r="J13" s="11">
        <v>954</v>
      </c>
      <c r="K13" s="11">
        <v>1163</v>
      </c>
      <c r="L13" s="11">
        <v>3327</v>
      </c>
      <c r="M13" s="11">
        <v>1909</v>
      </c>
      <c r="N13" s="11">
        <v>23573</v>
      </c>
      <c r="O13" s="11">
        <v>417</v>
      </c>
      <c r="P13" s="11">
        <v>8006</v>
      </c>
      <c r="S13" s="8" t="s">
        <v>25</v>
      </c>
      <c r="T13" s="9" t="s">
        <v>19</v>
      </c>
      <c r="U13" s="10">
        <v>69104.88</v>
      </c>
      <c r="V13" s="11">
        <v>11778.48</v>
      </c>
      <c r="W13" s="11">
        <v>3427.92</v>
      </c>
      <c r="X13" s="11">
        <v>176.04</v>
      </c>
      <c r="Y13" s="11">
        <v>3835.08</v>
      </c>
      <c r="Z13" s="11">
        <v>2101.6799999999998</v>
      </c>
      <c r="AA13" s="11">
        <v>5288.76</v>
      </c>
      <c r="AB13" s="11">
        <v>1030.32</v>
      </c>
      <c r="AC13" s="11">
        <v>1256.04</v>
      </c>
      <c r="AD13" s="11">
        <v>3593.16</v>
      </c>
      <c r="AE13" s="11">
        <v>2061.7199999999998</v>
      </c>
      <c r="AF13" s="11">
        <v>25458.84</v>
      </c>
      <c r="AG13" s="11">
        <v>450.36</v>
      </c>
      <c r="AH13" s="11">
        <v>8646.48</v>
      </c>
      <c r="AK13" s="12" t="s">
        <v>31</v>
      </c>
      <c r="AL13" s="11">
        <v>690968</v>
      </c>
      <c r="AM13" s="11">
        <v>591790</v>
      </c>
      <c r="AN13" s="11">
        <v>25242</v>
      </c>
      <c r="AO13" s="11">
        <v>529948</v>
      </c>
      <c r="AP13" s="11">
        <v>84446</v>
      </c>
      <c r="AQ13" s="11">
        <v>287851</v>
      </c>
      <c r="AR13" s="11">
        <v>240309</v>
      </c>
      <c r="AS13" s="11">
        <v>288558</v>
      </c>
      <c r="AT13" s="11">
        <v>601400</v>
      </c>
      <c r="AU13" s="11">
        <v>425600</v>
      </c>
      <c r="AV13" s="11">
        <v>793580</v>
      </c>
      <c r="AW13" s="11">
        <v>377910</v>
      </c>
      <c r="AX13" s="11">
        <v>1104534</v>
      </c>
      <c r="AY13" s="114">
        <f t="shared" si="1"/>
        <v>6042136</v>
      </c>
    </row>
    <row r="14" spans="1:65">
      <c r="A14" s="8" t="s">
        <v>26</v>
      </c>
      <c r="B14" s="9" t="s">
        <v>19</v>
      </c>
      <c r="C14" s="10">
        <f t="shared" si="0"/>
        <v>82013</v>
      </c>
      <c r="D14" s="11">
        <v>3336</v>
      </c>
      <c r="E14" s="11">
        <v>5908</v>
      </c>
      <c r="F14" s="11">
        <v>288</v>
      </c>
      <c r="G14" s="11">
        <v>5987</v>
      </c>
      <c r="H14" s="11">
        <v>442</v>
      </c>
      <c r="I14" s="11">
        <v>5021</v>
      </c>
      <c r="J14" s="11">
        <v>4174</v>
      </c>
      <c r="K14" s="11">
        <v>8325</v>
      </c>
      <c r="L14" s="11">
        <v>5794</v>
      </c>
      <c r="M14" s="11">
        <v>4004</v>
      </c>
      <c r="N14" s="11">
        <v>21594</v>
      </c>
      <c r="O14" s="11">
        <v>2886</v>
      </c>
      <c r="P14" s="11">
        <v>14254</v>
      </c>
      <c r="S14" s="8" t="s">
        <v>26</v>
      </c>
      <c r="T14" s="9" t="s">
        <v>19</v>
      </c>
      <c r="U14" s="10">
        <v>102516.25</v>
      </c>
      <c r="V14" s="11">
        <v>4170</v>
      </c>
      <c r="W14" s="11">
        <v>7385</v>
      </c>
      <c r="X14" s="11">
        <v>360</v>
      </c>
      <c r="Y14" s="11">
        <v>7483.75</v>
      </c>
      <c r="Z14" s="11">
        <v>552.5</v>
      </c>
      <c r="AA14" s="11">
        <v>6276.25</v>
      </c>
      <c r="AB14" s="11">
        <v>5217.5</v>
      </c>
      <c r="AC14" s="11">
        <v>10406.25</v>
      </c>
      <c r="AD14" s="11">
        <v>7242.5</v>
      </c>
      <c r="AE14" s="11">
        <v>5005</v>
      </c>
      <c r="AF14" s="11">
        <v>26992.5</v>
      </c>
      <c r="AG14" s="11">
        <v>3607.5</v>
      </c>
      <c r="AH14" s="11">
        <v>17817.5</v>
      </c>
      <c r="AK14" s="12" t="s">
        <v>32</v>
      </c>
      <c r="AL14" s="11">
        <v>6395804</v>
      </c>
      <c r="AM14" s="11">
        <v>5787805</v>
      </c>
      <c r="AN14" s="11">
        <v>277873</v>
      </c>
      <c r="AO14" s="11">
        <v>3920507</v>
      </c>
      <c r="AP14" s="11">
        <v>647620</v>
      </c>
      <c r="AQ14" s="11">
        <v>2746907</v>
      </c>
      <c r="AR14" s="11">
        <v>1777679</v>
      </c>
      <c r="AS14" s="11">
        <v>2134604</v>
      </c>
      <c r="AT14" s="11">
        <v>5079400</v>
      </c>
      <c r="AU14" s="11">
        <v>2882600</v>
      </c>
      <c r="AV14" s="11">
        <v>8311083</v>
      </c>
      <c r="AW14" s="11">
        <v>3943000</v>
      </c>
      <c r="AX14" s="11">
        <v>11605567</v>
      </c>
      <c r="AY14" s="114">
        <f t="shared" si="1"/>
        <v>55510449</v>
      </c>
    </row>
    <row r="15" spans="1:65">
      <c r="A15" s="12" t="s">
        <v>27</v>
      </c>
      <c r="B15" s="9" t="s">
        <v>19</v>
      </c>
      <c r="C15" s="10">
        <f t="shared" si="0"/>
        <v>15496</v>
      </c>
      <c r="D15" s="11">
        <v>2426</v>
      </c>
      <c r="E15" s="11">
        <v>1574</v>
      </c>
      <c r="F15" s="11">
        <v>30</v>
      </c>
      <c r="G15" s="11">
        <v>1003</v>
      </c>
      <c r="H15" s="11">
        <v>148</v>
      </c>
      <c r="I15" s="11">
        <v>732</v>
      </c>
      <c r="J15" s="11">
        <v>70</v>
      </c>
      <c r="K15" s="11">
        <v>0</v>
      </c>
      <c r="L15" s="11">
        <v>291.60000000000002</v>
      </c>
      <c r="M15" s="11">
        <v>994.4</v>
      </c>
      <c r="N15" s="11">
        <v>2965</v>
      </c>
      <c r="O15" s="11">
        <v>2451</v>
      </c>
      <c r="P15" s="11">
        <v>2811</v>
      </c>
      <c r="S15" s="12" t="s">
        <v>27</v>
      </c>
      <c r="T15" s="9" t="s">
        <v>19</v>
      </c>
      <c r="U15" s="10">
        <v>18595.2</v>
      </c>
      <c r="V15" s="11">
        <v>2911.2</v>
      </c>
      <c r="W15" s="11">
        <v>1888.8</v>
      </c>
      <c r="X15" s="11">
        <v>36</v>
      </c>
      <c r="Y15" s="11">
        <v>1203.5999999999999</v>
      </c>
      <c r="Z15" s="11">
        <v>177.6</v>
      </c>
      <c r="AA15" s="11">
        <v>878.4</v>
      </c>
      <c r="AB15" s="11">
        <v>84</v>
      </c>
      <c r="AC15" s="11">
        <v>0</v>
      </c>
      <c r="AD15" s="11">
        <v>349.92</v>
      </c>
      <c r="AE15" s="11">
        <v>1193.28</v>
      </c>
      <c r="AF15" s="11">
        <v>3558</v>
      </c>
      <c r="AG15" s="11">
        <v>2941.2</v>
      </c>
      <c r="AH15" s="11">
        <v>3373.2</v>
      </c>
      <c r="AK15" s="115" t="s">
        <v>182</v>
      </c>
      <c r="AY15" s="114">
        <f t="shared" si="1"/>
        <v>0</v>
      </c>
      <c r="AZ15" s="31" t="s">
        <v>183</v>
      </c>
    </row>
    <row r="16" spans="1:65">
      <c r="A16" s="8" t="s">
        <v>33</v>
      </c>
      <c r="B16" s="9" t="s">
        <v>28</v>
      </c>
      <c r="C16" s="10">
        <f t="shared" si="0"/>
        <v>3566525</v>
      </c>
      <c r="D16" s="11">
        <v>0</v>
      </c>
      <c r="E16" s="11">
        <v>2062700</v>
      </c>
      <c r="F16" s="11">
        <v>0</v>
      </c>
      <c r="G16" s="11">
        <v>246125</v>
      </c>
      <c r="H16" s="11">
        <v>0</v>
      </c>
      <c r="I16" s="11">
        <v>87002</v>
      </c>
      <c r="J16" s="11">
        <v>0</v>
      </c>
      <c r="K16" s="11">
        <v>0</v>
      </c>
      <c r="L16" s="11">
        <v>20800</v>
      </c>
      <c r="M16" s="11">
        <v>83200</v>
      </c>
      <c r="N16" s="11">
        <v>559800</v>
      </c>
      <c r="O16" s="11">
        <v>91541</v>
      </c>
      <c r="P16" s="11">
        <v>415357</v>
      </c>
      <c r="S16" s="8" t="s">
        <v>33</v>
      </c>
      <c r="T16" s="9" t="s">
        <v>28</v>
      </c>
      <c r="U16" s="10">
        <v>3744851.25</v>
      </c>
      <c r="V16" s="11">
        <v>0</v>
      </c>
      <c r="W16" s="11">
        <v>2165835</v>
      </c>
      <c r="X16" s="11">
        <v>0</v>
      </c>
      <c r="Y16" s="11">
        <v>258431.25</v>
      </c>
      <c r="Z16" s="11">
        <v>0</v>
      </c>
      <c r="AA16" s="11">
        <v>91352.1</v>
      </c>
      <c r="AB16" s="11">
        <v>0</v>
      </c>
      <c r="AC16" s="11">
        <v>0</v>
      </c>
      <c r="AD16" s="11">
        <v>21840</v>
      </c>
      <c r="AE16" s="11">
        <v>87360</v>
      </c>
      <c r="AF16" s="11">
        <v>587790</v>
      </c>
      <c r="AG16" s="11">
        <v>96118.05</v>
      </c>
      <c r="AH16" s="11">
        <v>436124.85</v>
      </c>
      <c r="AK16" s="8" t="s">
        <v>26</v>
      </c>
      <c r="AL16" s="17">
        <v>3632</v>
      </c>
      <c r="AM16" s="17">
        <v>11432.5</v>
      </c>
      <c r="AN16" s="17">
        <v>328.75</v>
      </c>
      <c r="AO16" s="17">
        <v>9312.5</v>
      </c>
      <c r="AP16" s="17">
        <v>1275</v>
      </c>
      <c r="AQ16" s="17">
        <v>8346.25</v>
      </c>
      <c r="AR16" s="17">
        <v>6395.4</v>
      </c>
      <c r="AS16" s="17">
        <v>8533.75</v>
      </c>
      <c r="AT16" s="17">
        <v>9100</v>
      </c>
      <c r="AU16" s="17">
        <v>7462.5</v>
      </c>
      <c r="AV16" s="17">
        <v>27701.25</v>
      </c>
      <c r="AW16" s="17">
        <v>4372.5</v>
      </c>
      <c r="AX16" s="17">
        <v>22815.68181818182</v>
      </c>
      <c r="AY16" s="114">
        <f t="shared" si="1"/>
        <v>120708.08181818182</v>
      </c>
      <c r="AZ16" s="8" t="s">
        <v>26</v>
      </c>
      <c r="BA16" s="17">
        <v>2905.6</v>
      </c>
      <c r="BB16" s="17">
        <v>9146</v>
      </c>
      <c r="BC16" s="17">
        <v>263</v>
      </c>
      <c r="BD16" s="17">
        <v>7450</v>
      </c>
      <c r="BE16" s="17">
        <v>1020</v>
      </c>
      <c r="BF16" s="17">
        <v>6677</v>
      </c>
      <c r="BG16" s="17">
        <v>5116.32</v>
      </c>
      <c r="BH16" s="17">
        <v>6827</v>
      </c>
      <c r="BI16" s="17">
        <v>7280</v>
      </c>
      <c r="BJ16" s="17">
        <v>5970</v>
      </c>
      <c r="BK16" s="17">
        <v>22161</v>
      </c>
      <c r="BL16" s="17">
        <v>3498</v>
      </c>
      <c r="BM16" s="17">
        <v>18252.545454545456</v>
      </c>
    </row>
    <row r="17" spans="1:65">
      <c r="A17" s="8" t="s">
        <v>34</v>
      </c>
      <c r="B17" s="9" t="s">
        <v>28</v>
      </c>
      <c r="C17" s="10">
        <f t="shared" si="0"/>
        <v>1155345</v>
      </c>
      <c r="D17" s="11">
        <v>129500</v>
      </c>
      <c r="E17" s="11">
        <v>89843</v>
      </c>
      <c r="F17" s="11">
        <v>2232</v>
      </c>
      <c r="G17" s="11">
        <v>40745</v>
      </c>
      <c r="H17" s="11">
        <v>6374</v>
      </c>
      <c r="I17" s="11">
        <v>65547</v>
      </c>
      <c r="J17" s="11">
        <v>60483</v>
      </c>
      <c r="K17" s="11">
        <v>58178</v>
      </c>
      <c r="L17" s="11">
        <v>48000</v>
      </c>
      <c r="M17" s="11">
        <v>20000</v>
      </c>
      <c r="N17" s="11">
        <v>342306</v>
      </c>
      <c r="O17" s="11">
        <v>100919</v>
      </c>
      <c r="P17" s="11">
        <v>191218</v>
      </c>
      <c r="S17" s="8" t="s">
        <v>34</v>
      </c>
      <c r="T17" s="9" t="s">
        <v>28</v>
      </c>
      <c r="U17" s="10">
        <v>1178451.8999999999</v>
      </c>
      <c r="V17" s="11">
        <v>132090</v>
      </c>
      <c r="W17" s="11">
        <v>91639.86</v>
      </c>
      <c r="X17" s="11">
        <v>2276.64</v>
      </c>
      <c r="Y17" s="11">
        <v>41559.9</v>
      </c>
      <c r="Z17" s="11">
        <v>6501.48</v>
      </c>
      <c r="AA17" s="11">
        <v>66857.94</v>
      </c>
      <c r="AB17" s="11">
        <v>61692.66</v>
      </c>
      <c r="AC17" s="11">
        <v>59341.56</v>
      </c>
      <c r="AD17" s="11">
        <v>48960</v>
      </c>
      <c r="AE17" s="11">
        <v>20400</v>
      </c>
      <c r="AF17" s="11">
        <v>349152.12</v>
      </c>
      <c r="AG17" s="11">
        <v>102937.38</v>
      </c>
      <c r="AH17" s="11">
        <v>195042.36</v>
      </c>
      <c r="AK17" s="12" t="s">
        <v>27</v>
      </c>
      <c r="AL17" s="17">
        <v>3564</v>
      </c>
      <c r="AM17" s="17">
        <v>5458.8</v>
      </c>
      <c r="AN17" s="17">
        <v>449.12842105263155</v>
      </c>
      <c r="AO17" s="17">
        <v>4625.04</v>
      </c>
      <c r="AP17" s="17">
        <v>0</v>
      </c>
      <c r="AQ17" s="17">
        <v>539.10476190476186</v>
      </c>
      <c r="AR17" s="17">
        <v>1867.8019047619046</v>
      </c>
      <c r="AS17" s="17">
        <v>444</v>
      </c>
      <c r="AT17" s="17">
        <v>978.24</v>
      </c>
      <c r="AU17" s="17">
        <v>1508.16</v>
      </c>
      <c r="AV17" s="17">
        <v>3590.88</v>
      </c>
      <c r="AW17" s="17">
        <v>10541.727272727274</v>
      </c>
      <c r="AX17" s="17">
        <v>13469.893527272727</v>
      </c>
      <c r="AY17" s="114">
        <f t="shared" si="1"/>
        <v>47036.775887719297</v>
      </c>
      <c r="AZ17" s="12" t="s">
        <v>27</v>
      </c>
      <c r="BA17" s="17">
        <v>2970</v>
      </c>
      <c r="BB17" s="17">
        <v>4549</v>
      </c>
      <c r="BC17" s="17">
        <v>374.27368421052631</v>
      </c>
      <c r="BD17" s="17">
        <v>3854.2</v>
      </c>
      <c r="BE17" s="17">
        <v>0</v>
      </c>
      <c r="BF17" s="17">
        <v>449.25396825396825</v>
      </c>
      <c r="BG17" s="17">
        <v>1556.5015873015873</v>
      </c>
      <c r="BH17" s="17">
        <v>370</v>
      </c>
      <c r="BI17" s="17">
        <v>815.2</v>
      </c>
      <c r="BJ17" s="17">
        <v>1256.8</v>
      </c>
      <c r="BK17" s="17">
        <v>2992.4</v>
      </c>
      <c r="BL17" s="17">
        <v>8784.7727272727279</v>
      </c>
      <c r="BM17" s="17">
        <v>11224.911272727273</v>
      </c>
    </row>
    <row r="18" spans="1:65">
      <c r="A18" s="8" t="s">
        <v>35</v>
      </c>
      <c r="B18" s="9" t="s">
        <v>28</v>
      </c>
      <c r="C18" s="10">
        <f t="shared" si="0"/>
        <v>12662644</v>
      </c>
      <c r="D18" s="11">
        <v>1226800</v>
      </c>
      <c r="E18" s="11">
        <v>1626750</v>
      </c>
      <c r="F18" s="11">
        <v>43577</v>
      </c>
      <c r="G18" s="11">
        <v>958638</v>
      </c>
      <c r="H18" s="11">
        <v>178677</v>
      </c>
      <c r="I18" s="11">
        <v>626315</v>
      </c>
      <c r="J18" s="11">
        <v>564279</v>
      </c>
      <c r="K18" s="11">
        <v>733574</v>
      </c>
      <c r="L18" s="11">
        <v>976800</v>
      </c>
      <c r="M18" s="11">
        <v>712200</v>
      </c>
      <c r="N18" s="11">
        <v>1846021</v>
      </c>
      <c r="O18" s="11">
        <v>848998</v>
      </c>
      <c r="P18" s="11">
        <v>2320015</v>
      </c>
      <c r="S18" s="8" t="s">
        <v>35</v>
      </c>
      <c r="T18" s="9" t="s">
        <v>28</v>
      </c>
      <c r="U18" s="10">
        <v>12461210.849999998</v>
      </c>
      <c r="V18" s="11">
        <v>1224210</v>
      </c>
      <c r="W18" s="11">
        <v>1521818.14</v>
      </c>
      <c r="X18" s="11">
        <v>43532.36</v>
      </c>
      <c r="Y18" s="11">
        <v>945516.85</v>
      </c>
      <c r="Z18" s="11">
        <v>178549.52</v>
      </c>
      <c r="AA18" s="11">
        <v>620653.96</v>
      </c>
      <c r="AB18" s="11">
        <v>563069.34</v>
      </c>
      <c r="AC18" s="11">
        <v>732410.44</v>
      </c>
      <c r="AD18" s="11">
        <v>974800</v>
      </c>
      <c r="AE18" s="11">
        <v>707640</v>
      </c>
      <c r="AF18" s="11">
        <v>1811184.88</v>
      </c>
      <c r="AG18" s="11">
        <v>842402.57</v>
      </c>
      <c r="AH18" s="11">
        <v>2295422.79</v>
      </c>
      <c r="AK18" s="8" t="s">
        <v>33</v>
      </c>
      <c r="AL18" s="17">
        <v>73271.100000000006</v>
      </c>
      <c r="AM18" s="17">
        <v>3202053.75</v>
      </c>
      <c r="AN18" s="17">
        <v>0</v>
      </c>
      <c r="AO18" s="17">
        <v>364126.31535983249</v>
      </c>
      <c r="AP18" s="17">
        <v>0</v>
      </c>
      <c r="AQ18" s="17">
        <v>129383.2754910759</v>
      </c>
      <c r="AR18" s="17">
        <v>0</v>
      </c>
      <c r="AS18" s="17">
        <v>0</v>
      </c>
      <c r="AT18" s="17">
        <v>42045.147079911461</v>
      </c>
      <c r="AU18" s="17">
        <v>168180.58831964585</v>
      </c>
      <c r="AV18" s="17">
        <v>1079801.893171493</v>
      </c>
      <c r="AW18" s="17">
        <v>173868.45</v>
      </c>
      <c r="AX18" s="17">
        <v>620828.25</v>
      </c>
      <c r="AY18" s="114">
        <f t="shared" si="1"/>
        <v>5853558.7694219584</v>
      </c>
      <c r="AZ18" s="8" t="s">
        <v>33</v>
      </c>
      <c r="BA18" s="17">
        <v>69782</v>
      </c>
      <c r="BB18" s="17">
        <v>3049575</v>
      </c>
      <c r="BC18" s="17">
        <v>0</v>
      </c>
      <c r="BD18" s="17">
        <v>346786.96700936428</v>
      </c>
      <c r="BE18" s="17">
        <v>0</v>
      </c>
      <c r="BF18" s="17">
        <v>123222.16713435799</v>
      </c>
      <c r="BG18" s="17">
        <v>0</v>
      </c>
      <c r="BH18" s="17">
        <v>0</v>
      </c>
      <c r="BI18" s="17">
        <v>40042.997218963297</v>
      </c>
      <c r="BJ18" s="17">
        <v>160171.98887585319</v>
      </c>
      <c r="BK18" s="17">
        <v>1028382.7554014219</v>
      </c>
      <c r="BL18" s="17">
        <v>165589</v>
      </c>
      <c r="BM18" s="17">
        <v>591265</v>
      </c>
    </row>
    <row r="19" spans="1:65">
      <c r="A19" s="12" t="s">
        <v>29</v>
      </c>
      <c r="B19" s="9" t="s">
        <v>30</v>
      </c>
      <c r="C19" s="10">
        <f t="shared" si="0"/>
        <v>588931</v>
      </c>
      <c r="D19" s="11">
        <v>125155</v>
      </c>
      <c r="E19" s="11">
        <v>44411</v>
      </c>
      <c r="F19" s="11">
        <v>2772</v>
      </c>
      <c r="G19" s="11">
        <v>57172</v>
      </c>
      <c r="H19" s="11">
        <v>21965</v>
      </c>
      <c r="I19" s="11">
        <v>43903</v>
      </c>
      <c r="J19" s="11">
        <v>11846</v>
      </c>
      <c r="K19" s="11">
        <v>7207</v>
      </c>
      <c r="L19" s="11">
        <v>45360</v>
      </c>
      <c r="M19" s="11">
        <v>24240</v>
      </c>
      <c r="N19" s="11">
        <v>50747</v>
      </c>
      <c r="O19" s="11">
        <v>57684</v>
      </c>
      <c r="P19" s="11">
        <v>96469</v>
      </c>
      <c r="S19" s="12" t="s">
        <v>29</v>
      </c>
      <c r="T19" s="9" t="s">
        <v>30</v>
      </c>
      <c r="U19" s="10">
        <v>588931</v>
      </c>
      <c r="V19" s="11">
        <v>125155</v>
      </c>
      <c r="W19" s="11">
        <v>44411</v>
      </c>
      <c r="X19" s="11">
        <v>2772</v>
      </c>
      <c r="Y19" s="11">
        <v>57172</v>
      </c>
      <c r="Z19" s="11">
        <v>21965</v>
      </c>
      <c r="AA19" s="11">
        <v>43903</v>
      </c>
      <c r="AB19" s="11">
        <v>11846</v>
      </c>
      <c r="AC19" s="11">
        <v>7207</v>
      </c>
      <c r="AD19" s="11">
        <v>45360</v>
      </c>
      <c r="AE19" s="11">
        <v>24240</v>
      </c>
      <c r="AF19" s="11">
        <v>50747</v>
      </c>
      <c r="AG19" s="11">
        <v>57684</v>
      </c>
      <c r="AH19" s="11">
        <v>96469</v>
      </c>
      <c r="AK19" s="8" t="s">
        <v>34</v>
      </c>
      <c r="AL19" s="17">
        <v>830464.62</v>
      </c>
      <c r="AM19" s="17">
        <v>897100.307368421</v>
      </c>
      <c r="AN19" s="17">
        <v>20908.566631578946</v>
      </c>
      <c r="AO19" s="17">
        <v>287150.05926809908</v>
      </c>
      <c r="AP19" s="17">
        <v>46335.137892718471</v>
      </c>
      <c r="AQ19" s="17">
        <v>168409.66058301213</v>
      </c>
      <c r="AR19" s="17">
        <v>134837.27029623368</v>
      </c>
      <c r="AS19" s="17">
        <v>175291.94925816104</v>
      </c>
      <c r="AT19" s="17">
        <v>157274.50756018673</v>
      </c>
      <c r="AU19" s="17">
        <v>65531.044816744477</v>
      </c>
      <c r="AV19" s="17">
        <v>623053.62780000002</v>
      </c>
      <c r="AW19" s="17">
        <v>662936.8218181819</v>
      </c>
      <c r="AX19" s="17">
        <v>1638078.0093818186</v>
      </c>
      <c r="AY19" s="114">
        <f t="shared" si="1"/>
        <v>5707371.5826751553</v>
      </c>
      <c r="AZ19" s="8" t="s">
        <v>34</v>
      </c>
      <c r="BA19" s="17">
        <v>814181</v>
      </c>
      <c r="BB19" s="17">
        <v>879510.10526315786</v>
      </c>
      <c r="BC19" s="17">
        <v>20498.594736842104</v>
      </c>
      <c r="BD19" s="17">
        <v>281519.66594911675</v>
      </c>
      <c r="BE19" s="17">
        <v>45426.605777174969</v>
      </c>
      <c r="BF19" s="17">
        <v>165107.51037550208</v>
      </c>
      <c r="BG19" s="17">
        <v>132193.40225120948</v>
      </c>
      <c r="BH19" s="17">
        <v>171854.85221388337</v>
      </c>
      <c r="BI19" s="17">
        <v>154190.69368645758</v>
      </c>
      <c r="BJ19" s="17">
        <v>64246.122369357327</v>
      </c>
      <c r="BK19" s="17">
        <v>610836.89</v>
      </c>
      <c r="BL19" s="17">
        <v>649938.06060606067</v>
      </c>
      <c r="BM19" s="17">
        <v>1605958.832727273</v>
      </c>
    </row>
    <row r="20" spans="1:65">
      <c r="A20" s="12" t="s">
        <v>31</v>
      </c>
      <c r="B20" s="9" t="s">
        <v>30</v>
      </c>
      <c r="C20" s="10">
        <f t="shared" si="0"/>
        <v>6042136</v>
      </c>
      <c r="D20" s="11">
        <v>690968</v>
      </c>
      <c r="E20" s="11">
        <v>591790</v>
      </c>
      <c r="F20" s="11">
        <v>25242</v>
      </c>
      <c r="G20" s="11">
        <v>529948</v>
      </c>
      <c r="H20" s="11">
        <v>84446</v>
      </c>
      <c r="I20" s="11">
        <v>287851</v>
      </c>
      <c r="J20" s="11">
        <v>240309</v>
      </c>
      <c r="K20" s="11">
        <v>288558</v>
      </c>
      <c r="L20" s="11">
        <v>601400</v>
      </c>
      <c r="M20" s="11">
        <v>425600</v>
      </c>
      <c r="N20" s="11">
        <v>793580</v>
      </c>
      <c r="O20" s="11">
        <v>377910</v>
      </c>
      <c r="P20" s="11">
        <v>1104534</v>
      </c>
      <c r="S20" s="12" t="s">
        <v>31</v>
      </c>
      <c r="T20" s="9" t="s">
        <v>30</v>
      </c>
      <c r="U20" s="10">
        <v>6042136</v>
      </c>
      <c r="V20" s="11">
        <v>690968</v>
      </c>
      <c r="W20" s="11">
        <v>591790</v>
      </c>
      <c r="X20" s="11">
        <v>25242</v>
      </c>
      <c r="Y20" s="11">
        <v>529948</v>
      </c>
      <c r="Z20" s="11">
        <v>84446</v>
      </c>
      <c r="AA20" s="11">
        <v>287851</v>
      </c>
      <c r="AB20" s="11">
        <v>240309</v>
      </c>
      <c r="AC20" s="11">
        <v>288558</v>
      </c>
      <c r="AD20" s="11">
        <v>601400</v>
      </c>
      <c r="AE20" s="11">
        <v>425600</v>
      </c>
      <c r="AF20" s="11">
        <v>793580</v>
      </c>
      <c r="AG20" s="11">
        <v>377910</v>
      </c>
      <c r="AH20" s="11">
        <v>1104534</v>
      </c>
      <c r="AK20" s="8" t="s">
        <v>35</v>
      </c>
      <c r="AL20" s="17">
        <v>1101469.28</v>
      </c>
      <c r="AM20" s="17">
        <v>1450403.36368421</v>
      </c>
      <c r="AN20" s="17">
        <v>38842.612315789476</v>
      </c>
      <c r="AO20" s="17">
        <v>848612.88607019209</v>
      </c>
      <c r="AP20" s="17">
        <v>168214.2134262133</v>
      </c>
      <c r="AQ20" s="17">
        <v>605230.15703538945</v>
      </c>
      <c r="AR20" s="17">
        <v>523673.13540866692</v>
      </c>
      <c r="AS20" s="17">
        <v>680785.79754523141</v>
      </c>
      <c r="AT20" s="17">
        <v>976774.66817304841</v>
      </c>
      <c r="AU20" s="17">
        <v>683452.97170469596</v>
      </c>
      <c r="AV20" s="17">
        <v>1967687.980416493</v>
      </c>
      <c r="AW20" s="17">
        <v>590585.84560606082</v>
      </c>
      <c r="AX20" s="17">
        <v>1646125.9515272728</v>
      </c>
      <c r="AY20" s="114">
        <f t="shared" si="1"/>
        <v>11281858.862913264</v>
      </c>
      <c r="AZ20" s="8" t="s">
        <v>35</v>
      </c>
      <c r="BA20" s="17">
        <v>1121242</v>
      </c>
      <c r="BB20" s="17">
        <v>1620472.3157894737</v>
      </c>
      <c r="BC20" s="17">
        <v>39252.584210526315</v>
      </c>
      <c r="BD20" s="17">
        <v>871582.62773964251</v>
      </c>
      <c r="BE20" s="17">
        <v>169122.74554175683</v>
      </c>
      <c r="BF20" s="17">
        <v>614693.41559961753</v>
      </c>
      <c r="BG20" s="17">
        <v>526317.00345369114</v>
      </c>
      <c r="BH20" s="17">
        <v>684222.89458950912</v>
      </c>
      <c r="BI20" s="17">
        <v>981860.63190772582</v>
      </c>
      <c r="BJ20" s="17">
        <v>692746.4935958758</v>
      </c>
      <c r="BK20" s="17">
        <v>2031323.855986564</v>
      </c>
      <c r="BL20" s="17">
        <v>611864.05681818188</v>
      </c>
      <c r="BM20" s="17">
        <v>1707808.3781818184</v>
      </c>
    </row>
    <row r="21" spans="1:65">
      <c r="A21" s="12" t="s">
        <v>32</v>
      </c>
      <c r="B21" s="9" t="s">
        <v>30</v>
      </c>
      <c r="C21" s="10">
        <f t="shared" si="0"/>
        <v>55510449</v>
      </c>
      <c r="D21" s="11">
        <v>6395804</v>
      </c>
      <c r="E21" s="11">
        <v>5787805</v>
      </c>
      <c r="F21" s="11">
        <v>277873</v>
      </c>
      <c r="G21" s="11">
        <v>3920507</v>
      </c>
      <c r="H21" s="11">
        <v>647620</v>
      </c>
      <c r="I21" s="11">
        <v>2746907</v>
      </c>
      <c r="J21" s="11">
        <v>1777679</v>
      </c>
      <c r="K21" s="11">
        <v>2134604</v>
      </c>
      <c r="L21" s="11">
        <v>5079400</v>
      </c>
      <c r="M21" s="11">
        <v>2882600</v>
      </c>
      <c r="N21" s="11">
        <v>8311083</v>
      </c>
      <c r="O21" s="11">
        <v>3943000</v>
      </c>
      <c r="P21" s="11">
        <v>11605567</v>
      </c>
      <c r="S21" s="12" t="s">
        <v>32</v>
      </c>
      <c r="T21" s="9" t="s">
        <v>30</v>
      </c>
      <c r="U21" s="10">
        <v>55510449</v>
      </c>
      <c r="V21" s="11">
        <v>6395804</v>
      </c>
      <c r="W21" s="11">
        <v>5787805</v>
      </c>
      <c r="X21" s="11">
        <v>277873</v>
      </c>
      <c r="Y21" s="11">
        <v>3920507</v>
      </c>
      <c r="Z21" s="11">
        <v>647620</v>
      </c>
      <c r="AA21" s="11">
        <v>2746907</v>
      </c>
      <c r="AB21" s="11">
        <v>1777679</v>
      </c>
      <c r="AC21" s="11">
        <v>2134604</v>
      </c>
      <c r="AD21" s="11">
        <v>5079400</v>
      </c>
      <c r="AE21" s="11">
        <v>2882600</v>
      </c>
      <c r="AF21" s="11">
        <v>8311083</v>
      </c>
      <c r="AG21" s="11">
        <v>3943000</v>
      </c>
      <c r="AH21" s="11">
        <v>11605567</v>
      </c>
      <c r="AK21" s="12" t="s">
        <v>29</v>
      </c>
      <c r="AL21" s="17">
        <v>184209</v>
      </c>
      <c r="AM21" s="17">
        <v>87200.31578947368</v>
      </c>
      <c r="AN21" s="17">
        <v>8532.5842105263164</v>
      </c>
      <c r="AO21" s="17">
        <v>288454.20736007701</v>
      </c>
      <c r="AP21" s="17">
        <v>57379.904166282467</v>
      </c>
      <c r="AQ21" s="17">
        <v>138839.13292056619</v>
      </c>
      <c r="AR21" s="17">
        <v>71977.0609570753</v>
      </c>
      <c r="AS21" s="17">
        <v>42139.175747040877</v>
      </c>
      <c r="AT21" s="17">
        <v>61547.271428571432</v>
      </c>
      <c r="AU21" s="17">
        <v>31419.728571428572</v>
      </c>
      <c r="AV21" s="17">
        <v>135637.9834200397</v>
      </c>
      <c r="AW21" s="17">
        <v>95363.113636363632</v>
      </c>
      <c r="AX21" s="17">
        <v>179669.83636363636</v>
      </c>
      <c r="AY21" s="114">
        <f t="shared" si="1"/>
        <v>1382369.3145710817</v>
      </c>
      <c r="AZ21" s="12" t="s">
        <v>29</v>
      </c>
      <c r="BA21" s="17">
        <v>184209</v>
      </c>
      <c r="BB21" s="17">
        <v>87200.31578947368</v>
      </c>
      <c r="BC21" s="17">
        <v>8532.5842105263164</v>
      </c>
      <c r="BD21" s="17">
        <v>288454.20736007701</v>
      </c>
      <c r="BE21" s="17">
        <v>57379.904166282467</v>
      </c>
      <c r="BF21" s="17">
        <v>138839.13292056619</v>
      </c>
      <c r="BG21" s="17">
        <v>71977.0609570753</v>
      </c>
      <c r="BH21" s="17">
        <v>42139.175747040877</v>
      </c>
      <c r="BI21" s="17">
        <v>61547.271428571432</v>
      </c>
      <c r="BJ21" s="17">
        <v>31419.728571428572</v>
      </c>
      <c r="BK21" s="17">
        <v>135637.9834200397</v>
      </c>
      <c r="BL21" s="17">
        <v>95363.113636363632</v>
      </c>
      <c r="BM21" s="17">
        <v>179669.83636363636</v>
      </c>
    </row>
    <row r="22" spans="1:65">
      <c r="AK22" s="12" t="s">
        <v>31</v>
      </c>
      <c r="AL22" s="17">
        <v>1261781</v>
      </c>
      <c r="AM22" s="17">
        <v>1121585.3157894737</v>
      </c>
      <c r="AN22" s="17">
        <v>57713.984210526316</v>
      </c>
      <c r="AO22" s="17">
        <v>1705921.3562748285</v>
      </c>
      <c r="AP22" s="17">
        <v>194915.24107544962</v>
      </c>
      <c r="AQ22" s="17">
        <v>698204.30158359231</v>
      </c>
      <c r="AR22" s="17">
        <v>1164996.0499865683</v>
      </c>
      <c r="AS22" s="17">
        <v>1398906.07128732</v>
      </c>
      <c r="AT22" s="17">
        <v>843248.29600778967</v>
      </c>
      <c r="AU22" s="17">
        <v>596751.70399221033</v>
      </c>
      <c r="AV22" s="17">
        <v>2591969.996166015</v>
      </c>
      <c r="AW22" s="17">
        <v>1489588.7537878787</v>
      </c>
      <c r="AX22" s="17">
        <v>3312377.2345454548</v>
      </c>
      <c r="AY22" s="114">
        <f t="shared" si="1"/>
        <v>16437959.304707106</v>
      </c>
      <c r="AZ22" s="12" t="s">
        <v>31</v>
      </c>
      <c r="BA22" s="17">
        <v>1261781</v>
      </c>
      <c r="BB22" s="17">
        <v>1121585.3157894737</v>
      </c>
      <c r="BC22" s="17">
        <v>57713.984210526316</v>
      </c>
      <c r="BD22" s="17">
        <v>1705921.3562748285</v>
      </c>
      <c r="BE22" s="17">
        <v>194915.24107544962</v>
      </c>
      <c r="BF22" s="17">
        <v>698204.30158359231</v>
      </c>
      <c r="BG22" s="17">
        <v>1164996.0499865683</v>
      </c>
      <c r="BH22" s="17">
        <v>1398906.07128732</v>
      </c>
      <c r="BI22" s="17">
        <v>843248.29600778967</v>
      </c>
      <c r="BJ22" s="17">
        <v>596751.70399221033</v>
      </c>
      <c r="BK22" s="17">
        <v>2591969.996166015</v>
      </c>
      <c r="BL22" s="17">
        <v>1489588.7537878787</v>
      </c>
      <c r="BM22" s="17">
        <v>3312377.2345454548</v>
      </c>
    </row>
    <row r="23" spans="1:65">
      <c r="A23" s="22" t="s">
        <v>1</v>
      </c>
      <c r="B23" s="22">
        <v>2020</v>
      </c>
      <c r="S23" s="124" t="s">
        <v>36</v>
      </c>
      <c r="T23" s="124"/>
      <c r="U23" s="26">
        <v>2020</v>
      </c>
      <c r="AK23" s="12" t="s">
        <v>32</v>
      </c>
      <c r="AL23" s="21">
        <v>14397290</v>
      </c>
      <c r="AM23" s="21">
        <v>11666616.684210526</v>
      </c>
      <c r="AN23" s="21">
        <v>409005.91578947369</v>
      </c>
      <c r="AO23" s="21">
        <v>6031719.3965628995</v>
      </c>
      <c r="AP23" s="21">
        <v>1657825.9675341728</v>
      </c>
      <c r="AQ23" s="21">
        <v>7298057.1175639536</v>
      </c>
      <c r="AR23" s="21">
        <v>3044041.3531316333</v>
      </c>
      <c r="AS23" s="21">
        <v>3655229.5007305872</v>
      </c>
      <c r="AT23" s="21">
        <v>10181766.390354183</v>
      </c>
      <c r="AU23" s="21">
        <v>5778233.6096458174</v>
      </c>
      <c r="AV23" s="21">
        <v>26338957.197447397</v>
      </c>
      <c r="AW23" s="21">
        <v>15113607.909090908</v>
      </c>
      <c r="AX23" s="21">
        <v>57520671.590909086</v>
      </c>
      <c r="AY23" s="114">
        <f t="shared" si="1"/>
        <v>163093022.63297063</v>
      </c>
      <c r="AZ23" s="12" t="s">
        <v>32</v>
      </c>
      <c r="BA23" s="21">
        <v>14397290</v>
      </c>
      <c r="BB23" s="21">
        <v>11666616.684210526</v>
      </c>
      <c r="BC23" s="21">
        <v>409005.91578947369</v>
      </c>
      <c r="BD23" s="21">
        <v>6031719.3965628995</v>
      </c>
      <c r="BE23" s="21">
        <v>1657825.9675341728</v>
      </c>
      <c r="BF23" s="21">
        <v>7298057.1175639536</v>
      </c>
      <c r="BG23" s="21">
        <v>3044041.3531316333</v>
      </c>
      <c r="BH23" s="21">
        <v>3655229.5007305872</v>
      </c>
      <c r="BI23" s="21">
        <v>10181766.390354183</v>
      </c>
      <c r="BJ23" s="21">
        <v>5778233.6096458174</v>
      </c>
      <c r="BK23" s="21">
        <v>26338957.197447397</v>
      </c>
      <c r="BL23" s="21">
        <v>15113607.909090908</v>
      </c>
      <c r="BM23" s="21">
        <v>57520671.590909086</v>
      </c>
    </row>
    <row r="25" spans="1:65" ht="45">
      <c r="A25" s="13" t="s">
        <v>2</v>
      </c>
      <c r="B25" s="13" t="s">
        <v>3</v>
      </c>
      <c r="C25" s="13" t="s">
        <v>17</v>
      </c>
      <c r="D25" s="13" t="s">
        <v>4</v>
      </c>
      <c r="E25" s="13" t="s">
        <v>5</v>
      </c>
      <c r="F25" s="14" t="s">
        <v>6</v>
      </c>
      <c r="G25" s="14" t="s">
        <v>7</v>
      </c>
      <c r="H25" s="14" t="s">
        <v>8</v>
      </c>
      <c r="I25" s="14" t="s">
        <v>9</v>
      </c>
      <c r="J25" s="14" t="s">
        <v>10</v>
      </c>
      <c r="K25" s="14" t="s">
        <v>11</v>
      </c>
      <c r="L25" s="14" t="s">
        <v>12</v>
      </c>
      <c r="M25" s="14" t="s">
        <v>13</v>
      </c>
      <c r="N25" s="14" t="s">
        <v>14</v>
      </c>
      <c r="O25" s="14" t="s">
        <v>15</v>
      </c>
      <c r="P25" s="14" t="s">
        <v>16</v>
      </c>
      <c r="S25" s="13" t="s">
        <v>2</v>
      </c>
      <c r="T25" s="13" t="s">
        <v>3</v>
      </c>
      <c r="U25" s="13" t="s">
        <v>17</v>
      </c>
      <c r="V25" s="13" t="s">
        <v>4</v>
      </c>
      <c r="W25" s="13" t="s">
        <v>5</v>
      </c>
      <c r="X25" s="14" t="s">
        <v>6</v>
      </c>
      <c r="Y25" s="14" t="s">
        <v>7</v>
      </c>
      <c r="Z25" s="14" t="s">
        <v>8</v>
      </c>
      <c r="AA25" s="14" t="s">
        <v>9</v>
      </c>
      <c r="AB25" s="14" t="s">
        <v>10</v>
      </c>
      <c r="AC25" s="14" t="s">
        <v>11</v>
      </c>
      <c r="AD25" s="14" t="s">
        <v>12</v>
      </c>
      <c r="AE25" s="14" t="s">
        <v>13</v>
      </c>
      <c r="AF25" s="14" t="s">
        <v>14</v>
      </c>
      <c r="AG25" s="14" t="s">
        <v>15</v>
      </c>
      <c r="AH25" s="14" t="s">
        <v>16</v>
      </c>
    </row>
    <row r="26" spans="1:65">
      <c r="A26" s="4" t="s">
        <v>18</v>
      </c>
      <c r="B26" s="5" t="s">
        <v>19</v>
      </c>
      <c r="C26" s="3">
        <f t="shared" ref="C26:C40" si="2">SUM(D26:P26)</f>
        <v>544900</v>
      </c>
      <c r="D26" s="17">
        <v>42974</v>
      </c>
      <c r="E26" s="17">
        <v>48441</v>
      </c>
      <c r="F26" s="17">
        <v>2194</v>
      </c>
      <c r="G26" s="17">
        <v>53116</v>
      </c>
      <c r="H26" s="17">
        <v>13518</v>
      </c>
      <c r="I26" s="17">
        <v>37665</v>
      </c>
      <c r="J26" s="17">
        <v>26333</v>
      </c>
      <c r="K26" s="17">
        <v>27253</v>
      </c>
      <c r="L26" s="17">
        <v>51193</v>
      </c>
      <c r="M26" s="18">
        <v>34689</v>
      </c>
      <c r="N26" s="17">
        <v>77393</v>
      </c>
      <c r="O26" s="17">
        <v>29509</v>
      </c>
      <c r="P26" s="17">
        <v>100622</v>
      </c>
      <c r="S26" s="4" t="s">
        <v>18</v>
      </c>
      <c r="T26" s="5" t="s">
        <v>19</v>
      </c>
      <c r="U26" s="3">
        <v>534002</v>
      </c>
      <c r="V26" s="17">
        <v>42114.52</v>
      </c>
      <c r="W26" s="17">
        <v>47472.18</v>
      </c>
      <c r="X26" s="17">
        <v>2150.12</v>
      </c>
      <c r="Y26" s="17">
        <v>52053.68</v>
      </c>
      <c r="Z26" s="17">
        <v>13247.64</v>
      </c>
      <c r="AA26" s="17">
        <v>36911.699999999997</v>
      </c>
      <c r="AB26" s="17">
        <v>25806.34</v>
      </c>
      <c r="AC26" s="17">
        <v>26707.94</v>
      </c>
      <c r="AD26" s="17">
        <v>50169.14</v>
      </c>
      <c r="AE26" s="18">
        <v>33995.22</v>
      </c>
      <c r="AF26" s="17">
        <v>75845.14</v>
      </c>
      <c r="AG26" s="17">
        <v>28918.82</v>
      </c>
      <c r="AH26" s="17">
        <v>98609.56</v>
      </c>
      <c r="AK26" s="8" t="s">
        <v>26</v>
      </c>
      <c r="AL26">
        <f>(AL16-AL7)/AL7</f>
        <v>8.8729016786570747E-2</v>
      </c>
      <c r="AM26">
        <f>(AM16-AM7)/AM7</f>
        <v>0.93508801624915372</v>
      </c>
      <c r="AN26">
        <f t="shared" ref="AN26:AX26" si="3">(AN16-AN7)/AN7</f>
        <v>0.14149305555555555</v>
      </c>
      <c r="AO26">
        <f t="shared" si="3"/>
        <v>0.5554534825455153</v>
      </c>
      <c r="AP26">
        <f t="shared" si="3"/>
        <v>1.8846153846153846</v>
      </c>
      <c r="AQ26">
        <f t="shared" si="3"/>
        <v>0.6622684724158534</v>
      </c>
      <c r="AR26">
        <f t="shared" si="3"/>
        <v>0.53219932918064194</v>
      </c>
      <c r="AS26">
        <f t="shared" si="3"/>
        <v>2.5075075075075073E-2</v>
      </c>
      <c r="AT26">
        <f t="shared" si="3"/>
        <v>0.57059026579219885</v>
      </c>
      <c r="AU26">
        <f t="shared" si="3"/>
        <v>0.86376123876123878</v>
      </c>
      <c r="AV26">
        <f t="shared" si="3"/>
        <v>0.28282161711586551</v>
      </c>
      <c r="AW26">
        <f t="shared" si="3"/>
        <v>0.51507276507276512</v>
      </c>
      <c r="AX26">
        <f t="shared" si="3"/>
        <v>0.60065117287651326</v>
      </c>
      <c r="AZ26" s="8" t="s">
        <v>26</v>
      </c>
      <c r="BA26">
        <f t="shared" ref="BA26:BM26" si="4">BA16/AL7-1</f>
        <v>-0.12901678657074345</v>
      </c>
      <c r="BB26">
        <f t="shared" si="4"/>
        <v>0.54807041299932302</v>
      </c>
      <c r="BC26">
        <f t="shared" si="4"/>
        <v>-8.680555555555558E-2</v>
      </c>
      <c r="BD26">
        <f t="shared" si="4"/>
        <v>0.24436278603641215</v>
      </c>
      <c r="BE26">
        <f t="shared" si="4"/>
        <v>1.3076923076923075</v>
      </c>
      <c r="BF26">
        <f t="shared" si="4"/>
        <v>0.32981477793268277</v>
      </c>
      <c r="BG26">
        <f t="shared" si="4"/>
        <v>0.22575946334451369</v>
      </c>
      <c r="BH26">
        <f t="shared" si="4"/>
        <v>-0.17993993993993995</v>
      </c>
      <c r="BI26">
        <f t="shared" si="4"/>
        <v>0.25647221263375908</v>
      </c>
      <c r="BJ26">
        <f t="shared" si="4"/>
        <v>0.49100899100899098</v>
      </c>
      <c r="BK26">
        <f t="shared" si="4"/>
        <v>2.6257293692692363E-2</v>
      </c>
      <c r="BL26">
        <f t="shared" si="4"/>
        <v>0.21205821205821196</v>
      </c>
      <c r="BM26">
        <f t="shared" si="4"/>
        <v>0.28052093830121061</v>
      </c>
    </row>
    <row r="27" spans="1:65">
      <c r="A27" s="8" t="s">
        <v>20</v>
      </c>
      <c r="B27" s="9" t="s">
        <v>19</v>
      </c>
      <c r="C27" s="10">
        <f t="shared" si="2"/>
        <v>449171</v>
      </c>
      <c r="D27" s="17">
        <v>31126</v>
      </c>
      <c r="E27" s="17">
        <v>38697</v>
      </c>
      <c r="F27" s="17">
        <v>1801</v>
      </c>
      <c r="G27" s="17">
        <v>41759</v>
      </c>
      <c r="H27" s="17">
        <v>9135</v>
      </c>
      <c r="I27" s="17">
        <v>30516</v>
      </c>
      <c r="J27" s="17">
        <v>24015</v>
      </c>
      <c r="K27" s="17">
        <v>25055</v>
      </c>
      <c r="L27" s="17">
        <v>46957</v>
      </c>
      <c r="M27" s="17">
        <v>32117</v>
      </c>
      <c r="N27" s="17">
        <v>62917</v>
      </c>
      <c r="O27" s="17">
        <v>24434</v>
      </c>
      <c r="P27" s="17">
        <v>80642</v>
      </c>
      <c r="S27" s="8" t="s">
        <v>20</v>
      </c>
      <c r="T27" s="9" t="s">
        <v>19</v>
      </c>
      <c r="U27" s="10">
        <v>469383.69500000007</v>
      </c>
      <c r="V27" s="17">
        <v>32526.67</v>
      </c>
      <c r="W27" s="17">
        <v>40438.364999999998</v>
      </c>
      <c r="X27" s="17">
        <v>1882.0450000000001</v>
      </c>
      <c r="Y27" s="17">
        <v>43638.154999999999</v>
      </c>
      <c r="Z27" s="17">
        <v>9546.0749999999989</v>
      </c>
      <c r="AA27" s="17">
        <v>31889.22</v>
      </c>
      <c r="AB27" s="17">
        <v>25095.674999999999</v>
      </c>
      <c r="AC27" s="17">
        <v>26182.474999999999</v>
      </c>
      <c r="AD27" s="17">
        <v>49070.064999999995</v>
      </c>
      <c r="AE27" s="17">
        <v>33562.264999999999</v>
      </c>
      <c r="AF27" s="17">
        <v>65748.264999999999</v>
      </c>
      <c r="AG27" s="17">
        <v>25533.53</v>
      </c>
      <c r="AH27" s="17">
        <v>84270.89</v>
      </c>
      <c r="AK27" s="12" t="s">
        <v>27</v>
      </c>
      <c r="AL27">
        <f>(AL17-AL8)/AL8</f>
        <v>0.4690849134377576</v>
      </c>
      <c r="AM27">
        <f t="shared" ref="AM27:AW27" si="5">(AM17-AM8)/AM8</f>
        <v>2.4681067344345617</v>
      </c>
      <c r="AN27">
        <f>(AN17-AN8)/AN8</f>
        <v>13.970947368421053</v>
      </c>
      <c r="AO27">
        <f t="shared" si="5"/>
        <v>3.6112063808574275</v>
      </c>
      <c r="AP27">
        <f>(AP17-AP8)/AP8</f>
        <v>-1</v>
      </c>
      <c r="AQ27">
        <f t="shared" si="5"/>
        <v>-0.2635180848295603</v>
      </c>
      <c r="AR27">
        <f t="shared" si="5"/>
        <v>25.682884353741493</v>
      </c>
      <c r="AS27" t="e">
        <f>(AS17-AS8)/AS8</f>
        <v>#DIV/0!</v>
      </c>
      <c r="AT27">
        <f t="shared" si="5"/>
        <v>2.3547325102880654</v>
      </c>
      <c r="AU27">
        <f t="shared" si="5"/>
        <v>0.51665325824617869</v>
      </c>
      <c r="AV27">
        <f t="shared" si="5"/>
        <v>0.21108937605396294</v>
      </c>
      <c r="AW27">
        <f t="shared" si="5"/>
        <v>3.3009903193501731</v>
      </c>
      <c r="AX27">
        <f>(AX17-AX8)/AX8</f>
        <v>3.7918511302997961</v>
      </c>
      <c r="AZ27" s="12" t="s">
        <v>27</v>
      </c>
      <c r="BA27">
        <f t="shared" ref="BA27:BA33" si="6">BA17/AL8-1</f>
        <v>0.22423742786479806</v>
      </c>
      <c r="BB27">
        <f t="shared" ref="BB27:BB33" si="7">BB17/AM8-1</f>
        <v>1.8900889453621348</v>
      </c>
      <c r="BC27">
        <f t="shared" ref="BC27:BC33" si="8">BC17/AN8-1</f>
        <v>11.475789473684211</v>
      </c>
      <c r="BD27">
        <f t="shared" ref="BD27:BD33" si="9">BD17/AO8-1</f>
        <v>2.8426719840478563</v>
      </c>
      <c r="BE27">
        <f t="shared" ref="BE27:BE33" si="10">BE17/AP8-1</f>
        <v>-1</v>
      </c>
      <c r="BF27">
        <f t="shared" ref="BF27:BF33" si="11">BF17/AQ8-1</f>
        <v>-0.38626507069130023</v>
      </c>
      <c r="BG27">
        <f t="shared" ref="BG27:BG33" si="12">BG17/AR8-1</f>
        <v>21.235736961451249</v>
      </c>
      <c r="BH27" t="e">
        <f t="shared" ref="BH27:BH33" si="13">BH17/AS8-1</f>
        <v>#DIV/0!</v>
      </c>
      <c r="BI27">
        <f t="shared" ref="BI27:BI33" si="14">BI17/AT8-1</f>
        <v>1.7956104252400547</v>
      </c>
      <c r="BJ27">
        <f t="shared" ref="BJ27:BJ33" si="15">BJ17/AU8-1</f>
        <v>0.2638777152051488</v>
      </c>
      <c r="BK27">
        <f t="shared" ref="BK27:BK33" si="16">BK17/AV8-1</f>
        <v>9.2411467116357837E-3</v>
      </c>
      <c r="BL27">
        <f t="shared" ref="BL27:BL33" si="17">BL17/AW8-1</f>
        <v>2.5841585994584775</v>
      </c>
      <c r="BM27">
        <f t="shared" ref="BM27:BM33" si="18">BM17/AX8-1</f>
        <v>2.9932092752498303</v>
      </c>
    </row>
    <row r="28" spans="1:65">
      <c r="A28" s="8" t="s">
        <v>21</v>
      </c>
      <c r="B28" s="9" t="s">
        <v>19</v>
      </c>
      <c r="C28" s="10">
        <f t="shared" si="2"/>
        <v>458308</v>
      </c>
      <c r="D28" s="17">
        <v>31666</v>
      </c>
      <c r="E28" s="17">
        <v>40027</v>
      </c>
      <c r="F28" s="17">
        <v>1866</v>
      </c>
      <c r="G28" s="17">
        <v>44380</v>
      </c>
      <c r="H28" s="17">
        <v>7748</v>
      </c>
      <c r="I28" s="17">
        <v>30105</v>
      </c>
      <c r="J28" s="17">
        <v>24801</v>
      </c>
      <c r="K28" s="17">
        <v>25428</v>
      </c>
      <c r="L28" s="17">
        <v>47144</v>
      </c>
      <c r="M28" s="17">
        <v>31742</v>
      </c>
      <c r="N28" s="17">
        <v>66252</v>
      </c>
      <c r="O28" s="17">
        <v>24601</v>
      </c>
      <c r="P28" s="17">
        <v>82548</v>
      </c>
      <c r="S28" s="8" t="s">
        <v>21</v>
      </c>
      <c r="T28" s="9" t="s">
        <v>19</v>
      </c>
      <c r="U28" s="10">
        <v>472057.24</v>
      </c>
      <c r="V28" s="17">
        <v>32615.98</v>
      </c>
      <c r="W28" s="17">
        <v>41227.81</v>
      </c>
      <c r="X28" s="17">
        <v>1921.98</v>
      </c>
      <c r="Y28" s="17">
        <v>45711.4</v>
      </c>
      <c r="Z28" s="17">
        <v>7980.44</v>
      </c>
      <c r="AA28" s="17">
        <v>31008.15</v>
      </c>
      <c r="AB28" s="17">
        <v>25545.03</v>
      </c>
      <c r="AC28" s="17">
        <v>26190.84</v>
      </c>
      <c r="AD28" s="17">
        <v>48558.32</v>
      </c>
      <c r="AE28" s="17">
        <v>32694.26</v>
      </c>
      <c r="AF28" s="17">
        <v>68239.56</v>
      </c>
      <c r="AG28" s="17">
        <v>25339.03</v>
      </c>
      <c r="AH28" s="17">
        <v>85024.44</v>
      </c>
      <c r="AK28" s="8" t="s">
        <v>33</v>
      </c>
      <c r="AL28" t="e">
        <f>(AL18-AL9)/AL9</f>
        <v>#DIV/0!</v>
      </c>
      <c r="AM28">
        <f t="shared" ref="AM28:AX28" si="19">(AM18-AM9)/AM9</f>
        <v>0.55236037717554665</v>
      </c>
      <c r="AN28">
        <f>0</f>
        <v>0</v>
      </c>
      <c r="AO28">
        <f t="shared" si="19"/>
        <v>0.47943652761739963</v>
      </c>
      <c r="AP28">
        <f>0</f>
        <v>0</v>
      </c>
      <c r="AQ28">
        <f t="shared" si="19"/>
        <v>0.48712989921008593</v>
      </c>
      <c r="AR28">
        <f>0</f>
        <v>0</v>
      </c>
      <c r="AS28">
        <f>0</f>
        <v>0</v>
      </c>
      <c r="AT28">
        <f t="shared" si="19"/>
        <v>1.0214013019188202</v>
      </c>
      <c r="AU28">
        <f t="shared" si="19"/>
        <v>1.0214013019188202</v>
      </c>
      <c r="AV28">
        <f t="shared" si="19"/>
        <v>0.92890656157822971</v>
      </c>
      <c r="AW28">
        <f t="shared" si="19"/>
        <v>0.89935056422805093</v>
      </c>
      <c r="AX28">
        <f t="shared" si="19"/>
        <v>0.49468589671054058</v>
      </c>
      <c r="AZ28" s="8" t="s">
        <v>33</v>
      </c>
      <c r="BA28" t="e">
        <f t="shared" si="6"/>
        <v>#DIV/0!</v>
      </c>
      <c r="BB28">
        <f t="shared" si="7"/>
        <v>0.47843845445290145</v>
      </c>
      <c r="BC28" t="e">
        <f t="shared" si="8"/>
        <v>#DIV/0!</v>
      </c>
      <c r="BD28">
        <f t="shared" si="9"/>
        <v>0.40898716915942823</v>
      </c>
      <c r="BE28" t="e">
        <f t="shared" si="10"/>
        <v>#DIV/0!</v>
      </c>
      <c r="BF28">
        <f t="shared" si="11"/>
        <v>0.41631418972389134</v>
      </c>
      <c r="BG28" t="e">
        <f t="shared" si="12"/>
        <v>#DIV/0!</v>
      </c>
      <c r="BH28" t="e">
        <f t="shared" si="13"/>
        <v>#DIV/0!</v>
      </c>
      <c r="BI28">
        <f t="shared" si="14"/>
        <v>0.92514409706554313</v>
      </c>
      <c r="BJ28">
        <f t="shared" si="15"/>
        <v>0.92514409706554313</v>
      </c>
      <c r="BK28">
        <f t="shared" si="16"/>
        <v>0.83705386816974259</v>
      </c>
      <c r="BL28">
        <f t="shared" si="17"/>
        <v>0.80890529926481025</v>
      </c>
      <c r="BM28">
        <f t="shared" si="18"/>
        <v>0.42351037781956236</v>
      </c>
    </row>
    <row r="29" spans="1:65">
      <c r="A29" s="8" t="s">
        <v>22</v>
      </c>
      <c r="B29" s="9" t="s">
        <v>19</v>
      </c>
      <c r="C29" s="10">
        <f t="shared" si="2"/>
        <v>89940</v>
      </c>
      <c r="D29" s="17">
        <v>9871</v>
      </c>
      <c r="E29" s="17">
        <v>9256</v>
      </c>
      <c r="F29" s="17">
        <v>374</v>
      </c>
      <c r="G29" s="17">
        <v>10779</v>
      </c>
      <c r="H29" s="17">
        <v>4189</v>
      </c>
      <c r="I29" s="17">
        <v>8868</v>
      </c>
      <c r="J29" s="17">
        <v>2542</v>
      </c>
      <c r="K29" s="17">
        <v>2108</v>
      </c>
      <c r="L29" s="17">
        <v>4031</v>
      </c>
      <c r="M29" s="17">
        <v>2467</v>
      </c>
      <c r="N29" s="17">
        <v>11652</v>
      </c>
      <c r="O29" s="17">
        <v>4821</v>
      </c>
      <c r="P29" s="17">
        <v>18982</v>
      </c>
      <c r="S29" s="8" t="s">
        <v>22</v>
      </c>
      <c r="T29" s="9" t="s">
        <v>19</v>
      </c>
      <c r="U29" s="10">
        <v>62455.11</v>
      </c>
      <c r="V29" s="17">
        <v>9587.85</v>
      </c>
      <c r="W29" s="17">
        <v>7033.8150000000023</v>
      </c>
      <c r="X29" s="17">
        <v>268.07499999999999</v>
      </c>
      <c r="Y29" s="17">
        <v>8175</v>
      </c>
      <c r="Z29" s="17">
        <v>3701.5650000000005</v>
      </c>
      <c r="AA29" s="17">
        <v>5022.4799999999996</v>
      </c>
      <c r="AB29" s="17">
        <v>710.66500000000087</v>
      </c>
      <c r="AC29" s="17">
        <v>525.46500000000003</v>
      </c>
      <c r="AD29" s="17">
        <v>1099.075</v>
      </c>
      <c r="AE29" s="17">
        <v>432.95500000000175</v>
      </c>
      <c r="AF29" s="17">
        <v>10096.875</v>
      </c>
      <c r="AG29" s="17">
        <v>3385.29</v>
      </c>
      <c r="AH29" s="17">
        <v>12416</v>
      </c>
      <c r="AK29" s="8" t="s">
        <v>34</v>
      </c>
      <c r="AL29">
        <f t="shared" ref="AL29:AX33" si="20">(AL19-AL10)/AL10</f>
        <v>5.4128542084942088</v>
      </c>
      <c r="AM29">
        <f t="shared" si="20"/>
        <v>8.9851998193339604</v>
      </c>
      <c r="AN29">
        <f t="shared" si="20"/>
        <v>8.367637379739671</v>
      </c>
      <c r="AO29">
        <f t="shared" si="20"/>
        <v>6.0474919442409885</v>
      </c>
      <c r="AP29">
        <f t="shared" si="20"/>
        <v>6.2693972219514391</v>
      </c>
      <c r="AQ29">
        <f t="shared" si="20"/>
        <v>1.5692962390805396</v>
      </c>
      <c r="AR29">
        <f t="shared" si="20"/>
        <v>1.2293416380839852</v>
      </c>
      <c r="AS29">
        <f t="shared" si="20"/>
        <v>2.01302810784422</v>
      </c>
      <c r="AT29">
        <f t="shared" si="20"/>
        <v>2.2765522408372236</v>
      </c>
      <c r="AU29">
        <f t="shared" si="20"/>
        <v>2.2765522408372241</v>
      </c>
      <c r="AV29">
        <f t="shared" si="20"/>
        <v>0.82016566405496838</v>
      </c>
      <c r="AW29">
        <f t="shared" si="20"/>
        <v>5.5689991163029946</v>
      </c>
      <c r="AX29">
        <f t="shared" si="20"/>
        <v>7.5665471314511112</v>
      </c>
      <c r="AZ29" s="8" t="s">
        <v>34</v>
      </c>
      <c r="BA29">
        <f t="shared" si="6"/>
        <v>5.2871119691119688</v>
      </c>
      <c r="BB29">
        <f t="shared" si="7"/>
        <v>8.7894115875823147</v>
      </c>
      <c r="BC29">
        <f t="shared" si="8"/>
        <v>8.1839582154310495</v>
      </c>
      <c r="BD29">
        <f t="shared" si="9"/>
        <v>5.9093058276872439</v>
      </c>
      <c r="BE29">
        <f t="shared" si="10"/>
        <v>6.1268600215210185</v>
      </c>
      <c r="BF29">
        <f t="shared" si="11"/>
        <v>1.5189178814515092</v>
      </c>
      <c r="BG29">
        <f t="shared" si="12"/>
        <v>1.1856290569450834</v>
      </c>
      <c r="BH29">
        <f t="shared" si="13"/>
        <v>1.9539491253374708</v>
      </c>
      <c r="BI29">
        <f t="shared" si="14"/>
        <v>2.2123061184678665</v>
      </c>
      <c r="BJ29">
        <f t="shared" si="15"/>
        <v>2.2123061184678665</v>
      </c>
      <c r="BK29">
        <f t="shared" si="16"/>
        <v>0.78447614123036113</v>
      </c>
      <c r="BL29">
        <f t="shared" si="17"/>
        <v>5.4401952120617594</v>
      </c>
      <c r="BM29">
        <f t="shared" si="18"/>
        <v>7.3985756190697156</v>
      </c>
    </row>
    <row r="30" spans="1:65">
      <c r="A30" s="8" t="s">
        <v>23</v>
      </c>
      <c r="B30" s="9" t="s">
        <v>19</v>
      </c>
      <c r="C30" s="3">
        <f t="shared" si="2"/>
        <v>88061</v>
      </c>
      <c r="D30" s="17">
        <v>11308</v>
      </c>
      <c r="E30" s="17">
        <v>8413</v>
      </c>
      <c r="F30" s="17">
        <v>328</v>
      </c>
      <c r="G30" s="17">
        <v>8720</v>
      </c>
      <c r="H30" s="17">
        <v>5792</v>
      </c>
      <c r="I30" s="17">
        <v>9760</v>
      </c>
      <c r="J30" s="17">
        <v>1929</v>
      </c>
      <c r="K30" s="17">
        <v>1844</v>
      </c>
      <c r="L30" s="17">
        <v>4053</v>
      </c>
      <c r="M30" s="17">
        <v>2973</v>
      </c>
      <c r="N30" s="17">
        <v>9961</v>
      </c>
      <c r="O30" s="17">
        <v>4905</v>
      </c>
      <c r="P30" s="17">
        <v>18075</v>
      </c>
      <c r="S30" s="8" t="s">
        <v>23</v>
      </c>
      <c r="T30" s="9" t="s">
        <v>19</v>
      </c>
      <c r="U30" s="3">
        <v>59434.36</v>
      </c>
      <c r="V30" s="17">
        <v>9498.5400000000009</v>
      </c>
      <c r="W30" s="17">
        <v>6244.37</v>
      </c>
      <c r="X30" s="17">
        <v>228.14</v>
      </c>
      <c r="Y30" s="17">
        <v>5900</v>
      </c>
      <c r="Z30" s="17">
        <v>5267.2</v>
      </c>
      <c r="AA30" s="17">
        <v>5903.55</v>
      </c>
      <c r="AB30" s="17">
        <v>261.30999999999767</v>
      </c>
      <c r="AC30" s="17">
        <v>517.09999999999854</v>
      </c>
      <c r="AD30" s="17">
        <v>1610.82</v>
      </c>
      <c r="AE30" s="17">
        <v>1300.96</v>
      </c>
      <c r="AF30" s="17">
        <v>7605.58</v>
      </c>
      <c r="AG30" s="17">
        <v>3579.79</v>
      </c>
      <c r="AH30" s="17">
        <v>11517</v>
      </c>
      <c r="AK30" s="8" t="s">
        <v>35</v>
      </c>
      <c r="AL30">
        <f t="shared" si="20"/>
        <v>-0.10216067818715355</v>
      </c>
      <c r="AM30">
        <f t="shared" si="20"/>
        <v>-0.10840426391012141</v>
      </c>
      <c r="AN30">
        <f t="shared" si="20"/>
        <v>-0.10864418579091088</v>
      </c>
      <c r="AO30">
        <f t="shared" si="20"/>
        <v>-0.11477232691569487</v>
      </c>
      <c r="AP30">
        <f t="shared" si="20"/>
        <v>-5.8556985923127747E-2</v>
      </c>
      <c r="AQ30">
        <f t="shared" si="20"/>
        <v>-3.3664917756417376E-2</v>
      </c>
      <c r="AR30">
        <f t="shared" si="20"/>
        <v>-7.1960616275518113E-2</v>
      </c>
      <c r="AS30">
        <f t="shared" si="20"/>
        <v>-7.1960296377418756E-2</v>
      </c>
      <c r="AT30">
        <f t="shared" si="20"/>
        <v>-2.5933483775171551E-5</v>
      </c>
      <c r="AU30">
        <f t="shared" si="20"/>
        <v>-4.0363701622162379E-2</v>
      </c>
      <c r="AV30">
        <f t="shared" si="20"/>
        <v>6.5907690333150609E-2</v>
      </c>
      <c r="AW30">
        <f t="shared" si="20"/>
        <v>-0.30437310146070917</v>
      </c>
      <c r="AX30">
        <f t="shared" si="20"/>
        <v>-0.29046753942225684</v>
      </c>
      <c r="AZ30" s="8" t="s">
        <v>35</v>
      </c>
      <c r="BA30">
        <f t="shared" si="6"/>
        <v>-8.6043364851646542E-2</v>
      </c>
      <c r="BB30">
        <f t="shared" si="7"/>
        <v>-3.8590344002006338E-3</v>
      </c>
      <c r="BC30">
        <f t="shared" si="8"/>
        <v>-9.9236197752798128E-2</v>
      </c>
      <c r="BD30">
        <f t="shared" si="9"/>
        <v>-9.0811518279431347E-2</v>
      </c>
      <c r="BE30">
        <f t="shared" si="10"/>
        <v>-5.3472212194312529E-2</v>
      </c>
      <c r="BF30">
        <f t="shared" si="11"/>
        <v>-1.8555494280645513E-2</v>
      </c>
      <c r="BG30">
        <f t="shared" si="12"/>
        <v>-6.727522474929748E-2</v>
      </c>
      <c r="BH30">
        <f t="shared" si="13"/>
        <v>-6.7274883529801932E-2</v>
      </c>
      <c r="BI30">
        <f t="shared" si="14"/>
        <v>5.1808270963613623E-3</v>
      </c>
      <c r="BJ30">
        <f t="shared" si="15"/>
        <v>-2.7314667795737435E-2</v>
      </c>
      <c r="BK30">
        <f t="shared" si="16"/>
        <v>0.10037960347502217</v>
      </c>
      <c r="BL30">
        <f t="shared" si="17"/>
        <v>-0.27931036725860148</v>
      </c>
      <c r="BM30">
        <f t="shared" si="18"/>
        <v>-0.26388045845314867</v>
      </c>
    </row>
    <row r="31" spans="1:65">
      <c r="A31" s="8" t="s">
        <v>24</v>
      </c>
      <c r="B31" s="9" t="s">
        <v>19</v>
      </c>
      <c r="C31" s="3">
        <f t="shared" si="2"/>
        <v>227163</v>
      </c>
      <c r="D31" s="17">
        <v>18408</v>
      </c>
      <c r="E31" s="17">
        <v>23350</v>
      </c>
      <c r="F31" s="17">
        <v>943</v>
      </c>
      <c r="G31" s="17">
        <v>21708</v>
      </c>
      <c r="H31" s="17">
        <v>5407</v>
      </c>
      <c r="I31" s="17">
        <v>15992</v>
      </c>
      <c r="J31" s="17">
        <v>10533</v>
      </c>
      <c r="K31" s="17">
        <v>10901</v>
      </c>
      <c r="L31" s="17">
        <v>20477</v>
      </c>
      <c r="M31" s="17">
        <v>13876</v>
      </c>
      <c r="N31" s="17">
        <v>25822</v>
      </c>
      <c r="O31" s="17">
        <v>11257</v>
      </c>
      <c r="P31" s="17">
        <v>48489</v>
      </c>
      <c r="S31" s="8" t="s">
        <v>24</v>
      </c>
      <c r="T31" s="9" t="s">
        <v>19</v>
      </c>
      <c r="U31" s="3">
        <v>233977.89</v>
      </c>
      <c r="V31" s="17">
        <v>18960.240000000002</v>
      </c>
      <c r="W31" s="17">
        <v>24050.5</v>
      </c>
      <c r="X31" s="17">
        <v>971.29</v>
      </c>
      <c r="Y31" s="17">
        <v>22359.24</v>
      </c>
      <c r="Z31" s="17">
        <v>5569.21</v>
      </c>
      <c r="AA31" s="17">
        <v>16471.759999999998</v>
      </c>
      <c r="AB31" s="17">
        <v>10848.99</v>
      </c>
      <c r="AC31" s="17">
        <v>11228.03</v>
      </c>
      <c r="AD31" s="17">
        <v>21091.31</v>
      </c>
      <c r="AE31" s="17">
        <v>14292.28</v>
      </c>
      <c r="AF31" s="17">
        <v>26596.66</v>
      </c>
      <c r="AG31" s="17">
        <v>11594.71</v>
      </c>
      <c r="AH31" s="17">
        <v>49943.67</v>
      </c>
      <c r="AK31" s="12" t="s">
        <v>29</v>
      </c>
      <c r="AL31">
        <f t="shared" si="20"/>
        <v>0.47184690983180855</v>
      </c>
      <c r="AM31">
        <f t="shared" si="20"/>
        <v>0.96348462744531038</v>
      </c>
      <c r="AN31">
        <f t="shared" si="20"/>
        <v>2.0781328320802008</v>
      </c>
      <c r="AO31">
        <f t="shared" si="20"/>
        <v>4.0453754873028229</v>
      </c>
      <c r="AP31">
        <f t="shared" si="20"/>
        <v>1.6123334471332786</v>
      </c>
      <c r="AQ31">
        <f t="shared" si="20"/>
        <v>2.1624065079964057</v>
      </c>
      <c r="AR31">
        <f t="shared" si="20"/>
        <v>5.0760645751372024</v>
      </c>
      <c r="AS31">
        <f t="shared" si="20"/>
        <v>4.8469787355405689</v>
      </c>
      <c r="AT31">
        <f t="shared" si="20"/>
        <v>0.35686224489795926</v>
      </c>
      <c r="AU31">
        <f t="shared" si="20"/>
        <v>0.29619342291371997</v>
      </c>
      <c r="AV31">
        <f t="shared" si="20"/>
        <v>1.672827623702676</v>
      </c>
      <c r="AW31">
        <f t="shared" si="20"/>
        <v>0.65319869697600086</v>
      </c>
      <c r="AX31">
        <f t="shared" si="20"/>
        <v>0.8624618930810557</v>
      </c>
      <c r="AZ31" s="12" t="s">
        <v>29</v>
      </c>
      <c r="BA31">
        <f t="shared" si="6"/>
        <v>0.47184690983180855</v>
      </c>
      <c r="BB31">
        <f t="shared" si="7"/>
        <v>0.96348462744531038</v>
      </c>
      <c r="BC31">
        <f t="shared" si="8"/>
        <v>2.0781328320802008</v>
      </c>
      <c r="BD31">
        <f t="shared" si="9"/>
        <v>4.0453754873028229</v>
      </c>
      <c r="BE31">
        <f t="shared" si="10"/>
        <v>1.6123334471332789</v>
      </c>
      <c r="BF31">
        <f t="shared" si="11"/>
        <v>2.1624065079964057</v>
      </c>
      <c r="BG31">
        <f t="shared" si="12"/>
        <v>5.0760645751372024</v>
      </c>
      <c r="BH31">
        <f t="shared" si="13"/>
        <v>4.8469787355405689</v>
      </c>
      <c r="BI31">
        <f t="shared" si="14"/>
        <v>0.35686224489795926</v>
      </c>
      <c r="BJ31">
        <f t="shared" si="15"/>
        <v>0.29619342291371997</v>
      </c>
      <c r="BK31">
        <f t="shared" si="16"/>
        <v>1.672827623702676</v>
      </c>
      <c r="BL31">
        <f t="shared" si="17"/>
        <v>0.65319869697600086</v>
      </c>
      <c r="BM31">
        <f t="shared" si="18"/>
        <v>0.8624618930810557</v>
      </c>
    </row>
    <row r="32" spans="1:65">
      <c r="A32" s="8" t="s">
        <v>25</v>
      </c>
      <c r="B32" s="9" t="s">
        <v>19</v>
      </c>
      <c r="C32" s="3">
        <f t="shared" si="2"/>
        <v>70732</v>
      </c>
      <c r="D32" s="17">
        <v>10654</v>
      </c>
      <c r="E32" s="17">
        <v>3777</v>
      </c>
      <c r="F32" s="17">
        <v>223</v>
      </c>
      <c r="G32" s="17">
        <v>5205</v>
      </c>
      <c r="H32" s="17">
        <v>2264</v>
      </c>
      <c r="I32" s="17">
        <v>6037</v>
      </c>
      <c r="J32" s="17">
        <v>2465</v>
      </c>
      <c r="K32" s="17">
        <v>4215</v>
      </c>
      <c r="L32" s="17">
        <v>3493</v>
      </c>
      <c r="M32" s="17">
        <v>2064</v>
      </c>
      <c r="N32" s="17">
        <v>20959</v>
      </c>
      <c r="O32" s="17">
        <v>634</v>
      </c>
      <c r="P32" s="17">
        <v>8742</v>
      </c>
      <c r="S32" s="8" t="s">
        <v>25</v>
      </c>
      <c r="T32" s="9" t="s">
        <v>19</v>
      </c>
      <c r="U32" s="3">
        <v>76390.559999999998</v>
      </c>
      <c r="V32" s="17">
        <v>11506.32</v>
      </c>
      <c r="W32" s="17">
        <v>4079.16</v>
      </c>
      <c r="X32" s="17">
        <v>240.84</v>
      </c>
      <c r="Y32" s="17">
        <v>5621.4</v>
      </c>
      <c r="Z32" s="17">
        <v>2445.12</v>
      </c>
      <c r="AA32" s="17">
        <v>6519.96</v>
      </c>
      <c r="AB32" s="17">
        <v>2662.2</v>
      </c>
      <c r="AC32" s="17">
        <v>4552.2</v>
      </c>
      <c r="AD32" s="17">
        <v>3772.44</v>
      </c>
      <c r="AE32" s="17">
        <v>2229.12</v>
      </c>
      <c r="AF32" s="17">
        <v>22635.72</v>
      </c>
      <c r="AG32" s="17">
        <v>684.72</v>
      </c>
      <c r="AH32" s="17">
        <v>9441.36</v>
      </c>
      <c r="AK32" s="12" t="s">
        <v>31</v>
      </c>
      <c r="AL32">
        <f t="shared" si="20"/>
        <v>0.82610627409662962</v>
      </c>
      <c r="AM32">
        <f t="shared" ref="AM32:AX32" si="21">(AM22-AM13)/AM13</f>
        <v>0.89524208889888934</v>
      </c>
      <c r="AN32">
        <f t="shared" si="21"/>
        <v>1.2864267574093302</v>
      </c>
      <c r="AO32">
        <f t="shared" si="21"/>
        <v>2.219035370026547</v>
      </c>
      <c r="AP32">
        <f t="shared" si="21"/>
        <v>1.3081642833935252</v>
      </c>
      <c r="AQ32">
        <f t="shared" si="21"/>
        <v>1.4255753899885437</v>
      </c>
      <c r="AR32">
        <f t="shared" si="21"/>
        <v>3.8479085260500785</v>
      </c>
      <c r="AS32">
        <f t="shared" si="21"/>
        <v>3.8479199027139086</v>
      </c>
      <c r="AT32">
        <f t="shared" si="21"/>
        <v>0.4021421616358325</v>
      </c>
      <c r="AU32">
        <f t="shared" si="21"/>
        <v>0.40214216163583255</v>
      </c>
      <c r="AV32">
        <f t="shared" si="21"/>
        <v>2.2661735378487551</v>
      </c>
      <c r="AW32">
        <f t="shared" si="21"/>
        <v>2.9416494768274952</v>
      </c>
      <c r="AX32">
        <f t="shared" si="21"/>
        <v>1.9988911473485242</v>
      </c>
      <c r="AZ32" s="12" t="s">
        <v>31</v>
      </c>
      <c r="BA32">
        <f t="shared" si="6"/>
        <v>0.82610627409662962</v>
      </c>
      <c r="BB32">
        <f t="shared" si="7"/>
        <v>0.89524208889888923</v>
      </c>
      <c r="BC32">
        <f t="shared" si="8"/>
        <v>1.2864267574093304</v>
      </c>
      <c r="BD32">
        <f t="shared" si="9"/>
        <v>2.219035370026547</v>
      </c>
      <c r="BE32">
        <f t="shared" si="10"/>
        <v>1.3081642833935252</v>
      </c>
      <c r="BF32">
        <f t="shared" si="11"/>
        <v>1.4255753899885439</v>
      </c>
      <c r="BG32">
        <f t="shared" si="12"/>
        <v>3.8479085260500785</v>
      </c>
      <c r="BH32">
        <f t="shared" si="13"/>
        <v>3.8479199027139082</v>
      </c>
      <c r="BI32">
        <f t="shared" si="14"/>
        <v>0.4021421616358325</v>
      </c>
      <c r="BJ32">
        <f t="shared" si="15"/>
        <v>0.4021421616358325</v>
      </c>
      <c r="BK32">
        <f t="shared" si="16"/>
        <v>2.2661735378487551</v>
      </c>
      <c r="BL32">
        <f t="shared" si="17"/>
        <v>2.9416494768274952</v>
      </c>
      <c r="BM32">
        <f t="shared" si="18"/>
        <v>1.998891147348524</v>
      </c>
    </row>
    <row r="33" spans="1:65">
      <c r="A33" s="8" t="s">
        <v>26</v>
      </c>
      <c r="B33" s="9" t="s">
        <v>19</v>
      </c>
      <c r="C33" s="3">
        <f t="shared" si="2"/>
        <v>98951</v>
      </c>
      <c r="D33" s="17">
        <v>3632</v>
      </c>
      <c r="E33" s="17">
        <v>6949</v>
      </c>
      <c r="F33" s="17">
        <v>317</v>
      </c>
      <c r="G33" s="17">
        <v>7402</v>
      </c>
      <c r="H33" s="17">
        <v>850</v>
      </c>
      <c r="I33" s="17">
        <v>9776</v>
      </c>
      <c r="J33" s="17">
        <v>5016</v>
      </c>
      <c r="K33" s="17">
        <v>10002</v>
      </c>
      <c r="L33" s="17">
        <v>6827</v>
      </c>
      <c r="M33" s="17">
        <v>5454</v>
      </c>
      <c r="N33" s="17">
        <v>22489</v>
      </c>
      <c r="O33" s="17">
        <v>3559</v>
      </c>
      <c r="P33" s="17">
        <v>16678</v>
      </c>
      <c r="S33" s="8" t="s">
        <v>26</v>
      </c>
      <c r="T33" s="9" t="s">
        <v>19</v>
      </c>
      <c r="U33" s="3">
        <v>123688.75</v>
      </c>
      <c r="V33" s="17">
        <v>4540</v>
      </c>
      <c r="W33" s="17">
        <v>8686.25</v>
      </c>
      <c r="X33" s="17">
        <v>396.25</v>
      </c>
      <c r="Y33" s="17">
        <v>9252.5</v>
      </c>
      <c r="Z33" s="17">
        <v>1062.5</v>
      </c>
      <c r="AA33" s="17">
        <v>12220</v>
      </c>
      <c r="AB33" s="17">
        <v>6270</v>
      </c>
      <c r="AC33" s="17">
        <v>12502.5</v>
      </c>
      <c r="AD33" s="17">
        <v>8533.75</v>
      </c>
      <c r="AE33" s="17">
        <v>6817.5</v>
      </c>
      <c r="AF33" s="17">
        <v>28111.25</v>
      </c>
      <c r="AG33" s="17">
        <v>4448.75</v>
      </c>
      <c r="AH33" s="17">
        <v>20847.5</v>
      </c>
      <c r="AK33" s="12" t="s">
        <v>32</v>
      </c>
      <c r="AL33">
        <f t="shared" si="20"/>
        <v>1.2510524087354773</v>
      </c>
      <c r="AM33">
        <f t="shared" ref="AM33:AX33" si="22">(AM23-AM14)/AM14</f>
        <v>1.0157238684113452</v>
      </c>
      <c r="AN33">
        <f t="shared" si="22"/>
        <v>0.47191672378919031</v>
      </c>
      <c r="AO33">
        <f t="shared" si="22"/>
        <v>0.53850494248904524</v>
      </c>
      <c r="AP33">
        <f t="shared" si="22"/>
        <v>1.5598745677004615</v>
      </c>
      <c r="AQ33">
        <f t="shared" si="22"/>
        <v>1.6568271578047431</v>
      </c>
      <c r="AR33">
        <f t="shared" si="22"/>
        <v>0.71236840460602457</v>
      </c>
      <c r="AS33">
        <f t="shared" si="22"/>
        <v>0.71236889874214948</v>
      </c>
      <c r="AT33">
        <f t="shared" si="22"/>
        <v>1.0045214770158253</v>
      </c>
      <c r="AU33">
        <f t="shared" si="22"/>
        <v>1.0045214770158251</v>
      </c>
      <c r="AV33">
        <f t="shared" si="22"/>
        <v>2.1691365851414788</v>
      </c>
      <c r="AW33">
        <f t="shared" si="22"/>
        <v>2.8330225485901366</v>
      </c>
      <c r="AX33">
        <f t="shared" si="22"/>
        <v>3.9562999886958634</v>
      </c>
      <c r="AZ33" s="12" t="s">
        <v>32</v>
      </c>
      <c r="BA33">
        <f t="shared" si="6"/>
        <v>1.2510524087354771</v>
      </c>
      <c r="BB33">
        <f t="shared" si="7"/>
        <v>1.015723868411345</v>
      </c>
      <c r="BC33">
        <f t="shared" si="8"/>
        <v>0.47191672378919036</v>
      </c>
      <c r="BD33">
        <f t="shared" si="9"/>
        <v>0.53850494248904535</v>
      </c>
      <c r="BE33">
        <f t="shared" si="10"/>
        <v>1.5598745677004615</v>
      </c>
      <c r="BF33">
        <f t="shared" si="11"/>
        <v>1.6568271578047433</v>
      </c>
      <c r="BG33">
        <f t="shared" si="12"/>
        <v>0.71236840460602457</v>
      </c>
      <c r="BH33">
        <f t="shared" si="13"/>
        <v>0.71236889874214948</v>
      </c>
      <c r="BI33">
        <f t="shared" si="14"/>
        <v>1.0045214770158251</v>
      </c>
      <c r="BJ33">
        <f t="shared" si="15"/>
        <v>1.0045214770158251</v>
      </c>
      <c r="BK33">
        <f t="shared" si="16"/>
        <v>2.1691365851414788</v>
      </c>
      <c r="BL33">
        <f t="shared" si="17"/>
        <v>2.8330225485901366</v>
      </c>
      <c r="BM33">
        <f t="shared" si="18"/>
        <v>3.9562999886958634</v>
      </c>
    </row>
    <row r="34" spans="1:65">
      <c r="A34" s="12" t="s">
        <v>27</v>
      </c>
      <c r="B34" s="9" t="s">
        <v>19</v>
      </c>
      <c r="C34" s="3">
        <f t="shared" si="2"/>
        <v>34012</v>
      </c>
      <c r="D34" s="17">
        <v>2475</v>
      </c>
      <c r="E34" s="17">
        <v>3791</v>
      </c>
      <c r="F34" s="17">
        <v>312</v>
      </c>
      <c r="G34" s="17">
        <v>3453</v>
      </c>
      <c r="H34" s="17">
        <v>308</v>
      </c>
      <c r="I34" s="17">
        <v>1653</v>
      </c>
      <c r="J34" s="17">
        <v>370</v>
      </c>
      <c r="K34" s="17">
        <v>300</v>
      </c>
      <c r="L34" s="17">
        <v>320</v>
      </c>
      <c r="M34" s="17">
        <v>1095</v>
      </c>
      <c r="N34" s="17">
        <v>3260</v>
      </c>
      <c r="O34" s="17">
        <v>7321</v>
      </c>
      <c r="P34" s="17">
        <v>9354</v>
      </c>
      <c r="S34" s="12" t="s">
        <v>27</v>
      </c>
      <c r="T34" s="9" t="s">
        <v>19</v>
      </c>
      <c r="U34" s="3">
        <v>40814.400000000001</v>
      </c>
      <c r="V34" s="17">
        <v>2970</v>
      </c>
      <c r="W34" s="17">
        <v>4549.2</v>
      </c>
      <c r="X34" s="17">
        <v>374.4</v>
      </c>
      <c r="Y34" s="17">
        <v>4143.6000000000004</v>
      </c>
      <c r="Z34" s="17">
        <v>369.6</v>
      </c>
      <c r="AA34" s="17">
        <v>1983.6</v>
      </c>
      <c r="AB34" s="17">
        <v>444</v>
      </c>
      <c r="AC34" s="17">
        <v>360</v>
      </c>
      <c r="AD34" s="17">
        <v>384</v>
      </c>
      <c r="AE34" s="17">
        <v>1314</v>
      </c>
      <c r="AF34" s="17">
        <v>3912</v>
      </c>
      <c r="AG34" s="17">
        <v>8785.2000000000007</v>
      </c>
      <c r="AH34" s="17">
        <v>11224.8</v>
      </c>
    </row>
    <row r="35" spans="1:65">
      <c r="A35" s="8" t="s">
        <v>33</v>
      </c>
      <c r="B35" s="9" t="s">
        <v>28</v>
      </c>
      <c r="C35" s="3">
        <f t="shared" si="2"/>
        <v>4550453.0150456745</v>
      </c>
      <c r="D35" s="17">
        <v>0</v>
      </c>
      <c r="E35" s="17">
        <v>2584384</v>
      </c>
      <c r="F35" s="17">
        <v>0</v>
      </c>
      <c r="G35" s="17">
        <v>310727</v>
      </c>
      <c r="H35" s="17">
        <v>0</v>
      </c>
      <c r="I35" s="17">
        <v>111551</v>
      </c>
      <c r="J35" s="17"/>
      <c r="K35" s="17"/>
      <c r="L35" s="17">
        <v>36250.403009134876</v>
      </c>
      <c r="M35" s="17">
        <v>145001.6120365395</v>
      </c>
      <c r="N35" s="17">
        <v>759765</v>
      </c>
      <c r="O35" s="17">
        <v>101795</v>
      </c>
      <c r="P35" s="17">
        <v>500979</v>
      </c>
      <c r="S35" s="8" t="s">
        <v>33</v>
      </c>
      <c r="T35" s="9" t="s">
        <v>28</v>
      </c>
      <c r="U35" s="3">
        <v>4777975.6657979582</v>
      </c>
      <c r="V35" s="17">
        <v>0</v>
      </c>
      <c r="W35" s="17">
        <v>2713603.2</v>
      </c>
      <c r="X35" s="17">
        <v>0</v>
      </c>
      <c r="Y35" s="17">
        <v>326263.34999999998</v>
      </c>
      <c r="Z35" s="17">
        <v>0</v>
      </c>
      <c r="AA35" s="17">
        <v>117128.55</v>
      </c>
      <c r="AB35" s="17">
        <v>0</v>
      </c>
      <c r="AC35" s="17">
        <v>0</v>
      </c>
      <c r="AD35" s="17">
        <v>38062.923159591621</v>
      </c>
      <c r="AE35" s="17">
        <v>152251.69263836648</v>
      </c>
      <c r="AF35" s="17">
        <v>797753.25</v>
      </c>
      <c r="AG35" s="17">
        <v>106884.75</v>
      </c>
      <c r="AH35" s="17">
        <v>526027.94999999995</v>
      </c>
    </row>
    <row r="36" spans="1:65">
      <c r="A36" s="8" t="s">
        <v>34</v>
      </c>
      <c r="B36" s="9" t="s">
        <v>28</v>
      </c>
      <c r="C36" s="10">
        <f t="shared" si="2"/>
        <v>4108582.8901515151</v>
      </c>
      <c r="D36" s="17">
        <v>500063</v>
      </c>
      <c r="E36" s="17">
        <v>516948</v>
      </c>
      <c r="F36" s="17">
        <v>18002</v>
      </c>
      <c r="G36" s="17">
        <v>250106</v>
      </c>
      <c r="H36" s="17">
        <v>41124</v>
      </c>
      <c r="I36" s="17">
        <v>149470</v>
      </c>
      <c r="J36" s="17">
        <v>119673</v>
      </c>
      <c r="K36" s="17">
        <v>155578</v>
      </c>
      <c r="L36" s="17">
        <v>139586.82352941178</v>
      </c>
      <c r="M36" s="17">
        <v>58161.176470588238</v>
      </c>
      <c r="N36" s="17">
        <v>604789</v>
      </c>
      <c r="O36" s="17">
        <v>431946.89015151514</v>
      </c>
      <c r="P36" s="17">
        <v>1123135</v>
      </c>
      <c r="S36" s="8" t="s">
        <v>34</v>
      </c>
      <c r="T36" s="9" t="s">
        <v>28</v>
      </c>
      <c r="U36" s="10">
        <v>4190754.5479545454</v>
      </c>
      <c r="V36" s="17">
        <v>510064.26</v>
      </c>
      <c r="W36" s="17">
        <v>527286.96</v>
      </c>
      <c r="X36" s="17">
        <v>18362.04</v>
      </c>
      <c r="Y36" s="17">
        <v>255108.12</v>
      </c>
      <c r="Z36" s="17">
        <v>41946.48</v>
      </c>
      <c r="AA36" s="17">
        <v>152459.4</v>
      </c>
      <c r="AB36" s="17">
        <v>122066.46</v>
      </c>
      <c r="AC36" s="17">
        <v>158689.56</v>
      </c>
      <c r="AD36" s="17">
        <v>142378.56</v>
      </c>
      <c r="AE36" s="17">
        <v>59324.4</v>
      </c>
      <c r="AF36" s="17">
        <v>616884.78</v>
      </c>
      <c r="AG36" s="17">
        <v>440585.82795454544</v>
      </c>
      <c r="AH36" s="17">
        <v>1145597.7</v>
      </c>
      <c r="AK36" s="8" t="s">
        <v>26</v>
      </c>
      <c r="AL36">
        <f>1+AL26</f>
        <v>1.0887290167865706</v>
      </c>
      <c r="AM36">
        <f t="shared" ref="AM36:AX36" si="23">1+AM26</f>
        <v>1.9350880162491537</v>
      </c>
      <c r="AN36">
        <f t="shared" si="23"/>
        <v>1.1414930555555556</v>
      </c>
      <c r="AO36">
        <f t="shared" si="23"/>
        <v>1.5554534825455153</v>
      </c>
      <c r="AP36">
        <f t="shared" si="23"/>
        <v>2.8846153846153846</v>
      </c>
      <c r="AQ36">
        <f t="shared" si="23"/>
        <v>1.6622684724158534</v>
      </c>
      <c r="AR36">
        <f t="shared" si="23"/>
        <v>1.5321993291806419</v>
      </c>
      <c r="AS36">
        <f t="shared" si="23"/>
        <v>1.025075075075075</v>
      </c>
      <c r="AT36">
        <f t="shared" si="23"/>
        <v>1.5705902657921988</v>
      </c>
      <c r="AU36">
        <f t="shared" si="23"/>
        <v>1.8637612387612388</v>
      </c>
      <c r="AV36">
        <f t="shared" si="23"/>
        <v>1.2828216171158655</v>
      </c>
      <c r="AW36">
        <f t="shared" si="23"/>
        <v>1.5150727650727651</v>
      </c>
      <c r="AX36">
        <f t="shared" si="23"/>
        <v>1.6006511728765132</v>
      </c>
      <c r="AZ36" s="8" t="s">
        <v>26</v>
      </c>
      <c r="BA36">
        <f>1+BA26</f>
        <v>0.87098321342925655</v>
      </c>
      <c r="BB36">
        <f t="shared" ref="BB36:BM36" si="24">1+BB26</f>
        <v>1.548070412999323</v>
      </c>
      <c r="BC36">
        <f t="shared" si="24"/>
        <v>0.91319444444444442</v>
      </c>
      <c r="BD36">
        <f t="shared" si="24"/>
        <v>1.2443627860364121</v>
      </c>
      <c r="BE36">
        <f t="shared" si="24"/>
        <v>2.3076923076923075</v>
      </c>
      <c r="BF36">
        <f t="shared" si="24"/>
        <v>1.3298147779326828</v>
      </c>
      <c r="BG36">
        <f t="shared" si="24"/>
        <v>1.2257594633445137</v>
      </c>
      <c r="BH36">
        <f t="shared" si="24"/>
        <v>0.82006006006006005</v>
      </c>
      <c r="BI36">
        <f t="shared" si="24"/>
        <v>1.2564722126337591</v>
      </c>
      <c r="BJ36">
        <f t="shared" si="24"/>
        <v>1.491008991008991</v>
      </c>
      <c r="BK36">
        <f t="shared" si="24"/>
        <v>1.0262572936926924</v>
      </c>
      <c r="BL36">
        <f t="shared" si="24"/>
        <v>1.212058212058212</v>
      </c>
      <c r="BM36">
        <f t="shared" si="24"/>
        <v>1.2805209383012106</v>
      </c>
    </row>
    <row r="37" spans="1:65">
      <c r="A37" s="8" t="s">
        <v>35</v>
      </c>
      <c r="B37" s="9" t="s">
        <v>28</v>
      </c>
      <c r="C37" s="3">
        <f t="shared" si="2"/>
        <v>11209177.159196749</v>
      </c>
      <c r="D37" s="17">
        <v>1199264</v>
      </c>
      <c r="E37" s="17">
        <v>1601679</v>
      </c>
      <c r="F37" s="17">
        <v>32634</v>
      </c>
      <c r="G37" s="17">
        <v>757655</v>
      </c>
      <c r="H37" s="17">
        <v>153105</v>
      </c>
      <c r="I37" s="17">
        <v>556474</v>
      </c>
      <c r="J37" s="17">
        <v>507851</v>
      </c>
      <c r="K37" s="17">
        <v>660217</v>
      </c>
      <c r="L37" s="17">
        <v>888865.62139267323</v>
      </c>
      <c r="M37" s="17">
        <v>627134.36356165248</v>
      </c>
      <c r="N37" s="17">
        <v>1865379</v>
      </c>
      <c r="O37" s="17">
        <v>675910.17424242431</v>
      </c>
      <c r="P37" s="17">
        <v>1683009</v>
      </c>
      <c r="S37" s="8" t="s">
        <v>35</v>
      </c>
      <c r="T37" s="9" t="s">
        <v>28</v>
      </c>
      <c r="U37" s="3">
        <v>10899482.850641437</v>
      </c>
      <c r="V37" s="17">
        <v>1189262.74</v>
      </c>
      <c r="W37" s="17">
        <v>1462120.84</v>
      </c>
      <c r="X37" s="17">
        <v>32273.96</v>
      </c>
      <c r="Y37" s="17">
        <v>737116.53</v>
      </c>
      <c r="Z37" s="17">
        <v>152282.51999999999</v>
      </c>
      <c r="AA37" s="17">
        <v>547907.05000000005</v>
      </c>
      <c r="AB37" s="17">
        <v>505457.54</v>
      </c>
      <c r="AC37" s="17">
        <v>657105.43999999994</v>
      </c>
      <c r="AD37" s="17">
        <v>884261.36477162829</v>
      </c>
      <c r="AE37" s="17">
        <v>618721.05943041376</v>
      </c>
      <c r="AF37" s="17">
        <v>1815294.97</v>
      </c>
      <c r="AG37" s="17">
        <v>662181.48643939407</v>
      </c>
      <c r="AH37" s="17">
        <v>1635497.35</v>
      </c>
      <c r="AK37" s="12" t="s">
        <v>27</v>
      </c>
      <c r="AL37">
        <f t="shared" ref="AL37:AX43" si="25">1+AL27</f>
        <v>1.4690849134377575</v>
      </c>
      <c r="AM37">
        <f t="shared" si="25"/>
        <v>3.4681067344345617</v>
      </c>
      <c r="AN37">
        <f>1+AN27</f>
        <v>14.970947368421053</v>
      </c>
      <c r="AO37">
        <f t="shared" si="25"/>
        <v>4.6112063808574275</v>
      </c>
      <c r="AP37">
        <f>1+AP27</f>
        <v>0</v>
      </c>
      <c r="AQ37">
        <f t="shared" si="25"/>
        <v>0.7364819151704397</v>
      </c>
      <c r="AR37">
        <f t="shared" si="25"/>
        <v>26.682884353741493</v>
      </c>
      <c r="AS37" t="e">
        <f t="shared" si="25"/>
        <v>#DIV/0!</v>
      </c>
      <c r="AT37">
        <f t="shared" si="25"/>
        <v>3.3547325102880654</v>
      </c>
      <c r="AU37">
        <f t="shared" si="25"/>
        <v>1.5166532582461787</v>
      </c>
      <c r="AV37">
        <f t="shared" si="25"/>
        <v>1.2110893760539629</v>
      </c>
      <c r="AW37">
        <f t="shared" si="25"/>
        <v>4.3009903193501735</v>
      </c>
      <c r="AX37">
        <f t="shared" si="25"/>
        <v>4.7918511302997961</v>
      </c>
      <c r="AZ37" s="12" t="s">
        <v>27</v>
      </c>
      <c r="BA37">
        <f t="shared" ref="BA37:BM37" si="26">1+BA27</f>
        <v>1.2242374278647981</v>
      </c>
      <c r="BB37">
        <f t="shared" si="26"/>
        <v>2.8900889453621348</v>
      </c>
      <c r="BC37">
        <f t="shared" si="26"/>
        <v>12.475789473684211</v>
      </c>
      <c r="BD37">
        <f t="shared" si="26"/>
        <v>3.8426719840478563</v>
      </c>
      <c r="BE37">
        <f t="shared" si="26"/>
        <v>0</v>
      </c>
      <c r="BF37">
        <f t="shared" si="26"/>
        <v>0.61373492930869977</v>
      </c>
      <c r="BG37">
        <f t="shared" si="26"/>
        <v>22.235736961451249</v>
      </c>
      <c r="BH37" t="e">
        <f t="shared" si="26"/>
        <v>#DIV/0!</v>
      </c>
      <c r="BI37">
        <f t="shared" si="26"/>
        <v>2.7956104252400547</v>
      </c>
      <c r="BJ37">
        <f t="shared" si="26"/>
        <v>1.2638777152051488</v>
      </c>
      <c r="BK37">
        <f t="shared" si="26"/>
        <v>1.0092411467116358</v>
      </c>
      <c r="BL37">
        <f t="shared" si="26"/>
        <v>3.5841585994584775</v>
      </c>
      <c r="BM37">
        <f t="shared" si="26"/>
        <v>3.9932092752498303</v>
      </c>
    </row>
    <row r="38" spans="1:65">
      <c r="A38" s="12" t="s">
        <v>29</v>
      </c>
      <c r="B38" s="9" t="s">
        <v>30</v>
      </c>
      <c r="C38" s="3">
        <f t="shared" si="2"/>
        <v>816002</v>
      </c>
      <c r="D38" s="17">
        <v>135151</v>
      </c>
      <c r="E38" s="17">
        <v>53530</v>
      </c>
      <c r="F38" s="17">
        <v>3913</v>
      </c>
      <c r="G38" s="17">
        <v>116956</v>
      </c>
      <c r="H38" s="17">
        <v>49153</v>
      </c>
      <c r="I38" s="17">
        <v>117965</v>
      </c>
      <c r="J38" s="17">
        <v>28527</v>
      </c>
      <c r="K38" s="17">
        <v>16960</v>
      </c>
      <c r="L38" s="17">
        <v>52650</v>
      </c>
      <c r="M38" s="17">
        <v>28350</v>
      </c>
      <c r="N38" s="17">
        <v>44509</v>
      </c>
      <c r="O38" s="17">
        <v>60201</v>
      </c>
      <c r="P38" s="17">
        <v>108137</v>
      </c>
      <c r="S38" s="12" t="s">
        <v>29</v>
      </c>
      <c r="T38" s="9" t="s">
        <v>30</v>
      </c>
      <c r="U38" s="3">
        <v>816002</v>
      </c>
      <c r="V38" s="17">
        <v>135151</v>
      </c>
      <c r="W38" s="17">
        <v>53530</v>
      </c>
      <c r="X38" s="17">
        <v>3913</v>
      </c>
      <c r="Y38" s="17">
        <v>116956</v>
      </c>
      <c r="Z38" s="17">
        <v>49153</v>
      </c>
      <c r="AA38" s="17">
        <v>117965</v>
      </c>
      <c r="AB38" s="17">
        <v>28527</v>
      </c>
      <c r="AC38" s="17">
        <v>16960</v>
      </c>
      <c r="AD38" s="17">
        <v>52650</v>
      </c>
      <c r="AE38" s="17">
        <v>28350</v>
      </c>
      <c r="AF38" s="17">
        <v>44509</v>
      </c>
      <c r="AG38" s="17">
        <v>60201</v>
      </c>
      <c r="AH38" s="17">
        <v>108137</v>
      </c>
      <c r="AK38" s="8" t="s">
        <v>33</v>
      </c>
      <c r="AL38" t="e">
        <f>1+AL28</f>
        <v>#DIV/0!</v>
      </c>
      <c r="AM38">
        <f t="shared" si="25"/>
        <v>1.5523603771755465</v>
      </c>
      <c r="AN38">
        <f t="shared" si="25"/>
        <v>1</v>
      </c>
      <c r="AO38">
        <f t="shared" si="25"/>
        <v>1.4794365276173997</v>
      </c>
      <c r="AP38">
        <f t="shared" si="25"/>
        <v>1</v>
      </c>
      <c r="AQ38">
        <f t="shared" si="25"/>
        <v>1.4871298992100859</v>
      </c>
      <c r="AR38">
        <f t="shared" si="25"/>
        <v>1</v>
      </c>
      <c r="AS38">
        <f t="shared" si="25"/>
        <v>1</v>
      </c>
      <c r="AT38">
        <f t="shared" si="25"/>
        <v>2.0214013019188202</v>
      </c>
      <c r="AU38">
        <f t="shared" si="25"/>
        <v>2.0214013019188202</v>
      </c>
      <c r="AV38">
        <f t="shared" si="25"/>
        <v>1.9289065615782297</v>
      </c>
      <c r="AW38">
        <f t="shared" si="25"/>
        <v>1.899350564228051</v>
      </c>
      <c r="AX38">
        <f t="shared" si="25"/>
        <v>1.4946858967105405</v>
      </c>
      <c r="AZ38" s="8" t="s">
        <v>33</v>
      </c>
      <c r="BA38" t="e">
        <f t="shared" ref="BA38:BM38" si="27">1+BA28</f>
        <v>#DIV/0!</v>
      </c>
      <c r="BB38">
        <f t="shared" si="27"/>
        <v>1.4784384544529015</v>
      </c>
      <c r="BC38" t="e">
        <f t="shared" si="27"/>
        <v>#DIV/0!</v>
      </c>
      <c r="BD38">
        <f t="shared" si="27"/>
        <v>1.4089871691594282</v>
      </c>
      <c r="BE38" t="e">
        <f t="shared" si="27"/>
        <v>#DIV/0!</v>
      </c>
      <c r="BF38">
        <f t="shared" si="27"/>
        <v>1.4163141897238913</v>
      </c>
      <c r="BG38" t="e">
        <f t="shared" si="27"/>
        <v>#DIV/0!</v>
      </c>
      <c r="BH38" t="e">
        <f t="shared" si="27"/>
        <v>#DIV/0!</v>
      </c>
      <c r="BI38">
        <f t="shared" si="27"/>
        <v>1.9251440970655431</v>
      </c>
      <c r="BJ38">
        <f t="shared" si="27"/>
        <v>1.9251440970655431</v>
      </c>
      <c r="BK38">
        <f t="shared" si="27"/>
        <v>1.8370538681697426</v>
      </c>
      <c r="BL38">
        <f t="shared" si="27"/>
        <v>1.8089052992648103</v>
      </c>
      <c r="BM38">
        <f t="shared" si="27"/>
        <v>1.4235103778195624</v>
      </c>
    </row>
    <row r="39" spans="1:65">
      <c r="A39" s="12" t="s">
        <v>31</v>
      </c>
      <c r="B39" s="9" t="s">
        <v>30</v>
      </c>
      <c r="C39" s="3">
        <f t="shared" si="2"/>
        <v>10087268</v>
      </c>
      <c r="D39" s="17">
        <v>1198536</v>
      </c>
      <c r="E39" s="17">
        <v>998266</v>
      </c>
      <c r="F39" s="17">
        <v>35762</v>
      </c>
      <c r="G39" s="17">
        <v>922870</v>
      </c>
      <c r="H39" s="17">
        <v>162429</v>
      </c>
      <c r="I39" s="17">
        <v>581837</v>
      </c>
      <c r="J39" s="17">
        <v>529111</v>
      </c>
      <c r="K39" s="17">
        <v>635347</v>
      </c>
      <c r="L39" s="17">
        <v>702707</v>
      </c>
      <c r="M39" s="17">
        <v>497293</v>
      </c>
      <c r="N39" s="17">
        <v>1049868</v>
      </c>
      <c r="O39" s="17">
        <v>841418</v>
      </c>
      <c r="P39" s="17">
        <v>1931824</v>
      </c>
      <c r="S39" s="12" t="s">
        <v>31</v>
      </c>
      <c r="T39" s="9" t="s">
        <v>30</v>
      </c>
      <c r="U39" s="3">
        <v>10087268</v>
      </c>
      <c r="V39" s="17">
        <v>1198536</v>
      </c>
      <c r="W39" s="17">
        <v>998266</v>
      </c>
      <c r="X39" s="17">
        <v>35762</v>
      </c>
      <c r="Y39" s="17">
        <v>922870</v>
      </c>
      <c r="Z39" s="17">
        <v>162429</v>
      </c>
      <c r="AA39" s="17">
        <v>581837</v>
      </c>
      <c r="AB39" s="17">
        <v>529111</v>
      </c>
      <c r="AC39" s="17">
        <v>635347</v>
      </c>
      <c r="AD39" s="17">
        <v>702707</v>
      </c>
      <c r="AE39" s="17">
        <v>497293</v>
      </c>
      <c r="AF39" s="17">
        <v>1049868</v>
      </c>
      <c r="AG39" s="17">
        <v>841418</v>
      </c>
      <c r="AH39" s="17">
        <v>1931824</v>
      </c>
      <c r="AK39" s="8" t="s">
        <v>34</v>
      </c>
      <c r="AL39">
        <f t="shared" si="25"/>
        <v>6.4128542084942088</v>
      </c>
      <c r="AM39">
        <f t="shared" si="25"/>
        <v>9.9851998193339604</v>
      </c>
      <c r="AN39">
        <f t="shared" si="25"/>
        <v>9.367637379739671</v>
      </c>
      <c r="AO39">
        <f t="shared" si="25"/>
        <v>7.0474919442409885</v>
      </c>
      <c r="AP39">
        <f t="shared" si="25"/>
        <v>7.2693972219514391</v>
      </c>
      <c r="AQ39">
        <f t="shared" si="25"/>
        <v>2.5692962390805398</v>
      </c>
      <c r="AR39">
        <f t="shared" si="25"/>
        <v>2.2293416380839854</v>
      </c>
      <c r="AS39">
        <f t="shared" si="25"/>
        <v>3.01302810784422</v>
      </c>
      <c r="AT39">
        <f t="shared" si="25"/>
        <v>3.2765522408372236</v>
      </c>
      <c r="AU39">
        <f t="shared" si="25"/>
        <v>3.2765522408372241</v>
      </c>
      <c r="AV39">
        <f t="shared" si="25"/>
        <v>1.8201656640549684</v>
      </c>
      <c r="AW39">
        <f t="shared" si="25"/>
        <v>6.5689991163029946</v>
      </c>
      <c r="AX39">
        <f t="shared" si="25"/>
        <v>8.5665471314511112</v>
      </c>
      <c r="AZ39" s="8" t="s">
        <v>34</v>
      </c>
      <c r="BA39">
        <f t="shared" ref="BA39:BM39" si="28">1+BA29</f>
        <v>6.2871119691119688</v>
      </c>
      <c r="BB39">
        <f t="shared" si="28"/>
        <v>9.7894115875823147</v>
      </c>
      <c r="BC39">
        <f t="shared" si="28"/>
        <v>9.1839582154310495</v>
      </c>
      <c r="BD39">
        <f t="shared" si="28"/>
        <v>6.9093058276872439</v>
      </c>
      <c r="BE39">
        <f t="shared" si="28"/>
        <v>7.1268600215210185</v>
      </c>
      <c r="BF39">
        <f t="shared" si="28"/>
        <v>2.5189178814515092</v>
      </c>
      <c r="BG39">
        <f t="shared" si="28"/>
        <v>2.1856290569450834</v>
      </c>
      <c r="BH39">
        <f t="shared" si="28"/>
        <v>2.9539491253374708</v>
      </c>
      <c r="BI39">
        <f t="shared" si="28"/>
        <v>3.2123061184678665</v>
      </c>
      <c r="BJ39">
        <f t="shared" si="28"/>
        <v>3.2123061184678665</v>
      </c>
      <c r="BK39">
        <f t="shared" si="28"/>
        <v>1.7844761412303611</v>
      </c>
      <c r="BL39">
        <f t="shared" si="28"/>
        <v>6.4401952120617594</v>
      </c>
      <c r="BM39">
        <f t="shared" si="28"/>
        <v>8.3985756190697156</v>
      </c>
    </row>
    <row r="40" spans="1:65">
      <c r="A40" s="12" t="s">
        <v>32</v>
      </c>
      <c r="B40" s="9" t="s">
        <v>30</v>
      </c>
      <c r="C40" s="3">
        <f t="shared" si="2"/>
        <v>84846988</v>
      </c>
      <c r="D40" s="17">
        <v>11234597</v>
      </c>
      <c r="E40" s="17">
        <v>9318819</v>
      </c>
      <c r="F40" s="17">
        <v>353340</v>
      </c>
      <c r="G40" s="17">
        <v>5045234</v>
      </c>
      <c r="H40" s="17">
        <v>804344</v>
      </c>
      <c r="I40" s="17">
        <v>3540871</v>
      </c>
      <c r="J40" s="17">
        <v>2326226</v>
      </c>
      <c r="K40" s="17">
        <v>2793290</v>
      </c>
      <c r="L40" s="17">
        <v>8484805</v>
      </c>
      <c r="M40" s="17">
        <v>4815195</v>
      </c>
      <c r="N40" s="17">
        <v>10825440</v>
      </c>
      <c r="O40" s="17">
        <v>6588095</v>
      </c>
      <c r="P40" s="17">
        <v>18716732</v>
      </c>
      <c r="S40" s="12" t="s">
        <v>32</v>
      </c>
      <c r="T40" s="9" t="s">
        <v>30</v>
      </c>
      <c r="U40" s="3">
        <v>84846988</v>
      </c>
      <c r="V40" s="17">
        <v>11234597</v>
      </c>
      <c r="W40" s="17">
        <v>9318819</v>
      </c>
      <c r="X40" s="17">
        <v>353340</v>
      </c>
      <c r="Y40" s="17">
        <v>5045234</v>
      </c>
      <c r="Z40" s="17">
        <v>804344</v>
      </c>
      <c r="AA40" s="17">
        <v>3540871</v>
      </c>
      <c r="AB40" s="17">
        <v>2326226</v>
      </c>
      <c r="AC40" s="17">
        <v>2793290</v>
      </c>
      <c r="AD40" s="17">
        <v>8484805</v>
      </c>
      <c r="AE40" s="17">
        <v>4815195</v>
      </c>
      <c r="AF40" s="17">
        <v>10825440</v>
      </c>
      <c r="AG40" s="17">
        <v>6588095</v>
      </c>
      <c r="AH40" s="17">
        <v>18716732</v>
      </c>
      <c r="AK40" s="8" t="s">
        <v>35</v>
      </c>
      <c r="AL40">
        <f t="shared" si="25"/>
        <v>0.89783932181284642</v>
      </c>
      <c r="AM40">
        <f t="shared" si="25"/>
        <v>0.89159573608987863</v>
      </c>
      <c r="AN40">
        <f t="shared" si="25"/>
        <v>0.89135581420908916</v>
      </c>
      <c r="AO40">
        <f t="shared" si="25"/>
        <v>0.88522767308430517</v>
      </c>
      <c r="AP40">
        <f t="shared" si="25"/>
        <v>0.94144301407687225</v>
      </c>
      <c r="AQ40">
        <f t="shared" si="25"/>
        <v>0.96633508224358267</v>
      </c>
      <c r="AR40">
        <f t="shared" si="25"/>
        <v>0.92803938372448191</v>
      </c>
      <c r="AS40">
        <f t="shared" si="25"/>
        <v>0.92803970362258126</v>
      </c>
      <c r="AT40">
        <f t="shared" si="25"/>
        <v>0.99997406651622478</v>
      </c>
      <c r="AU40">
        <f t="shared" si="25"/>
        <v>0.95963629837783759</v>
      </c>
      <c r="AV40">
        <f t="shared" si="25"/>
        <v>1.0659076903331506</v>
      </c>
      <c r="AW40">
        <f t="shared" si="25"/>
        <v>0.69562689853929083</v>
      </c>
      <c r="AX40">
        <f t="shared" si="25"/>
        <v>0.70953246057774311</v>
      </c>
      <c r="AZ40" s="8" t="s">
        <v>35</v>
      </c>
      <c r="BA40">
        <f t="shared" ref="BA40:BM40" si="29">1+BA30</f>
        <v>0.91395663514835346</v>
      </c>
      <c r="BB40">
        <f t="shared" si="29"/>
        <v>0.99614096559979937</v>
      </c>
      <c r="BC40">
        <f t="shared" si="29"/>
        <v>0.90076380224720187</v>
      </c>
      <c r="BD40">
        <f t="shared" si="29"/>
        <v>0.90918848172056865</v>
      </c>
      <c r="BE40">
        <f t="shared" si="29"/>
        <v>0.94652778780568747</v>
      </c>
      <c r="BF40">
        <f t="shared" si="29"/>
        <v>0.98144450571935449</v>
      </c>
      <c r="BG40">
        <f t="shared" si="29"/>
        <v>0.93272477525070252</v>
      </c>
      <c r="BH40">
        <f t="shared" si="29"/>
        <v>0.93272511647019807</v>
      </c>
      <c r="BI40">
        <f t="shared" si="29"/>
        <v>1.0051808270963614</v>
      </c>
      <c r="BJ40">
        <f t="shared" si="29"/>
        <v>0.97268533220426256</v>
      </c>
      <c r="BK40">
        <f t="shared" si="29"/>
        <v>1.1003796034750222</v>
      </c>
      <c r="BL40">
        <f t="shared" si="29"/>
        <v>0.72068963274139852</v>
      </c>
      <c r="BM40">
        <f t="shared" si="29"/>
        <v>0.73611954154685133</v>
      </c>
    </row>
    <row r="41" spans="1:65">
      <c r="AK41" s="12" t="s">
        <v>29</v>
      </c>
      <c r="AL41">
        <f t="shared" si="25"/>
        <v>1.4718469098318085</v>
      </c>
      <c r="AM41">
        <f t="shared" si="25"/>
        <v>1.9634846274453104</v>
      </c>
      <c r="AN41">
        <f t="shared" si="25"/>
        <v>3.0781328320802008</v>
      </c>
      <c r="AO41">
        <f t="shared" si="25"/>
        <v>5.0453754873028229</v>
      </c>
      <c r="AP41">
        <f t="shared" si="25"/>
        <v>2.6123334471332784</v>
      </c>
      <c r="AQ41">
        <f t="shared" si="25"/>
        <v>3.1624065079964057</v>
      </c>
      <c r="AR41">
        <f t="shared" si="25"/>
        <v>6.0760645751372024</v>
      </c>
      <c r="AS41">
        <f t="shared" si="25"/>
        <v>5.8469787355405689</v>
      </c>
      <c r="AT41">
        <f t="shared" si="25"/>
        <v>1.3568622448979593</v>
      </c>
      <c r="AU41">
        <f t="shared" si="25"/>
        <v>1.29619342291372</v>
      </c>
      <c r="AV41">
        <f t="shared" si="25"/>
        <v>2.672827623702676</v>
      </c>
      <c r="AW41">
        <f t="shared" si="25"/>
        <v>1.6531986969760009</v>
      </c>
      <c r="AX41">
        <f t="shared" si="25"/>
        <v>1.8624618930810557</v>
      </c>
      <c r="AZ41" s="12" t="s">
        <v>29</v>
      </c>
      <c r="BA41">
        <f t="shared" ref="BA41:BM41" si="30">1+BA31</f>
        <v>1.4718469098318085</v>
      </c>
      <c r="BB41">
        <f t="shared" si="30"/>
        <v>1.9634846274453104</v>
      </c>
      <c r="BC41">
        <f t="shared" si="30"/>
        <v>3.0781328320802008</v>
      </c>
      <c r="BD41">
        <f t="shared" si="30"/>
        <v>5.0453754873028229</v>
      </c>
      <c r="BE41">
        <f t="shared" si="30"/>
        <v>2.6123334471332789</v>
      </c>
      <c r="BF41">
        <f t="shared" si="30"/>
        <v>3.1624065079964057</v>
      </c>
      <c r="BG41">
        <f t="shared" si="30"/>
        <v>6.0760645751372024</v>
      </c>
      <c r="BH41">
        <f t="shared" si="30"/>
        <v>5.8469787355405689</v>
      </c>
      <c r="BI41">
        <f t="shared" si="30"/>
        <v>1.3568622448979593</v>
      </c>
      <c r="BJ41">
        <f t="shared" si="30"/>
        <v>1.29619342291372</v>
      </c>
      <c r="BK41">
        <f t="shared" si="30"/>
        <v>2.672827623702676</v>
      </c>
      <c r="BL41">
        <f t="shared" si="30"/>
        <v>1.6531986969760009</v>
      </c>
      <c r="BM41">
        <f t="shared" si="30"/>
        <v>1.8624618930810557</v>
      </c>
    </row>
    <row r="42" spans="1:65">
      <c r="A42" s="24" t="s">
        <v>1</v>
      </c>
      <c r="B42" s="22">
        <v>2030</v>
      </c>
      <c r="S42" s="124" t="s">
        <v>36</v>
      </c>
      <c r="T42" s="124"/>
      <c r="U42" s="27">
        <v>2030</v>
      </c>
      <c r="AK42" s="12" t="s">
        <v>31</v>
      </c>
      <c r="AL42">
        <f t="shared" si="25"/>
        <v>1.8261062740966296</v>
      </c>
      <c r="AM42">
        <f t="shared" si="25"/>
        <v>1.8952420888988892</v>
      </c>
      <c r="AN42">
        <f t="shared" si="25"/>
        <v>2.2864267574093304</v>
      </c>
      <c r="AO42">
        <f t="shared" si="25"/>
        <v>3.219035370026547</v>
      </c>
      <c r="AP42">
        <f t="shared" si="25"/>
        <v>2.3081642833935252</v>
      </c>
      <c r="AQ42">
        <f t="shared" si="25"/>
        <v>2.4255753899885439</v>
      </c>
      <c r="AR42">
        <f t="shared" si="25"/>
        <v>4.8479085260500785</v>
      </c>
      <c r="AS42">
        <f t="shared" si="25"/>
        <v>4.8479199027139082</v>
      </c>
      <c r="AT42">
        <f t="shared" si="25"/>
        <v>1.4021421616358325</v>
      </c>
      <c r="AU42">
        <f t="shared" si="25"/>
        <v>1.4021421616358325</v>
      </c>
      <c r="AV42">
        <f t="shared" si="25"/>
        <v>3.2661735378487551</v>
      </c>
      <c r="AW42">
        <f t="shared" si="25"/>
        <v>3.9416494768274952</v>
      </c>
      <c r="AX42">
        <f t="shared" si="25"/>
        <v>2.998891147348524</v>
      </c>
      <c r="AZ42" s="12" t="s">
        <v>31</v>
      </c>
      <c r="BA42">
        <f t="shared" ref="BA42:BM42" si="31">1+BA32</f>
        <v>1.8261062740966296</v>
      </c>
      <c r="BB42">
        <f t="shared" si="31"/>
        <v>1.8952420888988892</v>
      </c>
      <c r="BC42">
        <f t="shared" si="31"/>
        <v>2.2864267574093304</v>
      </c>
      <c r="BD42">
        <f t="shared" si="31"/>
        <v>3.219035370026547</v>
      </c>
      <c r="BE42">
        <f t="shared" si="31"/>
        <v>2.3081642833935252</v>
      </c>
      <c r="BF42">
        <f t="shared" si="31"/>
        <v>2.4255753899885439</v>
      </c>
      <c r="BG42">
        <f t="shared" si="31"/>
        <v>4.8479085260500785</v>
      </c>
      <c r="BH42">
        <f t="shared" si="31"/>
        <v>4.8479199027139082</v>
      </c>
      <c r="BI42">
        <f t="shared" si="31"/>
        <v>1.4021421616358325</v>
      </c>
      <c r="BJ42">
        <f t="shared" si="31"/>
        <v>1.4021421616358325</v>
      </c>
      <c r="BK42">
        <f t="shared" si="31"/>
        <v>3.2661735378487551</v>
      </c>
      <c r="BL42">
        <f t="shared" si="31"/>
        <v>3.9416494768274952</v>
      </c>
      <c r="BM42">
        <f t="shared" si="31"/>
        <v>2.998891147348524</v>
      </c>
    </row>
    <row r="43" spans="1:65">
      <c r="A43" s="19"/>
      <c r="AK43" s="12" t="s">
        <v>32</v>
      </c>
      <c r="AL43">
        <f t="shared" si="25"/>
        <v>2.2510524087354771</v>
      </c>
      <c r="AM43">
        <f t="shared" si="25"/>
        <v>2.015723868411345</v>
      </c>
      <c r="AN43">
        <f t="shared" si="25"/>
        <v>1.4719167237891904</v>
      </c>
      <c r="AO43">
        <f t="shared" si="25"/>
        <v>1.5385049424890451</v>
      </c>
      <c r="AP43">
        <f t="shared" si="25"/>
        <v>2.5598745677004615</v>
      </c>
      <c r="AQ43">
        <f t="shared" si="25"/>
        <v>2.6568271578047433</v>
      </c>
      <c r="AR43">
        <f t="shared" si="25"/>
        <v>1.7123684046060246</v>
      </c>
      <c r="AS43">
        <f t="shared" si="25"/>
        <v>1.7123688987421495</v>
      </c>
      <c r="AT43">
        <f t="shared" si="25"/>
        <v>2.0045214770158255</v>
      </c>
      <c r="AU43">
        <f t="shared" si="25"/>
        <v>2.0045214770158251</v>
      </c>
      <c r="AV43">
        <f t="shared" si="25"/>
        <v>3.1691365851414788</v>
      </c>
      <c r="AW43">
        <f t="shared" si="25"/>
        <v>3.8330225485901366</v>
      </c>
      <c r="AX43">
        <f t="shared" si="25"/>
        <v>4.9562999886958634</v>
      </c>
      <c r="AZ43" s="12" t="s">
        <v>32</v>
      </c>
      <c r="BA43">
        <f t="shared" ref="BA43:BM43" si="32">1+BA33</f>
        <v>2.2510524087354771</v>
      </c>
      <c r="BB43">
        <f t="shared" si="32"/>
        <v>2.015723868411345</v>
      </c>
      <c r="BC43">
        <f t="shared" si="32"/>
        <v>1.4719167237891904</v>
      </c>
      <c r="BD43">
        <f t="shared" si="32"/>
        <v>1.5385049424890453</v>
      </c>
      <c r="BE43">
        <f t="shared" si="32"/>
        <v>2.5598745677004615</v>
      </c>
      <c r="BF43">
        <f t="shared" si="32"/>
        <v>2.6568271578047433</v>
      </c>
      <c r="BG43">
        <f t="shared" si="32"/>
        <v>1.7123684046060246</v>
      </c>
      <c r="BH43">
        <f t="shared" si="32"/>
        <v>1.7123688987421495</v>
      </c>
      <c r="BI43">
        <f t="shared" si="32"/>
        <v>2.0045214770158251</v>
      </c>
      <c r="BJ43">
        <f t="shared" si="32"/>
        <v>2.0045214770158251</v>
      </c>
      <c r="BK43">
        <f t="shared" si="32"/>
        <v>3.1691365851414788</v>
      </c>
      <c r="BL43">
        <f t="shared" si="32"/>
        <v>3.8330225485901366</v>
      </c>
      <c r="BM43">
        <f t="shared" si="32"/>
        <v>4.9562999886958634</v>
      </c>
    </row>
    <row r="44" spans="1:65" ht="45">
      <c r="A44" s="13" t="s">
        <v>2</v>
      </c>
      <c r="B44" s="13" t="s">
        <v>3</v>
      </c>
      <c r="C44" s="13" t="s">
        <v>17</v>
      </c>
      <c r="D44" s="13" t="s">
        <v>4</v>
      </c>
      <c r="E44" s="13" t="s">
        <v>5</v>
      </c>
      <c r="F44" s="14" t="s">
        <v>6</v>
      </c>
      <c r="G44" s="14" t="s">
        <v>7</v>
      </c>
      <c r="H44" s="14" t="s">
        <v>8</v>
      </c>
      <c r="I44" s="14" t="s">
        <v>9</v>
      </c>
      <c r="J44" s="14" t="s">
        <v>10</v>
      </c>
      <c r="K44" s="14" t="s">
        <v>11</v>
      </c>
      <c r="L44" s="14" t="s">
        <v>12</v>
      </c>
      <c r="M44" s="14" t="s">
        <v>13</v>
      </c>
      <c r="N44" s="14" t="s">
        <v>14</v>
      </c>
      <c r="O44" s="14" t="s">
        <v>15</v>
      </c>
      <c r="P44" s="14" t="s">
        <v>16</v>
      </c>
      <c r="S44" s="13" t="s">
        <v>2</v>
      </c>
      <c r="T44" s="13" t="s">
        <v>3</v>
      </c>
      <c r="U44" s="13" t="s">
        <v>17</v>
      </c>
      <c r="V44" s="13" t="s">
        <v>4</v>
      </c>
      <c r="W44" s="13" t="s">
        <v>5</v>
      </c>
      <c r="X44" s="14" t="s">
        <v>6</v>
      </c>
      <c r="Y44" s="14" t="s">
        <v>7</v>
      </c>
      <c r="Z44" s="14" t="s">
        <v>8</v>
      </c>
      <c r="AA44" s="14" t="s">
        <v>9</v>
      </c>
      <c r="AB44" s="14" t="s">
        <v>10</v>
      </c>
      <c r="AC44" s="14" t="s">
        <v>11</v>
      </c>
      <c r="AD44" s="14" t="s">
        <v>12</v>
      </c>
      <c r="AE44" s="14" t="s">
        <v>13</v>
      </c>
      <c r="AF44" s="14" t="s">
        <v>14</v>
      </c>
      <c r="AG44" s="14" t="s">
        <v>15</v>
      </c>
      <c r="AH44" s="14" t="s">
        <v>16</v>
      </c>
    </row>
    <row r="45" spans="1:65">
      <c r="A45" s="4" t="s">
        <v>18</v>
      </c>
      <c r="B45" s="5" t="s">
        <v>19</v>
      </c>
      <c r="C45" s="20">
        <f t="shared" ref="C45:C59" si="33">SUM(D45:P45)</f>
        <v>526762.4</v>
      </c>
      <c r="D45" s="17">
        <v>41620</v>
      </c>
      <c r="E45" s="17">
        <v>45705</v>
      </c>
      <c r="F45" s="17">
        <v>2085</v>
      </c>
      <c r="G45" s="17">
        <v>51270</v>
      </c>
      <c r="H45" s="17">
        <v>13198</v>
      </c>
      <c r="I45" s="17">
        <v>36158.400000000001</v>
      </c>
      <c r="J45" s="17">
        <v>26523</v>
      </c>
      <c r="K45" s="17">
        <v>26477</v>
      </c>
      <c r="L45" s="17">
        <v>50280</v>
      </c>
      <c r="M45" s="17">
        <v>33970</v>
      </c>
      <c r="N45" s="17">
        <v>74852</v>
      </c>
      <c r="O45" s="17">
        <v>28390</v>
      </c>
      <c r="P45" s="17">
        <v>96234</v>
      </c>
      <c r="S45" s="4" t="s">
        <v>18</v>
      </c>
      <c r="T45" s="5" t="s">
        <v>19</v>
      </c>
      <c r="U45" s="20">
        <v>516227.152</v>
      </c>
      <c r="V45" s="17">
        <v>40787.599999999999</v>
      </c>
      <c r="W45" s="17">
        <v>44790.9</v>
      </c>
      <c r="X45" s="17">
        <v>2043.3</v>
      </c>
      <c r="Y45" s="17">
        <v>50244.6</v>
      </c>
      <c r="Z45" s="17">
        <v>12934.04</v>
      </c>
      <c r="AA45" s="17">
        <v>35435.232000000004</v>
      </c>
      <c r="AB45" s="17">
        <v>25992.54</v>
      </c>
      <c r="AC45" s="17">
        <v>25947.46</v>
      </c>
      <c r="AD45" s="17">
        <v>49274.400000000001</v>
      </c>
      <c r="AE45" s="17">
        <v>33290.6</v>
      </c>
      <c r="AF45" s="17">
        <v>73354.960000000006</v>
      </c>
      <c r="AG45" s="17">
        <v>27822.2</v>
      </c>
      <c r="AH45" s="17">
        <v>94309.32</v>
      </c>
    </row>
    <row r="46" spans="1:65">
      <c r="A46" s="8" t="s">
        <v>20</v>
      </c>
      <c r="B46" s="9" t="s">
        <v>19</v>
      </c>
      <c r="C46" s="20">
        <f t="shared" si="33"/>
        <v>428204.56380039675</v>
      </c>
      <c r="D46" s="17">
        <v>30367</v>
      </c>
      <c r="E46" s="17">
        <v>37735</v>
      </c>
      <c r="F46" s="17">
        <v>1762</v>
      </c>
      <c r="G46" s="17">
        <v>41022</v>
      </c>
      <c r="H46" s="17">
        <v>7424.7339891030188</v>
      </c>
      <c r="I46" s="17">
        <v>24801.953470731041</v>
      </c>
      <c r="J46" s="17">
        <v>23671.459682367084</v>
      </c>
      <c r="K46" s="17">
        <v>24696.224772004352</v>
      </c>
      <c r="L46" s="17">
        <v>43139.156193703697</v>
      </c>
      <c r="M46" s="17">
        <v>29506.286617507281</v>
      </c>
      <c r="N46" s="17">
        <v>61438</v>
      </c>
      <c r="O46" s="17">
        <v>23820.297613005598</v>
      </c>
      <c r="P46" s="17">
        <v>78820.451461974633</v>
      </c>
      <c r="S46" s="8" t="s">
        <v>20</v>
      </c>
      <c r="T46" s="9" t="s">
        <v>19</v>
      </c>
      <c r="U46" s="20">
        <v>447473.76917141455</v>
      </c>
      <c r="V46" s="17">
        <v>31733.514999999999</v>
      </c>
      <c r="W46" s="17">
        <v>39433.074999999997</v>
      </c>
      <c r="X46" s="17">
        <v>1841.29</v>
      </c>
      <c r="Y46" s="17">
        <v>42867.99</v>
      </c>
      <c r="Z46" s="17">
        <v>7758.8470186126542</v>
      </c>
      <c r="AA46" s="17">
        <v>25918.041376913938</v>
      </c>
      <c r="AB46" s="17">
        <v>24736.6753680736</v>
      </c>
      <c r="AC46" s="17">
        <v>25807.554886744547</v>
      </c>
      <c r="AD46" s="17">
        <v>45080.418222420361</v>
      </c>
      <c r="AE46" s="17">
        <v>30834.069515295108</v>
      </c>
      <c r="AF46" s="17">
        <v>64202.71</v>
      </c>
      <c r="AG46" s="17">
        <v>24892.211005590849</v>
      </c>
      <c r="AH46" s="17">
        <v>82367.371777763488</v>
      </c>
    </row>
    <row r="47" spans="1:65" ht="16.5" thickBot="1">
      <c r="A47" s="8" t="s">
        <v>21</v>
      </c>
      <c r="B47" s="9" t="s">
        <v>19</v>
      </c>
      <c r="C47" s="20">
        <f t="shared" si="33"/>
        <v>437550.66333961475</v>
      </c>
      <c r="D47" s="17">
        <v>30893</v>
      </c>
      <c r="E47" s="17">
        <v>39034</v>
      </c>
      <c r="F47" s="17">
        <v>1825</v>
      </c>
      <c r="G47" s="17">
        <v>43597</v>
      </c>
      <c r="H47" s="17">
        <v>6296.8338771429353</v>
      </c>
      <c r="I47" s="17">
        <v>24468.209534919501</v>
      </c>
      <c r="J47" s="17">
        <v>24446.386529197825</v>
      </c>
      <c r="K47" s="17">
        <v>25064.55772425625</v>
      </c>
      <c r="L47" s="17">
        <v>43311.505998712506</v>
      </c>
      <c r="M47" s="17">
        <v>29161.587007489674</v>
      </c>
      <c r="N47" s="17">
        <v>64788</v>
      </c>
      <c r="O47" s="17">
        <v>23982.525132263243</v>
      </c>
      <c r="P47" s="17">
        <v>80682.057535632775</v>
      </c>
      <c r="S47" s="8" t="s">
        <v>21</v>
      </c>
      <c r="T47" s="9" t="s">
        <v>19</v>
      </c>
      <c r="U47" s="20">
        <v>450677.18323980318</v>
      </c>
      <c r="V47" s="17">
        <v>31819.79</v>
      </c>
      <c r="W47" s="17">
        <v>40205.019999999997</v>
      </c>
      <c r="X47" s="17">
        <v>1879.75</v>
      </c>
      <c r="Y47" s="17">
        <v>44904.91</v>
      </c>
      <c r="Z47" s="17">
        <v>6485.7388934572236</v>
      </c>
      <c r="AA47" s="17">
        <v>25202.255820967086</v>
      </c>
      <c r="AB47" s="17">
        <v>25179.778125073761</v>
      </c>
      <c r="AC47" s="17">
        <v>25816.494455983939</v>
      </c>
      <c r="AD47" s="17">
        <v>44610.851178673882</v>
      </c>
      <c r="AE47" s="17">
        <v>30036.434617714363</v>
      </c>
      <c r="AF47" s="17">
        <v>66731.64</v>
      </c>
      <c r="AG47" s="17">
        <v>24702.000886231141</v>
      </c>
      <c r="AH47" s="17">
        <v>83102.51926170176</v>
      </c>
    </row>
    <row r="48" spans="1:65">
      <c r="A48" s="8" t="s">
        <v>22</v>
      </c>
      <c r="B48" s="9" t="s">
        <v>19</v>
      </c>
      <c r="C48" s="20">
        <f t="shared" si="33"/>
        <v>82580.969242207808</v>
      </c>
      <c r="D48" s="17">
        <v>9388</v>
      </c>
      <c r="E48" s="17">
        <v>7572</v>
      </c>
      <c r="F48" s="17">
        <v>307</v>
      </c>
      <c r="G48" s="17">
        <v>10092</v>
      </c>
      <c r="H48" s="17">
        <v>4106.4513209931183</v>
      </c>
      <c r="I48" s="17">
        <v>8494.8590975742809</v>
      </c>
      <c r="J48" s="17">
        <v>2633.741613230462</v>
      </c>
      <c r="K48" s="17">
        <v>2049.9171911546146</v>
      </c>
      <c r="L48" s="17">
        <v>3959.9517928772084</v>
      </c>
      <c r="M48" s="17">
        <v>2413.643180942679</v>
      </c>
      <c r="N48" s="17">
        <v>10679</v>
      </c>
      <c r="O48" s="17">
        <v>4341.3612070386207</v>
      </c>
      <c r="P48" s="17">
        <v>16543.04383839681</v>
      </c>
      <c r="S48" s="8" t="s">
        <v>22</v>
      </c>
      <c r="T48" s="9" t="s">
        <v>19</v>
      </c>
      <c r="U48" s="20">
        <v>57901.622329901104</v>
      </c>
      <c r="V48" s="17">
        <v>9054.0849999999991</v>
      </c>
      <c r="W48" s="17">
        <v>5357.8250000000044</v>
      </c>
      <c r="X48" s="17">
        <v>202.01</v>
      </c>
      <c r="Y48" s="17">
        <v>7376.61</v>
      </c>
      <c r="Z48" s="17">
        <v>3628</v>
      </c>
      <c r="AA48" s="17">
        <v>5922</v>
      </c>
      <c r="AB48" s="17">
        <v>696</v>
      </c>
      <c r="AC48" s="17">
        <v>139.90511325545231</v>
      </c>
      <c r="AD48" s="17">
        <v>1077</v>
      </c>
      <c r="AE48" s="17">
        <v>424</v>
      </c>
      <c r="AF48" s="17">
        <v>9152.2499999999927</v>
      </c>
      <c r="AG48" s="17">
        <v>2929.9889944091519</v>
      </c>
      <c r="AH48" s="17">
        <v>11941.948222236504</v>
      </c>
      <c r="AR48" t="s">
        <v>177</v>
      </c>
      <c r="AS48" t="s">
        <v>178</v>
      </c>
      <c r="AU48" s="116" t="s">
        <v>179</v>
      </c>
      <c r="AV48" s="117" t="s">
        <v>180</v>
      </c>
    </row>
    <row r="49" spans="1:48">
      <c r="A49" s="8" t="s">
        <v>23</v>
      </c>
      <c r="B49" s="9" t="s">
        <v>19</v>
      </c>
      <c r="C49" s="20">
        <f t="shared" si="33"/>
        <v>80291.596619681513</v>
      </c>
      <c r="D49" s="17">
        <v>10727</v>
      </c>
      <c r="E49" s="17">
        <v>6671</v>
      </c>
      <c r="F49" s="17">
        <v>259</v>
      </c>
      <c r="G49" s="17">
        <v>8039</v>
      </c>
      <c r="H49" s="17">
        <v>5669.0386289123908</v>
      </c>
      <c r="I49" s="17">
        <v>9332.0873209821402</v>
      </c>
      <c r="J49" s="17">
        <v>1991.9099708378001</v>
      </c>
      <c r="K49" s="17">
        <v>1795.4568289638078</v>
      </c>
      <c r="L49" s="17">
        <v>3977.7849370394301</v>
      </c>
      <c r="M49" s="17">
        <v>2910.5682675086118</v>
      </c>
      <c r="N49" s="17">
        <v>8959</v>
      </c>
      <c r="O49" s="17">
        <v>4407.6263828882702</v>
      </c>
      <c r="P49" s="17">
        <v>15552.124282549057</v>
      </c>
      <c r="S49" s="8" t="s">
        <v>23</v>
      </c>
      <c r="T49" s="9" t="s">
        <v>19</v>
      </c>
      <c r="U49" s="20">
        <v>54195.215396083135</v>
      </c>
      <c r="V49" s="17">
        <v>8967.81</v>
      </c>
      <c r="W49" s="17">
        <v>4585.88</v>
      </c>
      <c r="X49" s="17">
        <v>163.55000000000001</v>
      </c>
      <c r="Y49" s="17">
        <v>5339.69</v>
      </c>
      <c r="Z49" s="17">
        <v>5162</v>
      </c>
      <c r="AA49" s="17">
        <v>5785</v>
      </c>
      <c r="AB49" s="17">
        <v>256</v>
      </c>
      <c r="AC49" s="17">
        <v>130.96554401606045</v>
      </c>
      <c r="AD49" s="17">
        <v>1579</v>
      </c>
      <c r="AE49" s="17">
        <v>1275</v>
      </c>
      <c r="AF49" s="17">
        <v>6623.3199999999924</v>
      </c>
      <c r="AG49" s="17">
        <v>3120.1991137688601</v>
      </c>
      <c r="AH49" s="17">
        <v>11206.800738298232</v>
      </c>
      <c r="AQ49" s="8" t="s">
        <v>26</v>
      </c>
      <c r="AR49">
        <f>MIN(AL36:AX36)</f>
        <v>1.025075075075075</v>
      </c>
      <c r="AS49">
        <f>MAX(AL36:AX36)</f>
        <v>2.8846153846153846</v>
      </c>
      <c r="AU49" s="118">
        <v>0.9</v>
      </c>
      <c r="AV49" s="119">
        <v>3</v>
      </c>
    </row>
    <row r="50" spans="1:48">
      <c r="A50" s="8" t="s">
        <v>24</v>
      </c>
      <c r="B50" s="9" t="s">
        <v>19</v>
      </c>
      <c r="C50" s="20">
        <f t="shared" si="33"/>
        <v>196669.62777777779</v>
      </c>
      <c r="D50" s="17">
        <v>14567</v>
      </c>
      <c r="E50" s="17">
        <v>15997</v>
      </c>
      <c r="F50" s="17">
        <v>730</v>
      </c>
      <c r="G50" s="17">
        <v>19350</v>
      </c>
      <c r="H50" s="17">
        <v>5279.3650793650795</v>
      </c>
      <c r="I50" s="17">
        <v>15391.746031746032</v>
      </c>
      <c r="J50" s="17">
        <v>10609.23076923077</v>
      </c>
      <c r="K50" s="17">
        <v>10590.76923076923</v>
      </c>
      <c r="L50" s="17">
        <v>20112</v>
      </c>
      <c r="M50" s="17">
        <v>13588</v>
      </c>
      <c r="N50" s="17">
        <v>26836</v>
      </c>
      <c r="O50" s="17">
        <v>9936.55303030303</v>
      </c>
      <c r="P50" s="17">
        <v>33681.963636363638</v>
      </c>
      <c r="S50" s="8" t="s">
        <v>24</v>
      </c>
      <c r="T50" s="9" t="s">
        <v>19</v>
      </c>
      <c r="U50" s="20">
        <v>202569.71661111113</v>
      </c>
      <c r="V50" s="17">
        <v>15004.01</v>
      </c>
      <c r="W50" s="17">
        <v>16476.91</v>
      </c>
      <c r="X50" s="17">
        <v>751.9</v>
      </c>
      <c r="Y50" s="17">
        <v>19930.5</v>
      </c>
      <c r="Z50" s="17">
        <v>5437.7460317460318</v>
      </c>
      <c r="AA50" s="17">
        <v>15853.498412698413</v>
      </c>
      <c r="AB50" s="17">
        <v>10927.507692307692</v>
      </c>
      <c r="AC50" s="17">
        <v>10908.492307692308</v>
      </c>
      <c r="AD50" s="17">
        <v>20715.36</v>
      </c>
      <c r="AE50" s="17">
        <v>13995.64</v>
      </c>
      <c r="AF50" s="17">
        <v>27641.08</v>
      </c>
      <c r="AG50" s="17">
        <v>10234.649621212122</v>
      </c>
      <c r="AH50" s="17">
        <v>34692.422545454545</v>
      </c>
      <c r="AQ50" s="12" t="s">
        <v>27</v>
      </c>
      <c r="AR50" t="e">
        <f>MIN(AL37:AX37)</f>
        <v>#DIV/0!</v>
      </c>
      <c r="AS50" t="e">
        <f>MAX(AL37:AX37)</f>
        <v>#DIV/0!</v>
      </c>
      <c r="AU50" s="118">
        <v>0.6</v>
      </c>
      <c r="AV50" s="119">
        <v>6</v>
      </c>
    </row>
    <row r="51" spans="1:48">
      <c r="A51" s="8" t="s">
        <v>25</v>
      </c>
      <c r="B51" s="9" t="s">
        <v>19</v>
      </c>
      <c r="C51" s="20">
        <f t="shared" si="33"/>
        <v>79313.609427609423</v>
      </c>
      <c r="D51" s="17">
        <v>12500</v>
      </c>
      <c r="E51" s="17">
        <v>4476</v>
      </c>
      <c r="F51" s="17">
        <v>254</v>
      </c>
      <c r="G51" s="17">
        <v>5830</v>
      </c>
      <c r="H51" s="17">
        <v>2387.8306878306876</v>
      </c>
      <c r="I51" s="17">
        <v>6680.6878306878307</v>
      </c>
      <c r="J51" s="17">
        <v>2692.3076923076924</v>
      </c>
      <c r="K51" s="17">
        <v>4457.6923076923076</v>
      </c>
      <c r="L51" s="17">
        <v>3630</v>
      </c>
      <c r="M51" s="17">
        <v>2370</v>
      </c>
      <c r="N51" s="17">
        <v>22820</v>
      </c>
      <c r="O51" s="17">
        <v>755</v>
      </c>
      <c r="P51" s="17">
        <v>10460.090909090908</v>
      </c>
      <c r="S51" s="8" t="s">
        <v>25</v>
      </c>
      <c r="T51" s="9" t="s">
        <v>19</v>
      </c>
      <c r="U51" s="20">
        <v>85658.698181818181</v>
      </c>
      <c r="V51" s="17">
        <v>13500</v>
      </c>
      <c r="W51" s="17">
        <v>4834.08</v>
      </c>
      <c r="X51" s="17">
        <v>274.32</v>
      </c>
      <c r="Y51" s="17">
        <v>6296.4</v>
      </c>
      <c r="Z51" s="17">
        <v>2578.8571428571427</v>
      </c>
      <c r="AA51" s="17">
        <v>7215.1428571428578</v>
      </c>
      <c r="AB51" s="17">
        <v>2907.6923076923081</v>
      </c>
      <c r="AC51" s="17">
        <v>4814.3076923076924</v>
      </c>
      <c r="AD51" s="17">
        <v>3920.4</v>
      </c>
      <c r="AE51" s="17">
        <v>2559.6</v>
      </c>
      <c r="AF51" s="17">
        <v>24645.599999999999</v>
      </c>
      <c r="AG51" s="17">
        <v>815.4</v>
      </c>
      <c r="AH51" s="17">
        <v>11296.898181818182</v>
      </c>
      <c r="AQ51" s="8" t="s">
        <v>33</v>
      </c>
      <c r="AR51">
        <f>MIN(AM38:AX38)</f>
        <v>1</v>
      </c>
      <c r="AS51">
        <f>MAX(AM38:AX38)</f>
        <v>2.0214013019188202</v>
      </c>
      <c r="AU51" s="118">
        <v>0.9</v>
      </c>
      <c r="AV51" s="119">
        <v>2.5</v>
      </c>
    </row>
    <row r="52" spans="1:48">
      <c r="A52" s="8" t="s">
        <v>26</v>
      </c>
      <c r="B52" s="9" t="s">
        <v>19</v>
      </c>
      <c r="C52" s="20">
        <f t="shared" si="33"/>
        <v>96566.465454545454</v>
      </c>
      <c r="D52" s="17">
        <v>2905.6</v>
      </c>
      <c r="E52" s="17">
        <v>9146</v>
      </c>
      <c r="F52" s="17">
        <v>263</v>
      </c>
      <c r="G52" s="17">
        <v>7450</v>
      </c>
      <c r="H52" s="17">
        <v>1020</v>
      </c>
      <c r="I52" s="17">
        <v>6677</v>
      </c>
      <c r="J52" s="17">
        <v>5116.32</v>
      </c>
      <c r="K52" s="17">
        <v>6827</v>
      </c>
      <c r="L52" s="17">
        <v>7280</v>
      </c>
      <c r="M52" s="17">
        <v>5970</v>
      </c>
      <c r="N52" s="17">
        <v>22161</v>
      </c>
      <c r="O52" s="17">
        <v>3498</v>
      </c>
      <c r="P52" s="17">
        <v>18252.545454545456</v>
      </c>
      <c r="S52" s="8" t="s">
        <v>26</v>
      </c>
      <c r="T52" s="9" t="s">
        <v>19</v>
      </c>
      <c r="U52" s="20">
        <v>120708.08181818182</v>
      </c>
      <c r="V52" s="17">
        <v>3632</v>
      </c>
      <c r="W52" s="17">
        <v>11432.5</v>
      </c>
      <c r="X52" s="17">
        <v>328.75</v>
      </c>
      <c r="Y52" s="17">
        <v>9312.5</v>
      </c>
      <c r="Z52" s="17">
        <v>1275</v>
      </c>
      <c r="AA52" s="17">
        <v>8346.25</v>
      </c>
      <c r="AB52" s="17">
        <v>6395.4</v>
      </c>
      <c r="AC52" s="17">
        <v>8533.75</v>
      </c>
      <c r="AD52" s="17">
        <v>9100</v>
      </c>
      <c r="AE52" s="17">
        <v>7462.5</v>
      </c>
      <c r="AF52" s="17">
        <v>27701.25</v>
      </c>
      <c r="AG52" s="17">
        <v>4372.5</v>
      </c>
      <c r="AH52" s="17">
        <v>22815.68181818182</v>
      </c>
      <c r="AQ52" s="8" t="s">
        <v>34</v>
      </c>
      <c r="AR52">
        <f>MIN(AL39:AX39)</f>
        <v>1.8201656640549684</v>
      </c>
      <c r="AS52">
        <f>MAX(AL39:AX39)</f>
        <v>9.9851998193339604</v>
      </c>
      <c r="AU52" s="118">
        <v>0.9</v>
      </c>
      <c r="AV52" s="119">
        <v>6</v>
      </c>
    </row>
    <row r="53" spans="1:48">
      <c r="A53" s="12" t="s">
        <v>27</v>
      </c>
      <c r="B53" s="9" t="s">
        <v>19</v>
      </c>
      <c r="C53" s="20">
        <f t="shared" si="33"/>
        <v>39197.313239766081</v>
      </c>
      <c r="D53" s="17">
        <v>2970</v>
      </c>
      <c r="E53" s="17">
        <v>4549</v>
      </c>
      <c r="F53" s="17">
        <v>374.27368421052631</v>
      </c>
      <c r="G53" s="17">
        <v>3854.2</v>
      </c>
      <c r="H53" s="17">
        <v>0</v>
      </c>
      <c r="I53" s="17">
        <v>449.25396825396825</v>
      </c>
      <c r="J53" s="17">
        <v>1556.5015873015873</v>
      </c>
      <c r="K53" s="17">
        <v>370</v>
      </c>
      <c r="L53" s="17">
        <v>815.2</v>
      </c>
      <c r="M53" s="17">
        <v>1256.8</v>
      </c>
      <c r="N53" s="17">
        <v>2992.4</v>
      </c>
      <c r="O53" s="17">
        <v>8784.7727272727279</v>
      </c>
      <c r="P53" s="17">
        <v>11224.911272727273</v>
      </c>
      <c r="S53" s="12" t="s">
        <v>27</v>
      </c>
      <c r="T53" s="9" t="s">
        <v>19</v>
      </c>
      <c r="U53" s="20">
        <v>47036.775887719297</v>
      </c>
      <c r="V53" s="17">
        <v>3564</v>
      </c>
      <c r="W53" s="17">
        <v>5458.8</v>
      </c>
      <c r="X53" s="17">
        <v>449.12842105263155</v>
      </c>
      <c r="Y53" s="17">
        <v>4625.04</v>
      </c>
      <c r="Z53" s="17">
        <v>0</v>
      </c>
      <c r="AA53" s="17">
        <v>539.10476190476186</v>
      </c>
      <c r="AB53" s="17">
        <v>1867.8019047619046</v>
      </c>
      <c r="AC53" s="17">
        <v>444</v>
      </c>
      <c r="AD53" s="17">
        <v>978.24</v>
      </c>
      <c r="AE53" s="17">
        <v>1508.16</v>
      </c>
      <c r="AF53" s="17">
        <v>3590.88</v>
      </c>
      <c r="AG53" s="17">
        <v>10541.727272727274</v>
      </c>
      <c r="AH53" s="17">
        <v>13469.893527272727</v>
      </c>
      <c r="AQ53" s="8" t="s">
        <v>35</v>
      </c>
      <c r="AR53">
        <f>MIN(AL40:AX40)</f>
        <v>0.69562689853929083</v>
      </c>
      <c r="AS53">
        <f>MAX(AL40:AX40)</f>
        <v>1.0659076903331506</v>
      </c>
      <c r="AU53" s="118">
        <v>0.5</v>
      </c>
      <c r="AV53" s="119">
        <v>1.5</v>
      </c>
    </row>
    <row r="54" spans="1:48">
      <c r="A54" s="8" t="s">
        <v>33</v>
      </c>
      <c r="B54" s="9" t="s">
        <v>28</v>
      </c>
      <c r="C54" s="20">
        <f t="shared" si="33"/>
        <v>5574817.8756399611</v>
      </c>
      <c r="D54" s="17">
        <v>69782</v>
      </c>
      <c r="E54" s="17">
        <v>3049575</v>
      </c>
      <c r="F54" s="17">
        <v>0</v>
      </c>
      <c r="G54" s="17">
        <v>346786.96700936428</v>
      </c>
      <c r="H54" s="17">
        <v>0</v>
      </c>
      <c r="I54" s="17">
        <v>123222.16713435799</v>
      </c>
      <c r="J54" s="17">
        <v>0</v>
      </c>
      <c r="K54" s="17">
        <v>0</v>
      </c>
      <c r="L54" s="17">
        <v>40042.997218963297</v>
      </c>
      <c r="M54" s="17">
        <v>160171.98887585319</v>
      </c>
      <c r="N54" s="17">
        <v>1028382.7554014219</v>
      </c>
      <c r="O54" s="17">
        <v>165589</v>
      </c>
      <c r="P54" s="17">
        <v>591265</v>
      </c>
      <c r="S54" s="8" t="s">
        <v>33</v>
      </c>
      <c r="T54" s="9" t="s">
        <v>28</v>
      </c>
      <c r="U54" s="20">
        <v>5853558.7694219584</v>
      </c>
      <c r="V54" s="17">
        <v>73271.100000000006</v>
      </c>
      <c r="W54" s="17">
        <v>3202053.75</v>
      </c>
      <c r="X54" s="17">
        <v>0</v>
      </c>
      <c r="Y54" s="17">
        <v>364126.31535983249</v>
      </c>
      <c r="Z54" s="17">
        <v>0</v>
      </c>
      <c r="AA54" s="17">
        <v>129383.2754910759</v>
      </c>
      <c r="AB54" s="17">
        <v>0</v>
      </c>
      <c r="AC54" s="17">
        <v>0</v>
      </c>
      <c r="AD54" s="17">
        <v>42045.147079911461</v>
      </c>
      <c r="AE54" s="17">
        <v>168180.58831964585</v>
      </c>
      <c r="AF54" s="17">
        <v>1079801.893171493</v>
      </c>
      <c r="AG54" s="17">
        <v>173868.45</v>
      </c>
      <c r="AH54" s="17">
        <v>620828.25</v>
      </c>
      <c r="AQ54" s="12" t="s">
        <v>29</v>
      </c>
      <c r="AR54">
        <f>MIN(AL41:AX41)</f>
        <v>1.29619342291372</v>
      </c>
      <c r="AS54">
        <f>MAX(AL41:AX41)</f>
        <v>6.0760645751372024</v>
      </c>
      <c r="AU54" s="118">
        <v>0.9</v>
      </c>
      <c r="AV54" s="119">
        <v>5</v>
      </c>
    </row>
    <row r="55" spans="1:48">
      <c r="A55" s="8" t="s">
        <v>34</v>
      </c>
      <c r="B55" s="9" t="s">
        <v>28</v>
      </c>
      <c r="C55" s="20">
        <f t="shared" si="33"/>
        <v>5595462.3359560352</v>
      </c>
      <c r="D55" s="17">
        <v>814181</v>
      </c>
      <c r="E55" s="17">
        <v>879510.10526315786</v>
      </c>
      <c r="F55" s="17">
        <v>20498.594736842104</v>
      </c>
      <c r="G55" s="17">
        <v>281519.66594911675</v>
      </c>
      <c r="H55" s="17">
        <v>45426.605777174969</v>
      </c>
      <c r="I55" s="17">
        <v>165107.51037550208</v>
      </c>
      <c r="J55" s="17">
        <v>132193.40225120948</v>
      </c>
      <c r="K55" s="17">
        <v>171854.85221388337</v>
      </c>
      <c r="L55" s="17">
        <v>154190.69368645758</v>
      </c>
      <c r="M55" s="17">
        <v>64246.122369357327</v>
      </c>
      <c r="N55" s="17">
        <v>610836.89</v>
      </c>
      <c r="O55" s="17">
        <v>649938.06060606067</v>
      </c>
      <c r="P55" s="17">
        <v>1605958.832727273</v>
      </c>
      <c r="S55" s="8" t="s">
        <v>34</v>
      </c>
      <c r="T55" s="9" t="s">
        <v>28</v>
      </c>
      <c r="U55" s="20">
        <v>5707371.5826751553</v>
      </c>
      <c r="V55" s="17">
        <v>830464.62</v>
      </c>
      <c r="W55" s="17">
        <v>897100.307368421</v>
      </c>
      <c r="X55" s="17">
        <v>20908.566631578946</v>
      </c>
      <c r="Y55" s="17">
        <v>287150.05926809908</v>
      </c>
      <c r="Z55" s="17">
        <v>46335.137892718471</v>
      </c>
      <c r="AA55" s="17">
        <v>168409.66058301213</v>
      </c>
      <c r="AB55" s="17">
        <v>134837.27029623368</v>
      </c>
      <c r="AC55" s="17">
        <v>175291.94925816104</v>
      </c>
      <c r="AD55" s="17">
        <v>157274.50756018673</v>
      </c>
      <c r="AE55" s="17">
        <v>65531.044816744477</v>
      </c>
      <c r="AF55" s="17">
        <v>623053.62780000002</v>
      </c>
      <c r="AG55" s="17">
        <v>662936.8218181819</v>
      </c>
      <c r="AH55" s="17">
        <v>1638078.0093818186</v>
      </c>
      <c r="AQ55" s="12" t="s">
        <v>31</v>
      </c>
      <c r="AR55">
        <f>MIN(AL42:AX42)</f>
        <v>1.4021421616358325</v>
      </c>
      <c r="AS55">
        <f>MAX(AL42:AX42)</f>
        <v>4.8479199027139082</v>
      </c>
      <c r="AU55" s="118">
        <v>0.9</v>
      </c>
      <c r="AV55" s="119">
        <v>4</v>
      </c>
    </row>
    <row r="56" spans="1:48" ht="16.5" thickBot="1">
      <c r="A56" s="8" t="s">
        <v>35</v>
      </c>
      <c r="B56" s="9" t="s">
        <v>28</v>
      </c>
      <c r="C56" s="20">
        <f t="shared" si="33"/>
        <v>11672509.003414383</v>
      </c>
      <c r="D56" s="17">
        <v>1121242</v>
      </c>
      <c r="E56" s="17">
        <v>1620472.3157894737</v>
      </c>
      <c r="F56" s="17">
        <v>39252.584210526315</v>
      </c>
      <c r="G56" s="17">
        <v>871582.62773964251</v>
      </c>
      <c r="H56" s="17">
        <v>169122.74554175683</v>
      </c>
      <c r="I56" s="17">
        <v>614693.41559961753</v>
      </c>
      <c r="J56" s="17">
        <v>526317.00345369114</v>
      </c>
      <c r="K56" s="17">
        <v>684222.89458950912</v>
      </c>
      <c r="L56" s="17">
        <v>981860.63190772582</v>
      </c>
      <c r="M56" s="17">
        <v>692746.4935958758</v>
      </c>
      <c r="N56" s="17">
        <v>2031323.855986564</v>
      </c>
      <c r="O56" s="17">
        <v>611864.05681818188</v>
      </c>
      <c r="P56" s="17">
        <v>1707808.3781818184</v>
      </c>
      <c r="S56" s="8" t="s">
        <v>35</v>
      </c>
      <c r="T56" s="9" t="s">
        <v>28</v>
      </c>
      <c r="U56" s="20">
        <v>11281858.862913264</v>
      </c>
      <c r="V56" s="17">
        <v>1101469.28</v>
      </c>
      <c r="W56" s="17">
        <v>1450403.36368421</v>
      </c>
      <c r="X56" s="17">
        <v>38842.612315789476</v>
      </c>
      <c r="Y56" s="17">
        <v>848612.88607019209</v>
      </c>
      <c r="Z56" s="17">
        <v>168214.2134262133</v>
      </c>
      <c r="AA56" s="17">
        <v>605230.15703538945</v>
      </c>
      <c r="AB56" s="17">
        <v>523673.13540866692</v>
      </c>
      <c r="AC56" s="17">
        <v>680785.79754523141</v>
      </c>
      <c r="AD56" s="17">
        <v>976774.66817304841</v>
      </c>
      <c r="AE56" s="17">
        <v>683452.97170469596</v>
      </c>
      <c r="AF56" s="17">
        <v>1967687.980416493</v>
      </c>
      <c r="AG56" s="17">
        <v>590585.84560606082</v>
      </c>
      <c r="AH56" s="17">
        <v>1646125.9515272728</v>
      </c>
      <c r="AQ56" s="12" t="s">
        <v>32</v>
      </c>
      <c r="AR56">
        <f>MIN(AL43:AX43)</f>
        <v>1.4719167237891904</v>
      </c>
      <c r="AS56">
        <f>MAX(AL43:AX43)</f>
        <v>4.9562999886958634</v>
      </c>
      <c r="AU56" s="120">
        <v>0.9</v>
      </c>
      <c r="AV56" s="121">
        <v>4</v>
      </c>
    </row>
    <row r="57" spans="1:48">
      <c r="A57" s="12" t="s">
        <v>29</v>
      </c>
      <c r="B57" s="9" t="s">
        <v>30</v>
      </c>
      <c r="C57" s="20">
        <f t="shared" si="33"/>
        <v>1382369.3145710817</v>
      </c>
      <c r="D57" s="17">
        <v>184209</v>
      </c>
      <c r="E57" s="17">
        <v>87200.31578947368</v>
      </c>
      <c r="F57" s="17">
        <v>8532.5842105263164</v>
      </c>
      <c r="G57" s="17">
        <v>288454.20736007701</v>
      </c>
      <c r="H57" s="17">
        <v>57379.904166282467</v>
      </c>
      <c r="I57" s="17">
        <v>138839.13292056619</v>
      </c>
      <c r="J57" s="17">
        <v>71977.0609570753</v>
      </c>
      <c r="K57" s="17">
        <v>42139.175747040877</v>
      </c>
      <c r="L57" s="17">
        <v>61547.271428571432</v>
      </c>
      <c r="M57" s="17">
        <v>31419.728571428572</v>
      </c>
      <c r="N57" s="17">
        <v>135637.9834200397</v>
      </c>
      <c r="O57" s="17">
        <v>95363.113636363632</v>
      </c>
      <c r="P57" s="17">
        <v>179669.83636363636</v>
      </c>
      <c r="S57" s="12" t="s">
        <v>29</v>
      </c>
      <c r="T57" s="9" t="s">
        <v>30</v>
      </c>
      <c r="U57" s="20">
        <v>1382369.3145710817</v>
      </c>
      <c r="V57" s="17">
        <v>184209</v>
      </c>
      <c r="W57" s="17">
        <v>87200.31578947368</v>
      </c>
      <c r="X57" s="17">
        <v>8532.5842105263164</v>
      </c>
      <c r="Y57" s="17">
        <v>288454.20736007701</v>
      </c>
      <c r="Z57" s="17">
        <v>57379.904166282467</v>
      </c>
      <c r="AA57" s="17">
        <v>138839.13292056619</v>
      </c>
      <c r="AB57" s="17">
        <v>71977.0609570753</v>
      </c>
      <c r="AC57" s="17">
        <v>42139.175747040877</v>
      </c>
      <c r="AD57" s="17">
        <v>61547.271428571432</v>
      </c>
      <c r="AE57" s="17">
        <v>31419.728571428572</v>
      </c>
      <c r="AF57" s="17">
        <v>135637.9834200397</v>
      </c>
      <c r="AG57" s="17">
        <v>95363.113636363632</v>
      </c>
      <c r="AH57" s="17">
        <v>179669.83636363636</v>
      </c>
    </row>
    <row r="58" spans="1:48">
      <c r="A58" s="12" t="s">
        <v>31</v>
      </c>
      <c r="B58" s="9" t="s">
        <v>30</v>
      </c>
      <c r="C58" s="20">
        <f t="shared" si="33"/>
        <v>16437959.304707106</v>
      </c>
      <c r="D58" s="17">
        <v>1261781</v>
      </c>
      <c r="E58" s="17">
        <v>1121585.3157894737</v>
      </c>
      <c r="F58" s="17">
        <v>57713.984210526316</v>
      </c>
      <c r="G58" s="17">
        <v>1705921.3562748285</v>
      </c>
      <c r="H58" s="17">
        <v>194915.24107544962</v>
      </c>
      <c r="I58" s="17">
        <v>698204.30158359231</v>
      </c>
      <c r="J58" s="17">
        <v>1164996.0499865683</v>
      </c>
      <c r="K58" s="17">
        <v>1398906.07128732</v>
      </c>
      <c r="L58" s="17">
        <v>843248.29600778967</v>
      </c>
      <c r="M58" s="17">
        <v>596751.70399221033</v>
      </c>
      <c r="N58" s="17">
        <v>2591969.996166015</v>
      </c>
      <c r="O58" s="17">
        <v>1489588.7537878787</v>
      </c>
      <c r="P58" s="17">
        <v>3312377.2345454548</v>
      </c>
      <c r="S58" s="12" t="s">
        <v>31</v>
      </c>
      <c r="T58" s="9" t="s">
        <v>30</v>
      </c>
      <c r="U58" s="20">
        <v>16437959.304707106</v>
      </c>
      <c r="V58" s="17">
        <v>1261781</v>
      </c>
      <c r="W58" s="17">
        <v>1121585.3157894737</v>
      </c>
      <c r="X58" s="17">
        <v>57713.984210526316</v>
      </c>
      <c r="Y58" s="17">
        <v>1705921.3562748285</v>
      </c>
      <c r="Z58" s="17">
        <v>194915.24107544962</v>
      </c>
      <c r="AA58" s="17">
        <v>698204.30158359231</v>
      </c>
      <c r="AB58" s="17">
        <v>1164996.0499865683</v>
      </c>
      <c r="AC58" s="17">
        <v>1398906.07128732</v>
      </c>
      <c r="AD58" s="17">
        <v>843248.29600778967</v>
      </c>
      <c r="AE58" s="17">
        <v>596751.70399221033</v>
      </c>
      <c r="AF58" s="17">
        <v>2591969.996166015</v>
      </c>
      <c r="AG58" s="17">
        <v>1489588.7537878787</v>
      </c>
      <c r="AH58" s="17">
        <v>3312377.2345454548</v>
      </c>
    </row>
    <row r="59" spans="1:48">
      <c r="A59" s="12" t="s">
        <v>32</v>
      </c>
      <c r="B59" s="9" t="s">
        <v>30</v>
      </c>
      <c r="C59" s="20">
        <f t="shared" si="33"/>
        <v>163093022.63297063</v>
      </c>
      <c r="D59" s="21">
        <v>14397290</v>
      </c>
      <c r="E59" s="21">
        <v>11666616.684210526</v>
      </c>
      <c r="F59" s="21">
        <v>409005.91578947369</v>
      </c>
      <c r="G59" s="21">
        <v>6031719.3965628995</v>
      </c>
      <c r="H59" s="21">
        <v>1657825.9675341728</v>
      </c>
      <c r="I59" s="21">
        <v>7298057.1175639536</v>
      </c>
      <c r="J59" s="21">
        <v>3044041.3531316333</v>
      </c>
      <c r="K59" s="21">
        <v>3655229.5007305872</v>
      </c>
      <c r="L59" s="21">
        <v>10181766.390354183</v>
      </c>
      <c r="M59" s="21">
        <v>5778233.6096458174</v>
      </c>
      <c r="N59" s="21">
        <v>26338957.197447397</v>
      </c>
      <c r="O59" s="21">
        <v>15113607.909090908</v>
      </c>
      <c r="P59" s="21">
        <v>57520671.590909086</v>
      </c>
      <c r="S59" s="12" t="s">
        <v>32</v>
      </c>
      <c r="T59" s="9" t="s">
        <v>30</v>
      </c>
      <c r="U59" s="20">
        <v>163093022.63297063</v>
      </c>
      <c r="V59" s="21">
        <v>14397290</v>
      </c>
      <c r="W59" s="21">
        <v>11666616.684210526</v>
      </c>
      <c r="X59" s="21">
        <v>409005.91578947369</v>
      </c>
      <c r="Y59" s="21">
        <v>6031719.3965628995</v>
      </c>
      <c r="Z59" s="21">
        <v>1657825.9675341728</v>
      </c>
      <c r="AA59" s="21">
        <v>7298057.1175639536</v>
      </c>
      <c r="AB59" s="21">
        <v>3044041.3531316333</v>
      </c>
      <c r="AC59" s="21">
        <v>3655229.5007305872</v>
      </c>
      <c r="AD59" s="21">
        <v>10181766.390354183</v>
      </c>
      <c r="AE59" s="21">
        <v>5778233.6096458174</v>
      </c>
      <c r="AF59" s="21">
        <v>26338957.197447397</v>
      </c>
      <c r="AG59" s="21">
        <v>15113607.909090908</v>
      </c>
      <c r="AH59" s="21">
        <v>57520671.590909086</v>
      </c>
    </row>
  </sheetData>
  <mergeCells count="3">
    <mergeCell ref="S4:T4"/>
    <mergeCell ref="S23:T23"/>
    <mergeCell ref="S42:T4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8"/>
  <sheetViews>
    <sheetView topLeftCell="A4" zoomScale="125" zoomScaleNormal="125" zoomScalePageLayoutView="125" workbookViewId="0">
      <selection activeCell="B18" sqref="A18:XFD18"/>
    </sheetView>
  </sheetViews>
  <sheetFormatPr defaultColWidth="11" defaultRowHeight="15.75"/>
  <cols>
    <col min="1" max="1" width="10.875" customWidth="1"/>
    <col min="2" max="2" width="38.875" customWidth="1"/>
  </cols>
  <sheetData>
    <row r="2" spans="2:14">
      <c r="B2" s="31" t="s">
        <v>98</v>
      </c>
    </row>
    <row r="3" spans="2:14">
      <c r="B3" s="31"/>
      <c r="C3" s="125" t="s">
        <v>99</v>
      </c>
      <c r="D3" s="125"/>
      <c r="E3" s="125" t="s">
        <v>22</v>
      </c>
      <c r="F3" s="125"/>
      <c r="G3" s="125" t="s">
        <v>21</v>
      </c>
      <c r="H3" s="125"/>
      <c r="I3" s="125" t="s">
        <v>23</v>
      </c>
      <c r="J3" s="125"/>
      <c r="K3" s="125" t="s">
        <v>104</v>
      </c>
      <c r="L3" s="125"/>
      <c r="M3" s="125" t="s">
        <v>105</v>
      </c>
      <c r="N3" s="125"/>
    </row>
    <row r="4" spans="2:14">
      <c r="B4" s="31"/>
      <c r="C4" s="125" t="s">
        <v>100</v>
      </c>
      <c r="D4" s="125"/>
      <c r="E4" s="125" t="s">
        <v>103</v>
      </c>
      <c r="F4" s="125"/>
      <c r="G4" s="125" t="s">
        <v>100</v>
      </c>
      <c r="H4" s="125"/>
      <c r="I4" s="125" t="s">
        <v>103</v>
      </c>
      <c r="J4" s="125"/>
      <c r="K4" s="125" t="s">
        <v>106</v>
      </c>
      <c r="L4" s="125"/>
      <c r="M4" s="125" t="s">
        <v>107</v>
      </c>
      <c r="N4" s="125"/>
    </row>
    <row r="5" spans="2:14">
      <c r="B5" s="2"/>
      <c r="C5" s="32" t="s">
        <v>101</v>
      </c>
      <c r="D5" s="32" t="s">
        <v>102</v>
      </c>
      <c r="E5" s="32" t="s">
        <v>101</v>
      </c>
      <c r="F5" s="32" t="s">
        <v>102</v>
      </c>
      <c r="G5" s="32" t="s">
        <v>101</v>
      </c>
      <c r="H5" s="32" t="s">
        <v>102</v>
      </c>
      <c r="I5" s="32" t="s">
        <v>101</v>
      </c>
      <c r="J5" s="32" t="s">
        <v>102</v>
      </c>
      <c r="K5" s="32" t="s">
        <v>101</v>
      </c>
      <c r="L5" s="32" t="s">
        <v>102</v>
      </c>
      <c r="M5" s="32" t="s">
        <v>101</v>
      </c>
      <c r="N5" s="32" t="s">
        <v>102</v>
      </c>
    </row>
    <row r="6" spans="2:14">
      <c r="B6" s="74" t="s">
        <v>4</v>
      </c>
      <c r="C6" s="72" t="s">
        <v>108</v>
      </c>
      <c r="D6" s="73">
        <v>120</v>
      </c>
      <c r="E6" s="72" t="s">
        <v>109</v>
      </c>
      <c r="F6" s="73">
        <v>110</v>
      </c>
      <c r="G6" s="72" t="s">
        <v>110</v>
      </c>
      <c r="H6" s="73">
        <v>110</v>
      </c>
      <c r="I6" s="72" t="s">
        <v>111</v>
      </c>
      <c r="J6" s="73">
        <v>95</v>
      </c>
      <c r="K6" s="72" t="s">
        <v>112</v>
      </c>
      <c r="L6" s="73">
        <v>100</v>
      </c>
      <c r="M6" s="72" t="s">
        <v>113</v>
      </c>
      <c r="N6" s="77">
        <v>365</v>
      </c>
    </row>
    <row r="7" spans="2:14">
      <c r="B7" s="75" t="s">
        <v>5</v>
      </c>
      <c r="C7" s="72" t="s">
        <v>108</v>
      </c>
      <c r="D7" s="73">
        <v>120</v>
      </c>
      <c r="E7" s="72" t="s">
        <v>109</v>
      </c>
      <c r="F7" s="73">
        <v>110</v>
      </c>
      <c r="G7" s="72" t="s">
        <v>110</v>
      </c>
      <c r="H7" s="73">
        <v>110</v>
      </c>
      <c r="I7" s="72" t="s">
        <v>114</v>
      </c>
      <c r="J7" s="73">
        <v>95</v>
      </c>
      <c r="K7" s="72" t="s">
        <v>112</v>
      </c>
      <c r="L7" s="73">
        <v>100</v>
      </c>
      <c r="M7" s="72" t="s">
        <v>113</v>
      </c>
      <c r="N7" s="77">
        <v>365</v>
      </c>
    </row>
    <row r="8" spans="2:14">
      <c r="B8" s="75" t="s">
        <v>58</v>
      </c>
      <c r="C8" s="72" t="s">
        <v>108</v>
      </c>
      <c r="D8" s="73">
        <v>120</v>
      </c>
      <c r="E8" s="72" t="s">
        <v>115</v>
      </c>
      <c r="F8" s="73">
        <v>110</v>
      </c>
      <c r="G8" s="72" t="s">
        <v>110</v>
      </c>
      <c r="H8" s="73">
        <v>110</v>
      </c>
      <c r="I8" s="72" t="s">
        <v>116</v>
      </c>
      <c r="J8" s="73">
        <v>95</v>
      </c>
      <c r="K8" s="72" t="s">
        <v>117</v>
      </c>
      <c r="L8" s="73">
        <v>90</v>
      </c>
      <c r="M8" s="72" t="s">
        <v>113</v>
      </c>
      <c r="N8" s="77">
        <v>365</v>
      </c>
    </row>
    <row r="9" spans="2:14">
      <c r="B9" s="75" t="s">
        <v>7</v>
      </c>
      <c r="C9" s="72" t="s">
        <v>108</v>
      </c>
      <c r="D9" s="73">
        <v>120</v>
      </c>
      <c r="E9" s="72" t="s">
        <v>115</v>
      </c>
      <c r="F9" s="73">
        <v>110</v>
      </c>
      <c r="G9" s="72" t="s">
        <v>110</v>
      </c>
      <c r="H9" s="73">
        <v>110</v>
      </c>
      <c r="I9" s="72" t="s">
        <v>116</v>
      </c>
      <c r="J9" s="73">
        <v>95</v>
      </c>
      <c r="K9" s="72" t="s">
        <v>117</v>
      </c>
      <c r="L9" s="73">
        <v>90</v>
      </c>
      <c r="M9" s="72" t="s">
        <v>113</v>
      </c>
      <c r="N9" s="77">
        <v>365</v>
      </c>
    </row>
    <row r="10" spans="2:14">
      <c r="B10" s="75" t="s">
        <v>8</v>
      </c>
      <c r="C10" s="72" t="s">
        <v>108</v>
      </c>
      <c r="D10" s="73">
        <v>120</v>
      </c>
      <c r="E10" s="72" t="s">
        <v>115</v>
      </c>
      <c r="F10" s="73">
        <v>110</v>
      </c>
      <c r="G10" s="72" t="s">
        <v>118</v>
      </c>
      <c r="H10" s="73">
        <v>110</v>
      </c>
      <c r="I10" s="72" t="s">
        <v>119</v>
      </c>
      <c r="J10" s="73">
        <v>95</v>
      </c>
      <c r="K10" s="72" t="s">
        <v>120</v>
      </c>
      <c r="L10" s="73">
        <v>90</v>
      </c>
      <c r="M10" s="72" t="s">
        <v>113</v>
      </c>
      <c r="N10" s="77">
        <v>365</v>
      </c>
    </row>
    <row r="11" spans="2:14">
      <c r="B11" s="75" t="s">
        <v>9</v>
      </c>
      <c r="C11" s="72" t="s">
        <v>108</v>
      </c>
      <c r="D11" s="73">
        <v>120</v>
      </c>
      <c r="E11" s="72" t="s">
        <v>115</v>
      </c>
      <c r="F11" s="73">
        <v>110</v>
      </c>
      <c r="G11" s="72" t="s">
        <v>118</v>
      </c>
      <c r="H11" s="73">
        <v>110</v>
      </c>
      <c r="I11" s="72" t="s">
        <v>119</v>
      </c>
      <c r="J11" s="73">
        <v>95</v>
      </c>
      <c r="K11" s="72" t="s">
        <v>120</v>
      </c>
      <c r="L11" s="73">
        <v>90</v>
      </c>
      <c r="M11" s="72" t="s">
        <v>113</v>
      </c>
      <c r="N11" s="77">
        <v>365</v>
      </c>
    </row>
    <row r="12" spans="2:14">
      <c r="B12" s="75" t="s">
        <v>10</v>
      </c>
      <c r="C12" s="72" t="s">
        <v>108</v>
      </c>
      <c r="D12" s="73">
        <v>120</v>
      </c>
      <c r="E12" s="72" t="s">
        <v>115</v>
      </c>
      <c r="F12" s="73">
        <v>110</v>
      </c>
      <c r="G12" s="72" t="s">
        <v>110</v>
      </c>
      <c r="H12" s="73">
        <v>110</v>
      </c>
      <c r="I12" s="72" t="s">
        <v>116</v>
      </c>
      <c r="J12" s="73">
        <v>95</v>
      </c>
      <c r="K12" s="72" t="s">
        <v>120</v>
      </c>
      <c r="L12" s="73">
        <v>90</v>
      </c>
      <c r="M12" s="72" t="s">
        <v>113</v>
      </c>
      <c r="N12" s="77">
        <v>365</v>
      </c>
    </row>
    <row r="13" spans="2:14">
      <c r="B13" s="75" t="s">
        <v>97</v>
      </c>
      <c r="C13" s="72" t="s">
        <v>108</v>
      </c>
      <c r="D13" s="73">
        <v>120</v>
      </c>
      <c r="E13" s="72" t="s">
        <v>115</v>
      </c>
      <c r="F13" s="73">
        <v>110</v>
      </c>
      <c r="G13" s="72" t="s">
        <v>121</v>
      </c>
      <c r="H13" s="73">
        <v>110</v>
      </c>
      <c r="I13" s="72" t="s">
        <v>122</v>
      </c>
      <c r="J13" s="73">
        <v>95</v>
      </c>
      <c r="K13" s="72" t="s">
        <v>120</v>
      </c>
      <c r="L13" s="73">
        <v>90</v>
      </c>
      <c r="M13" s="72" t="s">
        <v>113</v>
      </c>
      <c r="N13" s="77">
        <v>365</v>
      </c>
    </row>
    <row r="14" spans="2:14">
      <c r="B14" s="75" t="s">
        <v>12</v>
      </c>
      <c r="C14" s="72" t="s">
        <v>108</v>
      </c>
      <c r="D14" s="73">
        <v>120</v>
      </c>
      <c r="E14" s="72" t="s">
        <v>115</v>
      </c>
      <c r="F14" s="73">
        <v>110</v>
      </c>
      <c r="G14" s="72" t="s">
        <v>118</v>
      </c>
      <c r="H14" s="73">
        <v>110</v>
      </c>
      <c r="I14" s="72" t="s">
        <v>123</v>
      </c>
      <c r="J14" s="73">
        <v>95</v>
      </c>
      <c r="K14" s="72" t="s">
        <v>124</v>
      </c>
      <c r="L14" s="73">
        <v>90</v>
      </c>
      <c r="M14" s="72" t="s">
        <v>113</v>
      </c>
      <c r="N14" s="77">
        <v>365</v>
      </c>
    </row>
    <row r="15" spans="2:14">
      <c r="B15" s="75" t="s">
        <v>13</v>
      </c>
      <c r="C15" s="72" t="s">
        <v>108</v>
      </c>
      <c r="D15" s="73">
        <v>120</v>
      </c>
      <c r="E15" s="72" t="s">
        <v>115</v>
      </c>
      <c r="F15" s="73">
        <v>110</v>
      </c>
      <c r="G15" s="72" t="s">
        <v>118</v>
      </c>
      <c r="H15" s="73">
        <v>110</v>
      </c>
      <c r="I15" s="72" t="s">
        <v>123</v>
      </c>
      <c r="J15" s="73">
        <v>95</v>
      </c>
      <c r="K15" s="72" t="s">
        <v>124</v>
      </c>
      <c r="L15" s="73">
        <v>90</v>
      </c>
      <c r="M15" s="72" t="s">
        <v>113</v>
      </c>
      <c r="N15" s="77">
        <v>365</v>
      </c>
    </row>
    <row r="16" spans="2:14">
      <c r="B16" s="76" t="s">
        <v>14</v>
      </c>
      <c r="C16" s="72" t="s">
        <v>125</v>
      </c>
      <c r="D16" s="73">
        <v>120</v>
      </c>
      <c r="E16" s="72" t="s">
        <v>126</v>
      </c>
      <c r="F16" s="73">
        <v>120</v>
      </c>
      <c r="G16" s="72" t="s">
        <v>118</v>
      </c>
      <c r="H16" s="73">
        <v>110</v>
      </c>
      <c r="I16" s="72" t="s">
        <v>127</v>
      </c>
      <c r="J16" s="73">
        <v>90</v>
      </c>
      <c r="K16" s="72" t="s">
        <v>128</v>
      </c>
      <c r="L16" s="73">
        <v>90</v>
      </c>
      <c r="M16" s="72" t="s">
        <v>113</v>
      </c>
      <c r="N16" s="77">
        <v>365</v>
      </c>
    </row>
    <row r="17" spans="2:14">
      <c r="B17" s="75" t="s">
        <v>16</v>
      </c>
      <c r="C17" s="72" t="s">
        <v>108</v>
      </c>
      <c r="D17" s="73">
        <v>120</v>
      </c>
      <c r="E17" s="72" t="s">
        <v>115</v>
      </c>
      <c r="F17" s="73">
        <v>110</v>
      </c>
      <c r="G17" s="72" t="s">
        <v>118</v>
      </c>
      <c r="H17" s="73">
        <v>110</v>
      </c>
      <c r="I17" s="72" t="s">
        <v>129</v>
      </c>
      <c r="J17" s="73">
        <v>95</v>
      </c>
      <c r="K17" s="72" t="s">
        <v>117</v>
      </c>
      <c r="L17" s="73">
        <v>90</v>
      </c>
      <c r="M17" s="72" t="s">
        <v>113</v>
      </c>
      <c r="N17" s="77">
        <v>365</v>
      </c>
    </row>
    <row r="18" spans="2:14">
      <c r="B18" s="75" t="s">
        <v>15</v>
      </c>
      <c r="C18" s="72" t="s">
        <v>130</v>
      </c>
      <c r="D18" s="73">
        <v>120</v>
      </c>
      <c r="E18" s="72" t="s">
        <v>131</v>
      </c>
      <c r="F18" s="73">
        <v>120</v>
      </c>
      <c r="G18" s="72" t="s">
        <v>132</v>
      </c>
      <c r="H18" s="73">
        <v>110</v>
      </c>
      <c r="I18" s="72" t="s">
        <v>133</v>
      </c>
      <c r="J18" s="73">
        <v>110</v>
      </c>
      <c r="K18" s="72" t="s">
        <v>134</v>
      </c>
      <c r="L18" s="73">
        <v>90</v>
      </c>
      <c r="M18" s="72" t="s">
        <v>113</v>
      </c>
      <c r="N18" s="77">
        <v>365</v>
      </c>
    </row>
  </sheetData>
  <mergeCells count="12">
    <mergeCell ref="M3:N3"/>
    <mergeCell ref="M4:N4"/>
    <mergeCell ref="C3:D3"/>
    <mergeCell ref="C4:D4"/>
    <mergeCell ref="E3:F3"/>
    <mergeCell ref="G3:H3"/>
    <mergeCell ref="I3:J3"/>
    <mergeCell ref="K3:L3"/>
    <mergeCell ref="E4:F4"/>
    <mergeCell ref="G4:H4"/>
    <mergeCell ref="I4:J4"/>
    <mergeCell ref="K4:L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D138"/>
  <sheetViews>
    <sheetView topLeftCell="A7" zoomScale="125" zoomScaleNormal="125" zoomScalePageLayoutView="125" workbookViewId="0">
      <selection activeCell="H22" sqref="H22"/>
    </sheetView>
  </sheetViews>
  <sheetFormatPr defaultColWidth="11" defaultRowHeight="15.75"/>
  <sheetData>
    <row r="3" spans="1:30">
      <c r="A3" s="127" t="s">
        <v>37</v>
      </c>
      <c r="B3" s="127"/>
      <c r="C3" s="127"/>
    </row>
    <row r="4" spans="1:30" ht="16.5" thickBot="1"/>
    <row r="5" spans="1:30" s="83" customFormat="1" ht="16.5" thickBot="1">
      <c r="A5" s="128" t="s">
        <v>135</v>
      </c>
      <c r="B5" s="129"/>
      <c r="C5" s="126" t="s">
        <v>49</v>
      </c>
      <c r="D5" s="126"/>
      <c r="E5" s="126"/>
      <c r="F5" s="84"/>
      <c r="G5" s="84"/>
      <c r="H5" s="84"/>
      <c r="V5" s="126" t="s">
        <v>93</v>
      </c>
      <c r="W5" s="126"/>
      <c r="X5" s="126"/>
    </row>
    <row r="6" spans="1:30">
      <c r="F6" s="1"/>
      <c r="G6" s="1"/>
      <c r="H6" s="1"/>
    </row>
    <row r="7" spans="1:30">
      <c r="A7" s="31">
        <v>2010</v>
      </c>
      <c r="Q7" s="31">
        <v>2010</v>
      </c>
    </row>
    <row r="9" spans="1:30">
      <c r="A9" s="32" t="s">
        <v>38</v>
      </c>
      <c r="B9" s="30">
        <v>1</v>
      </c>
      <c r="C9" s="30">
        <v>2</v>
      </c>
      <c r="D9" s="30">
        <v>3</v>
      </c>
      <c r="E9" s="30">
        <v>4</v>
      </c>
      <c r="F9" s="30">
        <v>5</v>
      </c>
      <c r="G9" s="30">
        <v>6</v>
      </c>
      <c r="H9" s="30">
        <v>7</v>
      </c>
      <c r="I9" s="30">
        <v>8</v>
      </c>
      <c r="J9" s="30">
        <v>9</v>
      </c>
      <c r="K9" s="30">
        <v>10</v>
      </c>
      <c r="L9" s="30">
        <v>11</v>
      </c>
      <c r="M9" s="30">
        <v>12</v>
      </c>
      <c r="N9" s="33" t="s">
        <v>17</v>
      </c>
      <c r="Q9" s="32" t="s">
        <v>38</v>
      </c>
      <c r="R9" s="30">
        <v>1</v>
      </c>
      <c r="S9" s="30">
        <v>2</v>
      </c>
      <c r="T9" s="30">
        <v>3</v>
      </c>
      <c r="U9" s="30">
        <v>4</v>
      </c>
      <c r="V9" s="30">
        <v>5</v>
      </c>
      <c r="W9" s="30">
        <v>6</v>
      </c>
      <c r="X9" s="30">
        <v>7</v>
      </c>
      <c r="Y9" s="30">
        <v>8</v>
      </c>
      <c r="Z9" s="30">
        <v>9</v>
      </c>
      <c r="AA9" s="30">
        <v>10</v>
      </c>
      <c r="AB9" s="30">
        <v>11</v>
      </c>
      <c r="AC9" s="30">
        <v>12</v>
      </c>
      <c r="AD9" s="33" t="s">
        <v>17</v>
      </c>
    </row>
    <row r="10" spans="1:30">
      <c r="A10" s="28" t="s">
        <v>39</v>
      </c>
      <c r="B10" s="29">
        <v>0</v>
      </c>
      <c r="C10" s="29">
        <v>18.657694224880725</v>
      </c>
      <c r="D10" s="29">
        <v>0</v>
      </c>
      <c r="E10" s="29">
        <v>40.752332122765793</v>
      </c>
      <c r="F10" s="29">
        <v>186.57694224880723</v>
      </c>
      <c r="G10" s="29">
        <v>39.279356262906788</v>
      </c>
      <c r="H10" s="29">
        <v>81.504664245531586</v>
      </c>
      <c r="I10" s="29">
        <v>241.66623940753399</v>
      </c>
      <c r="J10" s="29">
        <v>70.70284127323221</v>
      </c>
      <c r="K10" s="29">
        <v>699.85993021434172</v>
      </c>
      <c r="L10" s="29">
        <v>0</v>
      </c>
      <c r="M10" s="29">
        <v>0</v>
      </c>
      <c r="N10" s="29">
        <f t="shared" ref="N10:N22" si="0">SUM(B10:M10)</f>
        <v>1379</v>
      </c>
      <c r="Q10" s="28" t="s">
        <v>39</v>
      </c>
      <c r="R10" s="34">
        <f t="shared" ref="R10:R21" si="1">B10*100/85</f>
        <v>0</v>
      </c>
      <c r="S10" s="34">
        <f t="shared" ref="S10:AD10" si="2">C10*100/85</f>
        <v>21.950228499859676</v>
      </c>
      <c r="T10" s="34">
        <f t="shared" si="2"/>
        <v>0</v>
      </c>
      <c r="U10" s="34">
        <f t="shared" si="2"/>
        <v>47.943920144430344</v>
      </c>
      <c r="V10" s="34">
        <f t="shared" si="2"/>
        <v>219.50228499859676</v>
      </c>
      <c r="W10" s="34">
        <f t="shared" si="2"/>
        <v>46.211007368125628</v>
      </c>
      <c r="X10" s="34">
        <f t="shared" si="2"/>
        <v>95.887840288860687</v>
      </c>
      <c r="Y10" s="34">
        <f t="shared" si="2"/>
        <v>284.31322283239291</v>
      </c>
      <c r="Z10" s="34">
        <f t="shared" si="2"/>
        <v>83.179813262626126</v>
      </c>
      <c r="AA10" s="34">
        <f t="shared" si="2"/>
        <v>823.36462378157853</v>
      </c>
      <c r="AB10" s="34">
        <f t="shared" si="2"/>
        <v>0</v>
      </c>
      <c r="AC10" s="34">
        <f t="shared" si="2"/>
        <v>0</v>
      </c>
      <c r="AD10" s="34">
        <f t="shared" si="2"/>
        <v>1622.3529411764705</v>
      </c>
    </row>
    <row r="11" spans="1:30">
      <c r="A11" s="28" t="s">
        <v>41</v>
      </c>
      <c r="B11" s="29">
        <v>14.137924131718547</v>
      </c>
      <c r="C11" s="29">
        <v>3.1312180962866578</v>
      </c>
      <c r="D11" s="29">
        <v>34.063857471724553</v>
      </c>
      <c r="E11" s="29">
        <v>66.704433990591525</v>
      </c>
      <c r="F11" s="29">
        <v>47.537583825442901</v>
      </c>
      <c r="G11" s="29">
        <v>120.6942248023221</v>
      </c>
      <c r="H11" s="29">
        <v>280.57611850665597</v>
      </c>
      <c r="I11" s="29">
        <v>176.67660894805323</v>
      </c>
      <c r="J11" s="29">
        <v>108.73866479831848</v>
      </c>
      <c r="K11" s="29">
        <v>39.28255429886898</v>
      </c>
      <c r="L11" s="29">
        <v>56.456811130017016</v>
      </c>
      <c r="M11" s="29">
        <v>0</v>
      </c>
      <c r="N11" s="29">
        <f t="shared" ref="N11:N21" si="3">SUM(B11:M11)</f>
        <v>948</v>
      </c>
      <c r="Q11" s="28" t="s">
        <v>41</v>
      </c>
      <c r="R11" s="34">
        <f t="shared" si="1"/>
        <v>16.632851919668877</v>
      </c>
      <c r="S11" s="34">
        <f t="shared" ref="S11:S21" si="4">C11*100/85</f>
        <v>3.6837859956313626</v>
      </c>
      <c r="T11" s="34">
        <f t="shared" ref="T11:T21" si="5">D11*100/85</f>
        <v>40.075126437323007</v>
      </c>
      <c r="U11" s="34">
        <f t="shared" ref="U11:U21" si="6">E11*100/85</f>
        <v>78.475804694813561</v>
      </c>
      <c r="V11" s="34">
        <f t="shared" ref="V11:V21" si="7">F11*100/85</f>
        <v>55.926569206403407</v>
      </c>
      <c r="W11" s="34">
        <f t="shared" ref="W11:W21" si="8">G11*100/85</f>
        <v>141.9932056497907</v>
      </c>
      <c r="X11" s="34">
        <f t="shared" ref="X11:X21" si="9">H11*100/85</f>
        <v>330.08955118430117</v>
      </c>
      <c r="Y11" s="34">
        <f t="shared" ref="Y11:Y21" si="10">I11*100/85</f>
        <v>207.85483405653321</v>
      </c>
      <c r="Z11" s="34">
        <f t="shared" ref="Z11:Z21" si="11">J11*100/85</f>
        <v>127.92784093919821</v>
      </c>
      <c r="AA11" s="34">
        <f t="shared" ref="AA11:AA21" si="12">K11*100/85</f>
        <v>46.214769763375273</v>
      </c>
      <c r="AB11" s="34">
        <f t="shared" ref="AB11:AB21" si="13">L11*100/85</f>
        <v>66.419777800020015</v>
      </c>
      <c r="AC11" s="34">
        <f t="shared" ref="AC11:AC21" si="14">M11*100/85</f>
        <v>0</v>
      </c>
      <c r="AD11" s="34">
        <f t="shared" ref="AD11:AD21" si="15">N11*100/85</f>
        <v>1115.2941176470588</v>
      </c>
    </row>
    <row r="12" spans="1:30">
      <c r="A12" s="28" t="s">
        <v>40</v>
      </c>
      <c r="B12" s="29">
        <v>3.4875991305099281</v>
      </c>
      <c r="C12" s="29">
        <v>17.338349963106499</v>
      </c>
      <c r="D12" s="29">
        <v>60.185996423657045</v>
      </c>
      <c r="E12" s="29">
        <v>76.129306734559577</v>
      </c>
      <c r="F12" s="29">
        <v>232.77233053917692</v>
      </c>
      <c r="G12" s="29">
        <v>108.01592735636464</v>
      </c>
      <c r="H12" s="29">
        <v>205.0708288739838</v>
      </c>
      <c r="I12" s="29">
        <v>247.42024688731863</v>
      </c>
      <c r="J12" s="29">
        <v>328.93042085180781</v>
      </c>
      <c r="K12" s="29">
        <v>214.86600014624452</v>
      </c>
      <c r="L12" s="29">
        <v>3.089016372737365</v>
      </c>
      <c r="M12" s="29">
        <v>1.6939767205333938</v>
      </c>
      <c r="N12" s="29">
        <f t="shared" si="3"/>
        <v>1499</v>
      </c>
      <c r="Q12" s="28" t="s">
        <v>40</v>
      </c>
      <c r="R12" s="34">
        <f t="shared" si="1"/>
        <v>4.103057800599915</v>
      </c>
      <c r="S12" s="34">
        <f t="shared" si="4"/>
        <v>20.398058780125293</v>
      </c>
      <c r="T12" s="34">
        <f t="shared" si="5"/>
        <v>70.807054616067106</v>
      </c>
      <c r="U12" s="34">
        <f t="shared" si="6"/>
        <v>89.563890275952446</v>
      </c>
      <c r="V12" s="34">
        <f t="shared" si="7"/>
        <v>273.84980063432579</v>
      </c>
      <c r="W12" s="34">
        <f t="shared" si="8"/>
        <v>127.07756159572311</v>
      </c>
      <c r="X12" s="34">
        <f t="shared" si="9"/>
        <v>241.25979867527508</v>
      </c>
      <c r="Y12" s="34">
        <f t="shared" si="10"/>
        <v>291.08264339684547</v>
      </c>
      <c r="Z12" s="34">
        <f t="shared" si="11"/>
        <v>386.97696570800917</v>
      </c>
      <c r="AA12" s="34">
        <f t="shared" si="12"/>
        <v>252.78352958381709</v>
      </c>
      <c r="AB12" s="34">
        <f t="shared" si="13"/>
        <v>3.6341369091027822</v>
      </c>
      <c r="AC12" s="34">
        <f t="shared" si="14"/>
        <v>1.9929137888628161</v>
      </c>
      <c r="AD12" s="34">
        <f t="shared" si="15"/>
        <v>1763.5294117647059</v>
      </c>
    </row>
    <row r="13" spans="1:30">
      <c r="A13" s="28" t="s">
        <v>40</v>
      </c>
      <c r="B13" s="29">
        <v>3.4875991305099281</v>
      </c>
      <c r="C13" s="29">
        <v>17.338349963106499</v>
      </c>
      <c r="D13" s="29">
        <v>60.185996423657045</v>
      </c>
      <c r="E13" s="29">
        <v>76.129306734559577</v>
      </c>
      <c r="F13" s="29">
        <v>232.77233053917692</v>
      </c>
      <c r="G13" s="29">
        <v>108.01592735636464</v>
      </c>
      <c r="H13" s="29">
        <v>205.0708288739838</v>
      </c>
      <c r="I13" s="29">
        <v>247.42024688731863</v>
      </c>
      <c r="J13" s="29">
        <v>328.93042085180781</v>
      </c>
      <c r="K13" s="29">
        <v>214.86600014624452</v>
      </c>
      <c r="L13" s="29">
        <v>3.089016372737365</v>
      </c>
      <c r="M13" s="29">
        <v>1.6939767205333938</v>
      </c>
      <c r="N13" s="29">
        <f t="shared" si="3"/>
        <v>1499</v>
      </c>
      <c r="Q13" s="28" t="s">
        <v>40</v>
      </c>
      <c r="R13" s="34">
        <f t="shared" si="1"/>
        <v>4.103057800599915</v>
      </c>
      <c r="S13" s="34">
        <f t="shared" si="4"/>
        <v>20.398058780125293</v>
      </c>
      <c r="T13" s="34">
        <f t="shared" si="5"/>
        <v>70.807054616067106</v>
      </c>
      <c r="U13" s="34">
        <f t="shared" si="6"/>
        <v>89.563890275952446</v>
      </c>
      <c r="V13" s="34">
        <f t="shared" si="7"/>
        <v>273.84980063432579</v>
      </c>
      <c r="W13" s="34">
        <f t="shared" si="8"/>
        <v>127.07756159572311</v>
      </c>
      <c r="X13" s="34">
        <f t="shared" si="9"/>
        <v>241.25979867527508</v>
      </c>
      <c r="Y13" s="34">
        <f t="shared" si="10"/>
        <v>291.08264339684547</v>
      </c>
      <c r="Z13" s="34">
        <f t="shared" si="11"/>
        <v>386.97696570800917</v>
      </c>
      <c r="AA13" s="34">
        <f t="shared" si="12"/>
        <v>252.78352958381709</v>
      </c>
      <c r="AB13" s="34">
        <f t="shared" si="13"/>
        <v>3.6341369091027822</v>
      </c>
      <c r="AC13" s="34">
        <f t="shared" si="14"/>
        <v>1.9929137888628161</v>
      </c>
      <c r="AD13" s="34">
        <f t="shared" si="15"/>
        <v>1763.5294117647059</v>
      </c>
    </row>
    <row r="14" spans="1:30">
      <c r="A14" s="28" t="s">
        <v>47</v>
      </c>
      <c r="B14" s="29">
        <v>8.4520477910530722</v>
      </c>
      <c r="C14" s="29">
        <v>35.921203111975558</v>
      </c>
      <c r="D14" s="29">
        <v>44.473870519588786</v>
      </c>
      <c r="E14" s="29">
        <v>109.07166435120868</v>
      </c>
      <c r="F14" s="29">
        <v>172.76388163378718</v>
      </c>
      <c r="G14" s="29">
        <v>188.86302028341208</v>
      </c>
      <c r="H14" s="29">
        <v>198.72374270630732</v>
      </c>
      <c r="I14" s="29">
        <v>289.98573492636848</v>
      </c>
      <c r="J14" s="29">
        <v>346.43333981661578</v>
      </c>
      <c r="K14" s="29">
        <v>21.633217560433458</v>
      </c>
      <c r="L14" s="29">
        <v>26.0604806890803</v>
      </c>
      <c r="M14" s="29">
        <v>6.1377966101694916</v>
      </c>
      <c r="N14" s="29">
        <f t="shared" si="3"/>
        <v>1448.5200000000002</v>
      </c>
      <c r="Q14" s="28" t="s">
        <v>47</v>
      </c>
      <c r="R14" s="34">
        <f t="shared" si="1"/>
        <v>9.943585636533026</v>
      </c>
      <c r="S14" s="34">
        <f t="shared" si="4"/>
        <v>42.260238955265358</v>
      </c>
      <c r="T14" s="34">
        <f t="shared" si="5"/>
        <v>52.32220061128092</v>
      </c>
      <c r="U14" s="34">
        <f t="shared" si="6"/>
        <v>128.31960511906902</v>
      </c>
      <c r="V14" s="34">
        <f t="shared" si="7"/>
        <v>203.25162545151431</v>
      </c>
      <c r="W14" s="34">
        <f t="shared" si="8"/>
        <v>222.19178856872009</v>
      </c>
      <c r="X14" s="34">
        <f t="shared" si="9"/>
        <v>233.7926384780086</v>
      </c>
      <c r="Y14" s="34">
        <f t="shared" si="10"/>
        <v>341.15968814866881</v>
      </c>
      <c r="Z14" s="34">
        <f t="shared" si="11"/>
        <v>407.56863507837147</v>
      </c>
      <c r="AA14" s="34">
        <f t="shared" si="12"/>
        <v>25.450844188745247</v>
      </c>
      <c r="AB14" s="34">
        <f t="shared" si="13"/>
        <v>30.659389045976823</v>
      </c>
      <c r="AC14" s="34">
        <f t="shared" si="14"/>
        <v>7.2209371884346956</v>
      </c>
      <c r="AD14" s="34">
        <f t="shared" si="15"/>
        <v>1704.1411764705886</v>
      </c>
    </row>
    <row r="15" spans="1:30">
      <c r="A15" s="28" t="s">
        <v>48</v>
      </c>
      <c r="B15" s="29">
        <v>6.2117498222159</v>
      </c>
      <c r="C15" s="29">
        <v>11.338908405632198</v>
      </c>
      <c r="D15" s="29">
        <v>13.902487697340348</v>
      </c>
      <c r="E15" s="29">
        <v>44.961236808419848</v>
      </c>
      <c r="F15" s="29">
        <v>460.26108206514004</v>
      </c>
      <c r="G15" s="29">
        <v>118.31904423268381</v>
      </c>
      <c r="H15" s="29">
        <v>182.90152254302373</v>
      </c>
      <c r="I15" s="29">
        <v>157.95592405063289</v>
      </c>
      <c r="J15" s="29">
        <v>150.95538060019911</v>
      </c>
      <c r="K15" s="29">
        <v>157.4629280329967</v>
      </c>
      <c r="L15" s="29">
        <v>40.918669463803155</v>
      </c>
      <c r="M15" s="29">
        <v>41.3130662779121</v>
      </c>
      <c r="N15" s="29">
        <f t="shared" si="3"/>
        <v>1386.5019999999997</v>
      </c>
      <c r="Q15" s="28" t="s">
        <v>48</v>
      </c>
      <c r="R15" s="34">
        <f t="shared" si="1"/>
        <v>7.3079409673128231</v>
      </c>
      <c r="S15" s="34">
        <f t="shared" si="4"/>
        <v>13.339892241920234</v>
      </c>
      <c r="T15" s="34">
        <f t="shared" si="5"/>
        <v>16.35586787922394</v>
      </c>
      <c r="U15" s="34">
        <f t="shared" si="6"/>
        <v>52.895572715788049</v>
      </c>
      <c r="V15" s="34">
        <f t="shared" si="7"/>
        <v>541.48362595898834</v>
      </c>
      <c r="W15" s="34">
        <f t="shared" si="8"/>
        <v>139.1988755678633</v>
      </c>
      <c r="X15" s="34">
        <f t="shared" si="9"/>
        <v>215.17826181532206</v>
      </c>
      <c r="Y15" s="34">
        <f t="shared" si="10"/>
        <v>185.83049888309753</v>
      </c>
      <c r="Z15" s="34">
        <f t="shared" si="11"/>
        <v>177.59456541199896</v>
      </c>
      <c r="AA15" s="34">
        <f t="shared" si="12"/>
        <v>185.25050356823141</v>
      </c>
      <c r="AB15" s="34">
        <f t="shared" si="13"/>
        <v>48.139611133886063</v>
      </c>
      <c r="AC15" s="34">
        <f t="shared" si="14"/>
        <v>48.603607385778943</v>
      </c>
      <c r="AD15" s="34">
        <f t="shared" si="15"/>
        <v>1631.1788235294116</v>
      </c>
    </row>
    <row r="16" spans="1:30">
      <c r="A16" s="28" t="s">
        <v>46</v>
      </c>
      <c r="B16" s="29">
        <v>1.4353421983089931</v>
      </c>
      <c r="C16" s="29">
        <v>6.2539910069177553</v>
      </c>
      <c r="D16" s="29">
        <v>39.779483781706382</v>
      </c>
      <c r="E16" s="29">
        <v>78.943820906994631</v>
      </c>
      <c r="F16" s="29">
        <v>184.95409469638741</v>
      </c>
      <c r="G16" s="29">
        <v>66.538363335895482</v>
      </c>
      <c r="H16" s="29">
        <v>80.789260876249045</v>
      </c>
      <c r="I16" s="29">
        <v>277.84123981552654</v>
      </c>
      <c r="J16" s="29">
        <v>384.15908693312838</v>
      </c>
      <c r="K16" s="29">
        <v>179.62282367409685</v>
      </c>
      <c r="L16" s="29">
        <v>33.525492774788631</v>
      </c>
      <c r="M16" s="29">
        <v>0</v>
      </c>
      <c r="N16" s="29">
        <f t="shared" si="3"/>
        <v>1333.8430000000003</v>
      </c>
      <c r="Q16" s="28" t="s">
        <v>46</v>
      </c>
      <c r="R16" s="34">
        <f t="shared" si="1"/>
        <v>1.6886378803635211</v>
      </c>
      <c r="S16" s="34">
        <f t="shared" si="4"/>
        <v>7.3576364787267705</v>
      </c>
      <c r="T16" s="34">
        <f t="shared" si="5"/>
        <v>46.799392684360448</v>
      </c>
      <c r="U16" s="34">
        <f t="shared" si="6"/>
        <v>92.875083419993686</v>
      </c>
      <c r="V16" s="34">
        <f t="shared" si="7"/>
        <v>217.59305258398518</v>
      </c>
      <c r="W16" s="34">
        <f t="shared" si="8"/>
        <v>78.28042745399469</v>
      </c>
      <c r="X16" s="34">
        <f t="shared" si="9"/>
        <v>95.046189266175347</v>
      </c>
      <c r="Y16" s="34">
        <f t="shared" si="10"/>
        <v>326.87204684179591</v>
      </c>
      <c r="Z16" s="34">
        <f t="shared" si="11"/>
        <v>451.95186698015101</v>
      </c>
      <c r="AA16" s="34">
        <f t="shared" si="12"/>
        <v>211.32096902834923</v>
      </c>
      <c r="AB16" s="34">
        <f t="shared" si="13"/>
        <v>39.441756205633681</v>
      </c>
      <c r="AC16" s="34">
        <f t="shared" si="14"/>
        <v>0</v>
      </c>
      <c r="AD16" s="34">
        <f t="shared" si="15"/>
        <v>1569.2270588235297</v>
      </c>
    </row>
    <row r="17" spans="1:30">
      <c r="A17" s="28" t="s">
        <v>46</v>
      </c>
      <c r="B17" s="29">
        <v>1.4353421983089931</v>
      </c>
      <c r="C17" s="29">
        <v>6.2539910069177553</v>
      </c>
      <c r="D17" s="29">
        <v>39.779483781706382</v>
      </c>
      <c r="E17" s="29">
        <v>78.943820906994631</v>
      </c>
      <c r="F17" s="29">
        <v>184.95409469638741</v>
      </c>
      <c r="G17" s="29">
        <v>66.538363335895482</v>
      </c>
      <c r="H17" s="29">
        <v>80.789260876249045</v>
      </c>
      <c r="I17" s="29">
        <v>277.84123981552654</v>
      </c>
      <c r="J17" s="29">
        <v>384.15908693312838</v>
      </c>
      <c r="K17" s="29">
        <v>179.62282367409685</v>
      </c>
      <c r="L17" s="29">
        <v>33.525492774788631</v>
      </c>
      <c r="M17" s="29">
        <v>0</v>
      </c>
      <c r="N17" s="29">
        <f t="shared" si="3"/>
        <v>1333.8430000000003</v>
      </c>
      <c r="Q17" s="28" t="s">
        <v>46</v>
      </c>
      <c r="R17" s="34">
        <f t="shared" si="1"/>
        <v>1.6886378803635211</v>
      </c>
      <c r="S17" s="34">
        <f t="shared" si="4"/>
        <v>7.3576364787267705</v>
      </c>
      <c r="T17" s="34">
        <f t="shared" si="5"/>
        <v>46.799392684360448</v>
      </c>
      <c r="U17" s="34">
        <f t="shared" si="6"/>
        <v>92.875083419993686</v>
      </c>
      <c r="V17" s="34">
        <f t="shared" si="7"/>
        <v>217.59305258398518</v>
      </c>
      <c r="W17" s="34">
        <f t="shared" si="8"/>
        <v>78.28042745399469</v>
      </c>
      <c r="X17" s="34">
        <f t="shared" si="9"/>
        <v>95.046189266175347</v>
      </c>
      <c r="Y17" s="34">
        <f t="shared" si="10"/>
        <v>326.87204684179591</v>
      </c>
      <c r="Z17" s="34">
        <f t="shared" si="11"/>
        <v>451.95186698015101</v>
      </c>
      <c r="AA17" s="34">
        <f t="shared" si="12"/>
        <v>211.32096902834923</v>
      </c>
      <c r="AB17" s="34">
        <f t="shared" si="13"/>
        <v>39.441756205633681</v>
      </c>
      <c r="AC17" s="34">
        <f t="shared" si="14"/>
        <v>0</v>
      </c>
      <c r="AD17" s="34">
        <f t="shared" si="15"/>
        <v>1569.2270588235297</v>
      </c>
    </row>
    <row r="18" spans="1:30">
      <c r="A18" s="28" t="s">
        <v>45</v>
      </c>
      <c r="B18" s="29">
        <v>58.689991120272751</v>
      </c>
      <c r="C18" s="29">
        <v>17.849017918021094</v>
      </c>
      <c r="D18" s="29">
        <v>55.362208118607796</v>
      </c>
      <c r="E18" s="29">
        <v>29.647521287560458</v>
      </c>
      <c r="F18" s="29">
        <v>87.934144771267754</v>
      </c>
      <c r="G18" s="29">
        <v>128.87595988266077</v>
      </c>
      <c r="H18" s="29">
        <v>252.10477285340528</v>
      </c>
      <c r="I18" s="29">
        <v>346.59364171886153</v>
      </c>
      <c r="J18" s="29">
        <v>206.2217041940855</v>
      </c>
      <c r="K18" s="29">
        <v>52.639476571791022</v>
      </c>
      <c r="L18" s="29">
        <v>33.782039562356303</v>
      </c>
      <c r="M18" s="29">
        <v>2.2185220011099664</v>
      </c>
      <c r="N18" s="29">
        <f t="shared" si="3"/>
        <v>1271.9190000000001</v>
      </c>
      <c r="Q18" s="28" t="s">
        <v>45</v>
      </c>
      <c r="R18" s="34">
        <f t="shared" si="1"/>
        <v>69.04704837679148</v>
      </c>
      <c r="S18" s="34">
        <f t="shared" si="4"/>
        <v>20.998844609436581</v>
      </c>
      <c r="T18" s="34">
        <f t="shared" si="5"/>
        <v>65.132009551303284</v>
      </c>
      <c r="U18" s="34">
        <f t="shared" si="6"/>
        <v>34.879436808894653</v>
      </c>
      <c r="V18" s="34">
        <f t="shared" si="7"/>
        <v>103.45193502502087</v>
      </c>
      <c r="W18" s="34">
        <f t="shared" si="8"/>
        <v>151.6187763325421</v>
      </c>
      <c r="X18" s="34">
        <f t="shared" si="9"/>
        <v>296.59385041577087</v>
      </c>
      <c r="Y18" s="34">
        <f t="shared" si="10"/>
        <v>407.75722555160183</v>
      </c>
      <c r="Z18" s="34">
        <f t="shared" si="11"/>
        <v>242.6137696401006</v>
      </c>
      <c r="AA18" s="34">
        <f t="shared" si="12"/>
        <v>61.928795966812963</v>
      </c>
      <c r="AB18" s="34">
        <f t="shared" si="13"/>
        <v>39.743575955713297</v>
      </c>
      <c r="AC18" s="34">
        <f t="shared" si="14"/>
        <v>2.6100258836587842</v>
      </c>
      <c r="AD18" s="34">
        <f t="shared" si="15"/>
        <v>1496.3752941176472</v>
      </c>
    </row>
    <row r="19" spans="1:30">
      <c r="A19" s="28" t="s">
        <v>45</v>
      </c>
      <c r="B19" s="29">
        <v>58.689991120272751</v>
      </c>
      <c r="C19" s="29">
        <v>17.849017918021094</v>
      </c>
      <c r="D19" s="29">
        <v>55.362208118607796</v>
      </c>
      <c r="E19" s="29">
        <v>29.647521287560458</v>
      </c>
      <c r="F19" s="29">
        <v>87.934144771267754</v>
      </c>
      <c r="G19" s="29">
        <v>128.87595988266077</v>
      </c>
      <c r="H19" s="29">
        <v>252.10477285340528</v>
      </c>
      <c r="I19" s="29">
        <v>346.59364171886153</v>
      </c>
      <c r="J19" s="29">
        <v>206.2217041940855</v>
      </c>
      <c r="K19" s="29">
        <v>52.639476571791022</v>
      </c>
      <c r="L19" s="29">
        <v>33.782039562356303</v>
      </c>
      <c r="M19" s="29">
        <v>2.2185220011099664</v>
      </c>
      <c r="N19" s="29">
        <f t="shared" ref="N19" si="16">SUM(B19:M19)</f>
        <v>1271.9190000000001</v>
      </c>
      <c r="Q19" s="28" t="s">
        <v>45</v>
      </c>
      <c r="R19" s="34">
        <f t="shared" ref="R19" si="17">B19*100/85</f>
        <v>69.04704837679148</v>
      </c>
      <c r="S19" s="34">
        <f t="shared" ref="S19" si="18">C19*100/85</f>
        <v>20.998844609436581</v>
      </c>
      <c r="T19" s="34">
        <f t="shared" ref="T19" si="19">D19*100/85</f>
        <v>65.132009551303284</v>
      </c>
      <c r="U19" s="34">
        <f t="shared" ref="U19" si="20">E19*100/85</f>
        <v>34.879436808894653</v>
      </c>
      <c r="V19" s="34">
        <f t="shared" ref="V19" si="21">F19*100/85</f>
        <v>103.45193502502087</v>
      </c>
      <c r="W19" s="34">
        <f t="shared" ref="W19" si="22">G19*100/85</f>
        <v>151.6187763325421</v>
      </c>
      <c r="X19" s="34">
        <f t="shared" ref="X19" si="23">H19*100/85</f>
        <v>296.59385041577087</v>
      </c>
      <c r="Y19" s="34">
        <f t="shared" ref="Y19" si="24">I19*100/85</f>
        <v>407.75722555160183</v>
      </c>
      <c r="Z19" s="34">
        <f t="shared" ref="Z19" si="25">J19*100/85</f>
        <v>242.6137696401006</v>
      </c>
      <c r="AA19" s="34">
        <f t="shared" ref="AA19" si="26">K19*100/85</f>
        <v>61.928795966812963</v>
      </c>
      <c r="AB19" s="34">
        <f t="shared" ref="AB19" si="27">L19*100/85</f>
        <v>39.743575955713297</v>
      </c>
      <c r="AC19" s="34">
        <f t="shared" ref="AC19" si="28">M19*100/85</f>
        <v>2.6100258836587842</v>
      </c>
      <c r="AD19" s="34">
        <f t="shared" ref="AD19" si="29">N19*100/85</f>
        <v>1496.3752941176472</v>
      </c>
    </row>
    <row r="20" spans="1:30">
      <c r="A20" s="28" t="s">
        <v>44</v>
      </c>
      <c r="B20" s="29">
        <v>0</v>
      </c>
      <c r="C20" s="29">
        <v>14.567445742904839</v>
      </c>
      <c r="D20" s="29">
        <v>31.391819699499163</v>
      </c>
      <c r="E20" s="29">
        <v>57.346494156928209</v>
      </c>
      <c r="F20" s="29">
        <v>103.5109348914858</v>
      </c>
      <c r="G20" s="29">
        <v>118.28355592654422</v>
      </c>
      <c r="H20" s="29">
        <v>132.0303005008347</v>
      </c>
      <c r="I20" s="29">
        <v>383.47262103505841</v>
      </c>
      <c r="J20" s="29">
        <v>223.53848080133554</v>
      </c>
      <c r="K20" s="29">
        <v>159.11343906510848</v>
      </c>
      <c r="L20" s="29">
        <v>5.7449081803004995</v>
      </c>
      <c r="M20" s="29">
        <v>0</v>
      </c>
      <c r="N20" s="29">
        <f t="shared" si="3"/>
        <v>1228.9999999999998</v>
      </c>
      <c r="Q20" s="28" t="s">
        <v>44</v>
      </c>
      <c r="R20" s="34">
        <f t="shared" si="1"/>
        <v>0</v>
      </c>
      <c r="S20" s="34">
        <f t="shared" si="4"/>
        <v>17.13817146224099</v>
      </c>
      <c r="T20" s="34">
        <f t="shared" si="5"/>
        <v>36.931552587646074</v>
      </c>
      <c r="U20" s="34">
        <f t="shared" si="6"/>
        <v>67.466463714033196</v>
      </c>
      <c r="V20" s="34">
        <f t="shared" si="7"/>
        <v>121.77757046057152</v>
      </c>
      <c r="W20" s="34">
        <f t="shared" si="8"/>
        <v>139.15712461946381</v>
      </c>
      <c r="X20" s="34">
        <f t="shared" si="9"/>
        <v>155.32976529509963</v>
      </c>
      <c r="Y20" s="34">
        <f t="shared" si="10"/>
        <v>451.14426004124516</v>
      </c>
      <c r="Z20" s="34">
        <f t="shared" si="11"/>
        <v>262.9864480015712</v>
      </c>
      <c r="AA20" s="34">
        <f t="shared" si="12"/>
        <v>187.19228125306881</v>
      </c>
      <c r="AB20" s="34">
        <f t="shared" si="13"/>
        <v>6.7587155062358812</v>
      </c>
      <c r="AC20" s="34">
        <f t="shared" si="14"/>
        <v>0</v>
      </c>
      <c r="AD20" s="34">
        <f t="shared" si="15"/>
        <v>1445.8823529411761</v>
      </c>
    </row>
    <row r="21" spans="1:30">
      <c r="A21" s="28" t="s">
        <v>43</v>
      </c>
      <c r="B21" s="29">
        <v>40.106259863229873</v>
      </c>
      <c r="C21" s="29">
        <v>13.572856391372962</v>
      </c>
      <c r="D21" s="29">
        <v>49.495002630194634</v>
      </c>
      <c r="E21" s="29">
        <v>15.613887427669647</v>
      </c>
      <c r="F21" s="29">
        <v>120.2167280378748</v>
      </c>
      <c r="G21" s="29">
        <v>188.28511309836927</v>
      </c>
      <c r="H21" s="29">
        <v>204.1031036296686</v>
      </c>
      <c r="I21" s="29">
        <v>292.9900052603893</v>
      </c>
      <c r="J21" s="29">
        <v>155.83271962125195</v>
      </c>
      <c r="K21" s="29">
        <v>17.042609153077326</v>
      </c>
      <c r="L21" s="29">
        <v>53.883219358232502</v>
      </c>
      <c r="M21" s="29">
        <v>12.85849552866912</v>
      </c>
      <c r="N21" s="29">
        <f t="shared" si="3"/>
        <v>1164</v>
      </c>
      <c r="Q21" s="28" t="s">
        <v>43</v>
      </c>
      <c r="R21" s="34">
        <f t="shared" si="1"/>
        <v>47.183835133211616</v>
      </c>
      <c r="S21" s="34">
        <f t="shared" si="4"/>
        <v>15.968066342791719</v>
      </c>
      <c r="T21" s="34">
        <f t="shared" si="5"/>
        <v>58.229414859052504</v>
      </c>
      <c r="U21" s="34">
        <f t="shared" si="6"/>
        <v>18.369279326670174</v>
      </c>
      <c r="V21" s="34">
        <f t="shared" si="7"/>
        <v>141.43144475044093</v>
      </c>
      <c r="W21" s="34">
        <f t="shared" si="8"/>
        <v>221.51189776278736</v>
      </c>
      <c r="X21" s="34">
        <f t="shared" si="9"/>
        <v>240.1212983878454</v>
      </c>
      <c r="Y21" s="34">
        <f t="shared" si="10"/>
        <v>344.69412383575212</v>
      </c>
      <c r="Z21" s="34">
        <f t="shared" si="11"/>
        <v>183.33261131911996</v>
      </c>
      <c r="AA21" s="34">
        <f t="shared" si="12"/>
        <v>20.050128415385089</v>
      </c>
      <c r="AB21" s="34">
        <f t="shared" si="13"/>
        <v>63.392022774391179</v>
      </c>
      <c r="AC21" s="34">
        <f t="shared" si="14"/>
        <v>15.12764179843426</v>
      </c>
      <c r="AD21" s="34">
        <f t="shared" si="15"/>
        <v>1369.4117647058824</v>
      </c>
    </row>
    <row r="22" spans="1:30">
      <c r="A22" s="28" t="s">
        <v>42</v>
      </c>
      <c r="B22" s="29">
        <v>35.313351498637601</v>
      </c>
      <c r="C22" s="29">
        <v>4.1198910081743865</v>
      </c>
      <c r="D22" s="29">
        <v>26.092643051771116</v>
      </c>
      <c r="E22" s="29">
        <v>37.863760217983653</v>
      </c>
      <c r="F22" s="29">
        <v>72</v>
      </c>
      <c r="G22" s="29">
        <v>142.13623978201633</v>
      </c>
      <c r="H22" s="29">
        <v>351.26975476839237</v>
      </c>
      <c r="I22" s="29">
        <v>181.47138964577655</v>
      </c>
      <c r="J22" s="29">
        <v>136.05449591280652</v>
      </c>
      <c r="K22" s="29">
        <v>74.354223433242495</v>
      </c>
      <c r="L22" s="29">
        <v>13.732970027247955</v>
      </c>
      <c r="M22" s="29">
        <v>41.591280653950953</v>
      </c>
      <c r="N22" s="29">
        <f t="shared" si="0"/>
        <v>1115.9999999999998</v>
      </c>
      <c r="Q22" s="28" t="s">
        <v>42</v>
      </c>
      <c r="R22" s="34">
        <f t="shared" ref="R22" si="30">B22*100/85</f>
        <v>41.545119410161888</v>
      </c>
      <c r="S22" s="34">
        <f t="shared" ref="S22" si="31">C22*100/85</f>
        <v>4.8469305978522197</v>
      </c>
      <c r="T22" s="34">
        <f t="shared" ref="T22" si="32">D22*100/85</f>
        <v>30.697227119730723</v>
      </c>
      <c r="U22" s="34">
        <f t="shared" ref="U22" si="33">E22*100/85</f>
        <v>44.545600256451358</v>
      </c>
      <c r="V22" s="34">
        <f t="shared" ref="V22" si="34">F22*100/85</f>
        <v>84.705882352941174</v>
      </c>
      <c r="W22" s="34">
        <f t="shared" ref="W22" si="35">G22*100/85</f>
        <v>167.21910562590156</v>
      </c>
      <c r="X22" s="34">
        <f t="shared" ref="X22" si="36">H22*100/85</f>
        <v>413.25853502163807</v>
      </c>
      <c r="Y22" s="34">
        <f t="shared" ref="Y22" si="37">I22*100/85</f>
        <v>213.49575252444299</v>
      </c>
      <c r="Z22" s="34">
        <f t="shared" ref="Z22" si="38">J22*100/85</f>
        <v>160.06411283859592</v>
      </c>
      <c r="AA22" s="34">
        <f t="shared" ref="AA22" si="39">K22*100/85</f>
        <v>87.47555698028529</v>
      </c>
      <c r="AB22" s="34">
        <f t="shared" ref="AB22" si="40">L22*100/85</f>
        <v>16.156435326174066</v>
      </c>
      <c r="AC22" s="34">
        <f t="shared" ref="AC22" si="41">M22*100/85</f>
        <v>48.930918416412887</v>
      </c>
      <c r="AD22" s="34">
        <f t="shared" ref="AD22" si="42">N22*100/85</f>
        <v>1312.9411764705878</v>
      </c>
    </row>
    <row r="24" spans="1:30">
      <c r="A24" s="2"/>
    </row>
    <row r="25" spans="1:30">
      <c r="A25" s="31">
        <v>2020</v>
      </c>
      <c r="Q25" s="31">
        <v>2020</v>
      </c>
    </row>
    <row r="27" spans="1:30">
      <c r="A27" s="32" t="s">
        <v>38</v>
      </c>
      <c r="B27" s="30">
        <v>1</v>
      </c>
      <c r="C27" s="30">
        <v>2</v>
      </c>
      <c r="D27" s="30">
        <v>3</v>
      </c>
      <c r="E27" s="30">
        <v>4</v>
      </c>
      <c r="F27" s="30">
        <v>5</v>
      </c>
      <c r="G27" s="30">
        <v>6</v>
      </c>
      <c r="H27" s="30">
        <v>7</v>
      </c>
      <c r="I27" s="30">
        <v>8</v>
      </c>
      <c r="J27" s="30">
        <v>9</v>
      </c>
      <c r="K27" s="30">
        <v>10</v>
      </c>
      <c r="L27" s="30">
        <v>11</v>
      </c>
      <c r="M27" s="30">
        <v>12</v>
      </c>
      <c r="N27" s="33" t="s">
        <v>17</v>
      </c>
      <c r="Q27" s="32" t="s">
        <v>38</v>
      </c>
      <c r="R27" s="30">
        <v>1</v>
      </c>
      <c r="S27" s="30">
        <v>2</v>
      </c>
      <c r="T27" s="30">
        <v>3</v>
      </c>
      <c r="U27" s="30">
        <v>4</v>
      </c>
      <c r="V27" s="30">
        <v>5</v>
      </c>
      <c r="W27" s="30">
        <v>6</v>
      </c>
      <c r="X27" s="30">
        <v>7</v>
      </c>
      <c r="Y27" s="30">
        <v>8</v>
      </c>
      <c r="Z27" s="30">
        <v>9</v>
      </c>
      <c r="AA27" s="30">
        <v>10</v>
      </c>
      <c r="AB27" s="30">
        <v>11</v>
      </c>
      <c r="AC27" s="30">
        <v>12</v>
      </c>
      <c r="AD27" s="33" t="s">
        <v>17</v>
      </c>
    </row>
    <row r="28" spans="1:30">
      <c r="A28" s="28" t="s">
        <v>39</v>
      </c>
      <c r="B28" s="29">
        <v>0</v>
      </c>
      <c r="C28" s="29">
        <v>18.825613472904649</v>
      </c>
      <c r="D28" s="29">
        <v>0</v>
      </c>
      <c r="E28" s="29">
        <v>40.222551805169836</v>
      </c>
      <c r="F28" s="29">
        <v>184.15144199957274</v>
      </c>
      <c r="G28" s="29">
        <v>40.418457594531084</v>
      </c>
      <c r="H28" s="29">
        <v>83.868299508652001</v>
      </c>
      <c r="I28" s="29">
        <v>248.67456035035246</v>
      </c>
      <c r="J28" s="29">
        <v>71.339166844691292</v>
      </c>
      <c r="K28" s="29">
        <v>706.15866958627078</v>
      </c>
      <c r="L28" s="29">
        <v>0</v>
      </c>
      <c r="M28" s="29">
        <v>0</v>
      </c>
      <c r="N28" s="29">
        <f t="shared" ref="N28:N37" si="43">SUM(B28:M28)</f>
        <v>1393.6587611621449</v>
      </c>
      <c r="Q28" s="28" t="s">
        <v>39</v>
      </c>
      <c r="R28" s="34">
        <f>B28*100/85</f>
        <v>0</v>
      </c>
      <c r="S28" s="34">
        <f t="shared" ref="S28:AD28" si="44">C28*100/85</f>
        <v>22.147780556358413</v>
      </c>
      <c r="T28" s="34">
        <f t="shared" si="44"/>
        <v>0</v>
      </c>
      <c r="U28" s="34">
        <f t="shared" si="44"/>
        <v>47.320649182552749</v>
      </c>
      <c r="V28" s="34">
        <f t="shared" si="44"/>
        <v>216.64875529361498</v>
      </c>
      <c r="W28" s="34">
        <f t="shared" si="44"/>
        <v>47.55112658180127</v>
      </c>
      <c r="X28" s="34">
        <f t="shared" si="44"/>
        <v>98.668587657237651</v>
      </c>
      <c r="Y28" s="34">
        <f t="shared" si="44"/>
        <v>292.55830629453231</v>
      </c>
      <c r="Z28" s="34">
        <f t="shared" si="44"/>
        <v>83.928431581989756</v>
      </c>
      <c r="AA28" s="34">
        <f t="shared" si="44"/>
        <v>830.77490539561279</v>
      </c>
      <c r="AB28" s="34">
        <f t="shared" si="44"/>
        <v>0</v>
      </c>
      <c r="AC28" s="34">
        <f t="shared" si="44"/>
        <v>0</v>
      </c>
      <c r="AD28" s="34">
        <f t="shared" si="44"/>
        <v>1639.5985425437</v>
      </c>
    </row>
    <row r="29" spans="1:30">
      <c r="A29" s="28" t="s">
        <v>40</v>
      </c>
      <c r="B29" s="29">
        <v>3.5189875226845171</v>
      </c>
      <c r="C29" s="29">
        <v>17.494395112774455</v>
      </c>
      <c r="D29" s="29">
        <v>59.403578470149505</v>
      </c>
      <c r="E29" s="29">
        <v>75.1396257470103</v>
      </c>
      <c r="F29" s="29">
        <v>229.74629024216762</v>
      </c>
      <c r="G29" s="29">
        <v>111.14838924969921</v>
      </c>
      <c r="H29" s="29">
        <v>211.01788291132931</v>
      </c>
      <c r="I29" s="29">
        <v>254.59543404705084</v>
      </c>
      <c r="J29" s="29">
        <v>331.89079463947405</v>
      </c>
      <c r="K29" s="29">
        <v>216.7997941475607</v>
      </c>
      <c r="L29" s="29">
        <v>3.1168175200920007</v>
      </c>
      <c r="M29" s="29">
        <v>1.7092225110181942</v>
      </c>
      <c r="N29" s="29">
        <f t="shared" si="43"/>
        <v>1515.5812121210108</v>
      </c>
      <c r="Q29" s="28" t="s">
        <v>40</v>
      </c>
      <c r="R29" s="34">
        <f t="shared" ref="R29:R37" si="45">B29*100/85</f>
        <v>4.1399853208053141</v>
      </c>
      <c r="S29" s="34">
        <f t="shared" ref="S29:S37" si="46">C29*100/85</f>
        <v>20.581641309146416</v>
      </c>
      <c r="T29" s="34">
        <f t="shared" ref="T29:T37" si="47">D29*100/85</f>
        <v>69.886562906058245</v>
      </c>
      <c r="U29" s="34">
        <f t="shared" ref="U29:U37" si="48">E29*100/85</f>
        <v>88.399559702365053</v>
      </c>
      <c r="V29" s="34">
        <f t="shared" ref="V29:V37" si="49">F29*100/85</f>
        <v>270.2897532260796</v>
      </c>
      <c r="W29" s="34">
        <f t="shared" ref="W29:W37" si="50">G29*100/85</f>
        <v>130.76281088199909</v>
      </c>
      <c r="X29" s="34">
        <f t="shared" ref="X29:X37" si="51">H29*100/85</f>
        <v>248.25633283685804</v>
      </c>
      <c r="Y29" s="34">
        <f t="shared" ref="Y29:Y37" si="52">I29*100/85</f>
        <v>299.52404005535391</v>
      </c>
      <c r="Z29" s="34">
        <f t="shared" ref="Z29:Z37" si="53">J29*100/85</f>
        <v>390.4597583993812</v>
      </c>
      <c r="AA29" s="34">
        <f t="shared" ref="AA29:AA37" si="54">K29*100/85</f>
        <v>255.05858135007142</v>
      </c>
      <c r="AB29" s="34">
        <f t="shared" ref="AB29:AB37" si="55">L29*100/85</f>
        <v>3.6668441412847068</v>
      </c>
      <c r="AC29" s="34">
        <f t="shared" ref="AC29:AC37" si="56">M29*100/85</f>
        <v>2.0108500129625817</v>
      </c>
      <c r="AD29" s="34">
        <f t="shared" ref="AD29:AD37" si="57">N29*100/85</f>
        <v>1783.0367201423655</v>
      </c>
    </row>
    <row r="30" spans="1:30">
      <c r="A30" s="28" t="s">
        <v>41</v>
      </c>
      <c r="B30" s="29">
        <v>14.265165448904012</v>
      </c>
      <c r="C30" s="29">
        <v>3.1593990591532375</v>
      </c>
      <c r="D30" s="29">
        <v>33.621027324592134</v>
      </c>
      <c r="E30" s="29">
        <v>65.837276348713829</v>
      </c>
      <c r="F30" s="29">
        <v>46.919595235712144</v>
      </c>
      <c r="G30" s="29">
        <v>124.19435732158942</v>
      </c>
      <c r="H30" s="29">
        <v>288.71282594334895</v>
      </c>
      <c r="I30" s="29">
        <v>181.80023060754675</v>
      </c>
      <c r="J30" s="29">
        <v>109.71731278150334</v>
      </c>
      <c r="K30" s="29">
        <v>39.636097287558798</v>
      </c>
      <c r="L30" s="29">
        <v>56.964922430187166</v>
      </c>
      <c r="M30" s="29">
        <v>0</v>
      </c>
      <c r="N30" s="29">
        <f t="shared" si="43"/>
        <v>964.82820978880966</v>
      </c>
      <c r="Q30" s="28" t="s">
        <v>41</v>
      </c>
      <c r="R30" s="34">
        <f t="shared" si="45"/>
        <v>16.782547586945899</v>
      </c>
      <c r="S30" s="34">
        <f t="shared" si="46"/>
        <v>3.7169400695920438</v>
      </c>
      <c r="T30" s="34">
        <f t="shared" si="47"/>
        <v>39.554149793637805</v>
      </c>
      <c r="U30" s="34">
        <f t="shared" si="48"/>
        <v>77.455619233780979</v>
      </c>
      <c r="V30" s="34">
        <f t="shared" si="49"/>
        <v>55.199523806720165</v>
      </c>
      <c r="W30" s="34">
        <f t="shared" si="50"/>
        <v>146.1110086136346</v>
      </c>
      <c r="X30" s="34">
        <f t="shared" si="51"/>
        <v>339.66214816864584</v>
      </c>
      <c r="Y30" s="34">
        <f t="shared" si="52"/>
        <v>213.88262424417266</v>
      </c>
      <c r="Z30" s="34">
        <f t="shared" si="53"/>
        <v>129.07919150765099</v>
      </c>
      <c r="AA30" s="34">
        <f t="shared" si="54"/>
        <v>46.630702691245645</v>
      </c>
      <c r="AB30" s="34">
        <f t="shared" si="55"/>
        <v>67.017555800220194</v>
      </c>
      <c r="AC30" s="34">
        <f t="shared" si="56"/>
        <v>0</v>
      </c>
      <c r="AD30" s="34">
        <f t="shared" si="57"/>
        <v>1135.0920115162467</v>
      </c>
    </row>
    <row r="31" spans="1:30">
      <c r="A31" s="28" t="s">
        <v>42</v>
      </c>
      <c r="B31" s="29">
        <v>35.63117166212534</v>
      </c>
      <c r="C31" s="29">
        <v>4.1569700272479553</v>
      </c>
      <c r="D31" s="29">
        <v>25.75343869209809</v>
      </c>
      <c r="E31" s="29">
        <v>37.371531335149868</v>
      </c>
      <c r="F31" s="29">
        <v>71.063999999999993</v>
      </c>
      <c r="G31" s="29">
        <v>146.2581907356948</v>
      </c>
      <c r="H31" s="29">
        <v>361.45657765667573</v>
      </c>
      <c r="I31" s="29">
        <v>186.73405994550407</v>
      </c>
      <c r="J31" s="29">
        <v>137.27898637602175</v>
      </c>
      <c r="K31" s="29">
        <v>75.023411444141672</v>
      </c>
      <c r="L31" s="29">
        <v>13.856566757493185</v>
      </c>
      <c r="M31" s="29">
        <v>41.965602179836509</v>
      </c>
      <c r="N31" s="29">
        <f t="shared" si="43"/>
        <v>1136.5505068119892</v>
      </c>
      <c r="Q31" s="28" t="s">
        <v>42</v>
      </c>
      <c r="R31" s="34">
        <f t="shared" si="45"/>
        <v>41.919025484853343</v>
      </c>
      <c r="S31" s="34">
        <f t="shared" si="46"/>
        <v>4.8905529732328885</v>
      </c>
      <c r="T31" s="34">
        <f t="shared" si="47"/>
        <v>30.298163167174224</v>
      </c>
      <c r="U31" s="34">
        <f t="shared" si="48"/>
        <v>43.966507453117487</v>
      </c>
      <c r="V31" s="34">
        <f t="shared" si="49"/>
        <v>83.604705882352931</v>
      </c>
      <c r="W31" s="34">
        <f t="shared" si="50"/>
        <v>172.0684596890527</v>
      </c>
      <c r="X31" s="34">
        <f t="shared" si="51"/>
        <v>425.24303253726555</v>
      </c>
      <c r="Y31" s="34">
        <f t="shared" si="52"/>
        <v>219.68712934765188</v>
      </c>
      <c r="Z31" s="34">
        <f t="shared" si="53"/>
        <v>161.50468985414324</v>
      </c>
      <c r="AA31" s="34">
        <f t="shared" si="54"/>
        <v>88.262836993107854</v>
      </c>
      <c r="AB31" s="34">
        <f t="shared" si="55"/>
        <v>16.30184324410963</v>
      </c>
      <c r="AC31" s="34">
        <f t="shared" si="56"/>
        <v>49.371296682160597</v>
      </c>
      <c r="AD31" s="34">
        <f t="shared" si="57"/>
        <v>1337.1182433082226</v>
      </c>
    </row>
    <row r="32" spans="1:30">
      <c r="A32" s="28" t="s">
        <v>43</v>
      </c>
      <c r="B32" s="29">
        <v>40.467216201998937</v>
      </c>
      <c r="C32" s="29">
        <v>13.695012098895317</v>
      </c>
      <c r="D32" s="29">
        <v>48.851567596002106</v>
      </c>
      <c r="E32" s="29">
        <v>15.410906891109942</v>
      </c>
      <c r="F32" s="29">
        <v>118.65391057338243</v>
      </c>
      <c r="G32" s="29">
        <v>193.74538137822196</v>
      </c>
      <c r="H32" s="29">
        <v>210.02209363492898</v>
      </c>
      <c r="I32" s="29">
        <v>301.48671541294055</v>
      </c>
      <c r="J32" s="29">
        <v>157.2352140978432</v>
      </c>
      <c r="K32" s="29">
        <v>17.195992635455021</v>
      </c>
      <c r="L32" s="29">
        <v>54.368168332456591</v>
      </c>
      <c r="M32" s="29">
        <v>12.974221988427141</v>
      </c>
      <c r="N32" s="29">
        <f t="shared" si="43"/>
        <v>1184.1064008416624</v>
      </c>
      <c r="Q32" s="28" t="s">
        <v>43</v>
      </c>
      <c r="R32" s="34">
        <f t="shared" si="45"/>
        <v>47.608489649410515</v>
      </c>
      <c r="S32" s="34">
        <f t="shared" si="46"/>
        <v>16.111778939876846</v>
      </c>
      <c r="T32" s="34">
        <f t="shared" si="47"/>
        <v>57.472432465884829</v>
      </c>
      <c r="U32" s="34">
        <f t="shared" si="48"/>
        <v>18.130478695423459</v>
      </c>
      <c r="V32" s="34">
        <f t="shared" si="49"/>
        <v>139.59283596868522</v>
      </c>
      <c r="W32" s="34">
        <f t="shared" si="50"/>
        <v>227.9357427979082</v>
      </c>
      <c r="X32" s="34">
        <f t="shared" si="51"/>
        <v>247.08481604109289</v>
      </c>
      <c r="Y32" s="34">
        <f t="shared" si="52"/>
        <v>354.69025342698887</v>
      </c>
      <c r="Z32" s="34">
        <f t="shared" si="53"/>
        <v>184.98260482099201</v>
      </c>
      <c r="AA32" s="34">
        <f t="shared" si="54"/>
        <v>20.230579571123553</v>
      </c>
      <c r="AB32" s="34">
        <f t="shared" si="55"/>
        <v>63.962550979360692</v>
      </c>
      <c r="AC32" s="34">
        <f t="shared" si="56"/>
        <v>15.263790574620167</v>
      </c>
      <c r="AD32" s="34">
        <f t="shared" si="57"/>
        <v>1393.0663539313675</v>
      </c>
    </row>
    <row r="33" spans="1:30">
      <c r="A33" s="28" t="s">
        <v>44</v>
      </c>
      <c r="B33" s="29">
        <v>0</v>
      </c>
      <c r="C33" s="29">
        <v>14.698552754590981</v>
      </c>
      <c r="D33" s="29">
        <v>30.983726043405674</v>
      </c>
      <c r="E33" s="29">
        <v>56.600989732888145</v>
      </c>
      <c r="F33" s="29">
        <v>102.16529273789649</v>
      </c>
      <c r="G33" s="29">
        <v>121.713779048414</v>
      </c>
      <c r="H33" s="29">
        <v>135.85917921535889</v>
      </c>
      <c r="I33" s="29">
        <v>394.59332704507506</v>
      </c>
      <c r="J33" s="29">
        <v>225.55032712854754</v>
      </c>
      <c r="K33" s="29">
        <v>160.54546001669445</v>
      </c>
      <c r="L33" s="29">
        <v>5.7966123539232033</v>
      </c>
      <c r="M33" s="29">
        <v>0</v>
      </c>
      <c r="N33" s="29">
        <f t="shared" si="43"/>
        <v>1248.5072460767944</v>
      </c>
      <c r="Q33" s="28" t="s">
        <v>44</v>
      </c>
      <c r="R33" s="34">
        <f t="shared" si="45"/>
        <v>0</v>
      </c>
      <c r="S33" s="34">
        <f t="shared" si="46"/>
        <v>17.292415005401153</v>
      </c>
      <c r="T33" s="34">
        <f t="shared" si="47"/>
        <v>36.45144240400667</v>
      </c>
      <c r="U33" s="34">
        <f t="shared" si="48"/>
        <v>66.589399685750763</v>
      </c>
      <c r="V33" s="34">
        <f t="shared" si="49"/>
        <v>120.1944620445841</v>
      </c>
      <c r="W33" s="34">
        <f t="shared" si="50"/>
        <v>143.19268123342823</v>
      </c>
      <c r="X33" s="34">
        <f t="shared" si="51"/>
        <v>159.83432848865752</v>
      </c>
      <c r="Y33" s="34">
        <f t="shared" si="52"/>
        <v>464.22744358244125</v>
      </c>
      <c r="Z33" s="34">
        <f t="shared" si="53"/>
        <v>265.35332603358535</v>
      </c>
      <c r="AA33" s="34">
        <f t="shared" si="54"/>
        <v>188.87701178434642</v>
      </c>
      <c r="AB33" s="34">
        <f t="shared" si="55"/>
        <v>6.8195439457920042</v>
      </c>
      <c r="AC33" s="34">
        <f t="shared" si="56"/>
        <v>0</v>
      </c>
      <c r="AD33" s="34">
        <f t="shared" si="57"/>
        <v>1468.8320542079935</v>
      </c>
    </row>
    <row r="34" spans="1:30">
      <c r="A34" s="28" t="s">
        <v>45</v>
      </c>
      <c r="B34" s="29">
        <v>59.218201040355197</v>
      </c>
      <c r="C34" s="29">
        <v>18.009659079283281</v>
      </c>
      <c r="D34" s="29">
        <v>54.642499413065892</v>
      </c>
      <c r="E34" s="29">
        <v>29.262103510822172</v>
      </c>
      <c r="F34" s="29">
        <v>86.791000889241275</v>
      </c>
      <c r="G34" s="29">
        <v>132.61336271925791</v>
      </c>
      <c r="H34" s="29">
        <v>259.41581126615404</v>
      </c>
      <c r="I34" s="29">
        <v>356.6448573287085</v>
      </c>
      <c r="J34" s="29">
        <v>208.07769953183225</v>
      </c>
      <c r="K34" s="29">
        <v>53.113231860937134</v>
      </c>
      <c r="L34" s="29">
        <v>34.086077918417509</v>
      </c>
      <c r="M34" s="29">
        <v>2.238488699119956</v>
      </c>
      <c r="N34" s="29">
        <f t="shared" si="43"/>
        <v>1294.1129932571948</v>
      </c>
      <c r="Q34" s="28" t="s">
        <v>45</v>
      </c>
      <c r="R34" s="34">
        <f t="shared" si="45"/>
        <v>69.668471812182588</v>
      </c>
      <c r="S34" s="34">
        <f t="shared" si="46"/>
        <v>21.187834210921508</v>
      </c>
      <c r="T34" s="34">
        <f t="shared" si="47"/>
        <v>64.285293427136338</v>
      </c>
      <c r="U34" s="34">
        <f t="shared" si="48"/>
        <v>34.426004130379027</v>
      </c>
      <c r="V34" s="34">
        <f t="shared" si="49"/>
        <v>102.10705986969562</v>
      </c>
      <c r="W34" s="34">
        <f t="shared" si="50"/>
        <v>156.01572084618579</v>
      </c>
      <c r="X34" s="34">
        <f t="shared" si="51"/>
        <v>305.19507207782829</v>
      </c>
      <c r="Y34" s="34">
        <f t="shared" si="52"/>
        <v>419.58218509259825</v>
      </c>
      <c r="Z34" s="34">
        <f t="shared" si="53"/>
        <v>244.79729356686147</v>
      </c>
      <c r="AA34" s="34">
        <f t="shared" si="54"/>
        <v>62.48615513051427</v>
      </c>
      <c r="AB34" s="34">
        <f t="shared" si="55"/>
        <v>40.101268139314719</v>
      </c>
      <c r="AC34" s="34">
        <f t="shared" si="56"/>
        <v>2.6335161166117129</v>
      </c>
      <c r="AD34" s="34">
        <f t="shared" si="57"/>
        <v>1522.485874420229</v>
      </c>
    </row>
    <row r="35" spans="1:30">
      <c r="A35" s="28" t="s">
        <v>46</v>
      </c>
      <c r="B35" s="29">
        <v>1.4482602780937739</v>
      </c>
      <c r="C35" s="29">
        <v>6.3102769259800144</v>
      </c>
      <c r="D35" s="29">
        <v>39.262350492544201</v>
      </c>
      <c r="E35" s="29">
        <v>77.917551235203703</v>
      </c>
      <c r="F35" s="29">
        <v>182.54969146533438</v>
      </c>
      <c r="G35" s="29">
        <v>68.467975872636444</v>
      </c>
      <c r="H35" s="29">
        <v>83.13214944166026</v>
      </c>
      <c r="I35" s="29">
        <v>285.89863577017678</v>
      </c>
      <c r="J35" s="29">
        <v>387.61651871552647</v>
      </c>
      <c r="K35" s="29">
        <v>181.2394290871637</v>
      </c>
      <c r="L35" s="29">
        <v>33.827222209761729</v>
      </c>
      <c r="M35" s="29">
        <v>0</v>
      </c>
      <c r="N35" s="29">
        <f t="shared" si="43"/>
        <v>1347.6700614940812</v>
      </c>
      <c r="Q35" s="28" t="s">
        <v>46</v>
      </c>
      <c r="R35" s="34">
        <f t="shared" si="45"/>
        <v>1.7038356212867929</v>
      </c>
      <c r="S35" s="34">
        <f t="shared" si="46"/>
        <v>7.4238552070353103</v>
      </c>
      <c r="T35" s="34">
        <f t="shared" si="47"/>
        <v>46.191000579463768</v>
      </c>
      <c r="U35" s="34">
        <f t="shared" si="48"/>
        <v>91.667707335533763</v>
      </c>
      <c r="V35" s="34">
        <f t="shared" si="49"/>
        <v>214.76434290039336</v>
      </c>
      <c r="W35" s="34">
        <f t="shared" si="50"/>
        <v>80.550559850160525</v>
      </c>
      <c r="X35" s="34">
        <f t="shared" si="51"/>
        <v>97.802528754894425</v>
      </c>
      <c r="Y35" s="34">
        <f t="shared" si="52"/>
        <v>336.35133620020798</v>
      </c>
      <c r="Z35" s="34">
        <f t="shared" si="53"/>
        <v>456.01943378297233</v>
      </c>
      <c r="AA35" s="34">
        <f t="shared" si="54"/>
        <v>213.22285774960434</v>
      </c>
      <c r="AB35" s="34">
        <f t="shared" si="55"/>
        <v>39.796732011484387</v>
      </c>
      <c r="AC35" s="34">
        <f t="shared" si="56"/>
        <v>0</v>
      </c>
      <c r="AD35" s="34">
        <f t="shared" si="57"/>
        <v>1585.4941899930366</v>
      </c>
    </row>
    <row r="36" spans="1:30">
      <c r="A36" s="28" t="s">
        <v>47</v>
      </c>
      <c r="B36" s="29">
        <v>8.5281162211725494</v>
      </c>
      <c r="C36" s="29">
        <v>36.244493939983336</v>
      </c>
      <c r="D36" s="29">
        <v>43.895710202834131</v>
      </c>
      <c r="E36" s="29">
        <v>107.65373271464297</v>
      </c>
      <c r="F36" s="29">
        <v>170.51795117254795</v>
      </c>
      <c r="G36" s="29">
        <v>194.34004787163101</v>
      </c>
      <c r="H36" s="29">
        <v>204.48673124479021</v>
      </c>
      <c r="I36" s="29">
        <v>298.39532123923311</v>
      </c>
      <c r="J36" s="29">
        <v>349.55123987496529</v>
      </c>
      <c r="K36" s="29">
        <v>21.827916518477355</v>
      </c>
      <c r="L36" s="29">
        <v>26.295025015282022</v>
      </c>
      <c r="M36" s="29">
        <v>6.1930367796610168</v>
      </c>
      <c r="N36" s="29">
        <f t="shared" si="43"/>
        <v>1467.929322795221</v>
      </c>
      <c r="Q36" s="28" t="s">
        <v>47</v>
      </c>
      <c r="R36" s="34">
        <f t="shared" si="45"/>
        <v>10.033077907261823</v>
      </c>
      <c r="S36" s="34">
        <f t="shared" si="46"/>
        <v>42.640581105862751</v>
      </c>
      <c r="T36" s="34">
        <f t="shared" si="47"/>
        <v>51.642012003334273</v>
      </c>
      <c r="U36" s="34">
        <f t="shared" si="48"/>
        <v>126.65145025252114</v>
      </c>
      <c r="V36" s="34">
        <f t="shared" si="49"/>
        <v>200.60935432064466</v>
      </c>
      <c r="W36" s="34">
        <f t="shared" si="50"/>
        <v>228.63535043721299</v>
      </c>
      <c r="X36" s="34">
        <f t="shared" si="51"/>
        <v>240.57262499387085</v>
      </c>
      <c r="Y36" s="34">
        <f t="shared" si="52"/>
        <v>351.05331910498018</v>
      </c>
      <c r="Z36" s="34">
        <f t="shared" si="53"/>
        <v>411.23675279407684</v>
      </c>
      <c r="AA36" s="34">
        <f t="shared" si="54"/>
        <v>25.679901786443946</v>
      </c>
      <c r="AB36" s="34">
        <f t="shared" si="55"/>
        <v>30.935323547390613</v>
      </c>
      <c r="AC36" s="34">
        <f t="shared" si="56"/>
        <v>7.2859256231306073</v>
      </c>
      <c r="AD36" s="34">
        <f t="shared" si="57"/>
        <v>1726.9756738767305</v>
      </c>
    </row>
    <row r="37" spans="1:30">
      <c r="A37" s="28" t="s">
        <v>48</v>
      </c>
      <c r="B37" s="29">
        <v>6.2676555706158421</v>
      </c>
      <c r="C37" s="29">
        <v>11.440958581282887</v>
      </c>
      <c r="D37" s="29">
        <v>13.721755357274922</v>
      </c>
      <c r="E37" s="29">
        <v>44.376740729910388</v>
      </c>
      <c r="F37" s="29">
        <v>454.27768799829323</v>
      </c>
      <c r="G37" s="29">
        <v>121.75029651543163</v>
      </c>
      <c r="H37" s="29">
        <v>188.2056666967714</v>
      </c>
      <c r="I37" s="29">
        <v>162.53664584810122</v>
      </c>
      <c r="J37" s="29">
        <v>152.31397902560087</v>
      </c>
      <c r="K37" s="29">
        <v>158.88009438529366</v>
      </c>
      <c r="L37" s="29">
        <v>41.286937488977379</v>
      </c>
      <c r="M37" s="29">
        <v>41.684883874413302</v>
      </c>
      <c r="N37" s="29">
        <f t="shared" si="43"/>
        <v>1396.7433020719668</v>
      </c>
      <c r="Q37" s="28" t="s">
        <v>48</v>
      </c>
      <c r="R37" s="34">
        <f t="shared" si="45"/>
        <v>7.3737124360186375</v>
      </c>
      <c r="S37" s="34">
        <f t="shared" si="46"/>
        <v>13.459951272097515</v>
      </c>
      <c r="T37" s="34">
        <f t="shared" si="47"/>
        <v>16.143241596794024</v>
      </c>
      <c r="U37" s="34">
        <f t="shared" si="48"/>
        <v>52.207930270482812</v>
      </c>
      <c r="V37" s="34">
        <f t="shared" si="49"/>
        <v>534.44433882152146</v>
      </c>
      <c r="W37" s="34">
        <f t="shared" si="50"/>
        <v>143.23564295933133</v>
      </c>
      <c r="X37" s="34">
        <f t="shared" si="51"/>
        <v>221.41843140796635</v>
      </c>
      <c r="Y37" s="34">
        <f t="shared" si="52"/>
        <v>191.21958335070732</v>
      </c>
      <c r="Z37" s="34">
        <f t="shared" si="53"/>
        <v>179.1929165007069</v>
      </c>
      <c r="AA37" s="34">
        <f t="shared" si="54"/>
        <v>186.91775810034548</v>
      </c>
      <c r="AB37" s="34">
        <f t="shared" si="55"/>
        <v>48.57286763409104</v>
      </c>
      <c r="AC37" s="34">
        <f t="shared" si="56"/>
        <v>49.04103985225094</v>
      </c>
      <c r="AD37" s="34">
        <f t="shared" si="57"/>
        <v>1643.2274142023139</v>
      </c>
    </row>
    <row r="39" spans="1:30">
      <c r="A39" s="31">
        <v>2030</v>
      </c>
      <c r="Q39" s="31">
        <v>2030</v>
      </c>
    </row>
    <row r="41" spans="1:30">
      <c r="A41" s="32" t="s">
        <v>38</v>
      </c>
      <c r="B41" s="30">
        <v>1</v>
      </c>
      <c r="C41" s="30">
        <v>2</v>
      </c>
      <c r="D41" s="30">
        <v>3</v>
      </c>
      <c r="E41" s="30">
        <v>4</v>
      </c>
      <c r="F41" s="30">
        <v>5</v>
      </c>
      <c r="G41" s="30">
        <v>6</v>
      </c>
      <c r="H41" s="30">
        <v>7</v>
      </c>
      <c r="I41" s="30">
        <v>8</v>
      </c>
      <c r="J41" s="30">
        <v>9</v>
      </c>
      <c r="K41" s="30">
        <v>10</v>
      </c>
      <c r="L41" s="30">
        <v>11</v>
      </c>
      <c r="M41" s="30">
        <v>12</v>
      </c>
      <c r="N41" s="33" t="s">
        <v>17</v>
      </c>
      <c r="Q41" s="32" t="s">
        <v>38</v>
      </c>
      <c r="R41" s="30">
        <v>1</v>
      </c>
      <c r="S41" s="30">
        <v>2</v>
      </c>
      <c r="T41" s="30">
        <v>3</v>
      </c>
      <c r="U41" s="30">
        <v>4</v>
      </c>
      <c r="V41" s="30">
        <v>5</v>
      </c>
      <c r="W41" s="30">
        <v>6</v>
      </c>
      <c r="X41" s="30">
        <v>7</v>
      </c>
      <c r="Y41" s="30">
        <v>8</v>
      </c>
      <c r="Z41" s="30">
        <v>9</v>
      </c>
      <c r="AA41" s="30">
        <v>10</v>
      </c>
      <c r="AB41" s="30">
        <v>11</v>
      </c>
      <c r="AC41" s="30">
        <v>12</v>
      </c>
      <c r="AD41" s="33" t="s">
        <v>17</v>
      </c>
    </row>
    <row r="42" spans="1:30">
      <c r="A42" s="28" t="s">
        <v>39</v>
      </c>
      <c r="B42" s="29">
        <v>0</v>
      </c>
      <c r="C42" s="29">
        <v>18.881586555579293</v>
      </c>
      <c r="D42" s="29">
        <v>0</v>
      </c>
      <c r="E42" s="29">
        <v>39.937285480310479</v>
      </c>
      <c r="F42" s="29">
        <v>182.84540340383109</v>
      </c>
      <c r="G42" s="29">
        <v>41.00764793847469</v>
      </c>
      <c r="H42" s="29">
        <v>85.090869472334973</v>
      </c>
      <c r="I42" s="29">
        <v>252.29955394146549</v>
      </c>
      <c r="J42" s="29">
        <v>71.692681051057463</v>
      </c>
      <c r="K42" s="29">
        <v>709.65796923734251</v>
      </c>
      <c r="L42" s="29">
        <v>0</v>
      </c>
      <c r="M42" s="29">
        <v>0</v>
      </c>
      <c r="N42" s="29">
        <f t="shared" ref="N42:N51" si="58">SUM(B42:M42)</f>
        <v>1401.4129970803961</v>
      </c>
      <c r="Q42" s="28" t="s">
        <v>39</v>
      </c>
      <c r="R42" s="34">
        <f>B42*100/85</f>
        <v>0</v>
      </c>
      <c r="S42" s="34">
        <f t="shared" ref="S42:AD42" si="59">C42*100/85</f>
        <v>22.213631241857993</v>
      </c>
      <c r="T42" s="34">
        <f t="shared" si="59"/>
        <v>0</v>
      </c>
      <c r="U42" s="34">
        <f t="shared" si="59"/>
        <v>46.985041741541743</v>
      </c>
      <c r="V42" s="34">
        <f t="shared" si="59"/>
        <v>215.11223929862479</v>
      </c>
      <c r="W42" s="34">
        <f t="shared" si="59"/>
        <v>48.244291692323166</v>
      </c>
      <c r="X42" s="34">
        <f t="shared" si="59"/>
        <v>100.10690526157056</v>
      </c>
      <c r="Y42" s="34">
        <f t="shared" si="59"/>
        <v>296.82300463701824</v>
      </c>
      <c r="Z42" s="34">
        <f t="shared" si="59"/>
        <v>84.3443306483029</v>
      </c>
      <c r="AA42" s="34">
        <f t="shared" si="59"/>
        <v>834.89172851452054</v>
      </c>
      <c r="AB42" s="34">
        <f t="shared" si="59"/>
        <v>0</v>
      </c>
      <c r="AC42" s="34">
        <f t="shared" si="59"/>
        <v>0</v>
      </c>
      <c r="AD42" s="34">
        <f t="shared" si="59"/>
        <v>1648.7211730357601</v>
      </c>
    </row>
    <row r="43" spans="1:30">
      <c r="A43" s="28" t="s">
        <v>40</v>
      </c>
      <c r="B43" s="29">
        <v>3.5294503200760472</v>
      </c>
      <c r="C43" s="29">
        <v>17.546410162663776</v>
      </c>
      <c r="D43" s="29">
        <v>58.982276495183903</v>
      </c>
      <c r="E43" s="29">
        <v>74.606720599868382</v>
      </c>
      <c r="F43" s="29">
        <v>228.11688392839338</v>
      </c>
      <c r="G43" s="29">
        <v>112.76862816004468</v>
      </c>
      <c r="H43" s="29">
        <v>214.09394534443911</v>
      </c>
      <c r="I43" s="29">
        <v>258.30673775036064</v>
      </c>
      <c r="J43" s="29">
        <v>333.53544674373313</v>
      </c>
      <c r="K43" s="29">
        <v>217.87412414829194</v>
      </c>
      <c r="L43" s="29">
        <v>3.1322626019556883</v>
      </c>
      <c r="M43" s="29">
        <v>1.7143044411797945</v>
      </c>
      <c r="N43" s="29">
        <f t="shared" si="58"/>
        <v>1524.2071906961905</v>
      </c>
      <c r="Q43" s="28" t="s">
        <v>40</v>
      </c>
      <c r="R43" s="34">
        <f t="shared" ref="R43:R51" si="60">B43*100/85</f>
        <v>4.1522944942071138</v>
      </c>
      <c r="S43" s="34">
        <f t="shared" ref="S43:S51" si="61">C43*100/85</f>
        <v>20.642835485486795</v>
      </c>
      <c r="T43" s="34">
        <f t="shared" ref="T43:T51" si="62">D43*100/85</f>
        <v>69.390913523745766</v>
      </c>
      <c r="U43" s="34">
        <f t="shared" ref="U43:U51" si="63">E43*100/85</f>
        <v>87.772612470433401</v>
      </c>
      <c r="V43" s="34">
        <f t="shared" ref="V43:V51" si="64">F43*100/85</f>
        <v>268.37280462163926</v>
      </c>
      <c r="W43" s="34">
        <f t="shared" ref="W43:W51" si="65">G43*100/85</f>
        <v>132.66897430593491</v>
      </c>
      <c r="X43" s="34">
        <f t="shared" ref="X43:X51" si="66">H43*100/85</f>
        <v>251.87522981698717</v>
      </c>
      <c r="Y43" s="34">
        <f t="shared" ref="Y43:Y51" si="67">I43*100/85</f>
        <v>303.89027970630661</v>
      </c>
      <c r="Z43" s="34">
        <f t="shared" ref="Z43:Z51" si="68">J43*100/85</f>
        <v>392.39464322792134</v>
      </c>
      <c r="AA43" s="34">
        <f t="shared" ref="AA43:AA51" si="69">K43*100/85</f>
        <v>256.32249899799052</v>
      </c>
      <c r="AB43" s="34">
        <f t="shared" ref="AB43:AB51" si="70">L43*100/85</f>
        <v>3.6850148258302218</v>
      </c>
      <c r="AC43" s="34">
        <f t="shared" ref="AC43:AC51" si="71">M43*100/85</f>
        <v>2.0168287543291701</v>
      </c>
      <c r="AD43" s="34">
        <f t="shared" ref="AD43:AD51" si="72">N43*100/85</f>
        <v>1793.1849302308124</v>
      </c>
    </row>
    <row r="44" spans="1:30">
      <c r="A44" s="28" t="s">
        <v>41</v>
      </c>
      <c r="B44" s="29">
        <v>14.30757922129917</v>
      </c>
      <c r="C44" s="29">
        <v>3.1687927134420977</v>
      </c>
      <c r="D44" s="29">
        <v>33.38258032229006</v>
      </c>
      <c r="E44" s="29">
        <v>65.370345310779697</v>
      </c>
      <c r="F44" s="29">
        <v>46.586832148934043</v>
      </c>
      <c r="G44" s="29">
        <v>126.00477069362428</v>
      </c>
      <c r="H44" s="29">
        <v>292.92146772094884</v>
      </c>
      <c r="I44" s="29">
        <v>184.45037974176759</v>
      </c>
      <c r="J44" s="29">
        <v>110.26100610549494</v>
      </c>
      <c r="K44" s="29">
        <v>39.832510059053149</v>
      </c>
      <c r="L44" s="29">
        <v>57.247206485837253</v>
      </c>
      <c r="M44" s="29">
        <v>0</v>
      </c>
      <c r="N44" s="29">
        <f t="shared" si="58"/>
        <v>973.53347052347124</v>
      </c>
      <c r="Q44" s="28" t="s">
        <v>41</v>
      </c>
      <c r="R44" s="34">
        <f t="shared" si="60"/>
        <v>16.832446142704907</v>
      </c>
      <c r="S44" s="34">
        <f t="shared" si="61"/>
        <v>3.7279914275789383</v>
      </c>
      <c r="T44" s="34">
        <f t="shared" si="62"/>
        <v>39.273623908576539</v>
      </c>
      <c r="U44" s="34">
        <f t="shared" si="63"/>
        <v>76.906288600917293</v>
      </c>
      <c r="V44" s="34">
        <f t="shared" si="64"/>
        <v>54.808037822275345</v>
      </c>
      <c r="W44" s="34">
        <f t="shared" si="65"/>
        <v>148.24090669838151</v>
      </c>
      <c r="X44" s="34">
        <f t="shared" si="66"/>
        <v>344.61349143641041</v>
      </c>
      <c r="Y44" s="34">
        <f t="shared" si="67"/>
        <v>217.00044675502068</v>
      </c>
      <c r="Z44" s="34">
        <f t="shared" si="68"/>
        <v>129.718830712347</v>
      </c>
      <c r="AA44" s="34">
        <f t="shared" si="69"/>
        <v>46.861776540062529</v>
      </c>
      <c r="AB44" s="34">
        <f t="shared" si="70"/>
        <v>67.349654689220301</v>
      </c>
      <c r="AC44" s="34">
        <f t="shared" si="71"/>
        <v>0</v>
      </c>
      <c r="AD44" s="34">
        <f t="shared" si="72"/>
        <v>1145.3334947334956</v>
      </c>
    </row>
    <row r="45" spans="1:30">
      <c r="A45" s="28" t="s">
        <v>42</v>
      </c>
      <c r="B45" s="29">
        <v>35.73711171662125</v>
      </c>
      <c r="C45" s="29">
        <v>4.1693297002724794</v>
      </c>
      <c r="D45" s="29">
        <v>25.570790190735693</v>
      </c>
      <c r="E45" s="29">
        <v>37.106485013623981</v>
      </c>
      <c r="F45" s="29">
        <v>70.56</v>
      </c>
      <c r="G45" s="29">
        <v>148.39023433242505</v>
      </c>
      <c r="H45" s="29">
        <v>366.72562397820167</v>
      </c>
      <c r="I45" s="29">
        <v>189.45613079019074</v>
      </c>
      <c r="J45" s="29">
        <v>137.9592588555858</v>
      </c>
      <c r="K45" s="29">
        <v>75.395182561307891</v>
      </c>
      <c r="L45" s="29">
        <v>13.925231607629426</v>
      </c>
      <c r="M45" s="29">
        <v>42.090376021798363</v>
      </c>
      <c r="N45" s="29">
        <f t="shared" si="58"/>
        <v>1147.0857547683925</v>
      </c>
      <c r="Q45" s="28" t="s">
        <v>42</v>
      </c>
      <c r="R45" s="34">
        <f t="shared" si="60"/>
        <v>42.043660843083821</v>
      </c>
      <c r="S45" s="34">
        <f t="shared" si="61"/>
        <v>4.9050937650264466</v>
      </c>
      <c r="T45" s="34">
        <f t="shared" si="62"/>
        <v>30.08328257733611</v>
      </c>
      <c r="U45" s="34">
        <f t="shared" si="63"/>
        <v>43.654688251322334</v>
      </c>
      <c r="V45" s="34">
        <f t="shared" si="64"/>
        <v>83.011764705882356</v>
      </c>
      <c r="W45" s="34">
        <f t="shared" si="65"/>
        <v>174.57674627344124</v>
      </c>
      <c r="X45" s="34">
        <f t="shared" si="66"/>
        <v>431.44191056259024</v>
      </c>
      <c r="Y45" s="34">
        <f t="shared" si="67"/>
        <v>222.88956563551849</v>
      </c>
      <c r="Z45" s="34">
        <f t="shared" si="68"/>
        <v>162.30501041833622</v>
      </c>
      <c r="AA45" s="34">
        <f t="shared" si="69"/>
        <v>88.700214778009283</v>
      </c>
      <c r="AB45" s="34">
        <f t="shared" si="70"/>
        <v>16.382625420740499</v>
      </c>
      <c r="AC45" s="34">
        <f t="shared" si="71"/>
        <v>49.518089437409841</v>
      </c>
      <c r="AD45" s="34">
        <f t="shared" si="72"/>
        <v>1349.512652668697</v>
      </c>
    </row>
    <row r="46" spans="1:30">
      <c r="A46" s="28" t="s">
        <v>43</v>
      </c>
      <c r="B46" s="29">
        <v>40.587534981588632</v>
      </c>
      <c r="C46" s="29">
        <v>13.735730668069438</v>
      </c>
      <c r="D46" s="29">
        <v>48.505102577590741</v>
      </c>
      <c r="E46" s="29">
        <v>15.301609679116254</v>
      </c>
      <c r="F46" s="29">
        <v>117.8123934771173</v>
      </c>
      <c r="G46" s="29">
        <v>196.56965807469751</v>
      </c>
      <c r="H46" s="29">
        <v>213.08364018937402</v>
      </c>
      <c r="I46" s="29">
        <v>305.88156549184646</v>
      </c>
      <c r="J46" s="29">
        <v>158.01437769594949</v>
      </c>
      <c r="K46" s="29">
        <v>17.28120568122041</v>
      </c>
      <c r="L46" s="29">
        <v>54.637584429247759</v>
      </c>
      <c r="M46" s="29">
        <v>13.01279747501315</v>
      </c>
      <c r="N46" s="29">
        <f t="shared" si="58"/>
        <v>1194.4232004208311</v>
      </c>
      <c r="Q46" s="28" t="s">
        <v>43</v>
      </c>
      <c r="R46" s="34">
        <f t="shared" si="60"/>
        <v>47.750041154810155</v>
      </c>
      <c r="S46" s="34">
        <f t="shared" si="61"/>
        <v>16.159683138905223</v>
      </c>
      <c r="T46" s="34">
        <f t="shared" si="62"/>
        <v>57.064826561871463</v>
      </c>
      <c r="U46" s="34">
        <f t="shared" si="63"/>
        <v>18.001893740136769</v>
      </c>
      <c r="V46" s="34">
        <f t="shared" si="64"/>
        <v>138.60281585543211</v>
      </c>
      <c r="W46" s="34">
        <f t="shared" si="65"/>
        <v>231.25842126435001</v>
      </c>
      <c r="X46" s="34">
        <f t="shared" si="66"/>
        <v>250.6866355169106</v>
      </c>
      <c r="Y46" s="34">
        <f t="shared" si="67"/>
        <v>359.86066528452523</v>
      </c>
      <c r="Z46" s="34">
        <f t="shared" si="68"/>
        <v>185.89926787758765</v>
      </c>
      <c r="AA46" s="34">
        <f t="shared" si="69"/>
        <v>20.330830213200482</v>
      </c>
      <c r="AB46" s="34">
        <f t="shared" si="70"/>
        <v>64.279511093232657</v>
      </c>
      <c r="AC46" s="34">
        <f t="shared" si="71"/>
        <v>15.309173500015469</v>
      </c>
      <c r="AD46" s="34">
        <f t="shared" si="72"/>
        <v>1405.2037652009778</v>
      </c>
    </row>
    <row r="47" spans="1:30">
      <c r="A47" s="28" t="s">
        <v>44</v>
      </c>
      <c r="B47" s="29">
        <v>0</v>
      </c>
      <c r="C47" s="29">
        <v>14.742255091819697</v>
      </c>
      <c r="D47" s="29">
        <v>30.763983305509178</v>
      </c>
      <c r="E47" s="29">
        <v>56.19956427378964</v>
      </c>
      <c r="F47" s="29">
        <v>101.44071619365609</v>
      </c>
      <c r="G47" s="29">
        <v>123.48803238731217</v>
      </c>
      <c r="H47" s="29">
        <v>137.83963372287144</v>
      </c>
      <c r="I47" s="29">
        <v>400.34541636060101</v>
      </c>
      <c r="J47" s="29">
        <v>226.66801953255424</v>
      </c>
      <c r="K47" s="29">
        <v>161.34102721202001</v>
      </c>
      <c r="L47" s="29">
        <v>5.8253368948247068</v>
      </c>
      <c r="M47" s="29">
        <v>0</v>
      </c>
      <c r="N47" s="29">
        <f t="shared" si="58"/>
        <v>1258.6539849749581</v>
      </c>
      <c r="Q47" s="28" t="s">
        <v>44</v>
      </c>
      <c r="R47" s="34">
        <f t="shared" si="60"/>
        <v>0</v>
      </c>
      <c r="S47" s="34">
        <f t="shared" si="61"/>
        <v>17.343829519787878</v>
      </c>
      <c r="T47" s="34">
        <f t="shared" si="62"/>
        <v>36.192921535893149</v>
      </c>
      <c r="U47" s="34">
        <f t="shared" si="63"/>
        <v>66.117134439752519</v>
      </c>
      <c r="V47" s="34">
        <f t="shared" si="64"/>
        <v>119.3420190513601</v>
      </c>
      <c r="W47" s="34">
        <f t="shared" si="65"/>
        <v>145.2800381027202</v>
      </c>
      <c r="X47" s="34">
        <f t="shared" si="66"/>
        <v>162.16427496808404</v>
      </c>
      <c r="Y47" s="34">
        <f t="shared" si="67"/>
        <v>470.99460748306001</v>
      </c>
      <c r="Z47" s="34">
        <f t="shared" si="68"/>
        <v>266.66825827359321</v>
      </c>
      <c r="AA47" s="34">
        <f t="shared" si="69"/>
        <v>189.81297319061179</v>
      </c>
      <c r="AB47" s="34">
        <f t="shared" si="70"/>
        <v>6.8533375233231846</v>
      </c>
      <c r="AC47" s="34">
        <f t="shared" si="71"/>
        <v>0</v>
      </c>
      <c r="AD47" s="34">
        <f t="shared" si="72"/>
        <v>1480.7693940881861</v>
      </c>
    </row>
    <row r="48" spans="1:30">
      <c r="A48" s="28" t="s">
        <v>45</v>
      </c>
      <c r="B48" s="29">
        <v>59.394271013716022</v>
      </c>
      <c r="C48" s="29">
        <v>18.063206133037347</v>
      </c>
      <c r="D48" s="29">
        <v>54.254963956235642</v>
      </c>
      <c r="E48" s="29">
        <v>29.05457086180925</v>
      </c>
      <c r="F48" s="29">
        <v>86.175461875842402</v>
      </c>
      <c r="G48" s="29">
        <v>134.54650211749785</v>
      </c>
      <c r="H48" s="29">
        <v>263.19738285895511</v>
      </c>
      <c r="I48" s="29">
        <v>361.84376195449147</v>
      </c>
      <c r="J48" s="29">
        <v>209.10880805280271</v>
      </c>
      <c r="K48" s="29">
        <v>53.376429243796096</v>
      </c>
      <c r="L48" s="29">
        <v>34.254988116229292</v>
      </c>
      <c r="M48" s="29">
        <v>2.2451442651232862</v>
      </c>
      <c r="N48" s="29">
        <f t="shared" si="58"/>
        <v>1305.5154904495364</v>
      </c>
      <c r="Q48" s="28" t="s">
        <v>45</v>
      </c>
      <c r="R48" s="34">
        <f t="shared" si="60"/>
        <v>69.875612957312967</v>
      </c>
      <c r="S48" s="34">
        <f t="shared" si="61"/>
        <v>21.25083074474982</v>
      </c>
      <c r="T48" s="34">
        <f t="shared" si="62"/>
        <v>63.829369360277227</v>
      </c>
      <c r="U48" s="34">
        <f t="shared" si="63"/>
        <v>34.181848072716761</v>
      </c>
      <c r="V48" s="34">
        <f t="shared" si="64"/>
        <v>101.38289632452046</v>
      </c>
      <c r="W48" s="34">
        <f t="shared" si="65"/>
        <v>158.29000249117394</v>
      </c>
      <c r="X48" s="34">
        <f t="shared" si="66"/>
        <v>309.64397983406479</v>
      </c>
      <c r="Y48" s="34">
        <f t="shared" si="67"/>
        <v>425.69854347587233</v>
      </c>
      <c r="Z48" s="34">
        <f t="shared" si="68"/>
        <v>246.01036241506202</v>
      </c>
      <c r="AA48" s="34">
        <f t="shared" si="69"/>
        <v>62.795799110348341</v>
      </c>
      <c r="AB48" s="34">
        <f t="shared" si="70"/>
        <v>40.299986019093282</v>
      </c>
      <c r="AC48" s="34">
        <f t="shared" si="71"/>
        <v>2.6413461942626895</v>
      </c>
      <c r="AD48" s="34">
        <f t="shared" si="72"/>
        <v>1535.9005769994546</v>
      </c>
    </row>
    <row r="49" spans="1:30">
      <c r="A49" s="28" t="s">
        <v>46</v>
      </c>
      <c r="B49" s="29">
        <v>1.452566304688701</v>
      </c>
      <c r="C49" s="29">
        <v>6.3290388990007687</v>
      </c>
      <c r="D49" s="29">
        <v>38.983894106072256</v>
      </c>
      <c r="E49" s="29">
        <v>77.364944488854732</v>
      </c>
      <c r="F49" s="29">
        <v>181.25501280245967</v>
      </c>
      <c r="G49" s="29">
        <v>69.466051322674886</v>
      </c>
      <c r="H49" s="29">
        <v>84.343988354804011</v>
      </c>
      <c r="I49" s="29">
        <v>290.06625436740973</v>
      </c>
      <c r="J49" s="29">
        <v>389.53731415019217</v>
      </c>
      <c r="K49" s="29">
        <v>182.1375432055342</v>
      </c>
      <c r="L49" s="29">
        <v>33.99484967363567</v>
      </c>
      <c r="M49" s="29">
        <v>0</v>
      </c>
      <c r="N49" s="29">
        <f t="shared" si="58"/>
        <v>1354.9314576753268</v>
      </c>
      <c r="Q49" s="28" t="s">
        <v>46</v>
      </c>
      <c r="R49" s="34">
        <f t="shared" si="60"/>
        <v>1.7089015349278835</v>
      </c>
      <c r="S49" s="34">
        <f t="shared" si="61"/>
        <v>7.4459281164714923</v>
      </c>
      <c r="T49" s="34">
        <f t="shared" si="62"/>
        <v>45.863404830673247</v>
      </c>
      <c r="U49" s="34">
        <f t="shared" si="63"/>
        <v>91.017581751593809</v>
      </c>
      <c r="V49" s="34">
        <f t="shared" si="64"/>
        <v>213.24119153230549</v>
      </c>
      <c r="W49" s="34">
        <f t="shared" si="65"/>
        <v>81.724766261970458</v>
      </c>
      <c r="X49" s="34">
        <f t="shared" si="66"/>
        <v>99.228221593887071</v>
      </c>
      <c r="Y49" s="34">
        <f t="shared" si="67"/>
        <v>341.25441690283498</v>
      </c>
      <c r="Z49" s="34">
        <f t="shared" si="68"/>
        <v>458.27919311787315</v>
      </c>
      <c r="AA49" s="34">
        <f t="shared" si="69"/>
        <v>214.27946259474612</v>
      </c>
      <c r="AB49" s="34">
        <f t="shared" si="70"/>
        <v>39.993940792512554</v>
      </c>
      <c r="AC49" s="34">
        <f t="shared" si="71"/>
        <v>0</v>
      </c>
      <c r="AD49" s="34">
        <f t="shared" si="72"/>
        <v>1594.0370090297961</v>
      </c>
    </row>
    <row r="50" spans="1:30">
      <c r="A50" s="28" t="s">
        <v>47</v>
      </c>
      <c r="B50" s="29">
        <v>8.5534723645457085</v>
      </c>
      <c r="C50" s="29">
        <v>36.352257549319262</v>
      </c>
      <c r="D50" s="29">
        <v>43.584393109197009</v>
      </c>
      <c r="E50" s="29">
        <v>106.8902310641845</v>
      </c>
      <c r="F50" s="29">
        <v>169.30860400111143</v>
      </c>
      <c r="G50" s="29">
        <v>197.17299317588223</v>
      </c>
      <c r="H50" s="29">
        <v>207.46758738538486</v>
      </c>
      <c r="I50" s="29">
        <v>302.74510726312872</v>
      </c>
      <c r="J50" s="29">
        <v>351.2834065740484</v>
      </c>
      <c r="K50" s="29">
        <v>21.936082606279527</v>
      </c>
      <c r="L50" s="29">
        <v>26.425327418727424</v>
      </c>
      <c r="M50" s="29">
        <v>6.2114501694915258</v>
      </c>
      <c r="N50" s="29">
        <f t="shared" si="58"/>
        <v>1477.9309126813007</v>
      </c>
      <c r="Q50" s="28" t="s">
        <v>47</v>
      </c>
      <c r="R50" s="34">
        <f t="shared" si="60"/>
        <v>10.062908664171422</v>
      </c>
      <c r="S50" s="34">
        <f t="shared" si="61"/>
        <v>42.767361822728539</v>
      </c>
      <c r="T50" s="34">
        <f t="shared" si="62"/>
        <v>51.275756599055306</v>
      </c>
      <c r="U50" s="34">
        <f t="shared" si="63"/>
        <v>125.75321301668765</v>
      </c>
      <c r="V50" s="34">
        <f t="shared" si="64"/>
        <v>199.18659294248403</v>
      </c>
      <c r="W50" s="34">
        <f t="shared" si="65"/>
        <v>231.96822726574379</v>
      </c>
      <c r="X50" s="34">
        <f t="shared" si="66"/>
        <v>244.07951457104102</v>
      </c>
      <c r="Y50" s="34">
        <f t="shared" si="67"/>
        <v>356.17071442721021</v>
      </c>
      <c r="Z50" s="34">
        <f t="shared" si="68"/>
        <v>413.27459596946875</v>
      </c>
      <c r="AA50" s="34">
        <f t="shared" si="69"/>
        <v>25.807156007387682</v>
      </c>
      <c r="AB50" s="34">
        <f t="shared" si="70"/>
        <v>31.0886204926205</v>
      </c>
      <c r="AC50" s="34">
        <f t="shared" si="71"/>
        <v>7.307588434695913</v>
      </c>
      <c r="AD50" s="34">
        <f t="shared" si="72"/>
        <v>1738.7422502132952</v>
      </c>
    </row>
    <row r="51" spans="1:30">
      <c r="A51" s="28" t="s">
        <v>48</v>
      </c>
      <c r="B51" s="29">
        <v>6.286290820082491</v>
      </c>
      <c r="C51" s="29">
        <v>11.474975306499784</v>
      </c>
      <c r="D51" s="29">
        <v>13.624437943393541</v>
      </c>
      <c r="E51" s="29">
        <v>44.062012072251449</v>
      </c>
      <c r="F51" s="29">
        <v>451.05586042383726</v>
      </c>
      <c r="G51" s="29">
        <v>123.52508217892191</v>
      </c>
      <c r="H51" s="29">
        <v>190.94918953491677</v>
      </c>
      <c r="I51" s="29">
        <v>164.90598470886073</v>
      </c>
      <c r="J51" s="29">
        <v>153.06875592860189</v>
      </c>
      <c r="K51" s="29">
        <v>159.66740902545865</v>
      </c>
      <c r="L51" s="29">
        <v>41.491530836296398</v>
      </c>
      <c r="M51" s="29">
        <v>41.808823073247048</v>
      </c>
      <c r="N51" s="29">
        <f t="shared" si="58"/>
        <v>1401.920351852368</v>
      </c>
      <c r="Q51" s="28" t="s">
        <v>48</v>
      </c>
      <c r="R51" s="34">
        <f t="shared" si="60"/>
        <v>7.3956362589205771</v>
      </c>
      <c r="S51" s="34">
        <f t="shared" si="61"/>
        <v>13.499970948823275</v>
      </c>
      <c r="T51" s="34">
        <f t="shared" si="62"/>
        <v>16.028750521639459</v>
      </c>
      <c r="U51" s="34">
        <f t="shared" si="63"/>
        <v>51.837661261472292</v>
      </c>
      <c r="V51" s="34">
        <f t="shared" si="64"/>
        <v>530.65395343980856</v>
      </c>
      <c r="W51" s="34">
        <f t="shared" si="65"/>
        <v>145.32362609284931</v>
      </c>
      <c r="X51" s="34">
        <f t="shared" si="66"/>
        <v>224.64610533519621</v>
      </c>
      <c r="Y51" s="34">
        <f t="shared" si="67"/>
        <v>194.00704083395382</v>
      </c>
      <c r="Z51" s="34">
        <f t="shared" si="68"/>
        <v>180.08088932776693</v>
      </c>
      <c r="AA51" s="34">
        <f t="shared" si="69"/>
        <v>187.84401061818664</v>
      </c>
      <c r="AB51" s="34">
        <f t="shared" si="70"/>
        <v>48.813565689760466</v>
      </c>
      <c r="AC51" s="34">
        <f t="shared" si="71"/>
        <v>49.186850674408291</v>
      </c>
      <c r="AD51" s="34">
        <f t="shared" si="72"/>
        <v>1649.318061002786</v>
      </c>
    </row>
    <row r="53" spans="1:30">
      <c r="A53" s="31">
        <v>2050</v>
      </c>
      <c r="Q53" s="31">
        <v>2050</v>
      </c>
    </row>
    <row r="55" spans="1:30">
      <c r="A55" s="32" t="s">
        <v>38</v>
      </c>
      <c r="B55" s="30">
        <v>1</v>
      </c>
      <c r="C55" s="30">
        <v>2</v>
      </c>
      <c r="D55" s="30">
        <v>3</v>
      </c>
      <c r="E55" s="30">
        <v>4</v>
      </c>
      <c r="F55" s="30">
        <v>5</v>
      </c>
      <c r="G55" s="30">
        <v>6</v>
      </c>
      <c r="H55" s="30">
        <v>7</v>
      </c>
      <c r="I55" s="30">
        <v>8</v>
      </c>
      <c r="J55" s="30">
        <v>9</v>
      </c>
      <c r="K55" s="30">
        <v>10</v>
      </c>
      <c r="L55" s="30">
        <v>11</v>
      </c>
      <c r="M55" s="30">
        <v>12</v>
      </c>
      <c r="N55" s="33" t="s">
        <v>17</v>
      </c>
      <c r="Q55" s="32" t="s">
        <v>38</v>
      </c>
      <c r="R55" s="30">
        <v>1</v>
      </c>
      <c r="S55" s="30">
        <v>2</v>
      </c>
      <c r="T55" s="30">
        <v>3</v>
      </c>
      <c r="U55" s="30">
        <v>4</v>
      </c>
      <c r="V55" s="30">
        <v>5</v>
      </c>
      <c r="W55" s="30">
        <v>6</v>
      </c>
      <c r="X55" s="30">
        <v>7</v>
      </c>
      <c r="Y55" s="30">
        <v>8</v>
      </c>
      <c r="Z55" s="30">
        <v>9</v>
      </c>
      <c r="AA55" s="30">
        <v>10</v>
      </c>
      <c r="AB55" s="30">
        <v>11</v>
      </c>
      <c r="AC55" s="30">
        <v>12</v>
      </c>
      <c r="AD55" s="33" t="s">
        <v>17</v>
      </c>
    </row>
    <row r="56" spans="1:30">
      <c r="A56" s="28" t="s">
        <v>39</v>
      </c>
      <c r="B56" s="29">
        <v>0</v>
      </c>
      <c r="C56" s="29">
        <v>18.993532720928577</v>
      </c>
      <c r="D56" s="29">
        <v>0</v>
      </c>
      <c r="E56" s="29">
        <v>39.652019155451114</v>
      </c>
      <c r="F56" s="29">
        <v>181.53936480808943</v>
      </c>
      <c r="G56" s="29">
        <v>41.675396994944101</v>
      </c>
      <c r="H56" s="29">
        <v>86.476448764509001</v>
      </c>
      <c r="I56" s="29">
        <v>256.40788001139356</v>
      </c>
      <c r="J56" s="29">
        <v>72.046195257423619</v>
      </c>
      <c r="K56" s="29">
        <v>713.15726888841414</v>
      </c>
      <c r="L56" s="29">
        <v>0</v>
      </c>
      <c r="M56" s="29">
        <v>0</v>
      </c>
      <c r="N56" s="29">
        <f t="shared" ref="N56:N65" si="73">SUM(B56:M56)</f>
        <v>1409.9481066011535</v>
      </c>
      <c r="Q56" s="28" t="s">
        <v>39</v>
      </c>
      <c r="R56" s="34">
        <f>B56*100/85</f>
        <v>0</v>
      </c>
      <c r="S56" s="34">
        <f t="shared" ref="S56:AD56" si="74">C56*100/85</f>
        <v>22.345332612857149</v>
      </c>
      <c r="T56" s="34">
        <f t="shared" si="74"/>
        <v>0</v>
      </c>
      <c r="U56" s="34">
        <f t="shared" si="74"/>
        <v>46.649434300530729</v>
      </c>
      <c r="V56" s="34">
        <f t="shared" si="74"/>
        <v>213.57572330363465</v>
      </c>
      <c r="W56" s="34">
        <f t="shared" si="74"/>
        <v>49.029878817581299</v>
      </c>
      <c r="X56" s="34">
        <f t="shared" si="74"/>
        <v>101.73699854648119</v>
      </c>
      <c r="Y56" s="34">
        <f t="shared" si="74"/>
        <v>301.65632942516891</v>
      </c>
      <c r="Z56" s="34">
        <f t="shared" si="74"/>
        <v>84.760229714616031</v>
      </c>
      <c r="AA56" s="34">
        <f t="shared" si="74"/>
        <v>839.0085516334284</v>
      </c>
      <c r="AB56" s="34">
        <f t="shared" si="74"/>
        <v>0</v>
      </c>
      <c r="AC56" s="34">
        <f t="shared" si="74"/>
        <v>0</v>
      </c>
      <c r="AD56" s="34">
        <f t="shared" si="74"/>
        <v>1658.7624783542983</v>
      </c>
    </row>
    <row r="57" spans="1:30">
      <c r="A57" s="28" t="s">
        <v>40</v>
      </c>
      <c r="B57" s="29">
        <v>3.550375914859107</v>
      </c>
      <c r="C57" s="29">
        <v>17.650440262442416</v>
      </c>
      <c r="D57" s="29">
        <v>58.560974520218302</v>
      </c>
      <c r="E57" s="29">
        <v>74.073815452726464</v>
      </c>
      <c r="F57" s="29">
        <v>226.48747761461914</v>
      </c>
      <c r="G57" s="29">
        <v>114.60489892510287</v>
      </c>
      <c r="H57" s="29">
        <v>217.58014943529679</v>
      </c>
      <c r="I57" s="29">
        <v>262.51288194744507</v>
      </c>
      <c r="J57" s="29">
        <v>335.1800988479921</v>
      </c>
      <c r="K57" s="29">
        <v>218.94845414902315</v>
      </c>
      <c r="L57" s="29">
        <v>3.1477076838193745</v>
      </c>
      <c r="M57" s="29">
        <v>1.7244683015029949</v>
      </c>
      <c r="N57" s="29">
        <f t="shared" si="73"/>
        <v>1534.0217430550476</v>
      </c>
      <c r="Q57" s="28" t="s">
        <v>40</v>
      </c>
      <c r="R57" s="34">
        <f t="shared" ref="R57:R65" si="75">B57*100/85</f>
        <v>4.1769128410107141</v>
      </c>
      <c r="S57" s="34">
        <f t="shared" ref="S57:S65" si="76">C57*100/85</f>
        <v>20.76522383816755</v>
      </c>
      <c r="T57" s="34">
        <f t="shared" ref="T57:T65" si="77">D57*100/85</f>
        <v>68.895264141433302</v>
      </c>
      <c r="U57" s="34">
        <f t="shared" ref="U57:U65" si="78">E57*100/85</f>
        <v>87.145665238501721</v>
      </c>
      <c r="V57" s="34">
        <f t="shared" ref="V57:V65" si="79">F57*100/85</f>
        <v>266.45585601719898</v>
      </c>
      <c r="W57" s="34">
        <f t="shared" ref="W57:W65" si="80">G57*100/85</f>
        <v>134.82929285306221</v>
      </c>
      <c r="X57" s="34">
        <f t="shared" ref="X57:X65" si="81">H57*100/85</f>
        <v>255.9766463944668</v>
      </c>
      <c r="Y57" s="34">
        <f t="shared" ref="Y57:Y65" si="82">I57*100/85</f>
        <v>308.83868464405299</v>
      </c>
      <c r="Z57" s="34">
        <f t="shared" ref="Z57:Z65" si="83">J57*100/85</f>
        <v>394.3295280564613</v>
      </c>
      <c r="AA57" s="34">
        <f t="shared" ref="AA57:AA65" si="84">K57*100/85</f>
        <v>257.58641664590959</v>
      </c>
      <c r="AB57" s="34">
        <f t="shared" ref="AB57:AB65" si="85">L57*100/85</f>
        <v>3.7031855103757345</v>
      </c>
      <c r="AC57" s="34">
        <f t="shared" ref="AC57:AC65" si="86">M57*100/85</f>
        <v>2.0287862370623468</v>
      </c>
      <c r="AD57" s="34">
        <f t="shared" ref="AD57:AD65" si="87">N57*100/85</f>
        <v>1804.7314624177031</v>
      </c>
    </row>
    <row r="58" spans="1:30">
      <c r="A58" s="28" t="s">
        <v>41</v>
      </c>
      <c r="B58" s="29">
        <v>14.392406766089481</v>
      </c>
      <c r="C58" s="29">
        <v>3.1875800220198176</v>
      </c>
      <c r="D58" s="29">
        <v>33.144133319987986</v>
      </c>
      <c r="E58" s="29">
        <v>64.903414272845552</v>
      </c>
      <c r="F58" s="29">
        <v>46.254069062155942</v>
      </c>
      <c r="G58" s="29">
        <v>128.05657251526372</v>
      </c>
      <c r="H58" s="29">
        <v>297.69126173556197</v>
      </c>
      <c r="I58" s="29">
        <v>187.45388209388446</v>
      </c>
      <c r="J58" s="29">
        <v>110.80469942948652</v>
      </c>
      <c r="K58" s="29">
        <v>40.028922830547486</v>
      </c>
      <c r="L58" s="29">
        <v>57.529490541487334</v>
      </c>
      <c r="M58" s="29">
        <v>0</v>
      </c>
      <c r="N58" s="29">
        <f t="shared" si="73"/>
        <v>983.44643258933024</v>
      </c>
      <c r="Q58" s="28" t="s">
        <v>41</v>
      </c>
      <c r="R58" s="34">
        <f t="shared" si="75"/>
        <v>16.932243254222922</v>
      </c>
      <c r="S58" s="34">
        <f t="shared" si="76"/>
        <v>3.7500941435527264</v>
      </c>
      <c r="T58" s="34">
        <f t="shared" si="77"/>
        <v>38.99309802351528</v>
      </c>
      <c r="U58" s="34">
        <f t="shared" si="78"/>
        <v>76.356957968053592</v>
      </c>
      <c r="V58" s="34">
        <f t="shared" si="79"/>
        <v>54.416551837830518</v>
      </c>
      <c r="W58" s="34">
        <f t="shared" si="80"/>
        <v>150.6547911944279</v>
      </c>
      <c r="X58" s="34">
        <f t="shared" si="81"/>
        <v>350.22501380654347</v>
      </c>
      <c r="Y58" s="34">
        <f t="shared" si="82"/>
        <v>220.53397893398173</v>
      </c>
      <c r="Z58" s="34">
        <f t="shared" si="83"/>
        <v>130.35846991704295</v>
      </c>
      <c r="AA58" s="34">
        <f t="shared" si="84"/>
        <v>47.092850388879391</v>
      </c>
      <c r="AB58" s="34">
        <f t="shared" si="85"/>
        <v>67.681753578220395</v>
      </c>
      <c r="AC58" s="34">
        <f t="shared" si="86"/>
        <v>0</v>
      </c>
      <c r="AD58" s="34">
        <f t="shared" si="87"/>
        <v>1156.9958030462708</v>
      </c>
    </row>
    <row r="59" spans="1:30">
      <c r="A59" s="28" t="s">
        <v>42</v>
      </c>
      <c r="B59" s="29">
        <v>35.948991825613078</v>
      </c>
      <c r="C59" s="29">
        <v>4.1940490463215259</v>
      </c>
      <c r="D59" s="29">
        <v>25.388141689373295</v>
      </c>
      <c r="E59" s="29">
        <v>36.841438692098095</v>
      </c>
      <c r="F59" s="29">
        <v>70.055999999999997</v>
      </c>
      <c r="G59" s="29">
        <v>150.80655040871932</v>
      </c>
      <c r="H59" s="29">
        <v>372.69720980926428</v>
      </c>
      <c r="I59" s="29">
        <v>192.54114441416891</v>
      </c>
      <c r="J59" s="29">
        <v>138.63953133514983</v>
      </c>
      <c r="K59" s="29">
        <v>75.766953678474096</v>
      </c>
      <c r="L59" s="29">
        <v>13.993896457765665</v>
      </c>
      <c r="M59" s="29">
        <v>42.339923705722072</v>
      </c>
      <c r="N59" s="29">
        <f t="shared" si="73"/>
        <v>1159.2138310626701</v>
      </c>
      <c r="Q59" s="28" t="s">
        <v>42</v>
      </c>
      <c r="R59" s="34">
        <f t="shared" si="75"/>
        <v>42.292931559544797</v>
      </c>
      <c r="S59" s="34">
        <f t="shared" si="76"/>
        <v>4.93417534861356</v>
      </c>
      <c r="T59" s="34">
        <f t="shared" si="77"/>
        <v>29.868401987497997</v>
      </c>
      <c r="U59" s="34">
        <f t="shared" si="78"/>
        <v>43.342869049527174</v>
      </c>
      <c r="V59" s="34">
        <f t="shared" si="79"/>
        <v>82.418823529411753</v>
      </c>
      <c r="W59" s="34">
        <f t="shared" si="80"/>
        <v>177.41947106908157</v>
      </c>
      <c r="X59" s="34">
        <f t="shared" si="81"/>
        <v>438.46730565795804</v>
      </c>
      <c r="Y59" s="34">
        <f t="shared" si="82"/>
        <v>226.51899342843402</v>
      </c>
      <c r="Z59" s="34">
        <f t="shared" si="83"/>
        <v>163.10533098252921</v>
      </c>
      <c r="AA59" s="34">
        <f t="shared" si="84"/>
        <v>89.137592562910697</v>
      </c>
      <c r="AB59" s="34">
        <f t="shared" si="85"/>
        <v>16.463407597371372</v>
      </c>
      <c r="AC59" s="34">
        <f t="shared" si="86"/>
        <v>49.811674947908315</v>
      </c>
      <c r="AD59" s="34">
        <f t="shared" si="87"/>
        <v>1363.7809777207883</v>
      </c>
    </row>
    <row r="60" spans="1:30">
      <c r="A60" s="28" t="s">
        <v>43</v>
      </c>
      <c r="B60" s="29">
        <v>40.828172540768009</v>
      </c>
      <c r="C60" s="29">
        <v>13.817167806417675</v>
      </c>
      <c r="D60" s="29">
        <v>48.158637559179375</v>
      </c>
      <c r="E60" s="29">
        <v>15.192312467122566</v>
      </c>
      <c r="F60" s="29">
        <v>116.97087638085218</v>
      </c>
      <c r="G60" s="29">
        <v>199.77050499736978</v>
      </c>
      <c r="H60" s="29">
        <v>216.55339295107837</v>
      </c>
      <c r="I60" s="29">
        <v>310.86239558127301</v>
      </c>
      <c r="J60" s="29">
        <v>158.79354129405573</v>
      </c>
      <c r="K60" s="29">
        <v>17.366418726985792</v>
      </c>
      <c r="L60" s="29">
        <v>54.907000526038914</v>
      </c>
      <c r="M60" s="29">
        <v>13.089948448185165</v>
      </c>
      <c r="N60" s="29">
        <f t="shared" si="73"/>
        <v>1206.3103692793266</v>
      </c>
      <c r="Q60" s="28" t="s">
        <v>43</v>
      </c>
      <c r="R60" s="34">
        <f t="shared" si="75"/>
        <v>48.033144165609421</v>
      </c>
      <c r="S60" s="34">
        <f t="shared" si="76"/>
        <v>16.255491536961973</v>
      </c>
      <c r="T60" s="34">
        <f t="shared" si="77"/>
        <v>56.65722065785809</v>
      </c>
      <c r="U60" s="34">
        <f t="shared" si="78"/>
        <v>17.873308784850078</v>
      </c>
      <c r="V60" s="34">
        <f t="shared" si="79"/>
        <v>137.61279574217903</v>
      </c>
      <c r="W60" s="34">
        <f t="shared" si="80"/>
        <v>235.0241235263174</v>
      </c>
      <c r="X60" s="34">
        <f t="shared" si="81"/>
        <v>254.76869758950394</v>
      </c>
      <c r="Y60" s="34">
        <f t="shared" si="82"/>
        <v>365.72046538973296</v>
      </c>
      <c r="Z60" s="34">
        <f t="shared" si="83"/>
        <v>186.8159309341832</v>
      </c>
      <c r="AA60" s="34">
        <f t="shared" si="84"/>
        <v>20.431080855277401</v>
      </c>
      <c r="AB60" s="34">
        <f t="shared" si="85"/>
        <v>64.596471207104599</v>
      </c>
      <c r="AC60" s="34">
        <f t="shared" si="86"/>
        <v>15.399939350806076</v>
      </c>
      <c r="AD60" s="34">
        <f t="shared" si="87"/>
        <v>1419.1886697403843</v>
      </c>
    </row>
    <row r="61" spans="1:30">
      <c r="A61" s="28" t="s">
        <v>44</v>
      </c>
      <c r="B61" s="29">
        <v>0</v>
      </c>
      <c r="C61" s="29">
        <v>14.829659766277127</v>
      </c>
      <c r="D61" s="29">
        <v>30.544240567612686</v>
      </c>
      <c r="E61" s="29">
        <v>55.798138814691143</v>
      </c>
      <c r="F61" s="29">
        <v>100.71613964941568</v>
      </c>
      <c r="G61" s="29">
        <v>125.49885283806341</v>
      </c>
      <c r="H61" s="29">
        <v>140.08414883138562</v>
      </c>
      <c r="I61" s="29">
        <v>406.86445091819695</v>
      </c>
      <c r="J61" s="29">
        <v>227.78571193656089</v>
      </c>
      <c r="K61" s="29">
        <v>162.13659440734551</v>
      </c>
      <c r="L61" s="29">
        <v>5.8540614357262086</v>
      </c>
      <c r="M61" s="29">
        <v>0</v>
      </c>
      <c r="N61" s="29">
        <f t="shared" si="73"/>
        <v>1270.1119991652752</v>
      </c>
      <c r="Q61" s="28" t="s">
        <v>44</v>
      </c>
      <c r="R61" s="34">
        <f t="shared" si="75"/>
        <v>0</v>
      </c>
      <c r="S61" s="34">
        <f t="shared" si="76"/>
        <v>17.446658548561327</v>
      </c>
      <c r="T61" s="34">
        <f t="shared" si="77"/>
        <v>35.934400667779634</v>
      </c>
      <c r="U61" s="34">
        <f t="shared" si="78"/>
        <v>65.644869193754289</v>
      </c>
      <c r="V61" s="34">
        <f t="shared" si="79"/>
        <v>118.48957605813608</v>
      </c>
      <c r="W61" s="34">
        <f t="shared" si="80"/>
        <v>147.64570922125108</v>
      </c>
      <c r="X61" s="34">
        <f t="shared" si="81"/>
        <v>164.80488097810073</v>
      </c>
      <c r="Y61" s="34">
        <f t="shared" si="82"/>
        <v>478.66405990376114</v>
      </c>
      <c r="Z61" s="34">
        <f t="shared" si="83"/>
        <v>267.98319051360102</v>
      </c>
      <c r="AA61" s="34">
        <f t="shared" si="84"/>
        <v>190.74893459687706</v>
      </c>
      <c r="AB61" s="34">
        <f t="shared" si="85"/>
        <v>6.8871311008543632</v>
      </c>
      <c r="AC61" s="34">
        <f t="shared" si="86"/>
        <v>0</v>
      </c>
      <c r="AD61" s="34">
        <f t="shared" si="87"/>
        <v>1494.2494107826767</v>
      </c>
    </row>
    <row r="62" spans="1:30">
      <c r="A62" s="28" t="s">
        <v>45</v>
      </c>
      <c r="B62" s="29">
        <v>59.746410960437665</v>
      </c>
      <c r="C62" s="29">
        <v>18.170300240545473</v>
      </c>
      <c r="D62" s="29">
        <v>53.867428499405385</v>
      </c>
      <c r="E62" s="29">
        <v>28.847038212796324</v>
      </c>
      <c r="F62" s="29">
        <v>85.559922862443528</v>
      </c>
      <c r="G62" s="29">
        <v>136.73739343550307</v>
      </c>
      <c r="H62" s="29">
        <v>267.48316399746301</v>
      </c>
      <c r="I62" s="29">
        <v>367.73585386371207</v>
      </c>
      <c r="J62" s="29">
        <v>210.13991657377312</v>
      </c>
      <c r="K62" s="29">
        <v>53.639626626655044</v>
      </c>
      <c r="L62" s="29">
        <v>34.423898314041068</v>
      </c>
      <c r="M62" s="29">
        <v>2.2584553971299459</v>
      </c>
      <c r="N62" s="29">
        <f t="shared" si="73"/>
        <v>1318.6094089839055</v>
      </c>
      <c r="Q62" s="28" t="s">
        <v>45</v>
      </c>
      <c r="R62" s="34">
        <f t="shared" si="75"/>
        <v>70.289895247573725</v>
      </c>
      <c r="S62" s="34">
        <f t="shared" si="76"/>
        <v>21.376823812406439</v>
      </c>
      <c r="T62" s="34">
        <f t="shared" si="77"/>
        <v>63.373445293418101</v>
      </c>
      <c r="U62" s="34">
        <f t="shared" si="78"/>
        <v>33.937692015054502</v>
      </c>
      <c r="V62" s="34">
        <f t="shared" si="79"/>
        <v>100.65873277934533</v>
      </c>
      <c r="W62" s="34">
        <f t="shared" si="80"/>
        <v>160.86752168882714</v>
      </c>
      <c r="X62" s="34">
        <f t="shared" si="81"/>
        <v>314.68607529113297</v>
      </c>
      <c r="Y62" s="34">
        <f t="shared" si="82"/>
        <v>432.63041631024947</v>
      </c>
      <c r="Z62" s="34">
        <f t="shared" si="83"/>
        <v>247.22343126326248</v>
      </c>
      <c r="AA62" s="34">
        <f t="shared" si="84"/>
        <v>63.105443090182405</v>
      </c>
      <c r="AB62" s="34">
        <f t="shared" si="85"/>
        <v>40.498703898871845</v>
      </c>
      <c r="AC62" s="34">
        <f t="shared" si="86"/>
        <v>2.6570063495646421</v>
      </c>
      <c r="AD62" s="34">
        <f t="shared" si="87"/>
        <v>1551.3051870398888</v>
      </c>
    </row>
    <row r="63" spans="1:30">
      <c r="A63" s="28" t="s">
        <v>46</v>
      </c>
      <c r="B63" s="29">
        <v>1.4611783578785551</v>
      </c>
      <c r="C63" s="29">
        <v>6.3665628450422753</v>
      </c>
      <c r="D63" s="29">
        <v>38.705437719600312</v>
      </c>
      <c r="E63" s="29">
        <v>76.812337742505775</v>
      </c>
      <c r="F63" s="29">
        <v>179.96033413958494</v>
      </c>
      <c r="G63" s="29">
        <v>70.597203499385103</v>
      </c>
      <c r="H63" s="29">
        <v>85.717405789700237</v>
      </c>
      <c r="I63" s="29">
        <v>294.78955544427362</v>
      </c>
      <c r="J63" s="29">
        <v>391.45810958485777</v>
      </c>
      <c r="K63" s="29">
        <v>183.03565732390467</v>
      </c>
      <c r="L63" s="29">
        <v>34.162477137509612</v>
      </c>
      <c r="M63" s="29">
        <v>0</v>
      </c>
      <c r="N63" s="29">
        <f t="shared" si="73"/>
        <v>1363.0662595842427</v>
      </c>
      <c r="Q63" s="28" t="s">
        <v>46</v>
      </c>
      <c r="R63" s="34">
        <f t="shared" si="75"/>
        <v>1.7190333622100649</v>
      </c>
      <c r="S63" s="34">
        <f t="shared" si="76"/>
        <v>7.4900739353438537</v>
      </c>
      <c r="T63" s="34">
        <f t="shared" si="77"/>
        <v>45.535809081882725</v>
      </c>
      <c r="U63" s="34">
        <f t="shared" si="78"/>
        <v>90.367456167653856</v>
      </c>
      <c r="V63" s="34">
        <f t="shared" si="79"/>
        <v>211.7180401642176</v>
      </c>
      <c r="W63" s="34">
        <f t="shared" si="80"/>
        <v>83.055533528688358</v>
      </c>
      <c r="X63" s="34">
        <f t="shared" si="81"/>
        <v>100.84400681141204</v>
      </c>
      <c r="Y63" s="34">
        <f t="shared" si="82"/>
        <v>346.8112416991454</v>
      </c>
      <c r="Z63" s="34">
        <f t="shared" si="83"/>
        <v>460.5389524527738</v>
      </c>
      <c r="AA63" s="34">
        <f t="shared" si="84"/>
        <v>215.33606743988784</v>
      </c>
      <c r="AB63" s="34">
        <f t="shared" si="85"/>
        <v>40.19114957354072</v>
      </c>
      <c r="AC63" s="34">
        <f t="shared" si="86"/>
        <v>0</v>
      </c>
      <c r="AD63" s="34">
        <f t="shared" si="87"/>
        <v>1603.607364216756</v>
      </c>
    </row>
    <row r="64" spans="1:30">
      <c r="A64" s="28" t="s">
        <v>47</v>
      </c>
      <c r="B64" s="29">
        <v>8.6041846512920284</v>
      </c>
      <c r="C64" s="29">
        <v>36.567784767991121</v>
      </c>
      <c r="D64" s="29">
        <v>43.273076015559887</v>
      </c>
      <c r="E64" s="29">
        <v>106.12672941372604</v>
      </c>
      <c r="F64" s="29">
        <v>168.09925682967491</v>
      </c>
      <c r="G64" s="29">
        <v>200.38366452070022</v>
      </c>
      <c r="H64" s="29">
        <v>210.84589101139204</v>
      </c>
      <c r="I64" s="29">
        <v>307.67486475687696</v>
      </c>
      <c r="J64" s="29">
        <v>353.01557327313145</v>
      </c>
      <c r="K64" s="29">
        <v>22.044248694081691</v>
      </c>
      <c r="L64" s="29">
        <v>26.555629822172822</v>
      </c>
      <c r="M64" s="29">
        <v>6.2482769491525429</v>
      </c>
      <c r="N64" s="29">
        <f t="shared" si="73"/>
        <v>1489.4391807057518</v>
      </c>
      <c r="Q64" s="28" t="s">
        <v>47</v>
      </c>
      <c r="R64" s="34">
        <f t="shared" si="75"/>
        <v>10.122570177990621</v>
      </c>
      <c r="S64" s="34">
        <f t="shared" si="76"/>
        <v>43.020923256460144</v>
      </c>
      <c r="T64" s="34">
        <f t="shared" si="77"/>
        <v>50.90950119477634</v>
      </c>
      <c r="U64" s="34">
        <f t="shared" si="78"/>
        <v>124.85497578085418</v>
      </c>
      <c r="V64" s="34">
        <f t="shared" si="79"/>
        <v>197.76383156432343</v>
      </c>
      <c r="W64" s="34">
        <f t="shared" si="80"/>
        <v>235.74548767141204</v>
      </c>
      <c r="X64" s="34">
        <f t="shared" si="81"/>
        <v>248.05398942516712</v>
      </c>
      <c r="Y64" s="34">
        <f t="shared" si="82"/>
        <v>361.97042912573761</v>
      </c>
      <c r="Z64" s="34">
        <f t="shared" si="83"/>
        <v>415.31243914486055</v>
      </c>
      <c r="AA64" s="34">
        <f t="shared" si="84"/>
        <v>25.934410228331405</v>
      </c>
      <c r="AB64" s="34">
        <f t="shared" si="85"/>
        <v>31.241917437850379</v>
      </c>
      <c r="AC64" s="34">
        <f t="shared" si="86"/>
        <v>7.3509140578265209</v>
      </c>
      <c r="AD64" s="34">
        <f t="shared" si="87"/>
        <v>1752.2813890655905</v>
      </c>
    </row>
    <row r="65" spans="1:30">
      <c r="A65" s="28" t="s">
        <v>48</v>
      </c>
      <c r="B65" s="29">
        <v>6.323561319015786</v>
      </c>
      <c r="C65" s="29">
        <v>11.543008756933578</v>
      </c>
      <c r="D65" s="29">
        <v>13.527120529512159</v>
      </c>
      <c r="E65" s="29">
        <v>43.747283414592509</v>
      </c>
      <c r="F65" s="29">
        <v>447.83403284938123</v>
      </c>
      <c r="G65" s="29">
        <v>125.53650593087751</v>
      </c>
      <c r="H65" s="29">
        <v>194.05851541814818</v>
      </c>
      <c r="I65" s="29">
        <v>167.59123541772149</v>
      </c>
      <c r="J65" s="29">
        <v>153.82353283160288</v>
      </c>
      <c r="K65" s="29">
        <v>160.45472366562362</v>
      </c>
      <c r="L65" s="29">
        <v>41.69612418361541</v>
      </c>
      <c r="M65" s="29">
        <v>42.056701470914518</v>
      </c>
      <c r="N65" s="29">
        <f t="shared" si="73"/>
        <v>1408.1923457879388</v>
      </c>
      <c r="Q65" s="28" t="s">
        <v>48</v>
      </c>
      <c r="R65" s="34">
        <f t="shared" si="75"/>
        <v>7.4394839047244536</v>
      </c>
      <c r="S65" s="34">
        <f t="shared" si="76"/>
        <v>13.580010302274797</v>
      </c>
      <c r="T65" s="34">
        <f t="shared" si="77"/>
        <v>15.914259446484891</v>
      </c>
      <c r="U65" s="34">
        <f t="shared" si="78"/>
        <v>51.467392252461778</v>
      </c>
      <c r="V65" s="34">
        <f t="shared" si="79"/>
        <v>526.86356805809555</v>
      </c>
      <c r="W65" s="34">
        <f t="shared" si="80"/>
        <v>147.69000697750295</v>
      </c>
      <c r="X65" s="34">
        <f t="shared" si="81"/>
        <v>228.30413578605666</v>
      </c>
      <c r="Y65" s="34">
        <f t="shared" si="82"/>
        <v>197.16615931496648</v>
      </c>
      <c r="Z65" s="34">
        <f t="shared" si="83"/>
        <v>180.96886215482692</v>
      </c>
      <c r="AA65" s="34">
        <f t="shared" si="84"/>
        <v>188.77026313602778</v>
      </c>
      <c r="AB65" s="34">
        <f t="shared" si="85"/>
        <v>49.054263745429893</v>
      </c>
      <c r="AC65" s="34">
        <f t="shared" si="86"/>
        <v>49.478472318722964</v>
      </c>
      <c r="AD65" s="34">
        <f t="shared" si="87"/>
        <v>1656.6968773975752</v>
      </c>
    </row>
    <row r="67" spans="1:30">
      <c r="A67" s="31">
        <v>2100</v>
      </c>
      <c r="Q67" s="31">
        <v>2100</v>
      </c>
    </row>
    <row r="69" spans="1:30">
      <c r="A69" s="32" t="s">
        <v>38</v>
      </c>
      <c r="B69" s="30">
        <v>1</v>
      </c>
      <c r="C69" s="30">
        <v>2</v>
      </c>
      <c r="D69" s="30">
        <v>3</v>
      </c>
      <c r="E69" s="30">
        <v>4</v>
      </c>
      <c r="F69" s="30">
        <v>5</v>
      </c>
      <c r="G69" s="30">
        <v>6</v>
      </c>
      <c r="H69" s="30">
        <v>7</v>
      </c>
      <c r="I69" s="30">
        <v>8</v>
      </c>
      <c r="J69" s="30">
        <v>9</v>
      </c>
      <c r="K69" s="30">
        <v>10</v>
      </c>
      <c r="L69" s="30">
        <v>11</v>
      </c>
      <c r="M69" s="30">
        <v>12</v>
      </c>
      <c r="N69" s="33" t="s">
        <v>17</v>
      </c>
      <c r="Q69" s="32" t="s">
        <v>38</v>
      </c>
      <c r="R69" s="30">
        <v>1</v>
      </c>
      <c r="S69" s="30">
        <v>2</v>
      </c>
      <c r="T69" s="30">
        <v>3</v>
      </c>
      <c r="U69" s="30">
        <v>4</v>
      </c>
      <c r="V69" s="30">
        <v>5</v>
      </c>
      <c r="W69" s="30">
        <v>6</v>
      </c>
      <c r="X69" s="30">
        <v>7</v>
      </c>
      <c r="Y69" s="30">
        <v>8</v>
      </c>
      <c r="Z69" s="30">
        <v>9</v>
      </c>
      <c r="AA69" s="30">
        <v>10</v>
      </c>
      <c r="AB69" s="30">
        <v>11</v>
      </c>
      <c r="AC69" s="30">
        <v>12</v>
      </c>
      <c r="AD69" s="33" t="s">
        <v>17</v>
      </c>
    </row>
    <row r="70" spans="1:30">
      <c r="A70" s="28" t="s">
        <v>39</v>
      </c>
      <c r="B70" s="29">
        <v>0</v>
      </c>
      <c r="C70" s="29">
        <v>19.180109663177387</v>
      </c>
      <c r="D70" s="29">
        <v>0</v>
      </c>
      <c r="E70" s="29">
        <v>38.918477177241328</v>
      </c>
      <c r="F70" s="29">
        <v>178.1809798476109</v>
      </c>
      <c r="G70" s="29">
        <v>43.168012532934561</v>
      </c>
      <c r="H70" s="29">
        <v>89.573626005839216</v>
      </c>
      <c r="I70" s="29">
        <v>265.59119710887984</v>
      </c>
      <c r="J70" s="29">
        <v>72.894629352702395</v>
      </c>
      <c r="K70" s="29">
        <v>721.55558805098622</v>
      </c>
      <c r="L70" s="29">
        <v>0</v>
      </c>
      <c r="M70" s="29">
        <v>0</v>
      </c>
      <c r="N70" s="29">
        <v>1429.0626197393717</v>
      </c>
      <c r="Q70" s="28" t="s">
        <v>39</v>
      </c>
      <c r="R70" s="34">
        <f>B70*100/85</f>
        <v>0</v>
      </c>
      <c r="S70" s="34">
        <f t="shared" ref="S70:AD70" si="88">C70*100/85</f>
        <v>22.56483489785575</v>
      </c>
      <c r="T70" s="34">
        <f t="shared" si="88"/>
        <v>0</v>
      </c>
      <c r="U70" s="34">
        <f t="shared" si="88"/>
        <v>45.786443737930973</v>
      </c>
      <c r="V70" s="34">
        <f t="shared" si="88"/>
        <v>209.62468217365989</v>
      </c>
      <c r="W70" s="34">
        <f t="shared" si="88"/>
        <v>50.785897097570071</v>
      </c>
      <c r="X70" s="34">
        <f t="shared" si="88"/>
        <v>105.3807364774579</v>
      </c>
      <c r="Y70" s="34">
        <f t="shared" si="88"/>
        <v>312.46023189279981</v>
      </c>
      <c r="Z70" s="34">
        <f t="shared" si="88"/>
        <v>85.758387473767527</v>
      </c>
      <c r="AA70" s="34">
        <f t="shared" si="88"/>
        <v>848.88892711880737</v>
      </c>
      <c r="AB70" s="34">
        <f t="shared" si="88"/>
        <v>0</v>
      </c>
      <c r="AC70" s="34">
        <f t="shared" si="88"/>
        <v>0</v>
      </c>
      <c r="AD70" s="34">
        <f t="shared" si="88"/>
        <v>1681.250140869849</v>
      </c>
    </row>
    <row r="71" spans="1:30">
      <c r="A71" s="28" t="s">
        <v>40</v>
      </c>
      <c r="B71" s="29">
        <v>3.5852519061642063</v>
      </c>
      <c r="C71" s="29">
        <v>17.823823762073481</v>
      </c>
      <c r="D71" s="29">
        <v>57.477626584592478</v>
      </c>
      <c r="E71" s="29">
        <v>72.703487931504398</v>
      </c>
      <c r="F71" s="29">
        <v>222.29757566491395</v>
      </c>
      <c r="G71" s="29">
        <v>118.70950416464474</v>
      </c>
      <c r="H71" s="29">
        <v>225.37284093250818</v>
      </c>
      <c r="I71" s="29">
        <v>271.91485132916318</v>
      </c>
      <c r="J71" s="29">
        <v>339.12726389821381</v>
      </c>
      <c r="K71" s="29">
        <v>221.52684615077808</v>
      </c>
      <c r="L71" s="29">
        <v>3.1847758802922228</v>
      </c>
      <c r="M71" s="29">
        <v>1.7414080687083289</v>
      </c>
      <c r="N71" s="29">
        <v>1555.4652562735569</v>
      </c>
      <c r="Q71" s="28" t="s">
        <v>40</v>
      </c>
      <c r="R71" s="34">
        <f t="shared" ref="R71:R79" si="89">B71*100/85</f>
        <v>4.2179434190167129</v>
      </c>
      <c r="S71" s="34">
        <f t="shared" ref="S71:S79" si="90">C71*100/85</f>
        <v>20.969204425968801</v>
      </c>
      <c r="T71" s="34">
        <f t="shared" ref="T71:T79" si="91">D71*100/85</f>
        <v>67.620737158344099</v>
      </c>
      <c r="U71" s="34">
        <f t="shared" ref="U71:U79" si="92">E71*100/85</f>
        <v>85.533515213534585</v>
      </c>
      <c r="V71" s="34">
        <f t="shared" ref="V71:V79" si="93">F71*100/85</f>
        <v>261.52655960578113</v>
      </c>
      <c r="W71" s="34">
        <f t="shared" ref="W71:W79" si="94">G71*100/85</f>
        <v>139.6582401936997</v>
      </c>
      <c r="X71" s="34">
        <f t="shared" ref="X71:X79" si="95">H71*100/85</f>
        <v>265.14451874412725</v>
      </c>
      <c r="Y71" s="34">
        <f t="shared" ref="Y71:Y79" si="96">I71*100/85</f>
        <v>319.89982509313313</v>
      </c>
      <c r="Z71" s="34">
        <f t="shared" ref="Z71:Z79" si="97">J71*100/85</f>
        <v>398.97325164495737</v>
      </c>
      <c r="AA71" s="34">
        <f t="shared" ref="AA71:AA79" si="98">K71*100/85</f>
        <v>260.61981900091536</v>
      </c>
      <c r="AB71" s="34">
        <f t="shared" ref="AB71:AB79" si="99">L71*100/85</f>
        <v>3.7467951532849679</v>
      </c>
      <c r="AC71" s="34">
        <f t="shared" ref="AC71:AC79" si="100">M71*100/85</f>
        <v>2.0487153749509752</v>
      </c>
      <c r="AD71" s="34">
        <f t="shared" ref="AD71:AD79" si="101">N71*100/85</f>
        <v>1829.9591250277138</v>
      </c>
    </row>
    <row r="72" spans="1:30">
      <c r="A72" s="28" t="s">
        <v>41</v>
      </c>
      <c r="B72" s="29">
        <v>14.533786007406666</v>
      </c>
      <c r="C72" s="29">
        <v>3.2188922029826843</v>
      </c>
      <c r="D72" s="29">
        <v>32.530983885496944</v>
      </c>
      <c r="E72" s="29">
        <v>63.702734461014906</v>
      </c>
      <c r="F72" s="29">
        <v>45.398392553297967</v>
      </c>
      <c r="G72" s="29">
        <v>132.64295305775198</v>
      </c>
      <c r="H72" s="29">
        <v>308.35315423881491</v>
      </c>
      <c r="I72" s="29">
        <v>194.16759323391048</v>
      </c>
      <c r="J72" s="29">
        <v>112.10956340706635</v>
      </c>
      <c r="K72" s="29">
        <v>40.500313482133919</v>
      </c>
      <c r="L72" s="29">
        <v>58.206972275047541</v>
      </c>
      <c r="M72" s="29">
        <v>0</v>
      </c>
      <c r="N72" s="29">
        <v>1005.3653388049244</v>
      </c>
      <c r="Q72" s="28" t="s">
        <v>41</v>
      </c>
      <c r="R72" s="34">
        <f t="shared" si="89"/>
        <v>17.098571773419607</v>
      </c>
      <c r="S72" s="34">
        <f t="shared" si="90"/>
        <v>3.7869320035090404</v>
      </c>
      <c r="T72" s="34">
        <f t="shared" si="91"/>
        <v>38.271745747643465</v>
      </c>
      <c r="U72" s="34">
        <f t="shared" si="92"/>
        <v>74.944393483546946</v>
      </c>
      <c r="V72" s="34">
        <f t="shared" si="93"/>
        <v>53.409873592115254</v>
      </c>
      <c r="W72" s="34">
        <f t="shared" si="94"/>
        <v>156.05053300911999</v>
      </c>
      <c r="X72" s="34">
        <f t="shared" si="95"/>
        <v>362.76841675154691</v>
      </c>
      <c r="Y72" s="34">
        <f t="shared" si="96"/>
        <v>228.43246262812997</v>
      </c>
      <c r="Z72" s="34">
        <f t="shared" si="97"/>
        <v>131.89360400831333</v>
      </c>
      <c r="AA72" s="34">
        <f t="shared" si="98"/>
        <v>47.647427626039907</v>
      </c>
      <c r="AB72" s="34">
        <f t="shared" si="99"/>
        <v>68.478790911820639</v>
      </c>
      <c r="AC72" s="34">
        <f t="shared" si="100"/>
        <v>0</v>
      </c>
      <c r="AD72" s="34">
        <f t="shared" si="101"/>
        <v>1182.7827515352051</v>
      </c>
    </row>
    <row r="73" spans="1:30">
      <c r="A73" s="28" t="s">
        <v>42</v>
      </c>
      <c r="B73" s="29">
        <v>36.302125340599453</v>
      </c>
      <c r="C73" s="29">
        <v>4.2352479564032697</v>
      </c>
      <c r="D73" s="29">
        <v>24.918474114441416</v>
      </c>
      <c r="E73" s="29">
        <v>36.159891008174391</v>
      </c>
      <c r="F73" s="29">
        <v>68.760000000000005</v>
      </c>
      <c r="G73" s="29">
        <v>156.20772752043595</v>
      </c>
      <c r="H73" s="29">
        <v>386.0454604904632</v>
      </c>
      <c r="I73" s="29">
        <v>199.43705722070843</v>
      </c>
      <c r="J73" s="29">
        <v>140.27218528610351</v>
      </c>
      <c r="K73" s="29">
        <v>76.659204359673012</v>
      </c>
      <c r="L73" s="29">
        <v>14.15869209809264</v>
      </c>
      <c r="M73" s="29">
        <v>42.755836512261581</v>
      </c>
      <c r="N73" s="29">
        <v>1185.9119019073567</v>
      </c>
      <c r="Q73" s="28" t="s">
        <v>42</v>
      </c>
      <c r="R73" s="34">
        <f t="shared" si="89"/>
        <v>42.708382753646418</v>
      </c>
      <c r="S73" s="34">
        <f t="shared" si="90"/>
        <v>4.9826446545920815</v>
      </c>
      <c r="T73" s="34">
        <f t="shared" si="91"/>
        <v>29.315851899342842</v>
      </c>
      <c r="U73" s="34">
        <f t="shared" si="92"/>
        <v>42.541048244911046</v>
      </c>
      <c r="V73" s="34">
        <f t="shared" si="93"/>
        <v>80.894117647058835</v>
      </c>
      <c r="W73" s="34">
        <f t="shared" si="94"/>
        <v>183.77379708286583</v>
      </c>
      <c r="X73" s="34">
        <f t="shared" si="95"/>
        <v>454.17112998878025</v>
      </c>
      <c r="Y73" s="34">
        <f t="shared" si="96"/>
        <v>234.63183202436284</v>
      </c>
      <c r="Z73" s="34">
        <f t="shared" si="97"/>
        <v>165.02610033659235</v>
      </c>
      <c r="AA73" s="34">
        <f t="shared" si="98"/>
        <v>90.187299246674129</v>
      </c>
      <c r="AB73" s="34">
        <f t="shared" si="99"/>
        <v>16.657284821285458</v>
      </c>
      <c r="AC73" s="34">
        <f t="shared" si="100"/>
        <v>50.30098413207245</v>
      </c>
      <c r="AD73" s="34">
        <f t="shared" si="101"/>
        <v>1395.1904728321842</v>
      </c>
    </row>
    <row r="74" spans="1:30">
      <c r="A74" s="28" t="s">
        <v>43</v>
      </c>
      <c r="B74" s="29">
        <v>41.229235139400309</v>
      </c>
      <c r="C74" s="29">
        <v>13.952896370331406</v>
      </c>
      <c r="D74" s="29">
        <v>47.267727511835872</v>
      </c>
      <c r="E74" s="29">
        <v>14.911262493424513</v>
      </c>
      <c r="F74" s="29">
        <v>114.80697527617043</v>
      </c>
      <c r="G74" s="29">
        <v>206.92533929510782</v>
      </c>
      <c r="H74" s="29">
        <v>224.30931088900579</v>
      </c>
      <c r="I74" s="29">
        <v>321.99601578116784</v>
      </c>
      <c r="J74" s="29">
        <v>160.66353392951075</v>
      </c>
      <c r="K74" s="29">
        <v>17.57093003682272</v>
      </c>
      <c r="L74" s="29">
        <v>55.553599158337704</v>
      </c>
      <c r="M74" s="29">
        <v>13.218533403471856</v>
      </c>
      <c r="N74" s="29">
        <v>1232.4053592845871</v>
      </c>
      <c r="Q74" s="28" t="s">
        <v>43</v>
      </c>
      <c r="R74" s="34">
        <f t="shared" si="89"/>
        <v>48.504982516941539</v>
      </c>
      <c r="S74" s="34">
        <f t="shared" si="90"/>
        <v>16.41517220038989</v>
      </c>
      <c r="T74" s="34">
        <f t="shared" si="91"/>
        <v>55.609091190395148</v>
      </c>
      <c r="U74" s="34">
        <f t="shared" si="92"/>
        <v>17.542661756970016</v>
      </c>
      <c r="V74" s="34">
        <f t="shared" si="93"/>
        <v>135.06702973667109</v>
      </c>
      <c r="W74" s="34">
        <f t="shared" si="94"/>
        <v>243.4415756413033</v>
      </c>
      <c r="X74" s="34">
        <f t="shared" si="95"/>
        <v>263.89330692824211</v>
      </c>
      <c r="Y74" s="34">
        <f t="shared" si="96"/>
        <v>378.81884209549156</v>
      </c>
      <c r="Z74" s="34">
        <f t="shared" si="97"/>
        <v>189.01592227001262</v>
      </c>
      <c r="AA74" s="34">
        <f t="shared" si="98"/>
        <v>20.671682396262025</v>
      </c>
      <c r="AB74" s="34">
        <f t="shared" si="99"/>
        <v>65.357175480397302</v>
      </c>
      <c r="AC74" s="34">
        <f t="shared" si="100"/>
        <v>15.551215768790419</v>
      </c>
      <c r="AD74" s="34">
        <f t="shared" si="101"/>
        <v>1449.8886579818673</v>
      </c>
    </row>
    <row r="75" spans="1:30">
      <c r="A75" s="28" t="s">
        <v>44</v>
      </c>
      <c r="B75" s="29">
        <v>0</v>
      </c>
      <c r="C75" s="29">
        <v>14.975334223706176</v>
      </c>
      <c r="D75" s="29">
        <v>29.979187813021699</v>
      </c>
      <c r="E75" s="29">
        <v>54.765901919866437</v>
      </c>
      <c r="F75" s="29">
        <v>98.852942821368941</v>
      </c>
      <c r="G75" s="29">
        <v>129.9936279632721</v>
      </c>
      <c r="H75" s="29">
        <v>145.10130025041732</v>
      </c>
      <c r="I75" s="29">
        <v>421.43641051752917</v>
      </c>
      <c r="J75" s="29">
        <v>230.46817370617691</v>
      </c>
      <c r="K75" s="29">
        <v>164.04595567612682</v>
      </c>
      <c r="L75" s="29">
        <v>5.9230003338898145</v>
      </c>
      <c r="M75" s="29">
        <v>0</v>
      </c>
      <c r="N75" s="29">
        <v>1295.5418352253755</v>
      </c>
      <c r="Q75" s="28" t="s">
        <v>44</v>
      </c>
      <c r="R75" s="34">
        <f t="shared" si="89"/>
        <v>0</v>
      </c>
      <c r="S75" s="34">
        <f t="shared" si="90"/>
        <v>17.618040263183737</v>
      </c>
      <c r="T75" s="34">
        <f t="shared" si="91"/>
        <v>35.269632721202001</v>
      </c>
      <c r="U75" s="34">
        <f t="shared" si="92"/>
        <v>64.430472846901694</v>
      </c>
      <c r="V75" s="34">
        <f t="shared" si="93"/>
        <v>116.29757978984581</v>
      </c>
      <c r="W75" s="34">
        <f t="shared" si="94"/>
        <v>152.93367995679071</v>
      </c>
      <c r="X75" s="34">
        <f t="shared" si="95"/>
        <v>170.70741205931449</v>
      </c>
      <c r="Y75" s="34">
        <f t="shared" si="96"/>
        <v>495.8075417853284</v>
      </c>
      <c r="Z75" s="34">
        <f t="shared" si="97"/>
        <v>271.13902788961985</v>
      </c>
      <c r="AA75" s="34">
        <f t="shared" si="98"/>
        <v>192.99524197191391</v>
      </c>
      <c r="AB75" s="34">
        <f t="shared" si="99"/>
        <v>6.9682356869291935</v>
      </c>
      <c r="AC75" s="34">
        <f t="shared" si="100"/>
        <v>0</v>
      </c>
      <c r="AD75" s="34">
        <f t="shared" si="101"/>
        <v>1524.16686497103</v>
      </c>
    </row>
    <row r="76" spans="1:30">
      <c r="A76" s="28" t="s">
        <v>45</v>
      </c>
      <c r="B76" s="29">
        <v>60.333310871640393</v>
      </c>
      <c r="C76" s="29">
        <v>18.348790419725685</v>
      </c>
      <c r="D76" s="29">
        <v>52.870908753270442</v>
      </c>
      <c r="E76" s="29">
        <v>28.313382829620238</v>
      </c>
      <c r="F76" s="29">
        <v>83.977108256560697</v>
      </c>
      <c r="G76" s="29">
        <v>141.63467991104417</v>
      </c>
      <c r="H76" s="29">
        <v>277.06314536589241</v>
      </c>
      <c r="I76" s="29">
        <v>380.90641224902879</v>
      </c>
      <c r="J76" s="29">
        <v>212.61457702410215</v>
      </c>
      <c r="K76" s="29">
        <v>54.271300345516536</v>
      </c>
      <c r="L76" s="29">
        <v>34.829282788789342</v>
      </c>
      <c r="M76" s="29">
        <v>2.2806406171410454</v>
      </c>
      <c r="N76" s="29">
        <v>1347.4435394323318</v>
      </c>
      <c r="Q76" s="28" t="s">
        <v>45</v>
      </c>
      <c r="R76" s="34">
        <f t="shared" si="89"/>
        <v>70.980365731341649</v>
      </c>
      <c r="S76" s="34">
        <f t="shared" si="90"/>
        <v>21.586812258500807</v>
      </c>
      <c r="T76" s="34">
        <f t="shared" si="91"/>
        <v>62.201069121494641</v>
      </c>
      <c r="U76" s="34">
        <f t="shared" si="92"/>
        <v>33.309862152494397</v>
      </c>
      <c r="V76" s="34">
        <f t="shared" si="93"/>
        <v>98.796597948894942</v>
      </c>
      <c r="W76" s="34">
        <f t="shared" si="94"/>
        <v>166.62903518946374</v>
      </c>
      <c r="X76" s="34">
        <f t="shared" si="95"/>
        <v>325.95664160693224</v>
      </c>
      <c r="Y76" s="34">
        <f t="shared" si="96"/>
        <v>448.12519088121036</v>
      </c>
      <c r="Z76" s="34">
        <f t="shared" si="97"/>
        <v>250.1347964989437</v>
      </c>
      <c r="AA76" s="34">
        <f t="shared" si="98"/>
        <v>63.848588641784161</v>
      </c>
      <c r="AB76" s="34">
        <f t="shared" si="99"/>
        <v>40.975626810340401</v>
      </c>
      <c r="AC76" s="34">
        <f t="shared" si="100"/>
        <v>2.6831066084012298</v>
      </c>
      <c r="AD76" s="34">
        <f t="shared" si="101"/>
        <v>1585.227693449802</v>
      </c>
    </row>
    <row r="77" spans="1:30">
      <c r="A77" s="28" t="s">
        <v>46</v>
      </c>
      <c r="B77" s="29">
        <v>1.475531779861645</v>
      </c>
      <c r="C77" s="29">
        <v>6.4291027551114528</v>
      </c>
      <c r="D77" s="29">
        <v>37.989407011529593</v>
      </c>
      <c r="E77" s="29">
        <v>75.391348966179876</v>
      </c>
      <c r="F77" s="29">
        <v>176.63116043504996</v>
      </c>
      <c r="G77" s="29">
        <v>73.125661306149141</v>
      </c>
      <c r="H77" s="29">
        <v>88.787397702997694</v>
      </c>
      <c r="I77" s="29">
        <v>305.34752255726363</v>
      </c>
      <c r="J77" s="29">
        <v>396.06801862805531</v>
      </c>
      <c r="K77" s="29">
        <v>185.19113120799383</v>
      </c>
      <c r="L77" s="29">
        <v>34.564783050807073</v>
      </c>
      <c r="M77" s="29">
        <v>0</v>
      </c>
      <c r="N77" s="29">
        <v>1381.0010654009991</v>
      </c>
      <c r="Q77" s="28" t="s">
        <v>46</v>
      </c>
      <c r="R77" s="34">
        <f t="shared" si="89"/>
        <v>1.7359197410136997</v>
      </c>
      <c r="S77" s="34">
        <f t="shared" si="90"/>
        <v>7.5636503001311208</v>
      </c>
      <c r="T77" s="34">
        <f t="shared" si="91"/>
        <v>44.693420013564229</v>
      </c>
      <c r="U77" s="34">
        <f t="shared" si="92"/>
        <v>88.695704666093974</v>
      </c>
      <c r="V77" s="34">
        <f t="shared" si="93"/>
        <v>207.80136521770584</v>
      </c>
      <c r="W77" s="34">
        <f t="shared" si="94"/>
        <v>86.030189771940172</v>
      </c>
      <c r="X77" s="34">
        <f t="shared" si="95"/>
        <v>104.4557620035267</v>
      </c>
      <c r="Y77" s="34">
        <f t="shared" si="96"/>
        <v>359.23237947913367</v>
      </c>
      <c r="Z77" s="34">
        <f t="shared" si="97"/>
        <v>465.96237485653563</v>
      </c>
      <c r="AA77" s="34">
        <f t="shared" si="98"/>
        <v>217.87191906822804</v>
      </c>
      <c r="AB77" s="34">
        <f t="shared" si="99"/>
        <v>40.664450648008319</v>
      </c>
      <c r="AC77" s="34">
        <f t="shared" si="100"/>
        <v>0</v>
      </c>
      <c r="AD77" s="34">
        <f t="shared" si="101"/>
        <v>1624.7071357658815</v>
      </c>
    </row>
    <row r="78" spans="1:30">
      <c r="A78" s="28" t="s">
        <v>47</v>
      </c>
      <c r="B78" s="29">
        <v>8.6887051292025586</v>
      </c>
      <c r="C78" s="29">
        <v>36.926996799110874</v>
      </c>
      <c r="D78" s="29">
        <v>42.472546346207288</v>
      </c>
      <c r="E78" s="29">
        <v>104.16343945540429</v>
      </c>
      <c r="F78" s="29">
        <v>164.98950696026674</v>
      </c>
      <c r="G78" s="29">
        <v>207.56045929146987</v>
      </c>
      <c r="H78" s="29">
        <v>218.39739323423174</v>
      </c>
      <c r="I78" s="29">
        <v>318.69432268407894</v>
      </c>
      <c r="J78" s="29">
        <v>357.17277335093087</v>
      </c>
      <c r="K78" s="29">
        <v>22.303847304806894</v>
      </c>
      <c r="L78" s="29">
        <v>26.868355590441787</v>
      </c>
      <c r="M78" s="29">
        <v>6.3096549152542378</v>
      </c>
      <c r="N78" s="29">
        <v>1514.548001061406</v>
      </c>
      <c r="Q78" s="28" t="s">
        <v>47</v>
      </c>
      <c r="R78" s="34">
        <f t="shared" si="89"/>
        <v>10.222006034355951</v>
      </c>
      <c r="S78" s="34">
        <f t="shared" si="90"/>
        <v>43.443525646012795</v>
      </c>
      <c r="T78" s="34">
        <f t="shared" si="91"/>
        <v>49.967701583773284</v>
      </c>
      <c r="U78" s="34">
        <f t="shared" si="92"/>
        <v>122.54522288871094</v>
      </c>
      <c r="V78" s="34">
        <f t="shared" si="93"/>
        <v>194.10530230619617</v>
      </c>
      <c r="W78" s="34">
        <f t="shared" si="94"/>
        <v>244.18877563702335</v>
      </c>
      <c r="X78" s="34">
        <f t="shared" si="95"/>
        <v>256.93810968733146</v>
      </c>
      <c r="Y78" s="34">
        <f t="shared" si="96"/>
        <v>374.934497275387</v>
      </c>
      <c r="Z78" s="34">
        <f t="shared" si="97"/>
        <v>420.20326276580101</v>
      </c>
      <c r="AA78" s="34">
        <f t="shared" si="98"/>
        <v>26.239820358596347</v>
      </c>
      <c r="AB78" s="34">
        <f t="shared" si="99"/>
        <v>31.609830106402104</v>
      </c>
      <c r="AC78" s="34">
        <f t="shared" si="100"/>
        <v>7.4231234297108681</v>
      </c>
      <c r="AD78" s="34">
        <f t="shared" si="101"/>
        <v>1781.8211777193012</v>
      </c>
    </row>
    <row r="79" spans="1:30">
      <c r="A79" s="28" t="s">
        <v>48</v>
      </c>
      <c r="B79" s="29">
        <v>6.3856788172379453</v>
      </c>
      <c r="C79" s="29">
        <v>11.6563978409899</v>
      </c>
      <c r="D79" s="29">
        <v>13.276875750960032</v>
      </c>
      <c r="E79" s="29">
        <v>42.937981152040955</v>
      </c>
      <c r="F79" s="29">
        <v>439.54933337220871</v>
      </c>
      <c r="G79" s="29">
        <v>130.0326296117195</v>
      </c>
      <c r="H79" s="29">
        <v>201.00877327478307</v>
      </c>
      <c r="I79" s="29">
        <v>173.59356053164555</v>
      </c>
      <c r="J79" s="29">
        <v>155.63499739880527</v>
      </c>
      <c r="K79" s="29">
        <v>162.34427880201957</v>
      </c>
      <c r="L79" s="29">
        <v>42.187148217181047</v>
      </c>
      <c r="M79" s="29">
        <v>42.469832133693636</v>
      </c>
      <c r="N79" s="29">
        <v>1421.077486903285</v>
      </c>
      <c r="Q79" s="28" t="s">
        <v>48</v>
      </c>
      <c r="R79" s="34">
        <f t="shared" si="89"/>
        <v>7.5125633143975818</v>
      </c>
      <c r="S79" s="34">
        <f t="shared" si="90"/>
        <v>13.713409224694001</v>
      </c>
      <c r="T79" s="34">
        <f t="shared" si="91"/>
        <v>15.619853824658861</v>
      </c>
      <c r="U79" s="34">
        <f t="shared" si="92"/>
        <v>50.515271943577595</v>
      </c>
      <c r="V79" s="34">
        <f t="shared" si="93"/>
        <v>517.11686279083381</v>
      </c>
      <c r="W79" s="34">
        <f t="shared" si="94"/>
        <v>152.97956424908176</v>
      </c>
      <c r="X79" s="34">
        <f t="shared" si="95"/>
        <v>236.48090973503889</v>
      </c>
      <c r="Y79" s="34">
        <f t="shared" si="96"/>
        <v>204.22771827252419</v>
      </c>
      <c r="Z79" s="34">
        <f t="shared" si="97"/>
        <v>183.0999969397709</v>
      </c>
      <c r="AA79" s="34">
        <f t="shared" si="98"/>
        <v>190.99326917884656</v>
      </c>
      <c r="AB79" s="34">
        <f t="shared" si="99"/>
        <v>49.631939079036528</v>
      </c>
      <c r="AC79" s="34">
        <f t="shared" si="100"/>
        <v>49.964508392580747</v>
      </c>
      <c r="AD79" s="34">
        <f t="shared" si="101"/>
        <v>1671.8558669450413</v>
      </c>
    </row>
    <row r="81" spans="1:30" ht="16.5" thickBot="1"/>
    <row r="82" spans="1:30" s="83" customFormat="1" ht="16.5" thickBot="1">
      <c r="A82" s="82" t="s">
        <v>136</v>
      </c>
      <c r="C82" s="126" t="s">
        <v>49</v>
      </c>
      <c r="D82" s="126"/>
      <c r="E82" s="126"/>
      <c r="V82" s="126" t="s">
        <v>93</v>
      </c>
      <c r="W82" s="126"/>
      <c r="X82" s="126"/>
    </row>
    <row r="83" spans="1:30">
      <c r="A83" s="78"/>
    </row>
    <row r="84" spans="1:30">
      <c r="A84" s="79">
        <v>2020</v>
      </c>
      <c r="Q84" s="31">
        <v>2020</v>
      </c>
    </row>
    <row r="86" spans="1:30">
      <c r="A86" s="32" t="s">
        <v>38</v>
      </c>
      <c r="B86" s="30">
        <v>1</v>
      </c>
      <c r="C86" s="30">
        <v>2</v>
      </c>
      <c r="D86" s="30">
        <v>3</v>
      </c>
      <c r="E86" s="30">
        <v>4</v>
      </c>
      <c r="F86" s="30">
        <v>5</v>
      </c>
      <c r="G86" s="30">
        <v>6</v>
      </c>
      <c r="H86" s="30">
        <v>7</v>
      </c>
      <c r="I86" s="30">
        <v>8</v>
      </c>
      <c r="J86" s="30">
        <v>9</v>
      </c>
      <c r="K86" s="30">
        <v>10</v>
      </c>
      <c r="L86" s="30">
        <v>11</v>
      </c>
      <c r="M86" s="30">
        <v>12</v>
      </c>
      <c r="N86" s="33" t="s">
        <v>17</v>
      </c>
      <c r="Q86" s="32" t="s">
        <v>38</v>
      </c>
      <c r="R86" s="30">
        <v>1</v>
      </c>
      <c r="S86" s="30">
        <v>2</v>
      </c>
      <c r="T86" s="30">
        <v>3</v>
      </c>
      <c r="U86" s="30">
        <v>4</v>
      </c>
      <c r="V86" s="30">
        <v>5</v>
      </c>
      <c r="W86" s="30">
        <v>6</v>
      </c>
      <c r="X86" s="30">
        <v>7</v>
      </c>
      <c r="Y86" s="30">
        <v>8</v>
      </c>
      <c r="Z86" s="30">
        <v>9</v>
      </c>
      <c r="AA86" s="30">
        <v>10</v>
      </c>
      <c r="AB86" s="30">
        <v>11</v>
      </c>
      <c r="AC86" s="30">
        <v>12</v>
      </c>
      <c r="AD86" s="33" t="s">
        <v>17</v>
      </c>
    </row>
    <row r="87" spans="1:30">
      <c r="A87" s="28" t="s">
        <v>39</v>
      </c>
      <c r="B87" s="29">
        <v>0</v>
      </c>
      <c r="C87" s="29">
        <v>18.825613472904649</v>
      </c>
      <c r="D87" s="29">
        <v>0</v>
      </c>
      <c r="E87" s="29">
        <v>40.181799473047072</v>
      </c>
      <c r="F87" s="29">
        <v>183.96486505732392</v>
      </c>
      <c r="G87" s="29">
        <v>40.497016307056896</v>
      </c>
      <c r="H87" s="29">
        <v>84.031308837143058</v>
      </c>
      <c r="I87" s="29">
        <v>249.15789282916754</v>
      </c>
      <c r="J87" s="29">
        <v>71.409869685964537</v>
      </c>
      <c r="K87" s="29">
        <v>706.85852951648519</v>
      </c>
      <c r="L87" s="29">
        <v>0</v>
      </c>
      <c r="M87" s="29">
        <v>0</v>
      </c>
      <c r="N87" s="29">
        <v>1394.9268951790928</v>
      </c>
      <c r="Q87" s="28" t="s">
        <v>39</v>
      </c>
      <c r="R87" s="34">
        <f>B87*100/85</f>
        <v>0</v>
      </c>
      <c r="S87" s="34">
        <f t="shared" ref="S87:AD87" si="102">C87*100/85</f>
        <v>22.147780556358413</v>
      </c>
      <c r="T87" s="34">
        <f t="shared" si="102"/>
        <v>0</v>
      </c>
      <c r="U87" s="34">
        <f t="shared" si="102"/>
        <v>47.272705262408323</v>
      </c>
      <c r="V87" s="34">
        <f t="shared" si="102"/>
        <v>216.42925300861637</v>
      </c>
      <c r="W87" s="34">
        <f t="shared" si="102"/>
        <v>47.643548596537528</v>
      </c>
      <c r="X87" s="34">
        <f t="shared" si="102"/>
        <v>98.860363337815372</v>
      </c>
      <c r="Y87" s="34">
        <f t="shared" si="102"/>
        <v>293.12693274019711</v>
      </c>
      <c r="Z87" s="34">
        <f t="shared" si="102"/>
        <v>84.011611395252402</v>
      </c>
      <c r="AA87" s="34">
        <f t="shared" si="102"/>
        <v>831.59827001939425</v>
      </c>
      <c r="AB87" s="34">
        <f t="shared" si="102"/>
        <v>0</v>
      </c>
      <c r="AC87" s="34">
        <f t="shared" si="102"/>
        <v>0</v>
      </c>
      <c r="AD87" s="34">
        <f t="shared" si="102"/>
        <v>1641.0904649165798</v>
      </c>
    </row>
    <row r="88" spans="1:30">
      <c r="A88" s="28" t="s">
        <v>40</v>
      </c>
      <c r="B88" s="29">
        <v>3.5189875226845171</v>
      </c>
      <c r="C88" s="29">
        <v>17.494395112774455</v>
      </c>
      <c r="D88" s="29">
        <v>59.343392473725842</v>
      </c>
      <c r="E88" s="29">
        <v>75.063496440275742</v>
      </c>
      <c r="F88" s="29">
        <v>229.51351791162844</v>
      </c>
      <c r="G88" s="29">
        <v>111.36442110441193</v>
      </c>
      <c r="H88" s="29">
        <v>211.42802456907728</v>
      </c>
      <c r="I88" s="29">
        <v>255.09027454082548</v>
      </c>
      <c r="J88" s="29">
        <v>332.21972506032591</v>
      </c>
      <c r="K88" s="29">
        <v>217.01466014770696</v>
      </c>
      <c r="L88" s="29">
        <v>3.1199065364647387</v>
      </c>
      <c r="M88" s="29">
        <v>1.7092225110181942</v>
      </c>
      <c r="N88" s="29">
        <v>1516.8800239309194</v>
      </c>
      <c r="Q88" s="28" t="s">
        <v>40</v>
      </c>
      <c r="R88" s="34">
        <f t="shared" ref="R88:R96" si="103">B88*100/85</f>
        <v>4.1399853208053141</v>
      </c>
      <c r="S88" s="34">
        <f t="shared" ref="S88:S96" si="104">C88*100/85</f>
        <v>20.581641309146416</v>
      </c>
      <c r="T88" s="34">
        <f t="shared" ref="T88:T96" si="105">D88*100/85</f>
        <v>69.815755851442162</v>
      </c>
      <c r="U88" s="34">
        <f t="shared" ref="U88:U96" si="106">E88*100/85</f>
        <v>88.309995812089099</v>
      </c>
      <c r="V88" s="34">
        <f t="shared" ref="V88:V96" si="107">F88*100/85</f>
        <v>270.01590342544523</v>
      </c>
      <c r="W88" s="34">
        <f t="shared" ref="W88:W96" si="108">G88*100/85</f>
        <v>131.01696600519051</v>
      </c>
      <c r="X88" s="34">
        <f t="shared" ref="X88:X96" si="109">H88*100/85</f>
        <v>248.73885243420855</v>
      </c>
      <c r="Y88" s="34">
        <f t="shared" ref="Y88:Y96" si="110">I88*100/85</f>
        <v>300.10620534214763</v>
      </c>
      <c r="Z88" s="34">
        <f t="shared" ref="Z88:Z96" si="111">J88*100/85</f>
        <v>390.84673536508933</v>
      </c>
      <c r="AA88" s="34">
        <f t="shared" ref="AA88:AA96" si="112">K88*100/85</f>
        <v>255.31136487965526</v>
      </c>
      <c r="AB88" s="34">
        <f t="shared" ref="AB88:AB96" si="113">L88*100/85</f>
        <v>3.6704782781938099</v>
      </c>
      <c r="AC88" s="34">
        <f t="shared" ref="AC88:AC96" si="114">M88*100/85</f>
        <v>2.0108500129625817</v>
      </c>
      <c r="AD88" s="34">
        <f t="shared" ref="AD88:AD96" si="115">N88*100/85</f>
        <v>1784.5647340363757</v>
      </c>
    </row>
    <row r="89" spans="1:30">
      <c r="A89" s="28" t="s">
        <v>41</v>
      </c>
      <c r="B89" s="29">
        <v>14.265165448904012</v>
      </c>
      <c r="C89" s="29">
        <v>3.1593990591532375</v>
      </c>
      <c r="D89" s="29">
        <v>33.586963467120412</v>
      </c>
      <c r="E89" s="29">
        <v>65.770571914723249</v>
      </c>
      <c r="F89" s="29">
        <v>46.872057651886699</v>
      </c>
      <c r="G89" s="29">
        <v>124.43574577119408</v>
      </c>
      <c r="H89" s="29">
        <v>289.27397818036229</v>
      </c>
      <c r="I89" s="29">
        <v>182.15358382544287</v>
      </c>
      <c r="J89" s="29">
        <v>109.82605144630166</v>
      </c>
      <c r="K89" s="29">
        <v>39.675379841857669</v>
      </c>
      <c r="L89" s="29">
        <v>57.021379241317184</v>
      </c>
      <c r="M89" s="29">
        <v>0</v>
      </c>
      <c r="N89" s="29">
        <v>966.04027584826338</v>
      </c>
      <c r="Q89" s="28" t="s">
        <v>41</v>
      </c>
      <c r="R89" s="34">
        <f t="shared" si="103"/>
        <v>16.782547586945899</v>
      </c>
      <c r="S89" s="34">
        <f t="shared" si="104"/>
        <v>3.7169400695920438</v>
      </c>
      <c r="T89" s="34">
        <f t="shared" si="105"/>
        <v>39.514074667200489</v>
      </c>
      <c r="U89" s="34">
        <f t="shared" si="106"/>
        <v>77.377143429086175</v>
      </c>
      <c r="V89" s="34">
        <f t="shared" si="107"/>
        <v>55.14359723751376</v>
      </c>
      <c r="W89" s="34">
        <f t="shared" si="108"/>
        <v>146.39499502493419</v>
      </c>
      <c r="X89" s="34">
        <f t="shared" si="109"/>
        <v>340.32232727101444</v>
      </c>
      <c r="Y89" s="34">
        <f t="shared" si="110"/>
        <v>214.29833391228573</v>
      </c>
      <c r="Z89" s="34">
        <f t="shared" si="111"/>
        <v>129.2071193485902</v>
      </c>
      <c r="AA89" s="34">
        <f t="shared" si="112"/>
        <v>46.676917461009026</v>
      </c>
      <c r="AB89" s="34">
        <f t="shared" si="113"/>
        <v>67.083975578020215</v>
      </c>
      <c r="AC89" s="34">
        <f t="shared" si="114"/>
        <v>0</v>
      </c>
      <c r="AD89" s="34">
        <f t="shared" si="115"/>
        <v>1136.5179715861923</v>
      </c>
    </row>
    <row r="90" spans="1:30">
      <c r="A90" s="28" t="s">
        <v>42</v>
      </c>
      <c r="B90" s="29">
        <v>35.63117166212534</v>
      </c>
      <c r="C90" s="29">
        <v>4.1569700272479553</v>
      </c>
      <c r="D90" s="29">
        <v>25.727346049046321</v>
      </c>
      <c r="E90" s="29">
        <v>37.33366757493188</v>
      </c>
      <c r="F90" s="29">
        <v>70.992000000000004</v>
      </c>
      <c r="G90" s="29">
        <v>146.54246321525883</v>
      </c>
      <c r="H90" s="29">
        <v>362.15911716621252</v>
      </c>
      <c r="I90" s="29">
        <v>187.0970027247956</v>
      </c>
      <c r="J90" s="29">
        <v>137.41504087193459</v>
      </c>
      <c r="K90" s="29">
        <v>75.097765667574919</v>
      </c>
      <c r="L90" s="29">
        <v>13.870299727520434</v>
      </c>
      <c r="M90" s="29">
        <v>41.965602179836509</v>
      </c>
      <c r="N90" s="29">
        <v>1137.9884468664848</v>
      </c>
      <c r="Q90" s="28" t="s">
        <v>42</v>
      </c>
      <c r="R90" s="34">
        <f t="shared" si="103"/>
        <v>41.919025484853343</v>
      </c>
      <c r="S90" s="34">
        <f t="shared" si="104"/>
        <v>4.8905529732328885</v>
      </c>
      <c r="T90" s="34">
        <f t="shared" si="105"/>
        <v>30.267465940054496</v>
      </c>
      <c r="U90" s="34">
        <f t="shared" si="106"/>
        <v>43.921961852861031</v>
      </c>
      <c r="V90" s="34">
        <f t="shared" si="107"/>
        <v>83.52000000000001</v>
      </c>
      <c r="W90" s="34">
        <f t="shared" si="108"/>
        <v>172.40289790030451</v>
      </c>
      <c r="X90" s="34">
        <f t="shared" si="109"/>
        <v>426.06954960730883</v>
      </c>
      <c r="Y90" s="34">
        <f t="shared" si="110"/>
        <v>220.11412085270072</v>
      </c>
      <c r="Z90" s="34">
        <f t="shared" si="111"/>
        <v>161.66475396698189</v>
      </c>
      <c r="AA90" s="34">
        <f t="shared" si="112"/>
        <v>88.350312550088148</v>
      </c>
      <c r="AB90" s="34">
        <f t="shared" si="113"/>
        <v>16.317999679435804</v>
      </c>
      <c r="AC90" s="34">
        <f t="shared" si="114"/>
        <v>49.371296682160597</v>
      </c>
      <c r="AD90" s="34">
        <f t="shared" si="115"/>
        <v>1338.8099374899821</v>
      </c>
    </row>
    <row r="91" spans="1:30">
      <c r="A91" s="28" t="s">
        <v>43</v>
      </c>
      <c r="B91" s="29">
        <v>40.467216201998937</v>
      </c>
      <c r="C91" s="29">
        <v>13.695012098895317</v>
      </c>
      <c r="D91" s="29">
        <v>48.802072593371911</v>
      </c>
      <c r="E91" s="29">
        <v>15.395293003682273</v>
      </c>
      <c r="F91" s="29">
        <v>118.53369384534456</v>
      </c>
      <c r="G91" s="29">
        <v>194.12195160441868</v>
      </c>
      <c r="H91" s="29">
        <v>210.4302998421883</v>
      </c>
      <c r="I91" s="29">
        <v>302.07269542346131</v>
      </c>
      <c r="J91" s="29">
        <v>157.39104681746448</v>
      </c>
      <c r="K91" s="29">
        <v>17.213035244608101</v>
      </c>
      <c r="L91" s="29">
        <v>54.422051551814825</v>
      </c>
      <c r="M91" s="29">
        <v>12.974221988427141</v>
      </c>
      <c r="N91" s="29">
        <v>1185.5185902156759</v>
      </c>
      <c r="Q91" s="28" t="s">
        <v>43</v>
      </c>
      <c r="R91" s="34">
        <f t="shared" si="103"/>
        <v>47.608489649410515</v>
      </c>
      <c r="S91" s="34">
        <f t="shared" si="104"/>
        <v>16.111778939876846</v>
      </c>
      <c r="T91" s="34">
        <f t="shared" si="105"/>
        <v>57.41420305102578</v>
      </c>
      <c r="U91" s="34">
        <f t="shared" si="106"/>
        <v>18.112109416096793</v>
      </c>
      <c r="V91" s="34">
        <f t="shared" si="107"/>
        <v>139.45140452393477</v>
      </c>
      <c r="W91" s="34">
        <f t="shared" si="108"/>
        <v>228.37876659343374</v>
      </c>
      <c r="X91" s="34">
        <f t="shared" si="109"/>
        <v>247.56505863786856</v>
      </c>
      <c r="Y91" s="34">
        <f t="shared" si="110"/>
        <v>355.37964167466038</v>
      </c>
      <c r="Z91" s="34">
        <f t="shared" si="111"/>
        <v>185.16593743231115</v>
      </c>
      <c r="AA91" s="34">
        <f t="shared" si="112"/>
        <v>20.250629699538941</v>
      </c>
      <c r="AB91" s="34">
        <f t="shared" si="113"/>
        <v>64.025943002135079</v>
      </c>
      <c r="AC91" s="34">
        <f t="shared" si="114"/>
        <v>15.263790574620167</v>
      </c>
      <c r="AD91" s="34">
        <f t="shared" si="115"/>
        <v>1394.7277531949128</v>
      </c>
    </row>
    <row r="92" spans="1:30">
      <c r="A92" s="28" t="s">
        <v>44</v>
      </c>
      <c r="B92" s="29">
        <v>0</v>
      </c>
      <c r="C92" s="29">
        <v>14.698552754590981</v>
      </c>
      <c r="D92" s="29">
        <v>30.952334223706174</v>
      </c>
      <c r="E92" s="29">
        <v>56.543643238731214</v>
      </c>
      <c r="F92" s="29">
        <v>102.061781803005</v>
      </c>
      <c r="G92" s="29">
        <v>121.95034616026709</v>
      </c>
      <c r="H92" s="29">
        <v>136.12323981636055</v>
      </c>
      <c r="I92" s="29">
        <v>395.36027228714516</v>
      </c>
      <c r="J92" s="29">
        <v>225.77386560934889</v>
      </c>
      <c r="K92" s="29">
        <v>160.70457345575957</v>
      </c>
      <c r="L92" s="29">
        <v>5.8023572621035049</v>
      </c>
      <c r="M92" s="29">
        <v>0</v>
      </c>
      <c r="N92" s="29">
        <v>1249.970966611018</v>
      </c>
      <c r="Q92" s="28" t="s">
        <v>44</v>
      </c>
      <c r="R92" s="34">
        <f t="shared" si="103"/>
        <v>0</v>
      </c>
      <c r="S92" s="34">
        <f t="shared" si="104"/>
        <v>17.292415005401153</v>
      </c>
      <c r="T92" s="34">
        <f t="shared" si="105"/>
        <v>36.414510851419031</v>
      </c>
      <c r="U92" s="34">
        <f t="shared" si="106"/>
        <v>66.521933222036722</v>
      </c>
      <c r="V92" s="34">
        <f t="shared" si="107"/>
        <v>120.07268447412352</v>
      </c>
      <c r="W92" s="34">
        <f t="shared" si="108"/>
        <v>143.47099548266718</v>
      </c>
      <c r="X92" s="34">
        <f t="shared" si="109"/>
        <v>160.14498801924771</v>
      </c>
      <c r="Y92" s="34">
        <f t="shared" si="110"/>
        <v>465.12973210252375</v>
      </c>
      <c r="Z92" s="34">
        <f t="shared" si="111"/>
        <v>265.61631248158693</v>
      </c>
      <c r="AA92" s="34">
        <f t="shared" si="112"/>
        <v>189.06420406559948</v>
      </c>
      <c r="AB92" s="34">
        <f t="shared" si="113"/>
        <v>6.8263026612982403</v>
      </c>
      <c r="AC92" s="34">
        <f t="shared" si="114"/>
        <v>0</v>
      </c>
      <c r="AD92" s="34">
        <f t="shared" si="115"/>
        <v>1470.5540783659035</v>
      </c>
    </row>
    <row r="93" spans="1:30">
      <c r="A93" s="28" t="s">
        <v>45</v>
      </c>
      <c r="B93" s="29">
        <v>59.218201040355197</v>
      </c>
      <c r="C93" s="29">
        <v>18.009659079283281</v>
      </c>
      <c r="D93" s="29">
        <v>54.58713720494729</v>
      </c>
      <c r="E93" s="29">
        <v>29.232455989534611</v>
      </c>
      <c r="F93" s="29">
        <v>86.703066744470007</v>
      </c>
      <c r="G93" s="29">
        <v>132.87111463902323</v>
      </c>
      <c r="H93" s="29">
        <v>259.92002081186081</v>
      </c>
      <c r="I93" s="29">
        <v>357.33804461214623</v>
      </c>
      <c r="J93" s="29">
        <v>208.28392123602637</v>
      </c>
      <c r="K93" s="29">
        <v>53.165871337508932</v>
      </c>
      <c r="L93" s="29">
        <v>34.11985995797987</v>
      </c>
      <c r="M93" s="29">
        <v>2.238488699119956</v>
      </c>
      <c r="N93" s="29">
        <v>1295.6878413522554</v>
      </c>
      <c r="Q93" s="28" t="s">
        <v>45</v>
      </c>
      <c r="R93" s="34">
        <f t="shared" si="103"/>
        <v>69.668471812182588</v>
      </c>
      <c r="S93" s="34">
        <f t="shared" si="104"/>
        <v>21.187834210921508</v>
      </c>
      <c r="T93" s="34">
        <f t="shared" si="105"/>
        <v>64.220161417585047</v>
      </c>
      <c r="U93" s="34">
        <f t="shared" si="106"/>
        <v>34.391124693570127</v>
      </c>
      <c r="V93" s="34">
        <f t="shared" si="107"/>
        <v>102.00360793467061</v>
      </c>
      <c r="W93" s="34">
        <f t="shared" si="108"/>
        <v>156.31895839885087</v>
      </c>
      <c r="X93" s="34">
        <f t="shared" si="109"/>
        <v>305.78825977865978</v>
      </c>
      <c r="Y93" s="34">
        <f t="shared" si="110"/>
        <v>420.39769954370149</v>
      </c>
      <c r="Z93" s="34">
        <f t="shared" si="111"/>
        <v>245.03990733650161</v>
      </c>
      <c r="AA93" s="34">
        <f t="shared" si="112"/>
        <v>62.548083926481098</v>
      </c>
      <c r="AB93" s="34">
        <f t="shared" si="113"/>
        <v>40.141011715270437</v>
      </c>
      <c r="AC93" s="34">
        <f t="shared" si="114"/>
        <v>2.6335161166117129</v>
      </c>
      <c r="AD93" s="34">
        <f t="shared" si="115"/>
        <v>1524.3386368850065</v>
      </c>
    </row>
    <row r="94" spans="1:30">
      <c r="A94" s="28" t="s">
        <v>46</v>
      </c>
      <c r="B94" s="29">
        <v>1.4482602780937739</v>
      </c>
      <c r="C94" s="29">
        <v>6.3102769259800144</v>
      </c>
      <c r="D94" s="29">
        <v>39.222571008762493</v>
      </c>
      <c r="E94" s="29">
        <v>77.838607414296703</v>
      </c>
      <c r="F94" s="29">
        <v>182.36473737063798</v>
      </c>
      <c r="G94" s="29">
        <v>68.601052599308233</v>
      </c>
      <c r="H94" s="29">
        <v>83.293727963412763</v>
      </c>
      <c r="I94" s="29">
        <v>286.45431824980784</v>
      </c>
      <c r="J94" s="29">
        <v>388.00067780245968</v>
      </c>
      <c r="K94" s="29">
        <v>181.41905191083782</v>
      </c>
      <c r="L94" s="29">
        <v>33.860747702536521</v>
      </c>
      <c r="M94" s="29">
        <v>0</v>
      </c>
      <c r="N94" s="29">
        <v>1348.8140292261339</v>
      </c>
      <c r="Q94" s="28" t="s">
        <v>46</v>
      </c>
      <c r="R94" s="34">
        <f t="shared" si="103"/>
        <v>1.7038356212867929</v>
      </c>
      <c r="S94" s="34">
        <f t="shared" si="104"/>
        <v>7.4238552070353103</v>
      </c>
      <c r="T94" s="34">
        <f t="shared" si="105"/>
        <v>46.144201186779405</v>
      </c>
      <c r="U94" s="34">
        <f t="shared" si="106"/>
        <v>91.574832252113765</v>
      </c>
      <c r="V94" s="34">
        <f t="shared" si="107"/>
        <v>214.54674984780939</v>
      </c>
      <c r="W94" s="34">
        <f t="shared" si="108"/>
        <v>80.707120705068505</v>
      </c>
      <c r="X94" s="34">
        <f t="shared" si="109"/>
        <v>97.99262113342678</v>
      </c>
      <c r="Y94" s="34">
        <f t="shared" si="110"/>
        <v>337.00508029389158</v>
      </c>
      <c r="Z94" s="34">
        <f t="shared" si="111"/>
        <v>456.47138564995259</v>
      </c>
      <c r="AA94" s="34">
        <f t="shared" si="112"/>
        <v>213.43417871863272</v>
      </c>
      <c r="AB94" s="34">
        <f t="shared" si="113"/>
        <v>39.836173767690028</v>
      </c>
      <c r="AC94" s="34">
        <f t="shared" si="114"/>
        <v>0</v>
      </c>
      <c r="AD94" s="34">
        <f t="shared" si="115"/>
        <v>1586.840034383687</v>
      </c>
    </row>
    <row r="95" spans="1:30">
      <c r="A95" s="28" t="s">
        <v>47</v>
      </c>
      <c r="B95" s="29">
        <v>8.5281162211725494</v>
      </c>
      <c r="C95" s="29">
        <v>36.244493939983336</v>
      </c>
      <c r="D95" s="29">
        <v>43.851236332314542</v>
      </c>
      <c r="E95" s="29">
        <v>107.54466105029177</v>
      </c>
      <c r="F95" s="29">
        <v>170.34518729091417</v>
      </c>
      <c r="G95" s="29">
        <v>194.71777391219786</v>
      </c>
      <c r="H95" s="29">
        <v>204.88417873020282</v>
      </c>
      <c r="I95" s="29">
        <v>298.97529270908586</v>
      </c>
      <c r="J95" s="29">
        <v>349.89767321478195</v>
      </c>
      <c r="K95" s="29">
        <v>21.849549736037794</v>
      </c>
      <c r="L95" s="29">
        <v>26.321085495971104</v>
      </c>
      <c r="M95" s="29">
        <v>6.1930367796610168</v>
      </c>
      <c r="N95" s="29">
        <v>1469.3522854126147</v>
      </c>
      <c r="Q95" s="28" t="s">
        <v>47</v>
      </c>
      <c r="R95" s="34">
        <f t="shared" si="103"/>
        <v>10.033077907261823</v>
      </c>
      <c r="S95" s="34">
        <f t="shared" si="104"/>
        <v>42.640581105862751</v>
      </c>
      <c r="T95" s="34">
        <f t="shared" si="105"/>
        <v>51.589689802722987</v>
      </c>
      <c r="U95" s="34">
        <f t="shared" si="106"/>
        <v>126.52313064740207</v>
      </c>
      <c r="V95" s="34">
        <f t="shared" si="107"/>
        <v>200.40610269519317</v>
      </c>
      <c r="W95" s="34">
        <f t="shared" si="108"/>
        <v>229.07973401435041</v>
      </c>
      <c r="X95" s="34">
        <f t="shared" si="109"/>
        <v>241.04021027082683</v>
      </c>
      <c r="Y95" s="34">
        <f t="shared" si="110"/>
        <v>351.73563848127753</v>
      </c>
      <c r="Z95" s="34">
        <f t="shared" si="111"/>
        <v>411.64432142915524</v>
      </c>
      <c r="AA95" s="34">
        <f t="shared" si="112"/>
        <v>25.705352630632699</v>
      </c>
      <c r="AB95" s="34">
        <f t="shared" si="113"/>
        <v>30.965982936436596</v>
      </c>
      <c r="AC95" s="34">
        <f t="shared" si="114"/>
        <v>7.2859256231306073</v>
      </c>
      <c r="AD95" s="34">
        <f t="shared" si="115"/>
        <v>1728.6497475442525</v>
      </c>
    </row>
    <row r="96" spans="1:30">
      <c r="A96" s="28" t="s">
        <v>48</v>
      </c>
      <c r="B96" s="29">
        <v>6.2676555706158421</v>
      </c>
      <c r="C96" s="29">
        <v>11.440958581282887</v>
      </c>
      <c r="D96" s="29">
        <v>13.707852869577582</v>
      </c>
      <c r="E96" s="29">
        <v>44.331779493101969</v>
      </c>
      <c r="F96" s="29">
        <v>453.8174269162281</v>
      </c>
      <c r="G96" s="29">
        <v>121.986934603897</v>
      </c>
      <c r="H96" s="29">
        <v>188.57146974185744</v>
      </c>
      <c r="I96" s="29">
        <v>162.8525576962025</v>
      </c>
      <c r="J96" s="29">
        <v>152.46493440620111</v>
      </c>
      <c r="K96" s="29">
        <v>159.03755731332666</v>
      </c>
      <c r="L96" s="29">
        <v>41.327856158441186</v>
      </c>
      <c r="M96" s="29">
        <v>41.684883874413302</v>
      </c>
      <c r="N96" s="29">
        <v>1397.4918672251456</v>
      </c>
      <c r="Q96" s="28" t="s">
        <v>48</v>
      </c>
      <c r="R96" s="34">
        <f t="shared" si="103"/>
        <v>7.3737124360186375</v>
      </c>
      <c r="S96" s="34">
        <f t="shared" si="104"/>
        <v>13.459951272097515</v>
      </c>
      <c r="T96" s="34">
        <f t="shared" si="105"/>
        <v>16.126885728914804</v>
      </c>
      <c r="U96" s="34">
        <f t="shared" si="106"/>
        <v>52.155034697767022</v>
      </c>
      <c r="V96" s="34">
        <f t="shared" si="107"/>
        <v>533.90285519556244</v>
      </c>
      <c r="W96" s="34">
        <f t="shared" si="108"/>
        <v>143.51404071046704</v>
      </c>
      <c r="X96" s="34">
        <f t="shared" si="109"/>
        <v>221.84878793159697</v>
      </c>
      <c r="Y96" s="34">
        <f t="shared" si="110"/>
        <v>191.59124434847351</v>
      </c>
      <c r="Z96" s="34">
        <f t="shared" si="111"/>
        <v>179.37051106611895</v>
      </c>
      <c r="AA96" s="34">
        <f t="shared" si="112"/>
        <v>187.10300860391371</v>
      </c>
      <c r="AB96" s="34">
        <f t="shared" si="113"/>
        <v>48.621007245224916</v>
      </c>
      <c r="AC96" s="34">
        <f t="shared" si="114"/>
        <v>49.04103985225094</v>
      </c>
      <c r="AD96" s="34">
        <f t="shared" si="115"/>
        <v>1644.1080790884066</v>
      </c>
    </row>
    <row r="98" spans="1:30">
      <c r="A98" s="31">
        <v>2030</v>
      </c>
      <c r="Q98" s="31">
        <v>2030</v>
      </c>
    </row>
    <row r="100" spans="1:30">
      <c r="A100" s="32" t="s">
        <v>38</v>
      </c>
      <c r="B100" s="30">
        <v>1</v>
      </c>
      <c r="C100" s="30">
        <v>2</v>
      </c>
      <c r="D100" s="30">
        <v>3</v>
      </c>
      <c r="E100" s="30">
        <v>4</v>
      </c>
      <c r="F100" s="30">
        <v>5</v>
      </c>
      <c r="G100" s="30">
        <v>6</v>
      </c>
      <c r="H100" s="30">
        <v>7</v>
      </c>
      <c r="I100" s="30">
        <v>8</v>
      </c>
      <c r="J100" s="30">
        <v>9</v>
      </c>
      <c r="K100" s="30">
        <v>10</v>
      </c>
      <c r="L100" s="30">
        <v>11</v>
      </c>
      <c r="M100" s="30">
        <v>12</v>
      </c>
      <c r="N100" s="33" t="s">
        <v>17</v>
      </c>
      <c r="Q100" s="32" t="s">
        <v>38</v>
      </c>
      <c r="R100" s="30">
        <v>1</v>
      </c>
      <c r="S100" s="30">
        <v>2</v>
      </c>
      <c r="T100" s="30">
        <v>3</v>
      </c>
      <c r="U100" s="30">
        <v>4</v>
      </c>
      <c r="V100" s="30">
        <v>5</v>
      </c>
      <c r="W100" s="30">
        <v>6</v>
      </c>
      <c r="X100" s="30">
        <v>7</v>
      </c>
      <c r="Y100" s="30">
        <v>8</v>
      </c>
      <c r="Z100" s="30">
        <v>9</v>
      </c>
      <c r="AA100" s="30">
        <v>10</v>
      </c>
      <c r="AB100" s="30">
        <v>11</v>
      </c>
      <c r="AC100" s="30">
        <v>12</v>
      </c>
      <c r="AD100" s="33" t="s">
        <v>17</v>
      </c>
    </row>
    <row r="101" spans="1:30">
      <c r="A101" s="28" t="s">
        <v>39</v>
      </c>
      <c r="B101" s="29">
        <v>0</v>
      </c>
      <c r="C101" s="29">
        <v>18.900244249804171</v>
      </c>
      <c r="D101" s="29">
        <v>0</v>
      </c>
      <c r="E101" s="29">
        <v>39.937285480310479</v>
      </c>
      <c r="F101" s="29">
        <v>182.84540340383109</v>
      </c>
      <c r="G101" s="29">
        <v>41.046927294737593</v>
      </c>
      <c r="H101" s="29">
        <v>85.172374136580501</v>
      </c>
      <c r="I101" s="29">
        <v>252.54122018087301</v>
      </c>
      <c r="J101" s="29">
        <v>71.692681051057463</v>
      </c>
      <c r="K101" s="29">
        <v>709.65796923734251</v>
      </c>
      <c r="L101" s="29">
        <v>0</v>
      </c>
      <c r="M101" s="29">
        <v>0</v>
      </c>
      <c r="N101" s="29">
        <v>1401.7941050345366</v>
      </c>
      <c r="Q101" s="28" t="s">
        <v>39</v>
      </c>
      <c r="R101" s="34">
        <f>B101*100/85</f>
        <v>0</v>
      </c>
      <c r="S101" s="34">
        <f t="shared" ref="S101:AD101" si="116">C101*100/85</f>
        <v>22.235581470357847</v>
      </c>
      <c r="T101" s="34">
        <f t="shared" si="116"/>
        <v>0</v>
      </c>
      <c r="U101" s="34">
        <f t="shared" si="116"/>
        <v>46.985041741541743</v>
      </c>
      <c r="V101" s="34">
        <f t="shared" si="116"/>
        <v>215.11223929862479</v>
      </c>
      <c r="W101" s="34">
        <f t="shared" si="116"/>
        <v>48.290502699691281</v>
      </c>
      <c r="X101" s="34">
        <f t="shared" si="116"/>
        <v>100.2027931018594</v>
      </c>
      <c r="Y101" s="34">
        <f t="shared" si="116"/>
        <v>297.10731785985064</v>
      </c>
      <c r="Z101" s="34">
        <f t="shared" si="116"/>
        <v>84.3443306483029</v>
      </c>
      <c r="AA101" s="34">
        <f t="shared" si="116"/>
        <v>834.89172851452054</v>
      </c>
      <c r="AB101" s="34">
        <f t="shared" si="116"/>
        <v>0</v>
      </c>
      <c r="AC101" s="34">
        <f t="shared" si="116"/>
        <v>0</v>
      </c>
      <c r="AD101" s="34">
        <f t="shared" si="116"/>
        <v>1649.1695353347491</v>
      </c>
    </row>
    <row r="102" spans="1:30">
      <c r="A102" s="28" t="s">
        <v>40</v>
      </c>
      <c r="B102" s="29">
        <v>3.5329379192065566</v>
      </c>
      <c r="C102" s="29">
        <v>17.56374851262688</v>
      </c>
      <c r="D102" s="29">
        <v>58.982276495183903</v>
      </c>
      <c r="E102" s="29">
        <v>74.606720599868382</v>
      </c>
      <c r="F102" s="29">
        <v>228.11688392839338</v>
      </c>
      <c r="G102" s="29">
        <v>112.87664408740105</v>
      </c>
      <c r="H102" s="29">
        <v>214.29901617331305</v>
      </c>
      <c r="I102" s="29">
        <v>258.55415799724796</v>
      </c>
      <c r="J102" s="29">
        <v>333.53544674373313</v>
      </c>
      <c r="K102" s="29">
        <v>217.87412414829194</v>
      </c>
      <c r="L102" s="29">
        <v>3.1322626019556883</v>
      </c>
      <c r="M102" s="29">
        <v>1.7159984179003278</v>
      </c>
      <c r="N102" s="29">
        <v>1524.7902176251225</v>
      </c>
      <c r="Q102" s="28" t="s">
        <v>40</v>
      </c>
      <c r="R102" s="34">
        <f t="shared" ref="R102:R110" si="117">B102*100/85</f>
        <v>4.1563975520077134</v>
      </c>
      <c r="S102" s="34">
        <f t="shared" ref="S102:S110" si="118">C102*100/85</f>
        <v>20.663233544266919</v>
      </c>
      <c r="T102" s="34">
        <f t="shared" ref="T102:T110" si="119">D102*100/85</f>
        <v>69.390913523745766</v>
      </c>
      <c r="U102" s="34">
        <f t="shared" ref="U102:U110" si="120">E102*100/85</f>
        <v>87.772612470433401</v>
      </c>
      <c r="V102" s="34">
        <f t="shared" ref="V102:V110" si="121">F102*100/85</f>
        <v>268.37280462163926</v>
      </c>
      <c r="W102" s="34">
        <f t="shared" ref="W102:W110" si="122">G102*100/85</f>
        <v>132.79605186753065</v>
      </c>
      <c r="X102" s="34">
        <f t="shared" ref="X102:X110" si="123">H102*100/85</f>
        <v>252.11648961566243</v>
      </c>
      <c r="Y102" s="34">
        <f t="shared" ref="Y102:Y110" si="124">I102*100/85</f>
        <v>304.18136234970348</v>
      </c>
      <c r="Z102" s="34">
        <f t="shared" ref="Z102:Z110" si="125">J102*100/85</f>
        <v>392.39464322792134</v>
      </c>
      <c r="AA102" s="34">
        <f t="shared" ref="AA102:AA110" si="126">K102*100/85</f>
        <v>256.32249899799052</v>
      </c>
      <c r="AB102" s="34">
        <f t="shared" ref="AB102:AB110" si="127">L102*100/85</f>
        <v>3.6850148258302218</v>
      </c>
      <c r="AC102" s="34">
        <f t="shared" ref="AC102:AC110" si="128">M102*100/85</f>
        <v>2.0188216681180324</v>
      </c>
      <c r="AD102" s="34">
        <f t="shared" ref="AD102:AD110" si="129">N102*100/85</f>
        <v>1793.8708442648499</v>
      </c>
    </row>
    <row r="103" spans="1:30">
      <c r="A103" s="28" t="s">
        <v>41</v>
      </c>
      <c r="B103" s="29">
        <v>14.321717145430886</v>
      </c>
      <c r="C103" s="29">
        <v>3.1719239315383843</v>
      </c>
      <c r="D103" s="29">
        <v>33.38258032229006</v>
      </c>
      <c r="E103" s="29">
        <v>65.370345310779697</v>
      </c>
      <c r="F103" s="29">
        <v>46.586832148934043</v>
      </c>
      <c r="G103" s="29">
        <v>126.12546491842659</v>
      </c>
      <c r="H103" s="29">
        <v>293.20204383945548</v>
      </c>
      <c r="I103" s="29">
        <v>184.62705635071561</v>
      </c>
      <c r="J103" s="29">
        <v>110.26100610549494</v>
      </c>
      <c r="K103" s="29">
        <v>39.832510059053149</v>
      </c>
      <c r="L103" s="29">
        <v>57.247206485837253</v>
      </c>
      <c r="M103" s="29">
        <v>0</v>
      </c>
      <c r="N103" s="29">
        <v>974.12868661795619</v>
      </c>
      <c r="Q103" s="28" t="s">
        <v>41</v>
      </c>
      <c r="R103" s="34">
        <f t="shared" si="117"/>
        <v>16.849078994624573</v>
      </c>
      <c r="S103" s="34">
        <f t="shared" si="118"/>
        <v>3.7316752135745701</v>
      </c>
      <c r="T103" s="34">
        <f t="shared" si="119"/>
        <v>39.273623908576539</v>
      </c>
      <c r="U103" s="34">
        <f t="shared" si="120"/>
        <v>76.906288600917293</v>
      </c>
      <c r="V103" s="34">
        <f t="shared" si="121"/>
        <v>54.808037822275345</v>
      </c>
      <c r="W103" s="34">
        <f t="shared" si="122"/>
        <v>148.38289990403129</v>
      </c>
      <c r="X103" s="34">
        <f t="shared" si="123"/>
        <v>344.94358098759466</v>
      </c>
      <c r="Y103" s="34">
        <f t="shared" si="124"/>
        <v>217.20830158907719</v>
      </c>
      <c r="Z103" s="34">
        <f t="shared" si="125"/>
        <v>129.718830712347</v>
      </c>
      <c r="AA103" s="34">
        <f t="shared" si="126"/>
        <v>46.861776540062529</v>
      </c>
      <c r="AB103" s="34">
        <f t="shared" si="127"/>
        <v>67.349654689220301</v>
      </c>
      <c r="AC103" s="34">
        <f t="shared" si="128"/>
        <v>0</v>
      </c>
      <c r="AD103" s="34">
        <f t="shared" si="129"/>
        <v>1146.0337489623014</v>
      </c>
    </row>
    <row r="104" spans="1:30">
      <c r="A104" s="28" t="s">
        <v>42</v>
      </c>
      <c r="B104" s="29">
        <v>35.772425068119887</v>
      </c>
      <c r="C104" s="29">
        <v>4.1734495912806535</v>
      </c>
      <c r="D104" s="29">
        <v>25.570790190735693</v>
      </c>
      <c r="E104" s="29">
        <v>37.106485013623981</v>
      </c>
      <c r="F104" s="29">
        <v>70.56</v>
      </c>
      <c r="G104" s="29">
        <v>148.53237057220707</v>
      </c>
      <c r="H104" s="29">
        <v>367.07689373297001</v>
      </c>
      <c r="I104" s="29">
        <v>189.63760217983648</v>
      </c>
      <c r="J104" s="29">
        <v>137.9592588555858</v>
      </c>
      <c r="K104" s="29">
        <v>75.395182561307891</v>
      </c>
      <c r="L104" s="29">
        <v>13.925231607629426</v>
      </c>
      <c r="M104" s="29">
        <v>42.13196730245231</v>
      </c>
      <c r="N104" s="29">
        <v>1147.8416566757492</v>
      </c>
      <c r="Q104" s="28" t="s">
        <v>42</v>
      </c>
      <c r="R104" s="34">
        <f t="shared" si="117"/>
        <v>42.085205962493987</v>
      </c>
      <c r="S104" s="34">
        <f t="shared" si="118"/>
        <v>4.9099406956242984</v>
      </c>
      <c r="T104" s="34">
        <f t="shared" si="119"/>
        <v>30.08328257733611</v>
      </c>
      <c r="U104" s="34">
        <f t="shared" si="120"/>
        <v>43.654688251322334</v>
      </c>
      <c r="V104" s="34">
        <f t="shared" si="121"/>
        <v>83.011764705882356</v>
      </c>
      <c r="W104" s="34">
        <f t="shared" si="122"/>
        <v>174.74396537906713</v>
      </c>
      <c r="X104" s="34">
        <f t="shared" si="123"/>
        <v>431.85516909761174</v>
      </c>
      <c r="Y104" s="34">
        <f t="shared" si="124"/>
        <v>223.1030613880429</v>
      </c>
      <c r="Z104" s="34">
        <f t="shared" si="125"/>
        <v>162.30501041833622</v>
      </c>
      <c r="AA104" s="34">
        <f t="shared" si="126"/>
        <v>88.700214778009283</v>
      </c>
      <c r="AB104" s="34">
        <f t="shared" si="127"/>
        <v>16.382625420740499</v>
      </c>
      <c r="AC104" s="34">
        <f t="shared" si="128"/>
        <v>49.567020355826251</v>
      </c>
      <c r="AD104" s="34">
        <f t="shared" si="129"/>
        <v>1350.4019490302931</v>
      </c>
    </row>
    <row r="105" spans="1:30">
      <c r="A105" s="28" t="s">
        <v>43</v>
      </c>
      <c r="B105" s="29">
        <v>40.627641241451855</v>
      </c>
      <c r="C105" s="29">
        <v>13.74930352446081</v>
      </c>
      <c r="D105" s="29">
        <v>48.505102577590741</v>
      </c>
      <c r="E105" s="29">
        <v>15.301609679116254</v>
      </c>
      <c r="F105" s="29">
        <v>117.8123934771173</v>
      </c>
      <c r="G105" s="29">
        <v>196.75794318779586</v>
      </c>
      <c r="H105" s="29">
        <v>213.28774329300367</v>
      </c>
      <c r="I105" s="29">
        <v>306.17455549710678</v>
      </c>
      <c r="J105" s="29">
        <v>158.01437769594949</v>
      </c>
      <c r="K105" s="29">
        <v>17.28120568122041</v>
      </c>
      <c r="L105" s="29">
        <v>54.637584429247759</v>
      </c>
      <c r="M105" s="29">
        <v>13.025655970541818</v>
      </c>
      <c r="N105" s="29">
        <v>1195.1751162546025</v>
      </c>
      <c r="Q105" s="28" t="s">
        <v>43</v>
      </c>
      <c r="R105" s="34">
        <f t="shared" si="117"/>
        <v>47.797224989943359</v>
      </c>
      <c r="S105" s="34">
        <f t="shared" si="118"/>
        <v>16.175651205248013</v>
      </c>
      <c r="T105" s="34">
        <f t="shared" si="119"/>
        <v>57.064826561871463</v>
      </c>
      <c r="U105" s="34">
        <f t="shared" si="120"/>
        <v>18.001893740136769</v>
      </c>
      <c r="V105" s="34">
        <f t="shared" si="121"/>
        <v>138.60281585543211</v>
      </c>
      <c r="W105" s="34">
        <f t="shared" si="122"/>
        <v>231.47993316211279</v>
      </c>
      <c r="X105" s="34">
        <f t="shared" si="123"/>
        <v>250.92675681529843</v>
      </c>
      <c r="Y105" s="34">
        <f t="shared" si="124"/>
        <v>360.20535940836089</v>
      </c>
      <c r="Z105" s="34">
        <f t="shared" si="125"/>
        <v>185.89926787758765</v>
      </c>
      <c r="AA105" s="34">
        <f t="shared" si="126"/>
        <v>20.330830213200482</v>
      </c>
      <c r="AB105" s="34">
        <f t="shared" si="127"/>
        <v>64.279511093232657</v>
      </c>
      <c r="AC105" s="34">
        <f t="shared" si="128"/>
        <v>15.324301141813903</v>
      </c>
      <c r="AD105" s="34">
        <f t="shared" si="129"/>
        <v>1406.0883720642382</v>
      </c>
    </row>
    <row r="106" spans="1:30">
      <c r="A106" s="28" t="s">
        <v>44</v>
      </c>
      <c r="B106" s="29">
        <v>0</v>
      </c>
      <c r="C106" s="29">
        <v>14.7568225375626</v>
      </c>
      <c r="D106" s="29">
        <v>30.763983305509178</v>
      </c>
      <c r="E106" s="29">
        <v>56.19956427378964</v>
      </c>
      <c r="F106" s="29">
        <v>101.44071619365609</v>
      </c>
      <c r="G106" s="29">
        <v>123.60631594323871</v>
      </c>
      <c r="H106" s="29">
        <v>137.97166402337226</v>
      </c>
      <c r="I106" s="29">
        <v>400.72888898163603</v>
      </c>
      <c r="J106" s="29">
        <v>226.66801953255424</v>
      </c>
      <c r="K106" s="29">
        <v>161.34102721202001</v>
      </c>
      <c r="L106" s="29">
        <v>5.8253368948247068</v>
      </c>
      <c r="M106" s="29">
        <v>0</v>
      </c>
      <c r="N106" s="29">
        <v>1259.3023388981635</v>
      </c>
      <c r="Q106" s="28" t="s">
        <v>44</v>
      </c>
      <c r="R106" s="34">
        <f t="shared" si="117"/>
        <v>0</v>
      </c>
      <c r="S106" s="34">
        <f t="shared" si="118"/>
        <v>17.360967691250117</v>
      </c>
      <c r="T106" s="34">
        <f t="shared" si="119"/>
        <v>36.192921535893149</v>
      </c>
      <c r="U106" s="34">
        <f t="shared" si="120"/>
        <v>66.117134439752519</v>
      </c>
      <c r="V106" s="34">
        <f t="shared" si="121"/>
        <v>119.3420190513601</v>
      </c>
      <c r="W106" s="34">
        <f t="shared" si="122"/>
        <v>145.41919522733966</v>
      </c>
      <c r="X106" s="34">
        <f t="shared" si="123"/>
        <v>162.31960473337912</v>
      </c>
      <c r="Y106" s="34">
        <f t="shared" si="124"/>
        <v>471.44575174310125</v>
      </c>
      <c r="Z106" s="34">
        <f t="shared" si="125"/>
        <v>266.66825827359321</v>
      </c>
      <c r="AA106" s="34">
        <f t="shared" si="126"/>
        <v>189.81297319061179</v>
      </c>
      <c r="AB106" s="34">
        <f t="shared" si="127"/>
        <v>6.8533375233231846</v>
      </c>
      <c r="AC106" s="34">
        <f t="shared" si="128"/>
        <v>0</v>
      </c>
      <c r="AD106" s="34">
        <f t="shared" si="129"/>
        <v>1481.532163409604</v>
      </c>
    </row>
    <row r="107" spans="1:30">
      <c r="A107" s="28" t="s">
        <v>45</v>
      </c>
      <c r="B107" s="29">
        <v>59.45296100483629</v>
      </c>
      <c r="C107" s="29">
        <v>18.081055150955365</v>
      </c>
      <c r="D107" s="29">
        <v>54.254963956235642</v>
      </c>
      <c r="E107" s="29">
        <v>29.05457086180925</v>
      </c>
      <c r="F107" s="29">
        <v>86.175461875842402</v>
      </c>
      <c r="G107" s="29">
        <v>134.67537807738049</v>
      </c>
      <c r="H107" s="29">
        <v>263.44948763180849</v>
      </c>
      <c r="I107" s="29">
        <v>362.19035559621028</v>
      </c>
      <c r="J107" s="29">
        <v>209.10880805280271</v>
      </c>
      <c r="K107" s="29">
        <v>53.376429243796096</v>
      </c>
      <c r="L107" s="29">
        <v>34.254988116229292</v>
      </c>
      <c r="M107" s="29">
        <v>2.2473627871243957</v>
      </c>
      <c r="N107" s="29">
        <v>1306.3218223550307</v>
      </c>
      <c r="Q107" s="28" t="s">
        <v>45</v>
      </c>
      <c r="R107" s="34">
        <f t="shared" si="117"/>
        <v>69.944660005689755</v>
      </c>
      <c r="S107" s="34">
        <f t="shared" si="118"/>
        <v>21.271829589359253</v>
      </c>
      <c r="T107" s="34">
        <f t="shared" si="119"/>
        <v>63.829369360277227</v>
      </c>
      <c r="U107" s="34">
        <f t="shared" si="120"/>
        <v>34.181848072716761</v>
      </c>
      <c r="V107" s="34">
        <f t="shared" si="121"/>
        <v>101.38289632452046</v>
      </c>
      <c r="W107" s="34">
        <f t="shared" si="122"/>
        <v>158.44162126750646</v>
      </c>
      <c r="X107" s="34">
        <f t="shared" si="123"/>
        <v>309.94057368448057</v>
      </c>
      <c r="Y107" s="34">
        <f t="shared" si="124"/>
        <v>426.10630070142389</v>
      </c>
      <c r="Z107" s="34">
        <f t="shared" si="125"/>
        <v>246.01036241506202</v>
      </c>
      <c r="AA107" s="34">
        <f t="shared" si="126"/>
        <v>62.795799110348341</v>
      </c>
      <c r="AB107" s="34">
        <f t="shared" si="127"/>
        <v>40.299986019093282</v>
      </c>
      <c r="AC107" s="34">
        <f t="shared" si="128"/>
        <v>2.643956220146348</v>
      </c>
      <c r="AD107" s="34">
        <f t="shared" si="129"/>
        <v>1536.8492027706245</v>
      </c>
    </row>
    <row r="108" spans="1:30">
      <c r="A108" s="28" t="s">
        <v>46</v>
      </c>
      <c r="B108" s="29">
        <v>1.4540016468870098</v>
      </c>
      <c r="C108" s="29">
        <v>6.3352928900076853</v>
      </c>
      <c r="D108" s="29">
        <v>38.983894106072256</v>
      </c>
      <c r="E108" s="29">
        <v>77.364944488854732</v>
      </c>
      <c r="F108" s="29">
        <v>181.25501280245967</v>
      </c>
      <c r="G108" s="29">
        <v>69.53258968601078</v>
      </c>
      <c r="H108" s="29">
        <v>84.424777615680242</v>
      </c>
      <c r="I108" s="29">
        <v>290.3440956072252</v>
      </c>
      <c r="J108" s="29">
        <v>389.53731415019217</v>
      </c>
      <c r="K108" s="29">
        <v>182.1375432055342</v>
      </c>
      <c r="L108" s="29">
        <v>33.99484967363567</v>
      </c>
      <c r="M108" s="29">
        <v>0</v>
      </c>
      <c r="N108" s="29">
        <v>1355.3643158725595</v>
      </c>
      <c r="Q108" s="28" t="s">
        <v>46</v>
      </c>
      <c r="R108" s="34">
        <f t="shared" si="117"/>
        <v>1.7105901728082469</v>
      </c>
      <c r="S108" s="34">
        <f t="shared" si="118"/>
        <v>7.453285752950217</v>
      </c>
      <c r="T108" s="34">
        <f t="shared" si="119"/>
        <v>45.863404830673247</v>
      </c>
      <c r="U108" s="34">
        <f t="shared" si="120"/>
        <v>91.017581751593809</v>
      </c>
      <c r="V108" s="34">
        <f t="shared" si="121"/>
        <v>213.24119153230549</v>
      </c>
      <c r="W108" s="34">
        <f t="shared" si="122"/>
        <v>81.803046689424448</v>
      </c>
      <c r="X108" s="34">
        <f t="shared" si="123"/>
        <v>99.323267783153241</v>
      </c>
      <c r="Y108" s="34">
        <f t="shared" si="124"/>
        <v>341.58128894967672</v>
      </c>
      <c r="Z108" s="34">
        <f t="shared" si="125"/>
        <v>458.27919311787315</v>
      </c>
      <c r="AA108" s="34">
        <f t="shared" si="126"/>
        <v>214.27946259474612</v>
      </c>
      <c r="AB108" s="34">
        <f t="shared" si="127"/>
        <v>39.993940792512554</v>
      </c>
      <c r="AC108" s="34">
        <f t="shared" si="128"/>
        <v>0</v>
      </c>
      <c r="AD108" s="34">
        <f t="shared" si="129"/>
        <v>1594.5462539677169</v>
      </c>
    </row>
    <row r="109" spans="1:30">
      <c r="A109" s="28" t="s">
        <v>47</v>
      </c>
      <c r="B109" s="29">
        <v>8.5619244123367615</v>
      </c>
      <c r="C109" s="29">
        <v>36.388178752431237</v>
      </c>
      <c r="D109" s="29">
        <v>43.584393109197009</v>
      </c>
      <c r="E109" s="29">
        <v>106.8902310641845</v>
      </c>
      <c r="F109" s="29">
        <v>169.30860400111143</v>
      </c>
      <c r="G109" s="29">
        <v>197.3618561961656</v>
      </c>
      <c r="H109" s="29">
        <v>207.66631112809114</v>
      </c>
      <c r="I109" s="29">
        <v>303.03509299805506</v>
      </c>
      <c r="J109" s="29">
        <v>351.2834065740484</v>
      </c>
      <c r="K109" s="29">
        <v>21.936082606279527</v>
      </c>
      <c r="L109" s="29">
        <v>26.425327418727424</v>
      </c>
      <c r="M109" s="29">
        <v>6.2175879661016946</v>
      </c>
      <c r="N109" s="29">
        <v>1478.6589962267299</v>
      </c>
      <c r="Q109" s="28" t="s">
        <v>47</v>
      </c>
      <c r="R109" s="34">
        <f t="shared" si="117"/>
        <v>10.072852249807955</v>
      </c>
      <c r="S109" s="34">
        <f t="shared" si="118"/>
        <v>42.809622061683804</v>
      </c>
      <c r="T109" s="34">
        <f t="shared" si="119"/>
        <v>51.275756599055306</v>
      </c>
      <c r="U109" s="34">
        <f t="shared" si="120"/>
        <v>125.75321301668765</v>
      </c>
      <c r="V109" s="34">
        <f t="shared" si="121"/>
        <v>199.18659294248403</v>
      </c>
      <c r="W109" s="34">
        <f t="shared" si="122"/>
        <v>232.19041905431249</v>
      </c>
      <c r="X109" s="34">
        <f t="shared" si="123"/>
        <v>244.313307209519</v>
      </c>
      <c r="Y109" s="34">
        <f t="shared" si="124"/>
        <v>356.51187411535892</v>
      </c>
      <c r="Z109" s="34">
        <f t="shared" si="125"/>
        <v>413.27459596946875</v>
      </c>
      <c r="AA109" s="34">
        <f t="shared" si="126"/>
        <v>25.807156007387682</v>
      </c>
      <c r="AB109" s="34">
        <f t="shared" si="127"/>
        <v>31.0886204926205</v>
      </c>
      <c r="AC109" s="34">
        <f t="shared" si="128"/>
        <v>7.3148093718843468</v>
      </c>
      <c r="AD109" s="34">
        <f t="shared" si="129"/>
        <v>1739.5988190902706</v>
      </c>
    </row>
    <row r="110" spans="1:30">
      <c r="A110" s="28" t="s">
        <v>48</v>
      </c>
      <c r="B110" s="29">
        <v>6.2925025699047064</v>
      </c>
      <c r="C110" s="29">
        <v>11.486314214905416</v>
      </c>
      <c r="D110" s="29">
        <v>13.624437943393541</v>
      </c>
      <c r="E110" s="29">
        <v>44.062012072251449</v>
      </c>
      <c r="F110" s="29">
        <v>451.05586042383726</v>
      </c>
      <c r="G110" s="29">
        <v>123.64340122315457</v>
      </c>
      <c r="H110" s="29">
        <v>191.13209105745977</v>
      </c>
      <c r="I110" s="29">
        <v>165.06394063291137</v>
      </c>
      <c r="J110" s="29">
        <v>153.06875592860189</v>
      </c>
      <c r="K110" s="29">
        <v>159.66740902545865</v>
      </c>
      <c r="L110" s="29">
        <v>41.491530836296398</v>
      </c>
      <c r="M110" s="29">
        <v>41.850136139524956</v>
      </c>
      <c r="N110" s="29">
        <v>1402.4383920676999</v>
      </c>
      <c r="Q110" s="28" t="s">
        <v>48</v>
      </c>
      <c r="R110" s="34">
        <f t="shared" si="117"/>
        <v>7.4029441998878909</v>
      </c>
      <c r="S110" s="34">
        <f t="shared" si="118"/>
        <v>13.513310841065197</v>
      </c>
      <c r="T110" s="34">
        <f t="shared" si="119"/>
        <v>16.028750521639459</v>
      </c>
      <c r="U110" s="34">
        <f t="shared" si="120"/>
        <v>51.837661261472292</v>
      </c>
      <c r="V110" s="34">
        <f t="shared" si="121"/>
        <v>530.65395343980856</v>
      </c>
      <c r="W110" s="34">
        <f t="shared" si="122"/>
        <v>145.46282496841715</v>
      </c>
      <c r="X110" s="34">
        <f t="shared" si="123"/>
        <v>224.86128359701149</v>
      </c>
      <c r="Y110" s="34">
        <f t="shared" si="124"/>
        <v>194.19287133283689</v>
      </c>
      <c r="Z110" s="34">
        <f t="shared" si="125"/>
        <v>180.08088932776693</v>
      </c>
      <c r="AA110" s="34">
        <f t="shared" si="126"/>
        <v>187.84401061818664</v>
      </c>
      <c r="AB110" s="34">
        <f t="shared" si="127"/>
        <v>48.813565689760466</v>
      </c>
      <c r="AC110" s="34">
        <f t="shared" si="128"/>
        <v>49.23545428179407</v>
      </c>
      <c r="AD110" s="34">
        <f t="shared" si="129"/>
        <v>1649.9275200796467</v>
      </c>
    </row>
    <row r="112" spans="1:30">
      <c r="A112" s="31">
        <v>2050</v>
      </c>
      <c r="Q112" s="31">
        <v>2050</v>
      </c>
    </row>
    <row r="114" spans="1:30">
      <c r="A114" s="32" t="s">
        <v>38</v>
      </c>
      <c r="B114" s="30">
        <v>1</v>
      </c>
      <c r="C114" s="30">
        <v>2</v>
      </c>
      <c r="D114" s="30">
        <v>3</v>
      </c>
      <c r="E114" s="30">
        <v>4</v>
      </c>
      <c r="F114" s="30">
        <v>5</v>
      </c>
      <c r="G114" s="30">
        <v>6</v>
      </c>
      <c r="H114" s="30">
        <v>7</v>
      </c>
      <c r="I114" s="30">
        <v>8</v>
      </c>
      <c r="J114" s="30">
        <v>9</v>
      </c>
      <c r="K114" s="30">
        <v>10</v>
      </c>
      <c r="L114" s="30">
        <v>11</v>
      </c>
      <c r="M114" s="30">
        <v>12</v>
      </c>
      <c r="N114" s="33" t="s">
        <v>17</v>
      </c>
      <c r="Q114" s="32" t="s">
        <v>38</v>
      </c>
      <c r="R114" s="30">
        <v>1</v>
      </c>
      <c r="S114" s="30">
        <v>2</v>
      </c>
      <c r="T114" s="30">
        <v>3</v>
      </c>
      <c r="U114" s="30">
        <v>4</v>
      </c>
      <c r="V114" s="30">
        <v>5</v>
      </c>
      <c r="W114" s="30">
        <v>6</v>
      </c>
      <c r="X114" s="30">
        <v>7</v>
      </c>
      <c r="Y114" s="30">
        <v>8</v>
      </c>
      <c r="Z114" s="30">
        <v>9</v>
      </c>
      <c r="AA114" s="30">
        <v>10</v>
      </c>
      <c r="AB114" s="30">
        <v>11</v>
      </c>
      <c r="AC114" s="30">
        <v>12</v>
      </c>
      <c r="AD114" s="33" t="s">
        <v>17</v>
      </c>
    </row>
    <row r="115" spans="1:30">
      <c r="A115" s="28" t="s">
        <v>39</v>
      </c>
      <c r="B115" s="29">
        <v>0</v>
      </c>
      <c r="C115" s="29">
        <v>19.03084810937834</v>
      </c>
      <c r="D115" s="29">
        <v>0</v>
      </c>
      <c r="E115" s="29">
        <v>39.366752830591757</v>
      </c>
      <c r="F115" s="29">
        <v>180.23332621234778</v>
      </c>
      <c r="G115" s="29">
        <v>42.225307982624798</v>
      </c>
      <c r="H115" s="29">
        <v>87.617514063946444</v>
      </c>
      <c r="I115" s="29">
        <v>259.79120736309903</v>
      </c>
      <c r="J115" s="29">
        <v>72.39970946378979</v>
      </c>
      <c r="K115" s="29">
        <v>716.65656853948599</v>
      </c>
      <c r="L115" s="29">
        <v>0</v>
      </c>
      <c r="M115" s="29">
        <v>0</v>
      </c>
      <c r="N115" s="29">
        <v>1417.3212345652639</v>
      </c>
      <c r="Q115" s="28" t="s">
        <v>39</v>
      </c>
      <c r="R115" s="34">
        <f t="shared" ref="R115:AD115" si="130">B115*100/85</f>
        <v>0</v>
      </c>
      <c r="S115" s="34">
        <f t="shared" si="130"/>
        <v>22.389233069856871</v>
      </c>
      <c r="T115" s="34">
        <f t="shared" si="130"/>
        <v>0</v>
      </c>
      <c r="U115" s="34">
        <f t="shared" si="130"/>
        <v>46.313826859519715</v>
      </c>
      <c r="V115" s="34">
        <f t="shared" si="130"/>
        <v>212.03920730864445</v>
      </c>
      <c r="W115" s="34">
        <f t="shared" si="130"/>
        <v>49.676832920735059</v>
      </c>
      <c r="X115" s="34">
        <f t="shared" si="130"/>
        <v>103.07942831052522</v>
      </c>
      <c r="Y115" s="34">
        <f t="shared" si="130"/>
        <v>305.63671454482238</v>
      </c>
      <c r="Z115" s="34">
        <f t="shared" si="130"/>
        <v>85.176128780929162</v>
      </c>
      <c r="AA115" s="34">
        <f t="shared" si="130"/>
        <v>843.12537475233648</v>
      </c>
      <c r="AB115" s="34">
        <f t="shared" si="130"/>
        <v>0</v>
      </c>
      <c r="AC115" s="34">
        <f t="shared" si="130"/>
        <v>0</v>
      </c>
      <c r="AD115" s="34">
        <f t="shared" si="130"/>
        <v>1667.4367465473695</v>
      </c>
    </row>
    <row r="116" spans="1:30">
      <c r="A116" s="28" t="s">
        <v>40</v>
      </c>
      <c r="B116" s="29">
        <v>3.5573511131201268</v>
      </c>
      <c r="C116" s="29">
        <v>17.685116962368628</v>
      </c>
      <c r="D116" s="29">
        <v>58.139672545252701</v>
      </c>
      <c r="E116" s="29">
        <v>73.540910305584546</v>
      </c>
      <c r="F116" s="29">
        <v>224.8580713008449</v>
      </c>
      <c r="G116" s="29">
        <v>116.11712190809199</v>
      </c>
      <c r="H116" s="29">
        <v>220.45114103953259</v>
      </c>
      <c r="I116" s="29">
        <v>265.97676540386749</v>
      </c>
      <c r="J116" s="29">
        <v>336.82475095225118</v>
      </c>
      <c r="K116" s="29">
        <v>220.02278414975439</v>
      </c>
      <c r="L116" s="29">
        <v>3.1631527656830616</v>
      </c>
      <c r="M116" s="29">
        <v>1.7278562549440617</v>
      </c>
      <c r="N116" s="29">
        <v>1542.0646947012956</v>
      </c>
      <c r="Q116" s="28" t="s">
        <v>40</v>
      </c>
      <c r="R116" s="34">
        <f t="shared" ref="R116:R124" si="131">B116*100/85</f>
        <v>4.1851189566119142</v>
      </c>
      <c r="S116" s="34">
        <f t="shared" ref="S116:S124" si="132">C116*100/85</f>
        <v>20.806019955727798</v>
      </c>
      <c r="T116" s="34">
        <f t="shared" ref="T116:T124" si="133">D116*100/85</f>
        <v>68.399614759120823</v>
      </c>
      <c r="U116" s="34">
        <f t="shared" ref="U116:U124" si="134">E116*100/85</f>
        <v>86.518718006570055</v>
      </c>
      <c r="V116" s="34">
        <f t="shared" ref="V116:V124" si="135">F116*100/85</f>
        <v>264.5389074127587</v>
      </c>
      <c r="W116" s="34">
        <f t="shared" ref="W116:W124" si="136">G116*100/85</f>
        <v>136.60837871540235</v>
      </c>
      <c r="X116" s="34">
        <f t="shared" ref="X116:X124" si="137">H116*100/85</f>
        <v>259.3542835759207</v>
      </c>
      <c r="Y116" s="34">
        <f t="shared" ref="Y116:Y124" si="138">I116*100/85</f>
        <v>312.91384165160883</v>
      </c>
      <c r="Z116" s="34">
        <f t="shared" ref="Z116:Z124" si="139">J116*100/85</f>
        <v>396.26441288500143</v>
      </c>
      <c r="AA116" s="34">
        <f t="shared" ref="AA116:AA124" si="140">K116*100/85</f>
        <v>258.85033429382867</v>
      </c>
      <c r="AB116" s="34">
        <f t="shared" ref="AB116:AB124" si="141">L116*100/85</f>
        <v>3.721356194921249</v>
      </c>
      <c r="AC116" s="34">
        <f t="shared" ref="AC116:AC124" si="142">M116*100/85</f>
        <v>2.0327720646400724</v>
      </c>
      <c r="AD116" s="34">
        <f t="shared" ref="AD116:AD124" si="143">N116*100/85</f>
        <v>1814.1937584721124</v>
      </c>
    </row>
    <row r="117" spans="1:30">
      <c r="A117" s="28" t="s">
        <v>41</v>
      </c>
      <c r="B117" s="29">
        <v>14.420682614352918</v>
      </c>
      <c r="C117" s="29">
        <v>3.1938424582123912</v>
      </c>
      <c r="D117" s="29">
        <v>32.90568631768592</v>
      </c>
      <c r="E117" s="29">
        <v>64.436483234911407</v>
      </c>
      <c r="F117" s="29">
        <v>45.921305975377841</v>
      </c>
      <c r="G117" s="29">
        <v>129.74629166249625</v>
      </c>
      <c r="H117" s="29">
        <v>301.61932739465516</v>
      </c>
      <c r="I117" s="81">
        <v>189.9273546191572</v>
      </c>
      <c r="J117" s="29">
        <v>111.34839275347812</v>
      </c>
      <c r="K117" s="29">
        <v>40.225335602041838</v>
      </c>
      <c r="L117" s="29">
        <v>57.811774597137422</v>
      </c>
      <c r="M117" s="29">
        <v>0</v>
      </c>
      <c r="N117" s="29">
        <v>991.55647722950641</v>
      </c>
      <c r="Q117" s="28" t="s">
        <v>41</v>
      </c>
      <c r="R117" s="34">
        <f t="shared" si="131"/>
        <v>16.965508958062255</v>
      </c>
      <c r="S117" s="34">
        <f t="shared" si="132"/>
        <v>3.7574617155439896</v>
      </c>
      <c r="T117" s="34">
        <f t="shared" si="133"/>
        <v>38.712572138454021</v>
      </c>
      <c r="U117" s="34">
        <f t="shared" si="134"/>
        <v>75.807627335189892</v>
      </c>
      <c r="V117" s="34">
        <f t="shared" si="135"/>
        <v>54.025065853385698</v>
      </c>
      <c r="W117" s="34">
        <f t="shared" si="136"/>
        <v>152.642696073525</v>
      </c>
      <c r="X117" s="34">
        <f t="shared" si="137"/>
        <v>354.84626752312369</v>
      </c>
      <c r="Y117" s="34">
        <f t="shared" si="138"/>
        <v>223.44394661077317</v>
      </c>
      <c r="Z117" s="34">
        <f t="shared" si="139"/>
        <v>130.99810912173896</v>
      </c>
      <c r="AA117" s="34">
        <f t="shared" si="140"/>
        <v>47.323924237696282</v>
      </c>
      <c r="AB117" s="34">
        <f t="shared" si="141"/>
        <v>68.013852467220488</v>
      </c>
      <c r="AC117" s="34">
        <f t="shared" si="142"/>
        <v>0</v>
      </c>
      <c r="AD117" s="34">
        <f t="shared" si="143"/>
        <v>1166.5370320347133</v>
      </c>
    </row>
    <row r="118" spans="1:30">
      <c r="A118" s="28" t="s">
        <v>42</v>
      </c>
      <c r="B118" s="29">
        <v>36.019618528610351</v>
      </c>
      <c r="C118" s="29">
        <v>4.2022888283378741</v>
      </c>
      <c r="D118" s="29">
        <v>25.205493188010898</v>
      </c>
      <c r="E118" s="29">
        <v>36.576392370572208</v>
      </c>
      <c r="F118" s="29">
        <v>69.551999999999992</v>
      </c>
      <c r="G118" s="29">
        <v>152.79645776566755</v>
      </c>
      <c r="H118" s="29">
        <v>377.61498637602176</v>
      </c>
      <c r="I118" s="29">
        <v>195.08174386920979</v>
      </c>
      <c r="J118" s="29">
        <v>139.31980381471388</v>
      </c>
      <c r="K118" s="29">
        <v>76.138724795640314</v>
      </c>
      <c r="L118" s="29">
        <v>14.062561307901905</v>
      </c>
      <c r="M118" s="29">
        <v>42.423106267029972</v>
      </c>
      <c r="N118" s="29">
        <v>1168.9931771117165</v>
      </c>
      <c r="Q118" s="28" t="s">
        <v>42</v>
      </c>
      <c r="R118" s="34">
        <f t="shared" si="131"/>
        <v>42.376021798365123</v>
      </c>
      <c r="S118" s="34">
        <f t="shared" si="132"/>
        <v>4.9438692098092636</v>
      </c>
      <c r="T118" s="34">
        <f t="shared" si="133"/>
        <v>29.653521397659876</v>
      </c>
      <c r="U118" s="34">
        <f t="shared" si="134"/>
        <v>43.031049847732007</v>
      </c>
      <c r="V118" s="34">
        <f t="shared" si="135"/>
        <v>81.825882352941164</v>
      </c>
      <c r="W118" s="34">
        <f t="shared" si="136"/>
        <v>179.76053854784416</v>
      </c>
      <c r="X118" s="34">
        <f t="shared" si="137"/>
        <v>444.25292514826089</v>
      </c>
      <c r="Y118" s="34">
        <f t="shared" si="138"/>
        <v>229.50793396377622</v>
      </c>
      <c r="Z118" s="34">
        <f t="shared" si="139"/>
        <v>163.90565154672223</v>
      </c>
      <c r="AA118" s="34">
        <f t="shared" si="140"/>
        <v>89.57497034781214</v>
      </c>
      <c r="AB118" s="34">
        <f t="shared" si="141"/>
        <v>16.544189774002241</v>
      </c>
      <c r="AC118" s="34">
        <f t="shared" si="142"/>
        <v>49.909536784741142</v>
      </c>
      <c r="AD118" s="34">
        <f t="shared" si="143"/>
        <v>1375.2860907196664</v>
      </c>
    </row>
    <row r="119" spans="1:30">
      <c r="A119" s="28" t="s">
        <v>43</v>
      </c>
      <c r="B119" s="29">
        <v>40.908385060494474</v>
      </c>
      <c r="C119" s="29">
        <v>13.844313519200421</v>
      </c>
      <c r="D119" s="29">
        <v>47.812172540768017</v>
      </c>
      <c r="E119" s="29">
        <v>15.083015255128879</v>
      </c>
      <c r="F119" s="29">
        <v>116.12935928458705</v>
      </c>
      <c r="G119" s="29">
        <v>202.40649658074696</v>
      </c>
      <c r="H119" s="29">
        <v>219.41083640189373</v>
      </c>
      <c r="I119" s="29">
        <v>314.96425565491847</v>
      </c>
      <c r="J119" s="29">
        <v>159.57270489216199</v>
      </c>
      <c r="K119" s="29">
        <v>17.451631772751181</v>
      </c>
      <c r="L119" s="29">
        <v>55.176416622830082</v>
      </c>
      <c r="M119" s="29">
        <v>13.115665439242504</v>
      </c>
      <c r="N119" s="29">
        <v>1215.8752530247239</v>
      </c>
      <c r="Q119" s="28" t="s">
        <v>43</v>
      </c>
      <c r="R119" s="34">
        <f t="shared" si="131"/>
        <v>48.12751183587585</v>
      </c>
      <c r="S119" s="34">
        <f t="shared" si="132"/>
        <v>16.287427669647553</v>
      </c>
      <c r="T119" s="34">
        <f t="shared" si="133"/>
        <v>56.249614753844725</v>
      </c>
      <c r="U119" s="34">
        <f t="shared" si="134"/>
        <v>17.744723829563387</v>
      </c>
      <c r="V119" s="34">
        <f t="shared" si="135"/>
        <v>136.62277562892592</v>
      </c>
      <c r="W119" s="34">
        <f t="shared" si="136"/>
        <v>238.12529009499644</v>
      </c>
      <c r="X119" s="34">
        <f t="shared" si="137"/>
        <v>258.13039576693382</v>
      </c>
      <c r="Y119" s="34">
        <f t="shared" si="138"/>
        <v>370.54618312343354</v>
      </c>
      <c r="Z119" s="34">
        <f t="shared" si="139"/>
        <v>187.73259399077884</v>
      </c>
      <c r="AA119" s="34">
        <f t="shared" si="140"/>
        <v>20.53133149735433</v>
      </c>
      <c r="AB119" s="34">
        <f t="shared" si="141"/>
        <v>64.913431320976571</v>
      </c>
      <c r="AC119" s="34">
        <f t="shared" si="142"/>
        <v>15.430194634402945</v>
      </c>
      <c r="AD119" s="34">
        <f t="shared" si="143"/>
        <v>1430.441474146734</v>
      </c>
    </row>
    <row r="120" spans="1:30">
      <c r="A120" s="28" t="s">
        <v>44</v>
      </c>
      <c r="B120" s="29">
        <v>0</v>
      </c>
      <c r="C120" s="29">
        <v>14.858794657762937</v>
      </c>
      <c r="D120" s="29">
        <v>30.32449782971619</v>
      </c>
      <c r="E120" s="29">
        <v>55.396713355592645</v>
      </c>
      <c r="F120" s="29">
        <v>99.991563105175288</v>
      </c>
      <c r="G120" s="29">
        <v>127.15482262103504</v>
      </c>
      <c r="H120" s="29">
        <v>141.93257303839729</v>
      </c>
      <c r="I120" s="29">
        <v>412.23306761268776</v>
      </c>
      <c r="J120" s="29">
        <v>228.90340434056759</v>
      </c>
      <c r="K120" s="29">
        <v>162.93216160267107</v>
      </c>
      <c r="L120" s="29">
        <v>5.8827859766277113</v>
      </c>
      <c r="M120" s="29">
        <v>0</v>
      </c>
      <c r="N120" s="29">
        <v>1279.6103841402337</v>
      </c>
      <c r="Q120" s="28" t="s">
        <v>44</v>
      </c>
      <c r="R120" s="34">
        <f t="shared" si="131"/>
        <v>0</v>
      </c>
      <c r="S120" s="34">
        <f t="shared" si="132"/>
        <v>17.480934891485809</v>
      </c>
      <c r="T120" s="34">
        <f t="shared" si="133"/>
        <v>35.675879799666106</v>
      </c>
      <c r="U120" s="34">
        <f t="shared" si="134"/>
        <v>65.172603947756059</v>
      </c>
      <c r="V120" s="34">
        <f t="shared" si="135"/>
        <v>117.63713306491209</v>
      </c>
      <c r="W120" s="34">
        <f t="shared" si="136"/>
        <v>149.59390896592356</v>
      </c>
      <c r="X120" s="34">
        <f t="shared" si="137"/>
        <v>166.97949769223212</v>
      </c>
      <c r="Y120" s="34">
        <f t="shared" si="138"/>
        <v>484.98007954433854</v>
      </c>
      <c r="Z120" s="34">
        <f t="shared" si="139"/>
        <v>269.29812275360894</v>
      </c>
      <c r="AA120" s="34">
        <f t="shared" si="140"/>
        <v>191.68489600314246</v>
      </c>
      <c r="AB120" s="34">
        <f t="shared" si="141"/>
        <v>6.9209246783855436</v>
      </c>
      <c r="AC120" s="34">
        <f t="shared" si="142"/>
        <v>0</v>
      </c>
      <c r="AD120" s="34">
        <f t="shared" si="143"/>
        <v>1505.4239813414513</v>
      </c>
    </row>
    <row r="121" spans="1:30">
      <c r="A121" s="28" t="s">
        <v>45</v>
      </c>
      <c r="B121" s="29">
        <v>59.863790942678207</v>
      </c>
      <c r="C121" s="29">
        <v>18.205998276381514</v>
      </c>
      <c r="D121" s="29">
        <v>53.479893042575128</v>
      </c>
      <c r="E121" s="29">
        <v>28.639505563783402</v>
      </c>
      <c r="F121" s="29">
        <v>84.944383849044641</v>
      </c>
      <c r="G121" s="29">
        <v>138.54165687386032</v>
      </c>
      <c r="H121" s="29">
        <v>271.01263081741064</v>
      </c>
      <c r="I121" s="29">
        <v>372.58816484777611</v>
      </c>
      <c r="J121" s="29">
        <v>211.17102509474356</v>
      </c>
      <c r="K121" s="29">
        <v>53.902824009514006</v>
      </c>
      <c r="L121" s="29">
        <v>34.592808511852859</v>
      </c>
      <c r="M121" s="29">
        <v>2.2628924411321658</v>
      </c>
      <c r="N121" s="29">
        <v>1329.2055742707525</v>
      </c>
      <c r="Q121" s="28" t="s">
        <v>45</v>
      </c>
      <c r="R121" s="34">
        <f t="shared" si="131"/>
        <v>70.427989344327301</v>
      </c>
      <c r="S121" s="34">
        <f t="shared" si="132"/>
        <v>21.418821501625313</v>
      </c>
      <c r="T121" s="34">
        <f t="shared" si="133"/>
        <v>62.917521226558975</v>
      </c>
      <c r="U121" s="34">
        <f t="shared" si="134"/>
        <v>33.693535957392236</v>
      </c>
      <c r="V121" s="34">
        <f t="shared" si="135"/>
        <v>99.934569234170169</v>
      </c>
      <c r="W121" s="34">
        <f t="shared" si="136"/>
        <v>162.99018455748273</v>
      </c>
      <c r="X121" s="34">
        <f t="shared" si="137"/>
        <v>318.8383891969537</v>
      </c>
      <c r="Y121" s="34">
        <f t="shared" si="138"/>
        <v>438.33901746797193</v>
      </c>
      <c r="Z121" s="34">
        <f t="shared" si="139"/>
        <v>248.436500111463</v>
      </c>
      <c r="AA121" s="34">
        <f t="shared" si="140"/>
        <v>63.415087070016476</v>
      </c>
      <c r="AB121" s="34">
        <f t="shared" si="141"/>
        <v>40.697421778650423</v>
      </c>
      <c r="AC121" s="34">
        <f t="shared" si="142"/>
        <v>2.6622264013319596</v>
      </c>
      <c r="AD121" s="34">
        <f t="shared" si="143"/>
        <v>1563.7712638479443</v>
      </c>
    </row>
    <row r="122" spans="1:30">
      <c r="A122" s="28" t="s">
        <v>46</v>
      </c>
      <c r="B122" s="29">
        <v>1.4640490422751731</v>
      </c>
      <c r="C122" s="29">
        <v>6.3790708270561103</v>
      </c>
      <c r="D122" s="29">
        <v>38.426981333128367</v>
      </c>
      <c r="E122" s="29">
        <v>76.259730996156804</v>
      </c>
      <c r="F122" s="29">
        <v>178.66565547671024</v>
      </c>
      <c r="G122" s="29">
        <v>71.528740586087636</v>
      </c>
      <c r="H122" s="29">
        <v>86.848455441967715</v>
      </c>
      <c r="I122" s="29">
        <v>298.67933280169103</v>
      </c>
      <c r="J122" s="29">
        <v>393.37890501952347</v>
      </c>
      <c r="K122" s="29">
        <v>183.93377144227517</v>
      </c>
      <c r="L122" s="29">
        <v>34.33010460138356</v>
      </c>
      <c r="M122" s="29">
        <v>0</v>
      </c>
      <c r="N122" s="29">
        <v>1369.8947975682552</v>
      </c>
      <c r="Q122" s="28" t="s">
        <v>46</v>
      </c>
      <c r="R122" s="34">
        <f t="shared" si="131"/>
        <v>1.7224106379707917</v>
      </c>
      <c r="S122" s="34">
        <f t="shared" si="132"/>
        <v>7.5047892083013066</v>
      </c>
      <c r="T122" s="34">
        <f t="shared" si="133"/>
        <v>45.208213333092196</v>
      </c>
      <c r="U122" s="34">
        <f t="shared" si="134"/>
        <v>89.717330583713888</v>
      </c>
      <c r="V122" s="34">
        <f t="shared" si="135"/>
        <v>210.19488879612967</v>
      </c>
      <c r="W122" s="34">
        <f t="shared" si="136"/>
        <v>84.151459513044273</v>
      </c>
      <c r="X122" s="34">
        <f t="shared" si="137"/>
        <v>102.17465346113848</v>
      </c>
      <c r="Y122" s="34">
        <f t="shared" si="138"/>
        <v>351.38745035493059</v>
      </c>
      <c r="Z122" s="34">
        <f t="shared" si="139"/>
        <v>462.79871178767462</v>
      </c>
      <c r="AA122" s="34">
        <f t="shared" si="140"/>
        <v>216.39267228502962</v>
      </c>
      <c r="AB122" s="34">
        <f t="shared" si="141"/>
        <v>40.388358354568894</v>
      </c>
      <c r="AC122" s="34">
        <f t="shared" si="142"/>
        <v>0</v>
      </c>
      <c r="AD122" s="34">
        <f t="shared" si="143"/>
        <v>1611.6409383155942</v>
      </c>
    </row>
    <row r="123" spans="1:30">
      <c r="A123" s="28" t="s">
        <v>47</v>
      </c>
      <c r="B123" s="29">
        <v>8.6210887468741344</v>
      </c>
      <c r="C123" s="29">
        <v>36.639627174215072</v>
      </c>
      <c r="D123" s="29">
        <v>42.961758921922765</v>
      </c>
      <c r="E123" s="29">
        <v>105.36322776326759</v>
      </c>
      <c r="F123" s="29">
        <v>166.88990965823842</v>
      </c>
      <c r="G123" s="29">
        <v>203.02774680466797</v>
      </c>
      <c r="H123" s="29">
        <v>213.62802340928036</v>
      </c>
      <c r="I123" s="29">
        <v>311.7346650458461</v>
      </c>
      <c r="J123" s="29">
        <v>354.74773997221456</v>
      </c>
      <c r="K123" s="29">
        <v>22.152414781883863</v>
      </c>
      <c r="L123" s="29">
        <v>26.685932225618227</v>
      </c>
      <c r="M123" s="29">
        <v>6.2605525423728814</v>
      </c>
      <c r="N123" s="29">
        <v>1498.7126870464017</v>
      </c>
      <c r="Q123" s="28" t="s">
        <v>47</v>
      </c>
      <c r="R123" s="34">
        <f t="shared" si="131"/>
        <v>10.142457349263687</v>
      </c>
      <c r="S123" s="34">
        <f t="shared" si="132"/>
        <v>43.105443734370674</v>
      </c>
      <c r="T123" s="34">
        <f t="shared" si="133"/>
        <v>50.543245790497373</v>
      </c>
      <c r="U123" s="34">
        <f t="shared" si="134"/>
        <v>123.95673854502068</v>
      </c>
      <c r="V123" s="34">
        <f t="shared" si="135"/>
        <v>196.34107018616285</v>
      </c>
      <c r="W123" s="34">
        <f t="shared" si="136"/>
        <v>238.85617271137411</v>
      </c>
      <c r="X123" s="34">
        <f t="shared" si="137"/>
        <v>251.32708636385925</v>
      </c>
      <c r="Y123" s="34">
        <f t="shared" si="138"/>
        <v>366.74666475981894</v>
      </c>
      <c r="Z123" s="34">
        <f t="shared" si="139"/>
        <v>417.3502823202524</v>
      </c>
      <c r="AA123" s="34">
        <f t="shared" si="140"/>
        <v>26.061664449275131</v>
      </c>
      <c r="AB123" s="34">
        <f t="shared" si="141"/>
        <v>31.395214383080265</v>
      </c>
      <c r="AC123" s="34">
        <f t="shared" si="142"/>
        <v>7.3653559322033901</v>
      </c>
      <c r="AD123" s="34">
        <f t="shared" si="143"/>
        <v>1763.1913965251783</v>
      </c>
    </row>
    <row r="124" spans="1:30">
      <c r="A124" s="28" t="s">
        <v>48</v>
      </c>
      <c r="B124" s="29">
        <v>6.3359848186602177</v>
      </c>
      <c r="C124" s="29">
        <v>11.565686573744841</v>
      </c>
      <c r="D124" s="29">
        <v>13.429803115630776</v>
      </c>
      <c r="E124" s="29">
        <v>43.43255475693357</v>
      </c>
      <c r="F124" s="29">
        <v>444.61220527492526</v>
      </c>
      <c r="G124" s="29">
        <v>127.19297255013508</v>
      </c>
      <c r="H124" s="29">
        <v>196.61913673375051</v>
      </c>
      <c r="I124" s="29">
        <v>169.80261835443034</v>
      </c>
      <c r="J124" s="29">
        <v>154.57830973460389</v>
      </c>
      <c r="K124" s="29">
        <v>161.24203830578861</v>
      </c>
      <c r="L124" s="29">
        <v>41.900717530934429</v>
      </c>
      <c r="M124" s="29">
        <v>42.139327603470342</v>
      </c>
      <c r="N124" s="29">
        <v>1412.8513553530079</v>
      </c>
      <c r="Q124" s="28" t="s">
        <v>48</v>
      </c>
      <c r="R124" s="34">
        <f t="shared" si="131"/>
        <v>7.4540997866590795</v>
      </c>
      <c r="S124" s="34">
        <f t="shared" si="132"/>
        <v>13.606690086758638</v>
      </c>
      <c r="T124" s="34">
        <f t="shared" si="133"/>
        <v>15.799768371330323</v>
      </c>
      <c r="U124" s="34">
        <f t="shared" si="134"/>
        <v>51.097123243451257</v>
      </c>
      <c r="V124" s="34">
        <f t="shared" si="135"/>
        <v>523.07318267638266</v>
      </c>
      <c r="W124" s="34">
        <f t="shared" si="136"/>
        <v>149.63879123545303</v>
      </c>
      <c r="X124" s="34">
        <f t="shared" si="137"/>
        <v>231.31663145147118</v>
      </c>
      <c r="Y124" s="34">
        <f t="shared" si="138"/>
        <v>199.76778629932983</v>
      </c>
      <c r="Z124" s="34">
        <f t="shared" si="139"/>
        <v>181.85683498188695</v>
      </c>
      <c r="AA124" s="34">
        <f t="shared" si="140"/>
        <v>189.69651565386894</v>
      </c>
      <c r="AB124" s="34">
        <f t="shared" si="141"/>
        <v>49.294961801099326</v>
      </c>
      <c r="AC124" s="34">
        <f t="shared" si="142"/>
        <v>49.575679533494515</v>
      </c>
      <c r="AD124" s="34">
        <f t="shared" si="143"/>
        <v>1662.1780651211859</v>
      </c>
    </row>
    <row r="126" spans="1:30">
      <c r="A126" s="79">
        <v>2100</v>
      </c>
      <c r="Q126" s="31">
        <v>2100</v>
      </c>
    </row>
    <row r="128" spans="1:30">
      <c r="A128" s="80" t="s">
        <v>38</v>
      </c>
      <c r="B128" s="30">
        <v>1</v>
      </c>
      <c r="C128" s="30">
        <v>2</v>
      </c>
      <c r="D128" s="30">
        <v>3</v>
      </c>
      <c r="E128" s="30">
        <v>4</v>
      </c>
      <c r="F128" s="30">
        <v>5</v>
      </c>
      <c r="G128" s="30">
        <v>6</v>
      </c>
      <c r="H128" s="30">
        <v>7</v>
      </c>
      <c r="I128" s="30">
        <v>8</v>
      </c>
      <c r="J128" s="30">
        <v>9</v>
      </c>
      <c r="K128" s="30">
        <v>10</v>
      </c>
      <c r="L128" s="30">
        <v>11</v>
      </c>
      <c r="M128" s="30">
        <v>12</v>
      </c>
      <c r="N128" s="33" t="s">
        <v>17</v>
      </c>
      <c r="Q128" s="32" t="s">
        <v>38</v>
      </c>
      <c r="R128" s="30">
        <v>1</v>
      </c>
      <c r="S128" s="30">
        <v>2</v>
      </c>
      <c r="T128" s="30">
        <v>3</v>
      </c>
      <c r="U128" s="30">
        <v>4</v>
      </c>
      <c r="V128" s="30">
        <v>5</v>
      </c>
      <c r="W128" s="30">
        <v>6</v>
      </c>
      <c r="X128" s="30">
        <v>7</v>
      </c>
      <c r="Y128" s="30">
        <v>8</v>
      </c>
      <c r="Z128" s="30">
        <v>9</v>
      </c>
      <c r="AA128" s="30">
        <v>10</v>
      </c>
      <c r="AB128" s="30">
        <v>11</v>
      </c>
      <c r="AC128" s="30">
        <v>12</v>
      </c>
      <c r="AD128" s="33" t="s">
        <v>17</v>
      </c>
    </row>
    <row r="129" spans="1:30">
      <c r="A129" s="4" t="s">
        <v>39</v>
      </c>
      <c r="B129" s="29">
        <v>0</v>
      </c>
      <c r="C129" s="29">
        <v>19.683867407249164</v>
      </c>
      <c r="D129" s="29">
        <v>0</v>
      </c>
      <c r="E129" s="29">
        <v>37.247631560207935</v>
      </c>
      <c r="F129" s="29">
        <v>170.53132521540982</v>
      </c>
      <c r="G129" s="29">
        <v>46.78171330912199</v>
      </c>
      <c r="H129" s="29">
        <v>97.072055116428118</v>
      </c>
      <c r="I129" s="29">
        <v>287.82449113437298</v>
      </c>
      <c r="J129" s="29">
        <v>75.015714590899364</v>
      </c>
      <c r="K129" s="29">
        <v>742.55138595741653</v>
      </c>
      <c r="L129" s="29">
        <v>0</v>
      </c>
      <c r="M129" s="29">
        <v>0</v>
      </c>
      <c r="N129" s="29">
        <v>1476.7081842911059</v>
      </c>
      <c r="Q129" s="28" t="s">
        <v>39</v>
      </c>
      <c r="R129" s="34">
        <f>B129*100/85</f>
        <v>0</v>
      </c>
      <c r="S129" s="34">
        <f t="shared" ref="S129:AD129" si="144">C129*100/85</f>
        <v>23.157491067351955</v>
      </c>
      <c r="T129" s="34">
        <f t="shared" si="144"/>
        <v>0</v>
      </c>
      <c r="U129" s="34">
        <f t="shared" si="144"/>
        <v>43.820743012009338</v>
      </c>
      <c r="V129" s="34">
        <f t="shared" si="144"/>
        <v>200.62508848871744</v>
      </c>
      <c r="W129" s="34">
        <f t="shared" si="144"/>
        <v>55.037309775437635</v>
      </c>
      <c r="X129" s="34">
        <f t="shared" si="144"/>
        <v>114.20241778403307</v>
      </c>
      <c r="Y129" s="34">
        <f t="shared" si="144"/>
        <v>338.61704839338</v>
      </c>
      <c r="Z129" s="34">
        <f t="shared" si="144"/>
        <v>88.253781871646311</v>
      </c>
      <c r="AA129" s="34">
        <f t="shared" si="144"/>
        <v>873.58986583225465</v>
      </c>
      <c r="AB129" s="34">
        <f t="shared" si="144"/>
        <v>0</v>
      </c>
      <c r="AC129" s="34">
        <f t="shared" si="144"/>
        <v>0</v>
      </c>
      <c r="AD129" s="34">
        <f t="shared" si="144"/>
        <v>1737.3037462248305</v>
      </c>
    </row>
    <row r="130" spans="1:30">
      <c r="A130" s="4" t="s">
        <v>40</v>
      </c>
      <c r="B130" s="29">
        <v>3.6794170826879737</v>
      </c>
      <c r="C130" s="29">
        <v>18.291959211077355</v>
      </c>
      <c r="D130" s="29">
        <v>55.01000073122254</v>
      </c>
      <c r="E130" s="29">
        <v>69.582186355387449</v>
      </c>
      <c r="F130" s="29">
        <v>212.75391011280772</v>
      </c>
      <c r="G130" s="29">
        <v>128.64696948143029</v>
      </c>
      <c r="H130" s="29">
        <v>244.23935718891471</v>
      </c>
      <c r="I130" s="29">
        <v>294.67751404279647</v>
      </c>
      <c r="J130" s="29">
        <v>348.99517652376807</v>
      </c>
      <c r="K130" s="29">
        <v>227.97282615516542</v>
      </c>
      <c r="L130" s="29">
        <v>3.277446371474344</v>
      </c>
      <c r="M130" s="29">
        <v>1.7871454401627302</v>
      </c>
      <c r="N130" s="29">
        <v>1608.9139086968951</v>
      </c>
      <c r="Q130" s="28" t="s">
        <v>40</v>
      </c>
      <c r="R130" s="34">
        <f t="shared" ref="R130:R138" si="145">B130*100/85</f>
        <v>4.3287259796329103</v>
      </c>
      <c r="S130" s="34">
        <f t="shared" ref="S130:S138" si="146">C130*100/85</f>
        <v>21.519952013032182</v>
      </c>
      <c r="T130" s="34">
        <f t="shared" ref="T130:T138" si="147">D130*100/85</f>
        <v>64.717647919085351</v>
      </c>
      <c r="U130" s="34">
        <f t="shared" ref="U130:U138" si="148">E130*100/85</f>
        <v>81.861395712220528</v>
      </c>
      <c r="V130" s="34">
        <f t="shared" ref="V130:V138" si="149">F130*100/85</f>
        <v>250.2987177797738</v>
      </c>
      <c r="W130" s="34">
        <f t="shared" ref="W130:W138" si="150">G130*100/85</f>
        <v>151.34937586050623</v>
      </c>
      <c r="X130" s="34">
        <f t="shared" ref="X130:X138" si="151">H130*100/85</f>
        <v>287.34042022225265</v>
      </c>
      <c r="Y130" s="34">
        <f t="shared" ref="Y130:Y138" si="152">I130*100/85</f>
        <v>346.67942828564293</v>
      </c>
      <c r="Z130" s="34">
        <f t="shared" ref="Z130:Z138" si="153">J130*100/85</f>
        <v>410.58256061619778</v>
      </c>
      <c r="AA130" s="34">
        <f t="shared" ref="AA130:AA138" si="154">K130*100/85</f>
        <v>268.2033248884299</v>
      </c>
      <c r="AB130" s="34">
        <f t="shared" ref="AB130:AB138" si="155">L130*100/85</f>
        <v>3.8558192605580515</v>
      </c>
      <c r="AC130" s="34">
        <f t="shared" ref="AC130:AC138" si="156">M130*100/85</f>
        <v>2.1025240472502711</v>
      </c>
      <c r="AD130" s="34">
        <f t="shared" ref="AD130:AD138" si="157">N130*100/85</f>
        <v>1892.8398925845822</v>
      </c>
    </row>
    <row r="131" spans="1:30">
      <c r="A131" s="4" t="s">
        <v>41</v>
      </c>
      <c r="B131" s="29">
        <v>14.915509958963066</v>
      </c>
      <c r="C131" s="29">
        <v>3.3034350915824238</v>
      </c>
      <c r="D131" s="29">
        <v>31.134365729156244</v>
      </c>
      <c r="E131" s="29">
        <v>60.967852667400656</v>
      </c>
      <c r="F131" s="29">
        <v>43.449351616454813</v>
      </c>
      <c r="G131" s="29">
        <v>143.74682173956563</v>
      </c>
      <c r="H131" s="29">
        <v>334.16615714142728</v>
      </c>
      <c r="I131" s="81">
        <v>210.4218412571314</v>
      </c>
      <c r="J131" s="29">
        <v>115.3717233510159</v>
      </c>
      <c r="K131" s="29">
        <v>41.678790111099985</v>
      </c>
      <c r="L131" s="29">
        <v>59.900676608948054</v>
      </c>
      <c r="M131" s="29">
        <v>0</v>
      </c>
      <c r="N131" s="29">
        <v>1059.0565252727454</v>
      </c>
      <c r="Q131" s="28" t="s">
        <v>41</v>
      </c>
      <c r="R131" s="34">
        <f t="shared" si="145"/>
        <v>17.547658775250667</v>
      </c>
      <c r="S131" s="34">
        <f t="shared" si="146"/>
        <v>3.8863942253910873</v>
      </c>
      <c r="T131" s="34">
        <f t="shared" si="147"/>
        <v>36.628665563713227</v>
      </c>
      <c r="U131" s="34">
        <f t="shared" si="148"/>
        <v>71.726885491059591</v>
      </c>
      <c r="V131" s="34">
        <f t="shared" si="149"/>
        <v>51.116884254652724</v>
      </c>
      <c r="W131" s="34">
        <f t="shared" si="150"/>
        <v>169.11390792890074</v>
      </c>
      <c r="X131" s="34">
        <f t="shared" si="151"/>
        <v>393.13665546050265</v>
      </c>
      <c r="Y131" s="34">
        <f t="shared" si="152"/>
        <v>247.55510736133107</v>
      </c>
      <c r="Z131" s="34">
        <f t="shared" si="153"/>
        <v>135.73143923648928</v>
      </c>
      <c r="AA131" s="34">
        <f t="shared" si="154"/>
        <v>49.033870718941159</v>
      </c>
      <c r="AB131" s="34">
        <f t="shared" si="155"/>
        <v>70.471384245821241</v>
      </c>
      <c r="AC131" s="34">
        <f t="shared" si="156"/>
        <v>0</v>
      </c>
      <c r="AD131" s="34">
        <f t="shared" si="157"/>
        <v>1245.9488532620533</v>
      </c>
    </row>
    <row r="132" spans="1:30">
      <c r="A132" s="4" t="s">
        <v>42</v>
      </c>
      <c r="B132" s="29">
        <v>37.255585831062668</v>
      </c>
      <c r="C132" s="29">
        <v>4.3464850136239779</v>
      </c>
      <c r="D132" s="29">
        <v>23.848675749318801</v>
      </c>
      <c r="E132" s="29">
        <v>34.607476839237059</v>
      </c>
      <c r="F132" s="29">
        <v>65.808000000000007</v>
      </c>
      <c r="G132" s="29">
        <v>169.28426158038147</v>
      </c>
      <c r="H132" s="29">
        <v>418.36227792915531</v>
      </c>
      <c r="I132" s="29">
        <v>216.13242506811989</v>
      </c>
      <c r="J132" s="29">
        <v>144.35382016348771</v>
      </c>
      <c r="K132" s="29">
        <v>78.889831062670282</v>
      </c>
      <c r="L132" s="29">
        <v>14.57068119891008</v>
      </c>
      <c r="M132" s="29">
        <v>43.878801089918255</v>
      </c>
      <c r="N132" s="29">
        <v>1251.3383215258855</v>
      </c>
      <c r="Q132" s="28" t="s">
        <v>42</v>
      </c>
      <c r="R132" s="34">
        <f t="shared" si="145"/>
        <v>43.830100977720782</v>
      </c>
      <c r="S132" s="34">
        <f t="shared" si="146"/>
        <v>5.1135117807340915</v>
      </c>
      <c r="T132" s="34">
        <f t="shared" si="147"/>
        <v>28.057265587433882</v>
      </c>
      <c r="U132" s="34">
        <f t="shared" si="148"/>
        <v>40.714678634396542</v>
      </c>
      <c r="V132" s="34">
        <f t="shared" si="149"/>
        <v>77.42117647058825</v>
      </c>
      <c r="W132" s="34">
        <f t="shared" si="150"/>
        <v>199.15795480044878</v>
      </c>
      <c r="X132" s="34">
        <f t="shared" si="151"/>
        <v>492.19091521077098</v>
      </c>
      <c r="Y132" s="34">
        <f t="shared" si="152"/>
        <v>254.27344125661162</v>
      </c>
      <c r="Z132" s="34">
        <f t="shared" si="153"/>
        <v>169.82802372175024</v>
      </c>
      <c r="AA132" s="34">
        <f t="shared" si="154"/>
        <v>92.811565956082688</v>
      </c>
      <c r="AB132" s="34">
        <f t="shared" si="155"/>
        <v>17.14197788107068</v>
      </c>
      <c r="AC132" s="34">
        <f t="shared" si="156"/>
        <v>51.62211892931559</v>
      </c>
      <c r="AD132" s="34">
        <f t="shared" si="157"/>
        <v>1472.1627312069243</v>
      </c>
    </row>
    <row r="133" spans="1:30">
      <c r="A133" s="4" t="s">
        <v>43</v>
      </c>
      <c r="B133" s="29">
        <v>42.312104155707516</v>
      </c>
      <c r="C133" s="29">
        <v>14.319363492898475</v>
      </c>
      <c r="D133" s="29">
        <v>45.238432403997898</v>
      </c>
      <c r="E133" s="29">
        <v>14.271093108890058</v>
      </c>
      <c r="F133" s="29">
        <v>109.87808942661758</v>
      </c>
      <c r="G133" s="29">
        <v>224.24756970015781</v>
      </c>
      <c r="H133" s="29">
        <v>243.08679642293532</v>
      </c>
      <c r="I133" s="29">
        <v>348.95109626512368</v>
      </c>
      <c r="J133" s="29">
        <v>165.33851551814831</v>
      </c>
      <c r="K133" s="29">
        <v>18.082208311415041</v>
      </c>
      <c r="L133" s="29">
        <v>57.17009573908468</v>
      </c>
      <c r="M133" s="29">
        <v>13.565712782745921</v>
      </c>
      <c r="N133" s="29">
        <v>1296.4610773277225</v>
      </c>
      <c r="Q133" s="28" t="s">
        <v>43</v>
      </c>
      <c r="R133" s="34">
        <f t="shared" si="145"/>
        <v>49.77894606553825</v>
      </c>
      <c r="S133" s="34">
        <f t="shared" si="146"/>
        <v>16.846309991645263</v>
      </c>
      <c r="T133" s="34">
        <f t="shared" si="147"/>
        <v>53.221685181173996</v>
      </c>
      <c r="U133" s="34">
        <f t="shared" si="148"/>
        <v>16.789521304576539</v>
      </c>
      <c r="V133" s="34">
        <f t="shared" si="149"/>
        <v>129.26834050190303</v>
      </c>
      <c r="W133" s="34">
        <f t="shared" si="150"/>
        <v>263.82067023547978</v>
      </c>
      <c r="X133" s="34">
        <f t="shared" si="151"/>
        <v>285.9844663799239</v>
      </c>
      <c r="Y133" s="34">
        <f t="shared" si="152"/>
        <v>410.53070148838083</v>
      </c>
      <c r="Z133" s="34">
        <f t="shared" si="153"/>
        <v>194.51590060958625</v>
      </c>
      <c r="AA133" s="34">
        <f t="shared" si="154"/>
        <v>21.273186248723576</v>
      </c>
      <c r="AB133" s="34">
        <f t="shared" si="155"/>
        <v>67.258936163629031</v>
      </c>
      <c r="AC133" s="34">
        <f t="shared" si="156"/>
        <v>15.959662097348142</v>
      </c>
      <c r="AD133" s="34">
        <f t="shared" si="157"/>
        <v>1525.2483262679089</v>
      </c>
    </row>
    <row r="134" spans="1:30">
      <c r="A134" s="4" t="s">
        <v>44</v>
      </c>
      <c r="B134" s="29">
        <v>0</v>
      </c>
      <c r="C134" s="29">
        <v>15.368655258764605</v>
      </c>
      <c r="D134" s="29">
        <v>28.692123205342234</v>
      </c>
      <c r="E134" s="29">
        <v>52.414695659432383</v>
      </c>
      <c r="F134" s="29">
        <v>94.608994490818034</v>
      </c>
      <c r="G134" s="29">
        <v>140.87571510851419</v>
      </c>
      <c r="H134" s="29">
        <v>157.24808789649413</v>
      </c>
      <c r="I134" s="29">
        <v>456.71589165275458</v>
      </c>
      <c r="J134" s="29">
        <v>237.17432813021699</v>
      </c>
      <c r="K134" s="29">
        <v>168.8193588480801</v>
      </c>
      <c r="L134" s="29">
        <v>6.0953475792988296</v>
      </c>
      <c r="M134" s="29">
        <v>0</v>
      </c>
      <c r="N134" s="29">
        <v>1358.0131978297159</v>
      </c>
      <c r="Q134" s="28" t="s">
        <v>44</v>
      </c>
      <c r="R134" s="34">
        <f t="shared" si="145"/>
        <v>0</v>
      </c>
      <c r="S134" s="34">
        <f t="shared" si="146"/>
        <v>18.080770892664241</v>
      </c>
      <c r="T134" s="34">
        <f t="shared" si="147"/>
        <v>33.755439065108511</v>
      </c>
      <c r="U134" s="34">
        <f t="shared" si="148"/>
        <v>61.664347834626334</v>
      </c>
      <c r="V134" s="34">
        <f t="shared" si="149"/>
        <v>111.30469940096241</v>
      </c>
      <c r="W134" s="34">
        <f t="shared" si="150"/>
        <v>165.7361354217814</v>
      </c>
      <c r="X134" s="34">
        <f t="shared" si="151"/>
        <v>184.99775046646369</v>
      </c>
      <c r="Y134" s="34">
        <f t="shared" si="152"/>
        <v>537.31281370912302</v>
      </c>
      <c r="Z134" s="34">
        <f t="shared" si="153"/>
        <v>279.02862132966703</v>
      </c>
      <c r="AA134" s="34">
        <f t="shared" si="154"/>
        <v>198.61101040950598</v>
      </c>
      <c r="AB134" s="34">
        <f t="shared" si="155"/>
        <v>7.1709971521162705</v>
      </c>
      <c r="AC134" s="34">
        <f t="shared" si="156"/>
        <v>0</v>
      </c>
      <c r="AD134" s="34">
        <f t="shared" si="157"/>
        <v>1597.6625856820185</v>
      </c>
    </row>
    <row r="135" spans="1:30">
      <c r="A135" s="4" t="s">
        <v>45</v>
      </c>
      <c r="B135" s="29">
        <v>61.917940631887745</v>
      </c>
      <c r="C135" s="29">
        <v>18.830713903512251</v>
      </c>
      <c r="D135" s="29">
        <v>50.601058220407531</v>
      </c>
      <c r="E135" s="29">
        <v>27.09783445683026</v>
      </c>
      <c r="F135" s="29">
        <v>80.371808320938726</v>
      </c>
      <c r="G135" s="29">
        <v>153.49126822024897</v>
      </c>
      <c r="H135" s="29">
        <v>300.25678446840573</v>
      </c>
      <c r="I135" s="29">
        <v>412.79302728716408</v>
      </c>
      <c r="J135" s="29">
        <v>218.8012281499247</v>
      </c>
      <c r="K135" s="29">
        <v>55.850484642670274</v>
      </c>
      <c r="L135" s="29">
        <v>35.842743975660035</v>
      </c>
      <c r="M135" s="29">
        <v>2.3405407111710144</v>
      </c>
      <c r="N135" s="29">
        <v>1418.1954329888217</v>
      </c>
      <c r="Q135" s="28" t="s">
        <v>45</v>
      </c>
      <c r="R135" s="34">
        <f t="shared" si="145"/>
        <v>72.844636037514988</v>
      </c>
      <c r="S135" s="34">
        <f t="shared" si="146"/>
        <v>22.153781062955588</v>
      </c>
      <c r="T135" s="34">
        <f t="shared" si="147"/>
        <v>59.530656729891213</v>
      </c>
      <c r="U135" s="34">
        <f t="shared" si="148"/>
        <v>31.879805243329717</v>
      </c>
      <c r="V135" s="34">
        <f t="shared" si="149"/>
        <v>94.555068612869093</v>
      </c>
      <c r="W135" s="34">
        <f t="shared" si="150"/>
        <v>180.5779626120576</v>
      </c>
      <c r="X135" s="34">
        <f t="shared" si="151"/>
        <v>353.24327584518318</v>
      </c>
      <c r="Y135" s="34">
        <f t="shared" si="152"/>
        <v>485.63885563195771</v>
      </c>
      <c r="Z135" s="34">
        <f t="shared" si="153"/>
        <v>257.41320958814669</v>
      </c>
      <c r="AA135" s="34">
        <f t="shared" si="154"/>
        <v>65.706452520788559</v>
      </c>
      <c r="AB135" s="34">
        <f t="shared" si="155"/>
        <v>42.167934089011808</v>
      </c>
      <c r="AC135" s="34">
        <f t="shared" si="156"/>
        <v>2.7535773072600169</v>
      </c>
      <c r="AD135" s="34">
        <f t="shared" si="157"/>
        <v>1668.4652152809667</v>
      </c>
    </row>
    <row r="136" spans="1:30">
      <c r="A136" s="4" t="s">
        <v>46</v>
      </c>
      <c r="B136" s="29">
        <v>1.5142860192159877</v>
      </c>
      <c r="C136" s="29">
        <v>6.5979605122982319</v>
      </c>
      <c r="D136" s="29">
        <v>36.358448176479634</v>
      </c>
      <c r="E136" s="29">
        <v>72.154652308993093</v>
      </c>
      <c r="F136" s="29">
        <v>169.04804255249812</v>
      </c>
      <c r="G136" s="29">
        <v>79.247190733051525</v>
      </c>
      <c r="H136" s="29">
        <v>96.220009703612618</v>
      </c>
      <c r="I136" s="29">
        <v>330.90891662029213</v>
      </c>
      <c r="J136" s="29">
        <v>407.59279123604921</v>
      </c>
      <c r="K136" s="29">
        <v>190.57981591821675</v>
      </c>
      <c r="L136" s="29">
        <v>35.570547834050736</v>
      </c>
      <c r="M136" s="29">
        <v>0</v>
      </c>
      <c r="N136" s="29">
        <v>1425.7926616147581</v>
      </c>
      <c r="Q136" s="28" t="s">
        <v>46</v>
      </c>
      <c r="R136" s="34">
        <f t="shared" si="145"/>
        <v>1.7815129637835152</v>
      </c>
      <c r="S136" s="34">
        <f t="shared" si="146"/>
        <v>7.7623064850567438</v>
      </c>
      <c r="T136" s="34">
        <f t="shared" si="147"/>
        <v>42.774644913505448</v>
      </c>
      <c r="U136" s="34">
        <f t="shared" si="148"/>
        <v>84.887826245874223</v>
      </c>
      <c r="V136" s="34">
        <f t="shared" si="149"/>
        <v>198.88005006176249</v>
      </c>
      <c r="W136" s="34">
        <f t="shared" si="150"/>
        <v>93.231989097707668</v>
      </c>
      <c r="X136" s="34">
        <f t="shared" si="151"/>
        <v>113.20001141601485</v>
      </c>
      <c r="Y136" s="34">
        <f t="shared" si="152"/>
        <v>389.30460778857901</v>
      </c>
      <c r="Z136" s="34">
        <f t="shared" si="153"/>
        <v>479.52093086594027</v>
      </c>
      <c r="AA136" s="34">
        <f t="shared" si="154"/>
        <v>224.2115481390785</v>
      </c>
      <c r="AB136" s="34">
        <f t="shared" si="155"/>
        <v>41.847703334177332</v>
      </c>
      <c r="AC136" s="34">
        <f t="shared" si="156"/>
        <v>0</v>
      </c>
      <c r="AD136" s="34">
        <f t="shared" si="157"/>
        <v>1677.4031313114804</v>
      </c>
    </row>
    <row r="137" spans="1:30">
      <c r="A137" s="4" t="s">
        <v>47</v>
      </c>
      <c r="B137" s="29">
        <v>8.9169104195609901</v>
      </c>
      <c r="C137" s="29">
        <v>37.896869283134208</v>
      </c>
      <c r="D137" s="29">
        <v>40.649117654904153</v>
      </c>
      <c r="E137" s="29">
        <v>99.691501217004742</v>
      </c>
      <c r="F137" s="29">
        <v>157.90618781328149</v>
      </c>
      <c r="G137" s="29">
        <v>224.93585715754381</v>
      </c>
      <c r="H137" s="29">
        <v>236.67997756321202</v>
      </c>
      <c r="I137" s="29">
        <v>345.37301029730486</v>
      </c>
      <c r="J137" s="29">
        <v>367.56577354542935</v>
      </c>
      <c r="K137" s="29">
        <v>22.952843831619898</v>
      </c>
      <c r="L137" s="29">
        <v>27.650170011114199</v>
      </c>
      <c r="M137" s="29">
        <v>6.4753754237288135</v>
      </c>
      <c r="N137" s="29">
        <v>1576.6935942178386</v>
      </c>
      <c r="Q137" s="28" t="s">
        <v>47</v>
      </c>
      <c r="R137" s="34">
        <f t="shared" si="145"/>
        <v>10.49048284654234</v>
      </c>
      <c r="S137" s="34">
        <f t="shared" si="146"/>
        <v>44.584552097804952</v>
      </c>
      <c r="T137" s="34">
        <f t="shared" si="147"/>
        <v>47.822491358710771</v>
      </c>
      <c r="U137" s="34">
        <f t="shared" si="148"/>
        <v>117.28411907882909</v>
      </c>
      <c r="V137" s="34">
        <f t="shared" si="149"/>
        <v>185.7719856626841</v>
      </c>
      <c r="W137" s="34">
        <f t="shared" si="150"/>
        <v>264.63042018534566</v>
      </c>
      <c r="X137" s="34">
        <f t="shared" si="151"/>
        <v>278.44703242730827</v>
      </c>
      <c r="Y137" s="34">
        <f t="shared" si="152"/>
        <v>406.32118858506453</v>
      </c>
      <c r="Z137" s="34">
        <f t="shared" si="153"/>
        <v>432.43032181815215</v>
      </c>
      <c r="AA137" s="34">
        <f t="shared" si="154"/>
        <v>27.003345684258704</v>
      </c>
      <c r="AB137" s="34">
        <f t="shared" si="155"/>
        <v>32.529611777781405</v>
      </c>
      <c r="AC137" s="34">
        <f t="shared" si="156"/>
        <v>7.6180887337986043</v>
      </c>
      <c r="AD137" s="34">
        <f t="shared" si="157"/>
        <v>1854.9336402562806</v>
      </c>
    </row>
    <row r="138" spans="1:30">
      <c r="A138" s="4" t="s">
        <v>48</v>
      </c>
      <c r="B138" s="29">
        <v>6.5533960624377743</v>
      </c>
      <c r="C138" s="29">
        <v>11.962548367941968</v>
      </c>
      <c r="D138" s="29">
        <v>12.706873755369079</v>
      </c>
      <c r="E138" s="29">
        <v>41.094570442895744</v>
      </c>
      <c r="F138" s="29">
        <v>420.67862900753801</v>
      </c>
      <c r="G138" s="29">
        <v>140.91798168112643</v>
      </c>
      <c r="H138" s="29">
        <v>217.83571334874128</v>
      </c>
      <c r="I138" s="29">
        <v>188.12550554430379</v>
      </c>
      <c r="J138" s="29">
        <v>160.16365881681125</v>
      </c>
      <c r="K138" s="29">
        <v>167.06816664300948</v>
      </c>
      <c r="L138" s="29">
        <v>43.414708301095146</v>
      </c>
      <c r="M138" s="29">
        <v>43.585284923197264</v>
      </c>
      <c r="N138" s="29">
        <v>1454.107036894467</v>
      </c>
      <c r="Q138" s="28" t="s">
        <v>48</v>
      </c>
      <c r="R138" s="34">
        <f t="shared" si="145"/>
        <v>7.7098777205150286</v>
      </c>
      <c r="S138" s="34">
        <f t="shared" si="146"/>
        <v>14.073586315225844</v>
      </c>
      <c r="T138" s="34">
        <f t="shared" si="147"/>
        <v>14.949263241610682</v>
      </c>
      <c r="U138" s="34">
        <f t="shared" si="148"/>
        <v>48.34655346223029</v>
      </c>
      <c r="V138" s="34">
        <f t="shared" si="149"/>
        <v>494.91603412651534</v>
      </c>
      <c r="W138" s="34">
        <f t="shared" si="150"/>
        <v>165.78586080132521</v>
      </c>
      <c r="X138" s="34">
        <f t="shared" si="151"/>
        <v>256.27730982204855</v>
      </c>
      <c r="Y138" s="34">
        <f t="shared" si="152"/>
        <v>221.32412416976916</v>
      </c>
      <c r="Z138" s="34">
        <f t="shared" si="153"/>
        <v>188.42783390213089</v>
      </c>
      <c r="AA138" s="34">
        <f t="shared" si="154"/>
        <v>196.55078428589349</v>
      </c>
      <c r="AB138" s="34">
        <f t="shared" si="155"/>
        <v>51.076127413053108</v>
      </c>
      <c r="AC138" s="34">
        <f t="shared" si="156"/>
        <v>51.276805791996786</v>
      </c>
      <c r="AD138" s="34">
        <f t="shared" si="157"/>
        <v>1710.7141610523142</v>
      </c>
    </row>
  </sheetData>
  <mergeCells count="6">
    <mergeCell ref="C5:E5"/>
    <mergeCell ref="V5:X5"/>
    <mergeCell ref="A3:C3"/>
    <mergeCell ref="A5:B5"/>
    <mergeCell ref="C82:E82"/>
    <mergeCell ref="V82:X8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C72"/>
  <sheetViews>
    <sheetView topLeftCell="A19" zoomScale="125" zoomScaleNormal="125" zoomScalePageLayoutView="125" workbookViewId="0">
      <selection activeCell="J17" sqref="J17"/>
    </sheetView>
  </sheetViews>
  <sheetFormatPr defaultColWidth="11" defaultRowHeight="15.75"/>
  <sheetData>
    <row r="3" spans="1:14">
      <c r="A3" s="131" t="s">
        <v>92</v>
      </c>
      <c r="B3" s="131"/>
      <c r="C3" s="131"/>
    </row>
    <row r="4" spans="1:14">
      <c r="A4" s="40"/>
      <c r="B4" s="40"/>
      <c r="C4" s="40"/>
    </row>
    <row r="5" spans="1:14">
      <c r="A5" s="69">
        <v>2010</v>
      </c>
      <c r="B5" s="40"/>
      <c r="C5" s="40"/>
    </row>
    <row r="7" spans="1:14">
      <c r="A7" s="36" t="s">
        <v>38</v>
      </c>
      <c r="B7" s="35">
        <v>1</v>
      </c>
      <c r="C7" s="35">
        <v>2</v>
      </c>
      <c r="D7" s="35">
        <v>3</v>
      </c>
      <c r="E7" s="35">
        <v>4</v>
      </c>
      <c r="F7" s="35">
        <v>5</v>
      </c>
      <c r="G7" s="35">
        <v>6</v>
      </c>
      <c r="H7" s="35">
        <v>7</v>
      </c>
      <c r="I7" s="35">
        <v>8</v>
      </c>
      <c r="J7" s="35">
        <v>9</v>
      </c>
      <c r="K7" s="35">
        <v>10</v>
      </c>
      <c r="L7" s="35">
        <v>11</v>
      </c>
      <c r="M7" s="35">
        <v>12</v>
      </c>
      <c r="N7" s="36" t="s">
        <v>17</v>
      </c>
    </row>
    <row r="8" spans="1:14">
      <c r="A8" s="39" t="s">
        <v>68</v>
      </c>
      <c r="B8" s="38">
        <v>16.341865357643762</v>
      </c>
      <c r="C8" s="38">
        <v>17.378171717712572</v>
      </c>
      <c r="D8" s="38">
        <v>20.176788218793828</v>
      </c>
      <c r="E8" s="38">
        <v>23.825724637681155</v>
      </c>
      <c r="F8" s="38">
        <v>26.935904628331006</v>
      </c>
      <c r="G8" s="38">
        <v>28.616474637681147</v>
      </c>
      <c r="H8" s="38">
        <v>28.855550760599854</v>
      </c>
      <c r="I8" s="38">
        <v>28.342526020521142</v>
      </c>
      <c r="J8" s="38">
        <v>27.217246376811598</v>
      </c>
      <c r="K8" s="38">
        <v>24.740462833099578</v>
      </c>
      <c r="L8" s="38">
        <v>21.309014492753629</v>
      </c>
      <c r="M8" s="38">
        <v>17.813113604488077</v>
      </c>
      <c r="N8" s="38">
        <f t="shared" ref="N8:N18" si="0">AVERAGE(B8:M8)</f>
        <v>23.462736940509775</v>
      </c>
    </row>
    <row r="9" spans="1:14">
      <c r="A9" s="39" t="s">
        <v>69</v>
      </c>
      <c r="B9" s="38">
        <v>16.58786816269285</v>
      </c>
      <c r="C9" s="38">
        <v>17.475168665667162</v>
      </c>
      <c r="D9" s="38">
        <v>20.142145862552592</v>
      </c>
      <c r="E9" s="38">
        <v>24.04</v>
      </c>
      <c r="F9" s="38">
        <v>27.043057503506315</v>
      </c>
      <c r="G9" s="38">
        <v>29.020362318840576</v>
      </c>
      <c r="H9" s="38">
        <v>29.217531556802239</v>
      </c>
      <c r="I9" s="38">
        <v>28.618653576437595</v>
      </c>
      <c r="J9" s="38">
        <v>27.570797101449276</v>
      </c>
      <c r="K9" s="38">
        <v>25.091725105189333</v>
      </c>
      <c r="L9" s="38">
        <v>21.588840579710144</v>
      </c>
      <c r="M9" s="38">
        <v>18.201402524544182</v>
      </c>
      <c r="N9" s="38">
        <f t="shared" si="0"/>
        <v>23.716462746449356</v>
      </c>
    </row>
    <row r="10" spans="1:14">
      <c r="A10" s="39" t="s">
        <v>40</v>
      </c>
      <c r="B10" s="38">
        <v>16.564865430622007</v>
      </c>
      <c r="C10" s="38">
        <v>17.027870813397136</v>
      </c>
      <c r="D10" s="38">
        <v>19.790071770334929</v>
      </c>
      <c r="E10" s="38">
        <v>23.512772461456674</v>
      </c>
      <c r="F10" s="38">
        <v>27.03923444976077</v>
      </c>
      <c r="G10" s="38">
        <v>28.74506911217437</v>
      </c>
      <c r="H10" s="38">
        <v>29.113922115895797</v>
      </c>
      <c r="I10" s="38">
        <v>28.098587852206265</v>
      </c>
      <c r="J10" s="38">
        <v>26.995933014354065</v>
      </c>
      <c r="K10" s="38">
        <v>24.562200956937808</v>
      </c>
      <c r="L10" s="38">
        <v>21.507177033492823</v>
      </c>
      <c r="M10" s="38">
        <v>17.946889952153107</v>
      </c>
      <c r="N10" s="38">
        <f t="shared" si="0"/>
        <v>23.408716246898816</v>
      </c>
    </row>
    <row r="11" spans="1:14">
      <c r="A11" s="39" t="s">
        <v>40</v>
      </c>
      <c r="B11" s="38">
        <v>16.564865430622007</v>
      </c>
      <c r="C11" s="38">
        <v>17.027870813397136</v>
      </c>
      <c r="D11" s="38">
        <v>19.790071770334929</v>
      </c>
      <c r="E11" s="38">
        <v>23.512772461456674</v>
      </c>
      <c r="F11" s="38">
        <v>27.03923444976077</v>
      </c>
      <c r="G11" s="38">
        <v>28.74506911217437</v>
      </c>
      <c r="H11" s="38">
        <v>29.113922115895797</v>
      </c>
      <c r="I11" s="38">
        <v>28.098587852206265</v>
      </c>
      <c r="J11" s="38">
        <v>26.995933014354065</v>
      </c>
      <c r="K11" s="38">
        <v>24.562200956937808</v>
      </c>
      <c r="L11" s="38">
        <v>21.507177033492823</v>
      </c>
      <c r="M11" s="38">
        <v>17.946889952153107</v>
      </c>
      <c r="N11" s="38">
        <f t="shared" si="0"/>
        <v>23.408716246898816</v>
      </c>
    </row>
    <row r="12" spans="1:14">
      <c r="A12" s="39" t="s">
        <v>48</v>
      </c>
      <c r="B12" s="38">
        <v>16.579874080362199</v>
      </c>
      <c r="C12" s="38">
        <v>17.215819181574627</v>
      </c>
      <c r="D12" s="38">
        <v>19.885926004527448</v>
      </c>
      <c r="E12" s="38">
        <v>23.574404848927884</v>
      </c>
      <c r="F12" s="38">
        <v>27.08997028862478</v>
      </c>
      <c r="G12" s="38">
        <v>28.750258802387908</v>
      </c>
      <c r="H12" s="38">
        <v>29.057056107731245</v>
      </c>
      <c r="I12" s="38">
        <v>28.241195503231495</v>
      </c>
      <c r="J12" s="38">
        <v>27.226758040935668</v>
      </c>
      <c r="K12" s="38">
        <v>24.812634850735709</v>
      </c>
      <c r="L12" s="38">
        <v>21.655059393274865</v>
      </c>
      <c r="M12" s="38">
        <v>18.170762126560032</v>
      </c>
      <c r="N12" s="38">
        <f t="shared" si="0"/>
        <v>23.521643269072825</v>
      </c>
    </row>
    <row r="13" spans="1:14">
      <c r="A13" s="39" t="s">
        <v>48</v>
      </c>
      <c r="B13" s="38">
        <v>16.579874080362199</v>
      </c>
      <c r="C13" s="38">
        <v>17.215819181574627</v>
      </c>
      <c r="D13" s="38">
        <v>19.885926004527448</v>
      </c>
      <c r="E13" s="38">
        <v>23.574404848927884</v>
      </c>
      <c r="F13" s="38">
        <v>27.08997028862478</v>
      </c>
      <c r="G13" s="38">
        <v>28.750258802387908</v>
      </c>
      <c r="H13" s="38">
        <v>29.057056107731245</v>
      </c>
      <c r="I13" s="38">
        <v>28.241195503231495</v>
      </c>
      <c r="J13" s="38">
        <v>27.226758040935668</v>
      </c>
      <c r="K13" s="38">
        <v>24.812634850735709</v>
      </c>
      <c r="L13" s="38">
        <v>21.655059393274865</v>
      </c>
      <c r="M13" s="38">
        <v>18.170762126560032</v>
      </c>
      <c r="N13" s="38">
        <f t="shared" si="0"/>
        <v>23.521643269072825</v>
      </c>
    </row>
    <row r="14" spans="1:14">
      <c r="A14" s="39" t="s">
        <v>70</v>
      </c>
      <c r="B14" s="38">
        <v>15.650035370684774</v>
      </c>
      <c r="C14" s="38">
        <v>16.385908467288914</v>
      </c>
      <c r="D14" s="38">
        <v>19.136262026032831</v>
      </c>
      <c r="E14" s="38">
        <v>22.774070525706637</v>
      </c>
      <c r="F14" s="38">
        <v>26.119435607668365</v>
      </c>
      <c r="G14" s="38">
        <v>27.863800469054585</v>
      </c>
      <c r="H14" s="38">
        <v>28.227393800747105</v>
      </c>
      <c r="I14" s="38">
        <v>27.576450879575592</v>
      </c>
      <c r="J14" s="38">
        <v>26.346966374268998</v>
      </c>
      <c r="K14" s="38">
        <v>23.855068619128463</v>
      </c>
      <c r="L14" s="38">
        <v>20.641760782163743</v>
      </c>
      <c r="M14" s="38">
        <v>17.05312959818902</v>
      </c>
      <c r="N14" s="38">
        <f t="shared" si="0"/>
        <v>22.635856876709084</v>
      </c>
    </row>
    <row r="15" spans="1:14">
      <c r="A15" s="39" t="s">
        <v>70</v>
      </c>
      <c r="B15" s="38">
        <v>15.650035370684774</v>
      </c>
      <c r="C15" s="38">
        <v>16.385908467288914</v>
      </c>
      <c r="D15" s="38">
        <v>19.136262026032831</v>
      </c>
      <c r="E15" s="38">
        <v>22.774070525706637</v>
      </c>
      <c r="F15" s="38">
        <v>26.119435607668365</v>
      </c>
      <c r="G15" s="38">
        <v>27.863800469054585</v>
      </c>
      <c r="H15" s="38">
        <v>28.227393800747105</v>
      </c>
      <c r="I15" s="38">
        <v>27.576450879575592</v>
      </c>
      <c r="J15" s="38">
        <v>26.346966374268998</v>
      </c>
      <c r="K15" s="38">
        <v>23.855068619128463</v>
      </c>
      <c r="L15" s="38">
        <v>20.641760782163743</v>
      </c>
      <c r="M15" s="38">
        <v>17.05312959818902</v>
      </c>
      <c r="N15" s="38">
        <f t="shared" si="0"/>
        <v>22.635856876709084</v>
      </c>
    </row>
    <row r="16" spans="1:14">
      <c r="A16" s="39" t="s">
        <v>45</v>
      </c>
      <c r="B16" s="38">
        <v>16.347826086956523</v>
      </c>
      <c r="C16" s="38">
        <v>17.051930284857573</v>
      </c>
      <c r="D16" s="38">
        <v>19.618092566619918</v>
      </c>
      <c r="E16" s="38">
        <v>23.297753623188395</v>
      </c>
      <c r="F16" s="38">
        <v>26.882889200561014</v>
      </c>
      <c r="G16" s="38">
        <v>28.668043478260874</v>
      </c>
      <c r="H16" s="38">
        <v>29.131837307152875</v>
      </c>
      <c r="I16" s="38">
        <v>28.311991584852738</v>
      </c>
      <c r="J16" s="38">
        <v>27.026159420289854</v>
      </c>
      <c r="K16" s="38">
        <v>24.394670406732114</v>
      </c>
      <c r="L16" s="38">
        <v>21.250144927536233</v>
      </c>
      <c r="M16" s="38">
        <v>17.791374474053292</v>
      </c>
      <c r="N16" s="38">
        <f t="shared" si="0"/>
        <v>23.314392780088443</v>
      </c>
    </row>
    <row r="17" spans="1:29">
      <c r="A17" s="39" t="s">
        <v>45</v>
      </c>
      <c r="B17" s="38">
        <v>16.347826086956523</v>
      </c>
      <c r="C17" s="38">
        <v>17.051930284857573</v>
      </c>
      <c r="D17" s="38">
        <v>19.618092566619918</v>
      </c>
      <c r="E17" s="38">
        <v>23.297753623188395</v>
      </c>
      <c r="F17" s="38">
        <v>26.882889200561014</v>
      </c>
      <c r="G17" s="38">
        <v>28.668043478260874</v>
      </c>
      <c r="H17" s="38">
        <v>29.131837307152875</v>
      </c>
      <c r="I17" s="38">
        <v>28.311991584852738</v>
      </c>
      <c r="J17" s="38">
        <v>27.026159420289854</v>
      </c>
      <c r="K17" s="38">
        <v>24.394670406732114</v>
      </c>
      <c r="L17" s="38">
        <v>21.250144927536233</v>
      </c>
      <c r="M17" s="38">
        <v>17.791374474053292</v>
      </c>
      <c r="N17" s="38">
        <f t="shared" si="0"/>
        <v>23.314392780088443</v>
      </c>
    </row>
    <row r="18" spans="1:29">
      <c r="A18" s="39" t="s">
        <v>64</v>
      </c>
      <c r="B18" s="38">
        <v>16.820373514431243</v>
      </c>
      <c r="C18" s="38">
        <v>17.802534353124187</v>
      </c>
      <c r="D18" s="38">
        <v>20.314940577249569</v>
      </c>
      <c r="E18" s="38">
        <v>24.158070175438599</v>
      </c>
      <c r="F18" s="38">
        <v>27.055178268251272</v>
      </c>
      <c r="G18" s="38">
        <v>28.916842105263161</v>
      </c>
      <c r="H18" s="38">
        <v>28.968421052631577</v>
      </c>
      <c r="I18" s="38">
        <v>28.486587436332762</v>
      </c>
      <c r="J18" s="38">
        <v>27.547894736842103</v>
      </c>
      <c r="K18" s="38">
        <v>25.516298811544985</v>
      </c>
      <c r="L18" s="38">
        <v>21.995614035087716</v>
      </c>
      <c r="M18" s="38">
        <v>18.818336162988114</v>
      </c>
      <c r="N18" s="38">
        <f t="shared" si="0"/>
        <v>23.866757602432106</v>
      </c>
    </row>
    <row r="19" spans="1:29">
      <c r="A19" s="39" t="s">
        <v>43</v>
      </c>
      <c r="B19" s="38">
        <v>16.329763170776996</v>
      </c>
      <c r="C19" s="38">
        <v>17.205561334044798</v>
      </c>
      <c r="D19" s="38">
        <v>19.863488124778449</v>
      </c>
      <c r="E19" s="38">
        <v>23.568728414442695</v>
      </c>
      <c r="F19" s="38">
        <v>26.995833966340868</v>
      </c>
      <c r="G19" s="38">
        <v>28.796535845107272</v>
      </c>
      <c r="H19" s="38">
        <v>29.186588680137053</v>
      </c>
      <c r="I19" s="38">
        <v>28.392081497611453</v>
      </c>
      <c r="J19" s="38">
        <v>27.276750392464681</v>
      </c>
      <c r="K19" s="38">
        <v>24.692930571732415</v>
      </c>
      <c r="L19" s="38">
        <v>21.222087912087922</v>
      </c>
      <c r="M19" s="38">
        <v>17.825581944936783</v>
      </c>
      <c r="N19" s="38">
        <f t="shared" ref="N19" si="1">AVERAGE(B19:M19)</f>
        <v>23.44632765453845</v>
      </c>
    </row>
    <row r="20" spans="1:29">
      <c r="A20" s="39" t="s">
        <v>67</v>
      </c>
      <c r="B20" s="38">
        <v>15.306594982078852</v>
      </c>
      <c r="C20" s="38">
        <v>16.764655172413793</v>
      </c>
      <c r="D20" s="38">
        <v>19.848745519713262</v>
      </c>
      <c r="E20" s="38">
        <v>23.747555555555554</v>
      </c>
      <c r="F20" s="38">
        <v>26.875053763440853</v>
      </c>
      <c r="G20" s="38">
        <v>28.021851851851853</v>
      </c>
      <c r="H20" s="38">
        <v>28.207240143369184</v>
      </c>
      <c r="I20" s="38">
        <v>27.602652329749102</v>
      </c>
      <c r="J20" s="38">
        <v>26.040074074074077</v>
      </c>
      <c r="K20" s="38">
        <v>23.520501792114693</v>
      </c>
      <c r="L20" s="38">
        <v>19.827037037037044</v>
      </c>
      <c r="M20" s="38">
        <v>16.495985663082433</v>
      </c>
      <c r="N20" s="38">
        <f>AVERAGE(B20:M20)</f>
        <v>22.688162323706724</v>
      </c>
    </row>
    <row r="22" spans="1:29">
      <c r="A22" s="31">
        <v>2020</v>
      </c>
      <c r="C22" s="130" t="s">
        <v>1</v>
      </c>
      <c r="D22" s="130"/>
      <c r="P22" s="31">
        <v>2020</v>
      </c>
      <c r="R22" s="130" t="s">
        <v>36</v>
      </c>
      <c r="S22" s="130"/>
    </row>
    <row r="24" spans="1:29">
      <c r="A24" s="36" t="s">
        <v>38</v>
      </c>
      <c r="B24" s="35">
        <v>1</v>
      </c>
      <c r="C24" s="35">
        <v>2</v>
      </c>
      <c r="D24" s="35">
        <v>3</v>
      </c>
      <c r="E24" s="35">
        <v>4</v>
      </c>
      <c r="F24" s="35">
        <v>5</v>
      </c>
      <c r="G24" s="35">
        <v>6</v>
      </c>
      <c r="H24" s="35">
        <v>7</v>
      </c>
      <c r="I24" s="35">
        <v>8</v>
      </c>
      <c r="J24" s="35">
        <v>9</v>
      </c>
      <c r="K24" s="35">
        <v>10</v>
      </c>
      <c r="L24" s="35">
        <v>11</v>
      </c>
      <c r="M24" s="35">
        <v>12</v>
      </c>
      <c r="N24" s="36" t="s">
        <v>17</v>
      </c>
      <c r="P24" s="36" t="s">
        <v>38</v>
      </c>
      <c r="Q24" s="35">
        <v>1</v>
      </c>
      <c r="R24" s="35">
        <v>2</v>
      </c>
      <c r="S24" s="35">
        <v>3</v>
      </c>
      <c r="T24" s="35">
        <v>4</v>
      </c>
      <c r="U24" s="35">
        <v>5</v>
      </c>
      <c r="V24" s="35">
        <v>6</v>
      </c>
      <c r="W24" s="35">
        <v>7</v>
      </c>
      <c r="X24" s="35">
        <v>8</v>
      </c>
      <c r="Y24" s="35">
        <v>9</v>
      </c>
      <c r="Z24" s="35">
        <v>10</v>
      </c>
      <c r="AA24" s="35">
        <v>11</v>
      </c>
      <c r="AB24" s="35">
        <v>12</v>
      </c>
      <c r="AC24" s="36" t="s">
        <v>17</v>
      </c>
    </row>
    <row r="25" spans="1:29">
      <c r="A25" s="39" t="s">
        <v>67</v>
      </c>
      <c r="B25" s="34">
        <v>16.206594982078851</v>
      </c>
      <c r="C25" s="34">
        <v>17.664655172413791</v>
      </c>
      <c r="D25" s="34">
        <v>18.548745519713261</v>
      </c>
      <c r="E25" s="34">
        <v>22.447555555555553</v>
      </c>
      <c r="F25" s="34">
        <v>25.575053763440852</v>
      </c>
      <c r="G25" s="34">
        <v>30.921851851851851</v>
      </c>
      <c r="H25" s="34">
        <v>31.107240143369182</v>
      </c>
      <c r="I25" s="34">
        <v>30.5026523297491</v>
      </c>
      <c r="J25" s="34">
        <v>26.940074074074076</v>
      </c>
      <c r="K25" s="34">
        <v>24.420501792114692</v>
      </c>
      <c r="L25" s="34">
        <v>20.727037037037043</v>
      </c>
      <c r="M25" s="34">
        <v>17.395985663082431</v>
      </c>
      <c r="N25" s="34">
        <v>23.538162323706729</v>
      </c>
      <c r="P25" s="39" t="s">
        <v>67</v>
      </c>
      <c r="Q25" s="34">
        <v>15.906594982078852</v>
      </c>
      <c r="R25" s="34">
        <v>17.364655172413794</v>
      </c>
      <c r="S25" s="34">
        <v>20.548745519713261</v>
      </c>
      <c r="T25" s="34">
        <v>24.447555555555553</v>
      </c>
      <c r="U25" s="34">
        <v>27.575053763440852</v>
      </c>
      <c r="V25" s="34">
        <v>28.321851851851854</v>
      </c>
      <c r="W25" s="34">
        <v>28.507240143369184</v>
      </c>
      <c r="X25" s="34">
        <v>27.902652329749102</v>
      </c>
      <c r="Y25" s="34">
        <v>26.540074074074077</v>
      </c>
      <c r="Z25" s="34">
        <v>24.020501792114693</v>
      </c>
      <c r="AA25" s="34">
        <v>20.327037037037044</v>
      </c>
      <c r="AB25" s="34">
        <v>17.095985663082434</v>
      </c>
      <c r="AC25" s="34">
        <v>23.213162323706726</v>
      </c>
    </row>
    <row r="26" spans="1:29">
      <c r="A26" s="39" t="s">
        <v>64</v>
      </c>
      <c r="B26" s="34">
        <v>17.720373514431241</v>
      </c>
      <c r="C26" s="34">
        <v>18.702534353124186</v>
      </c>
      <c r="D26" s="34">
        <v>19.014940577249568</v>
      </c>
      <c r="E26" s="34">
        <v>22.858070175438598</v>
      </c>
      <c r="F26" s="34">
        <v>25.755178268251271</v>
      </c>
      <c r="G26" s="34">
        <v>31.816842105263159</v>
      </c>
      <c r="H26" s="34">
        <v>31.868421052631575</v>
      </c>
      <c r="I26" s="34">
        <v>31.386587436332761</v>
      </c>
      <c r="J26" s="34">
        <v>28.447894736842102</v>
      </c>
      <c r="K26" s="34">
        <v>26.416298811544983</v>
      </c>
      <c r="L26" s="34">
        <v>22.895614035087714</v>
      </c>
      <c r="M26" s="34">
        <v>19.718336162988113</v>
      </c>
      <c r="N26" s="34">
        <v>24.716757602432107</v>
      </c>
      <c r="P26" s="39" t="s">
        <v>64</v>
      </c>
      <c r="Q26" s="34">
        <v>17.420373514431244</v>
      </c>
      <c r="R26" s="34">
        <v>18.402534353124189</v>
      </c>
      <c r="S26" s="34">
        <v>21.014940577249568</v>
      </c>
      <c r="T26" s="34">
        <v>24.858070175438598</v>
      </c>
      <c r="U26" s="34">
        <v>27.755178268251271</v>
      </c>
      <c r="V26" s="34">
        <v>29.216842105263161</v>
      </c>
      <c r="W26" s="34">
        <v>29.268421052631577</v>
      </c>
      <c r="X26" s="34">
        <v>28.786587436332763</v>
      </c>
      <c r="Y26" s="34">
        <v>28.047894736842103</v>
      </c>
      <c r="Z26" s="34">
        <v>26.016298811544985</v>
      </c>
      <c r="AA26" s="34">
        <v>22.495614035087716</v>
      </c>
      <c r="AB26" s="34">
        <v>19.418336162988115</v>
      </c>
      <c r="AC26" s="34">
        <v>24.391757602432104</v>
      </c>
    </row>
    <row r="27" spans="1:29">
      <c r="A27" s="39" t="s">
        <v>68</v>
      </c>
      <c r="B27" s="34">
        <v>17.241865357643761</v>
      </c>
      <c r="C27" s="34">
        <v>18.278171717712571</v>
      </c>
      <c r="D27" s="34">
        <v>18.876788218793827</v>
      </c>
      <c r="E27" s="34">
        <v>22.525724637681154</v>
      </c>
      <c r="F27" s="34">
        <v>25.635904628331005</v>
      </c>
      <c r="G27" s="34">
        <v>31.516474637681146</v>
      </c>
      <c r="H27" s="34">
        <v>31.755550760599853</v>
      </c>
      <c r="I27" s="34">
        <v>31.24252602052114</v>
      </c>
      <c r="J27" s="34">
        <v>28.117246376811597</v>
      </c>
      <c r="K27" s="34">
        <v>25.640462833099576</v>
      </c>
      <c r="L27" s="34">
        <v>22.209014492753628</v>
      </c>
      <c r="M27" s="34">
        <v>18.713113604488075</v>
      </c>
      <c r="N27" s="34">
        <v>24.312736940509776</v>
      </c>
      <c r="P27" s="39" t="s">
        <v>68</v>
      </c>
      <c r="Q27" s="34">
        <v>16.941865357643763</v>
      </c>
      <c r="R27" s="34">
        <v>17.978171717712573</v>
      </c>
      <c r="S27" s="34">
        <v>20.876788218793827</v>
      </c>
      <c r="T27" s="34">
        <v>24.525724637681154</v>
      </c>
      <c r="U27" s="34">
        <v>27.635904628331005</v>
      </c>
      <c r="V27" s="34">
        <v>28.916474637681148</v>
      </c>
      <c r="W27" s="34">
        <v>29.155550760599855</v>
      </c>
      <c r="X27" s="34">
        <v>28.642526020521142</v>
      </c>
      <c r="Y27" s="34">
        <v>27.717246376811598</v>
      </c>
      <c r="Z27" s="34">
        <v>25.240462833099578</v>
      </c>
      <c r="AA27" s="34">
        <v>21.809014492753629</v>
      </c>
      <c r="AB27" s="34">
        <v>18.413113604488078</v>
      </c>
      <c r="AC27" s="34">
        <v>23.98773694050978</v>
      </c>
    </row>
    <row r="28" spans="1:29">
      <c r="A28" s="39" t="s">
        <v>69</v>
      </c>
      <c r="B28" s="34">
        <v>17.487868162692848</v>
      </c>
      <c r="C28" s="34">
        <v>18.375168665667161</v>
      </c>
      <c r="D28" s="34">
        <v>18.842145862552591</v>
      </c>
      <c r="E28" s="34">
        <v>22.74</v>
      </c>
      <c r="F28" s="34">
        <v>25.743057503506314</v>
      </c>
      <c r="G28" s="34">
        <v>31.920362318840574</v>
      </c>
      <c r="H28" s="34">
        <v>32.117531556802241</v>
      </c>
      <c r="I28" s="34">
        <v>31.518653576437593</v>
      </c>
      <c r="J28" s="34">
        <v>28.470797101449275</v>
      </c>
      <c r="K28" s="34">
        <v>25.991725105189332</v>
      </c>
      <c r="L28" s="34">
        <v>22.488840579710143</v>
      </c>
      <c r="M28" s="34">
        <v>19.101402524544181</v>
      </c>
      <c r="N28" s="34">
        <v>24.566462746449357</v>
      </c>
      <c r="P28" s="39" t="s">
        <v>69</v>
      </c>
      <c r="Q28" s="34">
        <v>17.187868162692851</v>
      </c>
      <c r="R28" s="34">
        <v>18.075168665667164</v>
      </c>
      <c r="S28" s="34">
        <v>20.842145862552591</v>
      </c>
      <c r="T28" s="34">
        <v>24.74</v>
      </c>
      <c r="U28" s="34">
        <v>27.743057503506314</v>
      </c>
      <c r="V28" s="34">
        <v>29.320362318840576</v>
      </c>
      <c r="W28" s="34">
        <v>29.51753155680224</v>
      </c>
      <c r="X28" s="34">
        <v>28.918653576437595</v>
      </c>
      <c r="Y28" s="34">
        <v>28.070797101449276</v>
      </c>
      <c r="Z28" s="34">
        <v>25.591725105189333</v>
      </c>
      <c r="AA28" s="34">
        <v>22.088840579710144</v>
      </c>
      <c r="AB28" s="34">
        <v>18.801402524544184</v>
      </c>
      <c r="AC28" s="34">
        <v>24.241462746449358</v>
      </c>
    </row>
    <row r="29" spans="1:29">
      <c r="A29" s="39" t="s">
        <v>40</v>
      </c>
      <c r="B29" s="34">
        <v>17.464865430622005</v>
      </c>
      <c r="C29" s="34">
        <v>17.927870813397135</v>
      </c>
      <c r="D29" s="34">
        <v>18.490071770334929</v>
      </c>
      <c r="E29" s="34">
        <v>22.212772461456673</v>
      </c>
      <c r="F29" s="34">
        <v>25.739234449760769</v>
      </c>
      <c r="G29" s="34">
        <v>31.645069112174369</v>
      </c>
      <c r="H29" s="34">
        <v>32.013922115895795</v>
      </c>
      <c r="I29" s="34">
        <v>30.998587852206263</v>
      </c>
      <c r="J29" s="34">
        <v>27.895933014354064</v>
      </c>
      <c r="K29" s="34">
        <v>25.462200956937806</v>
      </c>
      <c r="L29" s="34">
        <v>22.407177033492822</v>
      </c>
      <c r="M29" s="34">
        <v>18.846889952153106</v>
      </c>
      <c r="N29" s="34">
        <v>24.258716246898814</v>
      </c>
      <c r="P29" s="39" t="s">
        <v>40</v>
      </c>
      <c r="Q29" s="34">
        <v>17.164865430622008</v>
      </c>
      <c r="R29" s="34">
        <v>17.627870813397138</v>
      </c>
      <c r="S29" s="34">
        <v>20.490071770334929</v>
      </c>
      <c r="T29" s="34">
        <v>24.212772461456673</v>
      </c>
      <c r="U29" s="34">
        <v>27.739234449760769</v>
      </c>
      <c r="V29" s="34">
        <v>29.045069112174371</v>
      </c>
      <c r="W29" s="34">
        <v>29.413922115895797</v>
      </c>
      <c r="X29" s="34">
        <v>28.398587852206266</v>
      </c>
      <c r="Y29" s="34">
        <v>27.495933014354065</v>
      </c>
      <c r="Z29" s="34">
        <v>25.062200956937808</v>
      </c>
      <c r="AA29" s="34">
        <v>22.007177033492823</v>
      </c>
      <c r="AB29" s="34">
        <v>18.546889952153109</v>
      </c>
      <c r="AC29" s="34">
        <v>23.933716246898811</v>
      </c>
    </row>
    <row r="30" spans="1:29">
      <c r="A30" s="39" t="s">
        <v>43</v>
      </c>
      <c r="B30" s="34">
        <v>17.229763170776994</v>
      </c>
      <c r="C30" s="34">
        <v>18.105561334044797</v>
      </c>
      <c r="D30" s="34">
        <v>18.563488124778448</v>
      </c>
      <c r="E30" s="34">
        <v>22.268728414442695</v>
      </c>
      <c r="F30" s="34">
        <v>25.695833966340867</v>
      </c>
      <c r="G30" s="34">
        <v>31.69653584510727</v>
      </c>
      <c r="H30" s="34">
        <v>32.086588680137055</v>
      </c>
      <c r="I30" s="34">
        <v>31.292081497611452</v>
      </c>
      <c r="J30" s="34">
        <v>28.17675039246468</v>
      </c>
      <c r="K30" s="34">
        <v>25.592930571732413</v>
      </c>
      <c r="L30" s="34">
        <v>22.12208791208792</v>
      </c>
      <c r="M30" s="34">
        <v>18.725581944936781</v>
      </c>
      <c r="N30" s="34">
        <v>24.296327654538445</v>
      </c>
      <c r="P30" s="39" t="s">
        <v>43</v>
      </c>
      <c r="Q30" s="34">
        <v>16.929763170776997</v>
      </c>
      <c r="R30" s="34">
        <v>17.8055613340448</v>
      </c>
      <c r="S30" s="34">
        <v>20.563488124778448</v>
      </c>
      <c r="T30" s="34">
        <v>24.268728414442695</v>
      </c>
      <c r="U30" s="34">
        <v>27.695833966340867</v>
      </c>
      <c r="V30" s="34">
        <v>29.096535845107272</v>
      </c>
      <c r="W30" s="34">
        <v>29.486588680137054</v>
      </c>
      <c r="X30" s="34">
        <v>28.692081497611454</v>
      </c>
      <c r="Y30" s="34">
        <v>27.776750392464681</v>
      </c>
      <c r="Z30" s="34">
        <v>25.192930571732415</v>
      </c>
      <c r="AA30" s="34">
        <v>21.722087912087922</v>
      </c>
      <c r="AB30" s="34">
        <v>18.425581944936784</v>
      </c>
      <c r="AC30" s="34">
        <v>23.971327654538452</v>
      </c>
    </row>
    <row r="31" spans="1:29">
      <c r="A31" s="39" t="s">
        <v>45</v>
      </c>
      <c r="B31" s="34">
        <v>17.247826086956522</v>
      </c>
      <c r="C31" s="34">
        <v>17.951930284857571</v>
      </c>
      <c r="D31" s="34">
        <v>18.318092566619917</v>
      </c>
      <c r="E31" s="34">
        <v>21.997753623188395</v>
      </c>
      <c r="F31" s="34">
        <v>25.582889200561013</v>
      </c>
      <c r="G31" s="34">
        <v>31.568043478260872</v>
      </c>
      <c r="H31" s="34">
        <v>32.031837307152877</v>
      </c>
      <c r="I31" s="34">
        <v>31.211991584852736</v>
      </c>
      <c r="J31" s="34">
        <v>27.926159420289853</v>
      </c>
      <c r="K31" s="34">
        <v>25.294670406732113</v>
      </c>
      <c r="L31" s="34">
        <v>22.150144927536232</v>
      </c>
      <c r="M31" s="34">
        <v>18.691374474053291</v>
      </c>
      <c r="N31" s="34">
        <v>24.164392780088448</v>
      </c>
      <c r="P31" s="39" t="s">
        <v>45</v>
      </c>
      <c r="Q31" s="34">
        <v>16.947826086956525</v>
      </c>
      <c r="R31" s="34">
        <v>17.651930284857574</v>
      </c>
      <c r="S31" s="34">
        <v>20.318092566619917</v>
      </c>
      <c r="T31" s="34">
        <v>23.997753623188395</v>
      </c>
      <c r="U31" s="34">
        <v>27.582889200561013</v>
      </c>
      <c r="V31" s="34">
        <v>28.968043478260874</v>
      </c>
      <c r="W31" s="34">
        <v>29.431837307152875</v>
      </c>
      <c r="X31" s="34">
        <v>28.611991584852738</v>
      </c>
      <c r="Y31" s="34">
        <v>27.526159420289854</v>
      </c>
      <c r="Z31" s="34">
        <v>24.894670406732114</v>
      </c>
      <c r="AA31" s="34">
        <v>21.750144927536233</v>
      </c>
      <c r="AB31" s="34">
        <v>18.391374474053293</v>
      </c>
      <c r="AC31" s="34">
        <v>23.839392780088449</v>
      </c>
    </row>
    <row r="32" spans="1:29">
      <c r="A32" s="39" t="s">
        <v>70</v>
      </c>
      <c r="B32" s="34">
        <v>16.550035370684775</v>
      </c>
      <c r="C32" s="34">
        <v>17.285908467288913</v>
      </c>
      <c r="D32" s="34">
        <v>17.836262026032831</v>
      </c>
      <c r="E32" s="34">
        <v>21.474070525706637</v>
      </c>
      <c r="F32" s="34">
        <v>24.819435607668364</v>
      </c>
      <c r="G32" s="34">
        <v>30.763800469054583</v>
      </c>
      <c r="H32" s="34">
        <v>31.127393800747104</v>
      </c>
      <c r="I32" s="34">
        <v>30.476450879575591</v>
      </c>
      <c r="J32" s="34">
        <v>27.246966374268997</v>
      </c>
      <c r="K32" s="34">
        <v>24.755068619128462</v>
      </c>
      <c r="L32" s="34">
        <v>21.541760782163742</v>
      </c>
      <c r="M32" s="34">
        <v>17.953129598189019</v>
      </c>
      <c r="N32" s="34">
        <v>23.485856876709082</v>
      </c>
      <c r="P32" s="39" t="s">
        <v>70</v>
      </c>
      <c r="Q32" s="34">
        <v>16.250035370684774</v>
      </c>
      <c r="R32" s="34">
        <v>16.985908467288915</v>
      </c>
      <c r="S32" s="34">
        <v>19.836262026032831</v>
      </c>
      <c r="T32" s="34">
        <v>23.474070525706637</v>
      </c>
      <c r="U32" s="34">
        <v>26.819435607668364</v>
      </c>
      <c r="V32" s="34">
        <v>28.163800469054586</v>
      </c>
      <c r="W32" s="34">
        <v>28.527393800747106</v>
      </c>
      <c r="X32" s="34">
        <v>27.876450879575593</v>
      </c>
      <c r="Y32" s="34">
        <v>26.846966374268998</v>
      </c>
      <c r="Z32" s="34">
        <v>24.355068619128463</v>
      </c>
      <c r="AA32" s="34">
        <v>21.141760782163743</v>
      </c>
      <c r="AB32" s="34">
        <v>17.653129598189022</v>
      </c>
      <c r="AC32" s="34">
        <v>23.160856876709087</v>
      </c>
    </row>
    <row r="33" spans="1:29">
      <c r="A33" s="39" t="s">
        <v>48</v>
      </c>
      <c r="B33" s="34">
        <v>17.479874080362197</v>
      </c>
      <c r="C33" s="34">
        <v>18.115819181574626</v>
      </c>
      <c r="D33" s="34">
        <v>18.585926004527447</v>
      </c>
      <c r="E33" s="34">
        <v>22.274404848927883</v>
      </c>
      <c r="F33" s="34">
        <v>25.789970288624779</v>
      </c>
      <c r="G33" s="34">
        <v>31.650258802387906</v>
      </c>
      <c r="H33" s="34">
        <v>31.957056107731244</v>
      </c>
      <c r="I33" s="34">
        <v>31.141195503231494</v>
      </c>
      <c r="J33" s="34">
        <v>28.126758040935666</v>
      </c>
      <c r="K33" s="34">
        <v>25.712634850735707</v>
      </c>
      <c r="L33" s="34">
        <v>22.555059393274863</v>
      </c>
      <c r="M33" s="34">
        <v>19.07076212656003</v>
      </c>
      <c r="N33" s="34">
        <v>24.37164326907282</v>
      </c>
      <c r="P33" s="39" t="s">
        <v>48</v>
      </c>
      <c r="Q33" s="34">
        <v>17.1798740803622</v>
      </c>
      <c r="R33" s="34">
        <v>17.815819181574629</v>
      </c>
      <c r="S33" s="34">
        <v>20.585926004527447</v>
      </c>
      <c r="T33" s="34">
        <v>24.274404848927883</v>
      </c>
      <c r="U33" s="34">
        <v>27.789970288624779</v>
      </c>
      <c r="V33" s="34">
        <v>29.050258802387908</v>
      </c>
      <c r="W33" s="34">
        <v>29.357056107731246</v>
      </c>
      <c r="X33" s="34">
        <v>28.541195503231496</v>
      </c>
      <c r="Y33" s="34">
        <v>27.726758040935668</v>
      </c>
      <c r="Z33" s="34">
        <v>25.312634850735709</v>
      </c>
      <c r="AA33" s="34">
        <v>22.155059393274865</v>
      </c>
      <c r="AB33" s="34">
        <v>18.770762126560033</v>
      </c>
      <c r="AC33" s="34">
        <v>24.04664326907282</v>
      </c>
    </row>
    <row r="35" spans="1:29">
      <c r="A35" s="70">
        <v>2030</v>
      </c>
      <c r="C35" s="130" t="s">
        <v>1</v>
      </c>
      <c r="D35" s="130"/>
      <c r="P35" s="31">
        <v>2030</v>
      </c>
      <c r="R35" s="130" t="s">
        <v>36</v>
      </c>
      <c r="S35" s="130"/>
    </row>
    <row r="37" spans="1:29">
      <c r="A37" s="36" t="s">
        <v>38</v>
      </c>
      <c r="B37" s="35">
        <v>1</v>
      </c>
      <c r="C37" s="35">
        <v>2</v>
      </c>
      <c r="D37" s="35">
        <v>3</v>
      </c>
      <c r="E37" s="35">
        <v>4</v>
      </c>
      <c r="F37" s="35">
        <v>5</v>
      </c>
      <c r="G37" s="35">
        <v>6</v>
      </c>
      <c r="H37" s="35">
        <v>7</v>
      </c>
      <c r="I37" s="35">
        <v>8</v>
      </c>
      <c r="J37" s="35">
        <v>9</v>
      </c>
      <c r="K37" s="35">
        <v>10</v>
      </c>
      <c r="L37" s="35">
        <v>11</v>
      </c>
      <c r="M37" s="35">
        <v>12</v>
      </c>
      <c r="N37" s="36" t="s">
        <v>17</v>
      </c>
      <c r="P37" s="36" t="s">
        <v>38</v>
      </c>
      <c r="Q37" s="35">
        <v>1</v>
      </c>
      <c r="R37" s="35">
        <v>2</v>
      </c>
      <c r="S37" s="35">
        <v>3</v>
      </c>
      <c r="T37" s="35">
        <v>4</v>
      </c>
      <c r="U37" s="35">
        <v>5</v>
      </c>
      <c r="V37" s="35">
        <v>6</v>
      </c>
      <c r="W37" s="35">
        <v>7</v>
      </c>
      <c r="X37" s="35">
        <v>8</v>
      </c>
      <c r="Y37" s="35">
        <v>9</v>
      </c>
      <c r="Z37" s="35">
        <v>10</v>
      </c>
      <c r="AA37" s="35">
        <v>11</v>
      </c>
      <c r="AB37" s="35">
        <v>12</v>
      </c>
      <c r="AC37" s="36" t="s">
        <v>17</v>
      </c>
    </row>
    <row r="38" spans="1:29">
      <c r="A38" s="39" t="s">
        <v>67</v>
      </c>
      <c r="B38" s="34">
        <v>16.506594982078852</v>
      </c>
      <c r="C38" s="34">
        <v>17.964655172413792</v>
      </c>
      <c r="D38" s="34">
        <v>17.848745519713262</v>
      </c>
      <c r="E38" s="34">
        <v>21.747555555555554</v>
      </c>
      <c r="F38" s="34">
        <v>24.875053763440853</v>
      </c>
      <c r="G38" s="34">
        <v>32.421851851851855</v>
      </c>
      <c r="H38" s="34">
        <v>32.607240143369182</v>
      </c>
      <c r="I38" s="34">
        <v>32.002652329749104</v>
      </c>
      <c r="J38" s="34">
        <v>27.440074074074076</v>
      </c>
      <c r="K38" s="34">
        <v>24.920501792114692</v>
      </c>
      <c r="L38" s="34">
        <v>21.227037037037043</v>
      </c>
      <c r="M38" s="34">
        <v>17.695985663082432</v>
      </c>
      <c r="N38" s="34">
        <v>23.938162323706724</v>
      </c>
      <c r="P38" s="39" t="s">
        <v>67</v>
      </c>
      <c r="Q38" s="34">
        <v>16.106594982078853</v>
      </c>
      <c r="R38" s="34">
        <v>17.564655172413794</v>
      </c>
      <c r="S38" s="34">
        <v>20.74874551971326</v>
      </c>
      <c r="T38" s="34">
        <v>24.647555555555552</v>
      </c>
      <c r="U38" s="34">
        <v>27.775053763440852</v>
      </c>
      <c r="V38" s="34">
        <v>28.521851851851853</v>
      </c>
      <c r="W38" s="34">
        <v>28.707240143369184</v>
      </c>
      <c r="X38" s="34">
        <v>28.102652329749102</v>
      </c>
      <c r="Y38" s="34">
        <v>26.640074074074079</v>
      </c>
      <c r="Z38" s="34">
        <v>24.120501792114695</v>
      </c>
      <c r="AA38" s="34">
        <v>20.427037037037046</v>
      </c>
      <c r="AB38" s="34">
        <v>17.295985663082433</v>
      </c>
      <c r="AC38" s="34">
        <v>23.388162323706727</v>
      </c>
    </row>
    <row r="39" spans="1:29">
      <c r="A39" s="39" t="s">
        <v>64</v>
      </c>
      <c r="B39" s="34">
        <v>18.020373514431242</v>
      </c>
      <c r="C39" s="34">
        <v>19.002534353124187</v>
      </c>
      <c r="D39" s="34">
        <v>18.314940577249569</v>
      </c>
      <c r="E39" s="34">
        <v>22.158070175438599</v>
      </c>
      <c r="F39" s="34">
        <v>25.055178268251272</v>
      </c>
      <c r="G39" s="34">
        <v>33.316842105263163</v>
      </c>
      <c r="H39" s="34">
        <v>33.368421052631575</v>
      </c>
      <c r="I39" s="34">
        <v>32.886587436332761</v>
      </c>
      <c r="J39" s="34">
        <v>28.947894736842102</v>
      </c>
      <c r="K39" s="34">
        <v>26.916298811544983</v>
      </c>
      <c r="L39" s="34">
        <v>23.395614035087714</v>
      </c>
      <c r="M39" s="34">
        <v>20.018336162988113</v>
      </c>
      <c r="N39" s="34">
        <v>25.116757602432113</v>
      </c>
      <c r="P39" s="39" t="s">
        <v>64</v>
      </c>
      <c r="Q39" s="34">
        <v>17.620373514431243</v>
      </c>
      <c r="R39" s="34">
        <v>18.602534353124188</v>
      </c>
      <c r="S39" s="34">
        <v>21.214940577249568</v>
      </c>
      <c r="T39" s="34">
        <v>25.058070175438598</v>
      </c>
      <c r="U39" s="34">
        <v>27.95517826825127</v>
      </c>
      <c r="V39" s="34">
        <v>29.416842105263161</v>
      </c>
      <c r="W39" s="34">
        <v>29.468421052631577</v>
      </c>
      <c r="X39" s="34">
        <v>28.986587436332762</v>
      </c>
      <c r="Y39" s="34">
        <v>28.147894736842105</v>
      </c>
      <c r="Z39" s="34">
        <v>26.116298811544986</v>
      </c>
      <c r="AA39" s="34">
        <v>22.595614035087717</v>
      </c>
      <c r="AB39" s="34">
        <v>19.618336162988115</v>
      </c>
      <c r="AC39" s="34">
        <v>24.566757602432105</v>
      </c>
    </row>
    <row r="40" spans="1:29">
      <c r="A40" s="39" t="s">
        <v>68</v>
      </c>
      <c r="B40" s="34">
        <v>17.541865357643761</v>
      </c>
      <c r="C40" s="34">
        <v>18.578171717712571</v>
      </c>
      <c r="D40" s="34">
        <v>18.176788218793828</v>
      </c>
      <c r="E40" s="34">
        <v>21.825724637681155</v>
      </c>
      <c r="F40" s="34">
        <v>24.935904628331006</v>
      </c>
      <c r="G40" s="34">
        <v>33.016474637681149</v>
      </c>
      <c r="H40" s="34">
        <v>33.255550760599853</v>
      </c>
      <c r="I40" s="34">
        <v>32.74252602052114</v>
      </c>
      <c r="J40" s="34">
        <v>28.617246376811597</v>
      </c>
      <c r="K40" s="34">
        <v>26.140462833099576</v>
      </c>
      <c r="L40" s="34">
        <v>22.709014492753628</v>
      </c>
      <c r="M40" s="34">
        <v>19.013113604488076</v>
      </c>
      <c r="N40" s="34">
        <v>24.712736940509775</v>
      </c>
      <c r="P40" s="39" t="s">
        <v>68</v>
      </c>
      <c r="Q40" s="34">
        <v>17.141865357643763</v>
      </c>
      <c r="R40" s="34">
        <v>18.178171717712573</v>
      </c>
      <c r="S40" s="34">
        <v>21.076788218793826</v>
      </c>
      <c r="T40" s="34">
        <v>24.725724637681154</v>
      </c>
      <c r="U40" s="34">
        <v>27.835904628331004</v>
      </c>
      <c r="V40" s="34">
        <v>29.116474637681147</v>
      </c>
      <c r="W40" s="34">
        <v>29.355550760599854</v>
      </c>
      <c r="X40" s="34">
        <v>28.842526020521142</v>
      </c>
      <c r="Y40" s="34">
        <v>27.8172463768116</v>
      </c>
      <c r="Z40" s="34">
        <v>25.340462833099579</v>
      </c>
      <c r="AA40" s="34">
        <v>21.909014492753631</v>
      </c>
      <c r="AB40" s="34">
        <v>18.613113604488078</v>
      </c>
      <c r="AC40" s="34">
        <v>24.162736940509777</v>
      </c>
    </row>
    <row r="41" spans="1:29">
      <c r="A41" s="39" t="s">
        <v>69</v>
      </c>
      <c r="B41" s="34">
        <v>17.787868162692849</v>
      </c>
      <c r="C41" s="34">
        <v>18.675168665667162</v>
      </c>
      <c r="D41" s="34">
        <v>18.142145862552592</v>
      </c>
      <c r="E41" s="34">
        <v>22.04</v>
      </c>
      <c r="F41" s="34">
        <v>25.043057503506315</v>
      </c>
      <c r="G41" s="34">
        <v>33.420362318840574</v>
      </c>
      <c r="H41" s="34">
        <v>33.617531556802241</v>
      </c>
      <c r="I41" s="34">
        <v>33.018653576437593</v>
      </c>
      <c r="J41" s="34">
        <v>28.970797101449275</v>
      </c>
      <c r="K41" s="34">
        <v>26.491725105189332</v>
      </c>
      <c r="L41" s="34">
        <v>22.988840579710143</v>
      </c>
      <c r="M41" s="34">
        <v>19.401402524544181</v>
      </c>
      <c r="N41" s="34">
        <v>24.966462746449356</v>
      </c>
      <c r="P41" s="39" t="s">
        <v>69</v>
      </c>
      <c r="Q41" s="34">
        <v>17.38786816269285</v>
      </c>
      <c r="R41" s="34">
        <v>18.275168665667163</v>
      </c>
      <c r="S41" s="34">
        <v>21.042145862552591</v>
      </c>
      <c r="T41" s="34">
        <v>24.94</v>
      </c>
      <c r="U41" s="34">
        <v>27.943057503506314</v>
      </c>
      <c r="V41" s="34">
        <v>29.520362318840576</v>
      </c>
      <c r="W41" s="34">
        <v>29.717531556802239</v>
      </c>
      <c r="X41" s="34">
        <v>29.118653576437595</v>
      </c>
      <c r="Y41" s="34">
        <v>28.170797101449278</v>
      </c>
      <c r="Z41" s="34">
        <v>25.691725105189334</v>
      </c>
      <c r="AA41" s="34">
        <v>22.188840579710146</v>
      </c>
      <c r="AB41" s="34">
        <v>19.001402524544183</v>
      </c>
      <c r="AC41" s="34">
        <v>24.416462746449355</v>
      </c>
    </row>
    <row r="42" spans="1:29">
      <c r="A42" s="39" t="s">
        <v>40</v>
      </c>
      <c r="B42" s="34">
        <v>17.764865430622006</v>
      </c>
      <c r="C42" s="34">
        <v>18.227870813397136</v>
      </c>
      <c r="D42" s="34">
        <v>17.790071770334929</v>
      </c>
      <c r="E42" s="34">
        <v>21.512772461456674</v>
      </c>
      <c r="F42" s="34">
        <v>25.03923444976077</v>
      </c>
      <c r="G42" s="34">
        <v>33.145069112174369</v>
      </c>
      <c r="H42" s="34">
        <v>33.513922115895795</v>
      </c>
      <c r="I42" s="34">
        <v>32.498587852206263</v>
      </c>
      <c r="J42" s="34">
        <v>28.395933014354064</v>
      </c>
      <c r="K42" s="34">
        <v>25.962200956937806</v>
      </c>
      <c r="L42" s="34">
        <v>22.907177033492822</v>
      </c>
      <c r="M42" s="34">
        <v>19.146889952153106</v>
      </c>
      <c r="N42" s="34">
        <v>24.658716246898816</v>
      </c>
      <c r="P42" s="39" t="s">
        <v>40</v>
      </c>
      <c r="Q42" s="34">
        <v>17.364865430622007</v>
      </c>
      <c r="R42" s="34">
        <v>17.827870813397137</v>
      </c>
      <c r="S42" s="34">
        <v>20.690071770334928</v>
      </c>
      <c r="T42" s="34">
        <v>24.412772461456672</v>
      </c>
      <c r="U42" s="34">
        <v>27.939234449760768</v>
      </c>
      <c r="V42" s="34">
        <v>29.24506911217437</v>
      </c>
      <c r="W42" s="34">
        <v>29.613922115895797</v>
      </c>
      <c r="X42" s="34">
        <v>28.598587852206265</v>
      </c>
      <c r="Y42" s="34">
        <v>27.595933014354067</v>
      </c>
      <c r="Z42" s="34">
        <v>25.162200956937809</v>
      </c>
      <c r="AA42" s="34">
        <v>22.107177033492825</v>
      </c>
      <c r="AB42" s="34">
        <v>18.746889952153108</v>
      </c>
      <c r="AC42" s="34">
        <v>24.108716246898808</v>
      </c>
    </row>
    <row r="43" spans="1:29">
      <c r="A43" s="39" t="s">
        <v>43</v>
      </c>
      <c r="B43" s="34">
        <v>17.529763170776995</v>
      </c>
      <c r="C43" s="34">
        <v>18.405561334044798</v>
      </c>
      <c r="D43" s="34">
        <v>17.863488124778449</v>
      </c>
      <c r="E43" s="34">
        <v>21.568728414442695</v>
      </c>
      <c r="F43" s="34">
        <v>24.995833966340868</v>
      </c>
      <c r="G43" s="34">
        <v>33.19653584510727</v>
      </c>
      <c r="H43" s="34">
        <v>33.586588680137055</v>
      </c>
      <c r="I43" s="34">
        <v>32.792081497611456</v>
      </c>
      <c r="J43" s="34">
        <v>28.67675039246468</v>
      </c>
      <c r="K43" s="34">
        <v>26.092930571732413</v>
      </c>
      <c r="L43" s="34">
        <v>22.62208791208792</v>
      </c>
      <c r="M43" s="34">
        <v>19.025581944936782</v>
      </c>
      <c r="N43" s="34">
        <v>24.696327654538447</v>
      </c>
      <c r="P43" s="39" t="s">
        <v>43</v>
      </c>
      <c r="Q43" s="34">
        <v>17.129763170776997</v>
      </c>
      <c r="R43" s="34">
        <v>18.005561334044799</v>
      </c>
      <c r="S43" s="34">
        <v>20.763488124778448</v>
      </c>
      <c r="T43" s="34">
        <v>24.468728414442694</v>
      </c>
      <c r="U43" s="34">
        <v>27.895833966340867</v>
      </c>
      <c r="V43" s="34">
        <v>29.296535845107272</v>
      </c>
      <c r="W43" s="34">
        <v>29.686588680137053</v>
      </c>
      <c r="X43" s="34">
        <v>28.892081497611453</v>
      </c>
      <c r="Y43" s="34">
        <v>27.876750392464682</v>
      </c>
      <c r="Z43" s="34">
        <v>25.292930571732416</v>
      </c>
      <c r="AA43" s="34">
        <v>21.822087912087923</v>
      </c>
      <c r="AB43" s="34">
        <v>18.625581944936783</v>
      </c>
      <c r="AC43" s="34">
        <v>24.146327654538453</v>
      </c>
    </row>
    <row r="44" spans="1:29">
      <c r="A44" s="39" t="s">
        <v>45</v>
      </c>
      <c r="B44" s="34">
        <v>17.547826086956523</v>
      </c>
      <c r="C44" s="34">
        <v>18.251930284857572</v>
      </c>
      <c r="D44" s="34">
        <v>17.618092566619918</v>
      </c>
      <c r="E44" s="34">
        <v>21.297753623188395</v>
      </c>
      <c r="F44" s="34">
        <v>24.882889200561014</v>
      </c>
      <c r="G44" s="34">
        <v>33.068043478260876</v>
      </c>
      <c r="H44" s="34">
        <v>33.531837307152877</v>
      </c>
      <c r="I44" s="34">
        <v>32.71199158485274</v>
      </c>
      <c r="J44" s="34">
        <v>28.426159420289853</v>
      </c>
      <c r="K44" s="34">
        <v>25.794670406732113</v>
      </c>
      <c r="L44" s="34">
        <v>22.650144927536232</v>
      </c>
      <c r="M44" s="34">
        <v>18.991374474053291</v>
      </c>
      <c r="N44" s="34">
        <v>24.564392780088454</v>
      </c>
      <c r="P44" s="39" t="s">
        <v>45</v>
      </c>
      <c r="Q44" s="34">
        <v>17.147826086956524</v>
      </c>
      <c r="R44" s="34">
        <v>17.851930284857573</v>
      </c>
      <c r="S44" s="34">
        <v>20.518092566619917</v>
      </c>
      <c r="T44" s="34">
        <v>24.197753623188394</v>
      </c>
      <c r="U44" s="34">
        <v>27.782889200561012</v>
      </c>
      <c r="V44" s="34">
        <v>29.168043478260874</v>
      </c>
      <c r="W44" s="34">
        <v>29.631837307152875</v>
      </c>
      <c r="X44" s="34">
        <v>28.811991584852738</v>
      </c>
      <c r="Y44" s="34">
        <v>27.626159420289856</v>
      </c>
      <c r="Z44" s="34">
        <v>24.994670406732116</v>
      </c>
      <c r="AA44" s="34">
        <v>21.850144927536235</v>
      </c>
      <c r="AB44" s="34">
        <v>18.591374474053293</v>
      </c>
      <c r="AC44" s="34">
        <v>24.014392780088446</v>
      </c>
    </row>
    <row r="45" spans="1:29">
      <c r="A45" s="39" t="s">
        <v>70</v>
      </c>
      <c r="B45" s="34">
        <v>16.850035370684775</v>
      </c>
      <c r="C45" s="34">
        <v>17.585908467288913</v>
      </c>
      <c r="D45" s="34">
        <v>17.136262026032831</v>
      </c>
      <c r="E45" s="34">
        <v>20.774070525706637</v>
      </c>
      <c r="F45" s="34">
        <v>24.119435607668365</v>
      </c>
      <c r="G45" s="34">
        <v>32.263800469054587</v>
      </c>
      <c r="H45" s="34">
        <v>32.627393800747107</v>
      </c>
      <c r="I45" s="34">
        <v>31.976450879575594</v>
      </c>
      <c r="J45" s="34">
        <v>27.746966374268997</v>
      </c>
      <c r="K45" s="34">
        <v>25.255068619128462</v>
      </c>
      <c r="L45" s="34">
        <v>22.041760782163742</v>
      </c>
      <c r="M45" s="34">
        <v>18.25312959818902</v>
      </c>
      <c r="N45" s="34">
        <v>23.885856876709084</v>
      </c>
      <c r="P45" s="39" t="s">
        <v>70</v>
      </c>
      <c r="Q45" s="34">
        <v>16.450035370684773</v>
      </c>
      <c r="R45" s="34">
        <v>17.185908467288915</v>
      </c>
      <c r="S45" s="34">
        <v>20.03626202603283</v>
      </c>
      <c r="T45" s="34">
        <v>23.674070525706636</v>
      </c>
      <c r="U45" s="34">
        <v>27.019435607668363</v>
      </c>
      <c r="V45" s="34">
        <v>28.363800469054585</v>
      </c>
      <c r="W45" s="34">
        <v>28.727393800747105</v>
      </c>
      <c r="X45" s="34">
        <v>28.076450879575592</v>
      </c>
      <c r="Y45" s="34">
        <v>26.946966374269</v>
      </c>
      <c r="Z45" s="34">
        <v>24.455068619128465</v>
      </c>
      <c r="AA45" s="34">
        <v>21.241760782163745</v>
      </c>
      <c r="AB45" s="34">
        <v>17.853129598189021</v>
      </c>
      <c r="AC45" s="34">
        <v>23.335856876709087</v>
      </c>
    </row>
    <row r="46" spans="1:29">
      <c r="A46" s="39" t="s">
        <v>48</v>
      </c>
      <c r="B46" s="34">
        <v>17.779874080362198</v>
      </c>
      <c r="C46" s="34">
        <v>18.415819181574626</v>
      </c>
      <c r="D46" s="34">
        <v>17.885926004527448</v>
      </c>
      <c r="E46" s="34">
        <v>21.574404848927884</v>
      </c>
      <c r="F46" s="34">
        <v>25.08997028862478</v>
      </c>
      <c r="G46" s="34">
        <v>33.15025880238791</v>
      </c>
      <c r="H46" s="34">
        <v>33.457056107731248</v>
      </c>
      <c r="I46" s="34">
        <v>32.641195503231494</v>
      </c>
      <c r="J46" s="34">
        <v>28.626758040935666</v>
      </c>
      <c r="K46" s="34">
        <v>26.212634850735707</v>
      </c>
      <c r="L46" s="34">
        <v>23.055059393274863</v>
      </c>
      <c r="M46" s="34">
        <v>19.370762126560031</v>
      </c>
      <c r="N46" s="34">
        <v>24.771643269072822</v>
      </c>
      <c r="P46" s="39" t="s">
        <v>48</v>
      </c>
      <c r="Q46" s="34">
        <v>17.3798740803622</v>
      </c>
      <c r="R46" s="34">
        <v>18.015819181574628</v>
      </c>
      <c r="S46" s="34">
        <v>20.785926004527447</v>
      </c>
      <c r="T46" s="34">
        <v>24.474404848927882</v>
      </c>
      <c r="U46" s="34">
        <v>27.989970288624779</v>
      </c>
      <c r="V46" s="34">
        <v>29.250258802387908</v>
      </c>
      <c r="W46" s="34">
        <v>29.557056107731245</v>
      </c>
      <c r="X46" s="34">
        <v>28.741195503231495</v>
      </c>
      <c r="Y46" s="34">
        <v>27.826758040935669</v>
      </c>
      <c r="Z46" s="34">
        <v>25.41263485073571</v>
      </c>
      <c r="AA46" s="34">
        <v>22.255059393274866</v>
      </c>
      <c r="AB46" s="34">
        <v>18.970762126560032</v>
      </c>
      <c r="AC46" s="34">
        <v>24.221643269072825</v>
      </c>
    </row>
    <row r="48" spans="1:29">
      <c r="A48" s="31">
        <v>2050</v>
      </c>
      <c r="C48" s="130" t="s">
        <v>1</v>
      </c>
      <c r="D48" s="130"/>
      <c r="P48" s="31">
        <v>2050</v>
      </c>
      <c r="R48" s="130" t="s">
        <v>36</v>
      </c>
      <c r="S48" s="130"/>
    </row>
    <row r="50" spans="1:29">
      <c r="A50" s="36" t="s">
        <v>38</v>
      </c>
      <c r="B50" s="35">
        <v>1</v>
      </c>
      <c r="C50" s="35">
        <v>2</v>
      </c>
      <c r="D50" s="35">
        <v>3</v>
      </c>
      <c r="E50" s="35">
        <v>4</v>
      </c>
      <c r="F50" s="35">
        <v>5</v>
      </c>
      <c r="G50" s="35">
        <v>6</v>
      </c>
      <c r="H50" s="35">
        <v>7</v>
      </c>
      <c r="I50" s="35">
        <v>8</v>
      </c>
      <c r="J50" s="35">
        <v>9</v>
      </c>
      <c r="K50" s="35">
        <v>10</v>
      </c>
      <c r="L50" s="35">
        <v>11</v>
      </c>
      <c r="M50" s="35">
        <v>12</v>
      </c>
      <c r="N50" s="36" t="s">
        <v>17</v>
      </c>
      <c r="P50" s="36" t="s">
        <v>38</v>
      </c>
      <c r="Q50" s="35">
        <v>1</v>
      </c>
      <c r="R50" s="35">
        <v>2</v>
      </c>
      <c r="S50" s="35">
        <v>3</v>
      </c>
      <c r="T50" s="35">
        <v>4</v>
      </c>
      <c r="U50" s="35">
        <v>5</v>
      </c>
      <c r="V50" s="35">
        <v>6</v>
      </c>
      <c r="W50" s="35">
        <v>7</v>
      </c>
      <c r="X50" s="35">
        <v>8</v>
      </c>
      <c r="Y50" s="35">
        <v>9</v>
      </c>
      <c r="Z50" s="35">
        <v>10</v>
      </c>
      <c r="AA50" s="35">
        <v>11</v>
      </c>
      <c r="AB50" s="35">
        <v>12</v>
      </c>
      <c r="AC50" s="36" t="s">
        <v>17</v>
      </c>
    </row>
    <row r="51" spans="1:29">
      <c r="A51" s="39" t="s">
        <v>67</v>
      </c>
      <c r="B51" s="34">
        <v>17.606594982078853</v>
      </c>
      <c r="C51" s="34">
        <v>19.064655172413794</v>
      </c>
      <c r="D51" s="34">
        <v>16.24874551971326</v>
      </c>
      <c r="E51" s="34">
        <v>20.147555555555552</v>
      </c>
      <c r="F51" s="34">
        <v>23.275053763440852</v>
      </c>
      <c r="G51" s="34">
        <v>35.921851851851855</v>
      </c>
      <c r="H51" s="34">
        <v>36.107240143369182</v>
      </c>
      <c r="I51" s="34">
        <v>35.502652329749104</v>
      </c>
      <c r="J51" s="34">
        <v>28.540074074074077</v>
      </c>
      <c r="K51" s="34">
        <v>26.020501792114693</v>
      </c>
      <c r="L51" s="34">
        <v>22.327037037037044</v>
      </c>
      <c r="M51" s="34">
        <v>18.795985663082433</v>
      </c>
      <c r="N51" s="34">
        <v>24.963162323706726</v>
      </c>
      <c r="P51" s="39" t="s">
        <v>67</v>
      </c>
      <c r="Q51" s="34">
        <v>16.706594982078851</v>
      </c>
      <c r="R51" s="34">
        <v>18.164655172413791</v>
      </c>
      <c r="S51" s="34">
        <v>21.648745519713263</v>
      </c>
      <c r="T51" s="34">
        <v>25.547555555555554</v>
      </c>
      <c r="U51" s="34">
        <v>28.675053763440854</v>
      </c>
      <c r="V51" s="34">
        <v>28.821851851851854</v>
      </c>
      <c r="W51" s="34">
        <v>29.007240143369184</v>
      </c>
      <c r="X51" s="34">
        <v>28.402652329749102</v>
      </c>
      <c r="Y51" s="34">
        <v>27.140074074074079</v>
      </c>
      <c r="Z51" s="34">
        <v>24.620501792114695</v>
      </c>
      <c r="AA51" s="34">
        <v>20.927037037037046</v>
      </c>
      <c r="AB51" s="34">
        <v>17.895985663082431</v>
      </c>
      <c r="AC51" s="34">
        <v>23.963162323706729</v>
      </c>
    </row>
    <row r="52" spans="1:29">
      <c r="A52" s="39" t="s">
        <v>64</v>
      </c>
      <c r="B52" s="34">
        <v>19.120373514431243</v>
      </c>
      <c r="C52" s="34">
        <v>20.102534353124188</v>
      </c>
      <c r="D52" s="34">
        <v>16.714940577249568</v>
      </c>
      <c r="E52" s="34">
        <v>20.558070175438598</v>
      </c>
      <c r="F52" s="34">
        <v>23.45517826825127</v>
      </c>
      <c r="G52" s="34">
        <v>36.816842105263163</v>
      </c>
      <c r="H52" s="34">
        <v>36.868421052631575</v>
      </c>
      <c r="I52" s="34">
        <v>36.386587436332761</v>
      </c>
      <c r="J52" s="34">
        <v>30.047894736842103</v>
      </c>
      <c r="K52" s="34">
        <v>28.016298811544985</v>
      </c>
      <c r="L52" s="34">
        <v>24.495614035087716</v>
      </c>
      <c r="M52" s="34">
        <v>21.118336162988115</v>
      </c>
      <c r="N52" s="34">
        <v>26.141757602432108</v>
      </c>
      <c r="P52" s="39" t="s">
        <v>64</v>
      </c>
      <c r="Q52" s="34">
        <v>18.220373514431241</v>
      </c>
      <c r="R52" s="34">
        <v>19.202534353124186</v>
      </c>
      <c r="S52" s="34">
        <v>22.11494057724957</v>
      </c>
      <c r="T52" s="34">
        <v>25.9580701754386</v>
      </c>
      <c r="U52" s="34">
        <v>28.855178268251272</v>
      </c>
      <c r="V52" s="34">
        <v>29.716842105263161</v>
      </c>
      <c r="W52" s="34">
        <v>29.768421052631577</v>
      </c>
      <c r="X52" s="34">
        <v>29.286587436332763</v>
      </c>
      <c r="Y52" s="34">
        <v>28.647894736842105</v>
      </c>
      <c r="Z52" s="34">
        <v>26.616298811544986</v>
      </c>
      <c r="AA52" s="34">
        <v>23.095614035087717</v>
      </c>
      <c r="AB52" s="34">
        <v>20.218336162988113</v>
      </c>
      <c r="AC52" s="34">
        <v>25.141757602432108</v>
      </c>
    </row>
    <row r="53" spans="1:29">
      <c r="A53" s="39" t="s">
        <v>68</v>
      </c>
      <c r="B53" s="34">
        <v>18.641865357643763</v>
      </c>
      <c r="C53" s="34">
        <v>19.678171717712573</v>
      </c>
      <c r="D53" s="34">
        <v>16.576788218793826</v>
      </c>
      <c r="E53" s="34">
        <v>20.225724637681154</v>
      </c>
      <c r="F53" s="34">
        <v>23.335904628331004</v>
      </c>
      <c r="G53" s="34">
        <v>36.516474637681149</v>
      </c>
      <c r="H53" s="34">
        <v>36.755550760599853</v>
      </c>
      <c r="I53" s="34">
        <v>36.24252602052114</v>
      </c>
      <c r="J53" s="34">
        <v>29.717246376811598</v>
      </c>
      <c r="K53" s="34">
        <v>27.240462833099578</v>
      </c>
      <c r="L53" s="34">
        <v>23.809014492753629</v>
      </c>
      <c r="M53" s="34">
        <v>20.113113604488078</v>
      </c>
      <c r="N53" s="34">
        <v>25.73773694050978</v>
      </c>
      <c r="P53" s="39" t="s">
        <v>68</v>
      </c>
      <c r="Q53" s="34">
        <v>17.741865357643761</v>
      </c>
      <c r="R53" s="34">
        <v>18.778171717712571</v>
      </c>
      <c r="S53" s="34">
        <v>21.976788218793828</v>
      </c>
      <c r="T53" s="34">
        <v>25.625724637681156</v>
      </c>
      <c r="U53" s="34">
        <v>28.735904628331006</v>
      </c>
      <c r="V53" s="34">
        <v>29.416474637681148</v>
      </c>
      <c r="W53" s="34">
        <v>29.655550760599855</v>
      </c>
      <c r="X53" s="34">
        <v>29.142526020521142</v>
      </c>
      <c r="Y53" s="34">
        <v>28.3172463768116</v>
      </c>
      <c r="Z53" s="34">
        <v>25.840462833099579</v>
      </c>
      <c r="AA53" s="34">
        <v>22.409014492753631</v>
      </c>
      <c r="AB53" s="34">
        <v>19.213113604488075</v>
      </c>
      <c r="AC53" s="34">
        <v>24.737736940509777</v>
      </c>
    </row>
    <row r="54" spans="1:29">
      <c r="A54" s="39" t="s">
        <v>69</v>
      </c>
      <c r="B54" s="34">
        <v>18.88786816269285</v>
      </c>
      <c r="C54" s="34">
        <v>19.775168665667163</v>
      </c>
      <c r="D54" s="34">
        <v>16.542145862552591</v>
      </c>
      <c r="E54" s="34">
        <v>20.440000000000001</v>
      </c>
      <c r="F54" s="34">
        <v>23.443057503506314</v>
      </c>
      <c r="G54" s="34">
        <v>36.920362318840574</v>
      </c>
      <c r="H54" s="34">
        <v>37.117531556802241</v>
      </c>
      <c r="I54" s="34">
        <v>36.518653576437593</v>
      </c>
      <c r="J54" s="34">
        <v>30.070797101449276</v>
      </c>
      <c r="K54" s="34">
        <v>27.591725105189333</v>
      </c>
      <c r="L54" s="34">
        <v>24.088840579710144</v>
      </c>
      <c r="M54" s="34">
        <v>20.501402524544183</v>
      </c>
      <c r="N54" s="34">
        <v>25.991462746449358</v>
      </c>
      <c r="P54" s="39" t="s">
        <v>69</v>
      </c>
      <c r="Q54" s="34">
        <v>17.987868162692848</v>
      </c>
      <c r="R54" s="34">
        <v>18.875168665667161</v>
      </c>
      <c r="S54" s="34">
        <v>21.942145862552593</v>
      </c>
      <c r="T54" s="34">
        <v>25.84</v>
      </c>
      <c r="U54" s="34">
        <v>28.843057503506316</v>
      </c>
      <c r="V54" s="34">
        <v>29.820362318840576</v>
      </c>
      <c r="W54" s="34">
        <v>30.01753155680224</v>
      </c>
      <c r="X54" s="34">
        <v>29.418653576437595</v>
      </c>
      <c r="Y54" s="34">
        <v>28.670797101449278</v>
      </c>
      <c r="Z54" s="34">
        <v>26.191725105189334</v>
      </c>
      <c r="AA54" s="34">
        <v>22.688840579710146</v>
      </c>
      <c r="AB54" s="34">
        <v>19.601402524544181</v>
      </c>
      <c r="AC54" s="34">
        <v>24.991462746449358</v>
      </c>
    </row>
    <row r="55" spans="1:29">
      <c r="A55" s="39" t="s">
        <v>40</v>
      </c>
      <c r="B55" s="34">
        <v>18.864865430622007</v>
      </c>
      <c r="C55" s="34">
        <v>19.327870813397137</v>
      </c>
      <c r="D55" s="34">
        <v>16.190071770334928</v>
      </c>
      <c r="E55" s="34">
        <v>19.912772461456672</v>
      </c>
      <c r="F55" s="34">
        <v>23.439234449760768</v>
      </c>
      <c r="G55" s="34">
        <v>36.645069112174369</v>
      </c>
      <c r="H55" s="34">
        <v>37.013922115895795</v>
      </c>
      <c r="I55" s="34">
        <v>35.998587852206263</v>
      </c>
      <c r="J55" s="34">
        <v>29.495933014354065</v>
      </c>
      <c r="K55" s="34">
        <v>27.062200956937808</v>
      </c>
      <c r="L55" s="34">
        <v>24.007177033492823</v>
      </c>
      <c r="M55" s="34">
        <v>20.246889952153108</v>
      </c>
      <c r="N55" s="34">
        <v>25.683716246898811</v>
      </c>
      <c r="P55" s="39" t="s">
        <v>40</v>
      </c>
      <c r="Q55" s="34">
        <v>17.964865430622005</v>
      </c>
      <c r="R55" s="34">
        <v>18.427870813397135</v>
      </c>
      <c r="S55" s="34">
        <v>21.59007177033493</v>
      </c>
      <c r="T55" s="34">
        <v>25.312772461456674</v>
      </c>
      <c r="U55" s="34">
        <v>28.83923444976077</v>
      </c>
      <c r="V55" s="34">
        <v>29.545069112174371</v>
      </c>
      <c r="W55" s="34">
        <v>29.913922115895797</v>
      </c>
      <c r="X55" s="34">
        <v>28.898587852206266</v>
      </c>
      <c r="Y55" s="34">
        <v>28.095933014354067</v>
      </c>
      <c r="Z55" s="34">
        <v>25.662200956937809</v>
      </c>
      <c r="AA55" s="34">
        <v>22.607177033492825</v>
      </c>
      <c r="AB55" s="34">
        <v>19.346889952153106</v>
      </c>
      <c r="AC55" s="34">
        <v>24.683716246898811</v>
      </c>
    </row>
    <row r="56" spans="1:29">
      <c r="A56" s="39" t="s">
        <v>43</v>
      </c>
      <c r="B56" s="34">
        <v>18.629763170776997</v>
      </c>
      <c r="C56" s="34">
        <v>19.505561334044799</v>
      </c>
      <c r="D56" s="34">
        <v>16.263488124778448</v>
      </c>
      <c r="E56" s="34">
        <v>19.968728414442694</v>
      </c>
      <c r="F56" s="34">
        <v>23.395833966340867</v>
      </c>
      <c r="G56" s="34">
        <v>36.69653584510727</v>
      </c>
      <c r="H56" s="34">
        <v>37.086588680137055</v>
      </c>
      <c r="I56" s="34">
        <v>36.292081497611456</v>
      </c>
      <c r="J56" s="34">
        <v>29.776750392464681</v>
      </c>
      <c r="K56" s="34">
        <v>27.192930571732415</v>
      </c>
      <c r="L56" s="34">
        <v>23.722087912087922</v>
      </c>
      <c r="M56" s="34">
        <v>20.125581944936783</v>
      </c>
      <c r="N56" s="34">
        <v>25.721327654538452</v>
      </c>
      <c r="P56" s="39" t="s">
        <v>43</v>
      </c>
      <c r="Q56" s="34">
        <v>17.729763170776994</v>
      </c>
      <c r="R56" s="34">
        <v>18.605561334044797</v>
      </c>
      <c r="S56" s="34">
        <v>21.66348812477845</v>
      </c>
      <c r="T56" s="34">
        <v>25.368728414442696</v>
      </c>
      <c r="U56" s="34">
        <v>28.795833966340869</v>
      </c>
      <c r="V56" s="34">
        <v>29.596535845107272</v>
      </c>
      <c r="W56" s="34">
        <v>29.986588680137054</v>
      </c>
      <c r="X56" s="34">
        <v>29.192081497611454</v>
      </c>
      <c r="Y56" s="34">
        <v>28.376750392464682</v>
      </c>
      <c r="Z56" s="34">
        <v>25.792930571732416</v>
      </c>
      <c r="AA56" s="34">
        <v>22.322087912087923</v>
      </c>
      <c r="AB56" s="34">
        <v>19.225581944936781</v>
      </c>
      <c r="AC56" s="34">
        <v>24.721327654538452</v>
      </c>
    </row>
    <row r="57" spans="1:29">
      <c r="A57" s="39" t="s">
        <v>45</v>
      </c>
      <c r="B57" s="34">
        <v>18.647826086956524</v>
      </c>
      <c r="C57" s="34">
        <v>19.351930284857573</v>
      </c>
      <c r="D57" s="34">
        <v>16.018092566619917</v>
      </c>
      <c r="E57" s="34">
        <v>19.697753623188394</v>
      </c>
      <c r="F57" s="34">
        <v>23.282889200561012</v>
      </c>
      <c r="G57" s="34">
        <v>36.568043478260876</v>
      </c>
      <c r="H57" s="34">
        <v>37.031837307152877</v>
      </c>
      <c r="I57" s="34">
        <v>36.21199158485274</v>
      </c>
      <c r="J57" s="34">
        <v>29.526159420289854</v>
      </c>
      <c r="K57" s="34">
        <v>26.894670406732114</v>
      </c>
      <c r="L57" s="34">
        <v>23.750144927536233</v>
      </c>
      <c r="M57" s="34">
        <v>20.091374474053293</v>
      </c>
      <c r="N57" s="34">
        <v>25.589392780088446</v>
      </c>
      <c r="P57" s="39" t="s">
        <v>45</v>
      </c>
      <c r="Q57" s="34">
        <v>17.747826086956522</v>
      </c>
      <c r="R57" s="34">
        <v>18.451930284857571</v>
      </c>
      <c r="S57" s="34">
        <v>21.418092566619919</v>
      </c>
      <c r="T57" s="34">
        <v>25.097753623188396</v>
      </c>
      <c r="U57" s="34">
        <v>28.682889200561014</v>
      </c>
      <c r="V57" s="34">
        <v>29.468043478260874</v>
      </c>
      <c r="W57" s="34">
        <v>29.931837307152875</v>
      </c>
      <c r="X57" s="34">
        <v>29.111991584852738</v>
      </c>
      <c r="Y57" s="34">
        <v>28.126159420289856</v>
      </c>
      <c r="Z57" s="34">
        <v>25.494670406732116</v>
      </c>
      <c r="AA57" s="34">
        <v>22.350144927536235</v>
      </c>
      <c r="AB57" s="34">
        <v>19.191374474053291</v>
      </c>
      <c r="AC57" s="34">
        <v>24.589392780088456</v>
      </c>
    </row>
    <row r="58" spans="1:29">
      <c r="A58" s="39" t="s">
        <v>70</v>
      </c>
      <c r="B58" s="34">
        <v>17.950035370684773</v>
      </c>
      <c r="C58" s="34">
        <v>18.685908467288915</v>
      </c>
      <c r="D58" s="34">
        <v>15.536262026032832</v>
      </c>
      <c r="E58" s="34">
        <v>19.174070525706636</v>
      </c>
      <c r="F58" s="34">
        <v>22.519435607668363</v>
      </c>
      <c r="G58" s="34">
        <v>35.763800469054587</v>
      </c>
      <c r="H58" s="34">
        <v>36.127393800747107</v>
      </c>
      <c r="I58" s="34">
        <v>35.476450879575594</v>
      </c>
      <c r="J58" s="34">
        <v>28.846966374268998</v>
      </c>
      <c r="K58" s="34">
        <v>26.355068619128463</v>
      </c>
      <c r="L58" s="34">
        <v>23.141760782163743</v>
      </c>
      <c r="M58" s="34">
        <v>19.353129598189021</v>
      </c>
      <c r="N58" s="34">
        <v>24.910856876709087</v>
      </c>
      <c r="P58" s="39" t="s">
        <v>70</v>
      </c>
      <c r="Q58" s="34">
        <v>17.050035370684775</v>
      </c>
      <c r="R58" s="34">
        <v>17.785908467288913</v>
      </c>
      <c r="S58" s="34">
        <v>20.936262026032832</v>
      </c>
      <c r="T58" s="34">
        <v>24.574070525706638</v>
      </c>
      <c r="U58" s="34">
        <v>27.919435607668365</v>
      </c>
      <c r="V58" s="34">
        <v>28.663800469054586</v>
      </c>
      <c r="W58" s="34">
        <v>29.027393800747106</v>
      </c>
      <c r="X58" s="34">
        <v>28.376450879575593</v>
      </c>
      <c r="Y58" s="34">
        <v>27.446966374269</v>
      </c>
      <c r="Z58" s="34">
        <v>24.955068619128465</v>
      </c>
      <c r="AA58" s="34">
        <v>21.741760782163745</v>
      </c>
      <c r="AB58" s="34">
        <v>18.453129598189019</v>
      </c>
      <c r="AC58" s="34">
        <v>23.91085687670909</v>
      </c>
    </row>
    <row r="59" spans="1:29">
      <c r="A59" s="39" t="s">
        <v>48</v>
      </c>
      <c r="B59" s="34">
        <v>18.8798740803622</v>
      </c>
      <c r="C59" s="34">
        <v>19.515819181574628</v>
      </c>
      <c r="D59" s="34">
        <v>16.285926004527447</v>
      </c>
      <c r="E59" s="34">
        <v>19.974404848927882</v>
      </c>
      <c r="F59" s="34">
        <v>23.489970288624779</v>
      </c>
      <c r="G59" s="34">
        <v>36.65025880238791</v>
      </c>
      <c r="H59" s="34">
        <v>36.957056107731248</v>
      </c>
      <c r="I59" s="34">
        <v>36.141195503231494</v>
      </c>
      <c r="J59" s="34">
        <v>29.726758040935668</v>
      </c>
      <c r="K59" s="34">
        <v>27.312634850735709</v>
      </c>
      <c r="L59" s="34">
        <v>24.155059393274865</v>
      </c>
      <c r="M59" s="34">
        <v>20.470762126560032</v>
      </c>
      <c r="N59" s="34">
        <v>25.796643269072828</v>
      </c>
      <c r="P59" s="39" t="s">
        <v>48</v>
      </c>
      <c r="Q59" s="34">
        <v>17.979874080362197</v>
      </c>
      <c r="R59" s="34">
        <v>18.615819181574626</v>
      </c>
      <c r="S59" s="34">
        <v>21.685926004527449</v>
      </c>
      <c r="T59" s="34">
        <v>25.374404848927885</v>
      </c>
      <c r="U59" s="34">
        <v>28.889970288624781</v>
      </c>
      <c r="V59" s="34">
        <v>29.550258802387908</v>
      </c>
      <c r="W59" s="34">
        <v>29.857056107731246</v>
      </c>
      <c r="X59" s="34">
        <v>29.041195503231496</v>
      </c>
      <c r="Y59" s="34">
        <v>28.326758040935669</v>
      </c>
      <c r="Z59" s="34">
        <v>25.91263485073571</v>
      </c>
      <c r="AA59" s="34">
        <v>22.755059393274866</v>
      </c>
      <c r="AB59" s="34">
        <v>19.57076212656003</v>
      </c>
      <c r="AC59" s="34">
        <v>24.79664326907282</v>
      </c>
    </row>
    <row r="61" spans="1:29">
      <c r="A61" s="31">
        <v>2100</v>
      </c>
      <c r="C61" s="130" t="s">
        <v>1</v>
      </c>
      <c r="D61" s="130"/>
      <c r="P61" s="31">
        <v>2100</v>
      </c>
      <c r="R61" s="130" t="s">
        <v>36</v>
      </c>
      <c r="S61" s="130"/>
    </row>
    <row r="63" spans="1:29">
      <c r="A63" s="36" t="s">
        <v>38</v>
      </c>
      <c r="B63" s="35">
        <v>1</v>
      </c>
      <c r="C63" s="35">
        <v>2</v>
      </c>
      <c r="D63" s="35">
        <v>3</v>
      </c>
      <c r="E63" s="35">
        <v>4</v>
      </c>
      <c r="F63" s="35">
        <v>5</v>
      </c>
      <c r="G63" s="35">
        <v>6</v>
      </c>
      <c r="H63" s="35">
        <v>7</v>
      </c>
      <c r="I63" s="35">
        <v>8</v>
      </c>
      <c r="J63" s="35">
        <v>9</v>
      </c>
      <c r="K63" s="35">
        <v>10</v>
      </c>
      <c r="L63" s="35">
        <v>11</v>
      </c>
      <c r="M63" s="35">
        <v>12</v>
      </c>
      <c r="N63" s="36" t="s">
        <v>17</v>
      </c>
      <c r="P63" s="36" t="s">
        <v>38</v>
      </c>
      <c r="Q63" s="35">
        <v>1</v>
      </c>
      <c r="R63" s="35">
        <v>2</v>
      </c>
      <c r="S63" s="35">
        <v>3</v>
      </c>
      <c r="T63" s="35">
        <v>4</v>
      </c>
      <c r="U63" s="35">
        <v>5</v>
      </c>
      <c r="V63" s="35">
        <v>6</v>
      </c>
      <c r="W63" s="35">
        <v>7</v>
      </c>
      <c r="X63" s="35">
        <v>8</v>
      </c>
      <c r="Y63" s="35">
        <v>9</v>
      </c>
      <c r="Z63" s="35">
        <v>10</v>
      </c>
      <c r="AA63" s="35">
        <v>11</v>
      </c>
      <c r="AB63" s="35">
        <v>12</v>
      </c>
      <c r="AC63" s="36" t="s">
        <v>17</v>
      </c>
    </row>
    <row r="64" spans="1:29">
      <c r="A64" s="39" t="s">
        <v>67</v>
      </c>
      <c r="B64" s="34">
        <v>19.606594982078853</v>
      </c>
      <c r="C64" s="34">
        <v>21.064655172413794</v>
      </c>
      <c r="D64" s="34">
        <v>13.048745519713261</v>
      </c>
      <c r="E64" s="34">
        <v>16.947555555555553</v>
      </c>
      <c r="F64" s="34">
        <v>20.075053763440852</v>
      </c>
      <c r="G64" s="34">
        <v>43.121851851851851</v>
      </c>
      <c r="H64" s="34">
        <v>43.307240143369185</v>
      </c>
      <c r="I64" s="34">
        <v>42.7026523297491</v>
      </c>
      <c r="J64" s="34">
        <v>30.840074074074078</v>
      </c>
      <c r="K64" s="34">
        <v>28.320501792114694</v>
      </c>
      <c r="L64" s="34">
        <v>24.627037037037045</v>
      </c>
      <c r="M64" s="34">
        <v>20.795985663082433</v>
      </c>
      <c r="N64" s="34">
        <v>27.038162323706718</v>
      </c>
      <c r="P64" s="39" t="s">
        <v>67</v>
      </c>
      <c r="Q64" s="34">
        <v>18.806594982078852</v>
      </c>
      <c r="R64" s="34">
        <v>20.264655172413793</v>
      </c>
      <c r="S64" s="34">
        <v>23.74874551971326</v>
      </c>
      <c r="T64" s="34">
        <v>27.647555555555552</v>
      </c>
      <c r="U64" s="34">
        <v>30.775053763440852</v>
      </c>
      <c r="V64" s="34">
        <v>30.221851851851852</v>
      </c>
      <c r="W64" s="34">
        <v>30.407240143369183</v>
      </c>
      <c r="X64" s="34">
        <v>29.802652329749101</v>
      </c>
      <c r="Y64" s="34">
        <v>28.740074074074077</v>
      </c>
      <c r="Z64" s="34">
        <v>26.220501792114693</v>
      </c>
      <c r="AA64" s="34">
        <v>22.527037037037044</v>
      </c>
      <c r="AB64" s="34">
        <v>19.995985663082433</v>
      </c>
      <c r="AC64" s="34">
        <v>25.76316232370672</v>
      </c>
    </row>
    <row r="65" spans="1:29">
      <c r="A65" s="39" t="s">
        <v>64</v>
      </c>
      <c r="B65" s="34">
        <v>21.120373514431243</v>
      </c>
      <c r="C65" s="34">
        <v>22.102534353124188</v>
      </c>
      <c r="D65" s="34">
        <v>13.514940577249568</v>
      </c>
      <c r="E65" s="34">
        <v>17.358070175438598</v>
      </c>
      <c r="F65" s="34">
        <v>20.255178268251271</v>
      </c>
      <c r="G65" s="34">
        <v>44.016842105263159</v>
      </c>
      <c r="H65" s="34">
        <v>44.068421052631578</v>
      </c>
      <c r="I65" s="34">
        <v>43.586587436332763</v>
      </c>
      <c r="J65" s="34">
        <v>32.3478947368421</v>
      </c>
      <c r="K65" s="34">
        <v>30.316298811544986</v>
      </c>
      <c r="L65" s="34">
        <v>26.795614035087716</v>
      </c>
      <c r="M65" s="34">
        <v>23.118336162988115</v>
      </c>
      <c r="N65" s="34">
        <v>28.216757602432107</v>
      </c>
      <c r="P65" s="39" t="s">
        <v>64</v>
      </c>
      <c r="Q65" s="34">
        <v>20.320373514431243</v>
      </c>
      <c r="R65" s="34">
        <v>21.302534353124187</v>
      </c>
      <c r="S65" s="34">
        <v>24.214940577249568</v>
      </c>
      <c r="T65" s="34">
        <v>28.058070175438598</v>
      </c>
      <c r="U65" s="34">
        <v>30.95517826825127</v>
      </c>
      <c r="V65" s="34">
        <v>31.11684210526316</v>
      </c>
      <c r="W65" s="34">
        <v>31.168421052631576</v>
      </c>
      <c r="X65" s="34">
        <v>30.686587436332761</v>
      </c>
      <c r="Y65" s="34">
        <v>30.247894736842103</v>
      </c>
      <c r="Z65" s="34">
        <v>28.216298811544984</v>
      </c>
      <c r="AA65" s="34">
        <v>24.695614035087715</v>
      </c>
      <c r="AB65" s="34">
        <v>22.318336162988114</v>
      </c>
      <c r="AC65" s="34">
        <v>26.941757602432105</v>
      </c>
    </row>
    <row r="66" spans="1:29">
      <c r="A66" s="39" t="s">
        <v>68</v>
      </c>
      <c r="B66" s="34">
        <v>20.641865357643763</v>
      </c>
      <c r="C66" s="34">
        <v>21.678171717712573</v>
      </c>
      <c r="D66" s="34">
        <v>13.376788218793827</v>
      </c>
      <c r="E66" s="34">
        <v>17.025724637681154</v>
      </c>
      <c r="F66" s="34">
        <v>20.135904628331005</v>
      </c>
      <c r="G66" s="34">
        <v>43.716474637681145</v>
      </c>
      <c r="H66" s="34">
        <v>43.955550760599856</v>
      </c>
      <c r="I66" s="34">
        <v>43.442526020521143</v>
      </c>
      <c r="J66" s="34">
        <v>32.017246376811599</v>
      </c>
      <c r="K66" s="34">
        <v>29.540462833099578</v>
      </c>
      <c r="L66" s="34">
        <v>26.10901449275363</v>
      </c>
      <c r="M66" s="34">
        <v>22.113113604488078</v>
      </c>
      <c r="N66" s="34">
        <v>27.812736940509783</v>
      </c>
      <c r="P66" s="39" t="s">
        <v>68</v>
      </c>
      <c r="Q66" s="34">
        <v>19.841865357643762</v>
      </c>
      <c r="R66" s="34">
        <v>20.878171717712572</v>
      </c>
      <c r="S66" s="34">
        <v>24.076788218793826</v>
      </c>
      <c r="T66" s="34">
        <v>27.725724637681154</v>
      </c>
      <c r="U66" s="34">
        <v>30.835904628331004</v>
      </c>
      <c r="V66" s="34">
        <v>30.816474637681146</v>
      </c>
      <c r="W66" s="34">
        <v>31.055550760599854</v>
      </c>
      <c r="X66" s="34">
        <v>30.542526020521141</v>
      </c>
      <c r="Y66" s="34">
        <v>29.917246376811597</v>
      </c>
      <c r="Z66" s="34">
        <v>27.440462833099577</v>
      </c>
      <c r="AA66" s="34">
        <v>24.009014492753629</v>
      </c>
      <c r="AB66" s="34">
        <v>21.313113604488077</v>
      </c>
      <c r="AC66" s="34">
        <v>26.537736940509777</v>
      </c>
    </row>
    <row r="67" spans="1:29">
      <c r="A67" s="39" t="s">
        <v>69</v>
      </c>
      <c r="B67" s="34">
        <v>20.88786816269285</v>
      </c>
      <c r="C67" s="34">
        <v>21.775168665667163</v>
      </c>
      <c r="D67" s="34">
        <v>13.342145862552591</v>
      </c>
      <c r="E67" s="34">
        <v>17.239999999999998</v>
      </c>
      <c r="F67" s="34">
        <v>20.243057503506314</v>
      </c>
      <c r="G67" s="34">
        <v>44.120362318840577</v>
      </c>
      <c r="H67" s="34">
        <v>44.317531556802237</v>
      </c>
      <c r="I67" s="34">
        <v>43.718653576437596</v>
      </c>
      <c r="J67" s="34">
        <v>32.370797101449277</v>
      </c>
      <c r="K67" s="34">
        <v>29.891725105189334</v>
      </c>
      <c r="L67" s="34">
        <v>26.388840579710145</v>
      </c>
      <c r="M67" s="34">
        <v>22.501402524544183</v>
      </c>
      <c r="N67" s="34">
        <v>28.06646274644935</v>
      </c>
      <c r="P67" s="39" t="s">
        <v>69</v>
      </c>
      <c r="Q67" s="34">
        <v>20.08786816269285</v>
      </c>
      <c r="R67" s="34">
        <v>20.975168665667162</v>
      </c>
      <c r="S67" s="34">
        <v>24.042145862552591</v>
      </c>
      <c r="T67" s="34">
        <v>27.94</v>
      </c>
      <c r="U67" s="34">
        <v>30.943057503506314</v>
      </c>
      <c r="V67" s="34">
        <v>31.220362318840575</v>
      </c>
      <c r="W67" s="34">
        <v>31.417531556802238</v>
      </c>
      <c r="X67" s="34">
        <v>30.818653576437594</v>
      </c>
      <c r="Y67" s="34">
        <v>30.270797101449276</v>
      </c>
      <c r="Z67" s="34">
        <v>27.791725105189332</v>
      </c>
      <c r="AA67" s="34">
        <v>24.288840579710143</v>
      </c>
      <c r="AB67" s="34">
        <v>21.701402524544182</v>
      </c>
      <c r="AC67" s="34">
        <v>26.791462746449355</v>
      </c>
    </row>
    <row r="68" spans="1:29">
      <c r="A68" s="39" t="s">
        <v>40</v>
      </c>
      <c r="B68" s="34">
        <v>20.864865430622007</v>
      </c>
      <c r="C68" s="34">
        <v>21.327870813397137</v>
      </c>
      <c r="D68" s="34">
        <v>12.990071770334929</v>
      </c>
      <c r="E68" s="34">
        <v>16.712772461456673</v>
      </c>
      <c r="F68" s="34">
        <v>20.239234449760769</v>
      </c>
      <c r="G68" s="34">
        <v>43.845069112174372</v>
      </c>
      <c r="H68" s="34">
        <v>44.213922115895798</v>
      </c>
      <c r="I68" s="34">
        <v>43.198587852206266</v>
      </c>
      <c r="J68" s="34">
        <v>31.795933014354066</v>
      </c>
      <c r="K68" s="34">
        <v>29.362200956937809</v>
      </c>
      <c r="L68" s="34">
        <v>26.307177033492824</v>
      </c>
      <c r="M68" s="34">
        <v>22.246889952153108</v>
      </c>
      <c r="N68" s="34">
        <v>27.75871624689881</v>
      </c>
      <c r="P68" s="39" t="s">
        <v>40</v>
      </c>
      <c r="Q68" s="34">
        <v>20.064865430622007</v>
      </c>
      <c r="R68" s="34">
        <v>20.527870813397136</v>
      </c>
      <c r="S68" s="34">
        <v>23.690071770334928</v>
      </c>
      <c r="T68" s="34">
        <v>27.412772461456672</v>
      </c>
      <c r="U68" s="34">
        <v>30.939234449760768</v>
      </c>
      <c r="V68" s="34">
        <v>30.94506911217437</v>
      </c>
      <c r="W68" s="34">
        <v>31.313922115895796</v>
      </c>
      <c r="X68" s="34">
        <v>30.298587852206264</v>
      </c>
      <c r="Y68" s="34">
        <v>29.695933014354065</v>
      </c>
      <c r="Z68" s="34">
        <v>27.262200956937807</v>
      </c>
      <c r="AA68" s="34">
        <v>24.207177033492822</v>
      </c>
      <c r="AB68" s="34">
        <v>21.446889952153107</v>
      </c>
      <c r="AC68" s="34">
        <v>26.483716246898812</v>
      </c>
    </row>
    <row r="69" spans="1:29">
      <c r="A69" s="39" t="s">
        <v>43</v>
      </c>
      <c r="B69" s="34">
        <v>20.629763170776997</v>
      </c>
      <c r="C69" s="34">
        <v>21.505561334044799</v>
      </c>
      <c r="D69" s="34">
        <v>13.063488124778448</v>
      </c>
      <c r="E69" s="34">
        <v>16.768728414442695</v>
      </c>
      <c r="F69" s="34">
        <v>20.195833966340867</v>
      </c>
      <c r="G69" s="34">
        <v>43.896535845107273</v>
      </c>
      <c r="H69" s="34">
        <v>44.286588680137051</v>
      </c>
      <c r="I69" s="34">
        <v>43.492081497611451</v>
      </c>
      <c r="J69" s="34">
        <v>32.076750392464682</v>
      </c>
      <c r="K69" s="34">
        <v>29.492930571732416</v>
      </c>
      <c r="L69" s="34">
        <v>26.022087912087922</v>
      </c>
      <c r="M69" s="34">
        <v>22.125581944936783</v>
      </c>
      <c r="N69" s="34">
        <v>27.796327654538441</v>
      </c>
      <c r="P69" s="39" t="s">
        <v>43</v>
      </c>
      <c r="Q69" s="34">
        <v>19.829763170776996</v>
      </c>
      <c r="R69" s="34">
        <v>20.705561334044798</v>
      </c>
      <c r="S69" s="34">
        <v>23.763488124778448</v>
      </c>
      <c r="T69" s="34">
        <v>27.468728414442694</v>
      </c>
      <c r="U69" s="34">
        <v>30.895833966340867</v>
      </c>
      <c r="V69" s="34">
        <v>30.996535845107271</v>
      </c>
      <c r="W69" s="34">
        <v>31.386588680137052</v>
      </c>
      <c r="X69" s="34">
        <v>30.592081497611453</v>
      </c>
      <c r="Y69" s="34">
        <v>29.97675039246468</v>
      </c>
      <c r="Z69" s="34">
        <v>27.392930571732414</v>
      </c>
      <c r="AA69" s="34">
        <v>23.922087912087921</v>
      </c>
      <c r="AB69" s="34">
        <v>21.325581944936783</v>
      </c>
      <c r="AC69" s="34">
        <v>26.52132765453845</v>
      </c>
    </row>
    <row r="70" spans="1:29">
      <c r="A70" s="39" t="s">
        <v>45</v>
      </c>
      <c r="B70" s="34">
        <v>20.647826086956524</v>
      </c>
      <c r="C70" s="34">
        <v>21.351930284857573</v>
      </c>
      <c r="D70" s="34">
        <v>12.818092566619917</v>
      </c>
      <c r="E70" s="34">
        <v>16.497753623188395</v>
      </c>
      <c r="F70" s="34">
        <v>20.082889200561013</v>
      </c>
      <c r="G70" s="34">
        <v>43.768043478260871</v>
      </c>
      <c r="H70" s="34">
        <v>44.231837307152873</v>
      </c>
      <c r="I70" s="34">
        <v>43.411991584852736</v>
      </c>
      <c r="J70" s="34">
        <v>31.826159420289855</v>
      </c>
      <c r="K70" s="34">
        <v>29.194670406732115</v>
      </c>
      <c r="L70" s="34">
        <v>26.050144927536234</v>
      </c>
      <c r="M70" s="34">
        <v>22.091374474053293</v>
      </c>
      <c r="N70" s="34">
        <v>27.664392780088448</v>
      </c>
      <c r="P70" s="39" t="s">
        <v>45</v>
      </c>
      <c r="Q70" s="34">
        <v>19.847826086956523</v>
      </c>
      <c r="R70" s="34">
        <v>20.551930284857573</v>
      </c>
      <c r="S70" s="34">
        <v>23.518092566619917</v>
      </c>
      <c r="T70" s="34">
        <v>27.197753623188394</v>
      </c>
      <c r="U70" s="34">
        <v>30.782889200561012</v>
      </c>
      <c r="V70" s="34">
        <v>30.868043478260873</v>
      </c>
      <c r="W70" s="34">
        <v>31.331837307152874</v>
      </c>
      <c r="X70" s="34">
        <v>30.511991584852737</v>
      </c>
      <c r="Y70" s="34">
        <v>29.726159420289854</v>
      </c>
      <c r="Z70" s="34">
        <v>27.094670406732114</v>
      </c>
      <c r="AA70" s="34">
        <v>23.950144927536233</v>
      </c>
      <c r="AB70" s="34">
        <v>21.291374474053292</v>
      </c>
      <c r="AC70" s="34">
        <v>26.389392780088446</v>
      </c>
    </row>
    <row r="71" spans="1:29">
      <c r="A71" s="39" t="s">
        <v>70</v>
      </c>
      <c r="B71" s="34">
        <v>19.950035370684773</v>
      </c>
      <c r="C71" s="34">
        <v>20.685908467288915</v>
      </c>
      <c r="D71" s="34">
        <v>12.336262026032831</v>
      </c>
      <c r="E71" s="34">
        <v>15.974070525706637</v>
      </c>
      <c r="F71" s="34">
        <v>19.319435607668364</v>
      </c>
      <c r="G71" s="34">
        <v>42.963800469054583</v>
      </c>
      <c r="H71" s="34">
        <v>43.327393800747103</v>
      </c>
      <c r="I71" s="34">
        <v>42.67645087957559</v>
      </c>
      <c r="J71" s="34">
        <v>31.146966374268999</v>
      </c>
      <c r="K71" s="34">
        <v>28.655068619128464</v>
      </c>
      <c r="L71" s="34">
        <v>25.441760782163744</v>
      </c>
      <c r="M71" s="34">
        <v>21.353129598189021</v>
      </c>
      <c r="N71" s="34">
        <v>26.985856876709082</v>
      </c>
      <c r="P71" s="39" t="s">
        <v>70</v>
      </c>
      <c r="Q71" s="34">
        <v>19.150035370684776</v>
      </c>
      <c r="R71" s="34">
        <v>19.885908467288914</v>
      </c>
      <c r="S71" s="34">
        <v>23.03626202603283</v>
      </c>
      <c r="T71" s="34">
        <v>26.674070525706636</v>
      </c>
      <c r="U71" s="34">
        <v>30.019435607668363</v>
      </c>
      <c r="V71" s="34">
        <v>30.063800469054584</v>
      </c>
      <c r="W71" s="34">
        <v>30.427393800747105</v>
      </c>
      <c r="X71" s="34">
        <v>29.776450879575592</v>
      </c>
      <c r="Y71" s="34">
        <v>29.046966374268997</v>
      </c>
      <c r="Z71" s="34">
        <v>26.555068619128463</v>
      </c>
      <c r="AA71" s="34">
        <v>23.341760782163743</v>
      </c>
      <c r="AB71" s="34">
        <v>20.55312959818902</v>
      </c>
      <c r="AC71" s="34">
        <v>25.710856876709084</v>
      </c>
    </row>
    <row r="72" spans="1:29">
      <c r="A72" s="39" t="s">
        <v>48</v>
      </c>
      <c r="B72" s="34">
        <v>20.8798740803622</v>
      </c>
      <c r="C72" s="34">
        <v>21.515819181574628</v>
      </c>
      <c r="D72" s="34">
        <v>13.085926004527447</v>
      </c>
      <c r="E72" s="34">
        <v>16.774404848927883</v>
      </c>
      <c r="F72" s="34">
        <v>20.289970288624779</v>
      </c>
      <c r="G72" s="34">
        <v>43.850258802387906</v>
      </c>
      <c r="H72" s="34">
        <v>44.157056107731243</v>
      </c>
      <c r="I72" s="34">
        <v>43.341195503231496</v>
      </c>
      <c r="J72" s="34">
        <v>32.026758040935668</v>
      </c>
      <c r="K72" s="34">
        <v>29.612634850735709</v>
      </c>
      <c r="L72" s="34">
        <v>26.455059393274865</v>
      </c>
      <c r="M72" s="34">
        <v>22.470762126560032</v>
      </c>
      <c r="N72" s="34">
        <v>27.871643269072823</v>
      </c>
      <c r="P72" s="39" t="s">
        <v>48</v>
      </c>
      <c r="Q72" s="34">
        <v>20.079874080362199</v>
      </c>
      <c r="R72" s="34">
        <v>20.715819181574627</v>
      </c>
      <c r="S72" s="34">
        <v>23.785926004527447</v>
      </c>
      <c r="T72" s="34">
        <v>27.474404848927882</v>
      </c>
      <c r="U72" s="34">
        <v>30.989970288624779</v>
      </c>
      <c r="V72" s="34">
        <v>30.950258802387907</v>
      </c>
      <c r="W72" s="34">
        <v>31.257056107731245</v>
      </c>
      <c r="X72" s="34">
        <v>30.441195503231494</v>
      </c>
      <c r="Y72" s="34">
        <v>29.926758040935667</v>
      </c>
      <c r="Z72" s="34">
        <v>27.512634850735708</v>
      </c>
      <c r="AA72" s="34">
        <v>24.355059393274864</v>
      </c>
      <c r="AB72" s="34">
        <v>21.670762126560032</v>
      </c>
      <c r="AC72" s="34">
        <v>26.596643269072818</v>
      </c>
    </row>
  </sheetData>
  <mergeCells count="9">
    <mergeCell ref="R22:S22"/>
    <mergeCell ref="R35:S35"/>
    <mergeCell ref="R48:S48"/>
    <mergeCell ref="R61:S61"/>
    <mergeCell ref="A3:C3"/>
    <mergeCell ref="C22:D22"/>
    <mergeCell ref="C35:D35"/>
    <mergeCell ref="C48:D48"/>
    <mergeCell ref="C61:D6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N72"/>
  <sheetViews>
    <sheetView tabSelected="1" topLeftCell="D46" zoomScale="125" zoomScaleNormal="125" zoomScalePageLayoutView="125" workbookViewId="0">
      <selection activeCell="I48" sqref="I48"/>
    </sheetView>
  </sheetViews>
  <sheetFormatPr defaultColWidth="11" defaultRowHeight="15.75"/>
  <sheetData>
    <row r="3" spans="1:14">
      <c r="A3" s="132" t="s">
        <v>94</v>
      </c>
      <c r="B3" s="132"/>
      <c r="C3" s="132"/>
    </row>
    <row r="5" spans="1:14">
      <c r="A5" s="36" t="s">
        <v>38</v>
      </c>
      <c r="B5" s="35">
        <v>1</v>
      </c>
      <c r="C5" s="35">
        <v>2</v>
      </c>
      <c r="D5" s="35">
        <v>3</v>
      </c>
      <c r="E5" s="35">
        <v>4</v>
      </c>
      <c r="F5" s="35">
        <v>5</v>
      </c>
      <c r="G5" s="35">
        <v>6</v>
      </c>
      <c r="H5" s="35">
        <v>7</v>
      </c>
      <c r="I5" s="35">
        <v>8</v>
      </c>
      <c r="J5" s="35">
        <v>9</v>
      </c>
      <c r="K5" s="35">
        <v>10</v>
      </c>
      <c r="L5" s="35">
        <v>11</v>
      </c>
      <c r="M5" s="35">
        <v>12</v>
      </c>
      <c r="N5" s="36" t="s">
        <v>17</v>
      </c>
    </row>
    <row r="6" spans="1:14">
      <c r="A6" s="39" t="s">
        <v>68</v>
      </c>
      <c r="B6" s="38">
        <v>83.804347826086953</v>
      </c>
      <c r="C6" s="38">
        <v>85.11605804240736</v>
      </c>
      <c r="D6" s="38">
        <v>87.157082748948113</v>
      </c>
      <c r="E6" s="38">
        <v>87.715217391304336</v>
      </c>
      <c r="F6" s="38">
        <v>84.753856942496498</v>
      </c>
      <c r="G6" s="38">
        <v>83.309420289855083</v>
      </c>
      <c r="H6" s="38">
        <v>82.015517675405476</v>
      </c>
      <c r="I6" s="38">
        <v>84.485063113604483</v>
      </c>
      <c r="J6" s="38">
        <v>84.310144927536228</v>
      </c>
      <c r="K6" s="38">
        <v>82.91619915848527</v>
      </c>
      <c r="L6" s="38">
        <v>81.409420289855063</v>
      </c>
      <c r="M6" s="38">
        <v>81.448807854137428</v>
      </c>
      <c r="N6" s="71">
        <f>AVERAGE(B6:M6)</f>
        <v>84.036761355010199</v>
      </c>
    </row>
    <row r="7" spans="1:14">
      <c r="A7" s="39" t="s">
        <v>69</v>
      </c>
      <c r="B7" s="38">
        <v>80.183029453015436</v>
      </c>
      <c r="C7" s="38">
        <v>83.045512957806793</v>
      </c>
      <c r="D7" s="38">
        <v>85.36255259467039</v>
      </c>
      <c r="E7" s="38">
        <v>85.491304347826087</v>
      </c>
      <c r="F7" s="38">
        <v>81.366760168302946</v>
      </c>
      <c r="G7" s="38">
        <v>80.727536231884059</v>
      </c>
      <c r="H7" s="38">
        <v>81.416549789621328</v>
      </c>
      <c r="I7" s="38">
        <v>83.48737727910239</v>
      </c>
      <c r="J7" s="38">
        <v>81.816666666666663</v>
      </c>
      <c r="K7" s="38">
        <v>79.483870967741936</v>
      </c>
      <c r="L7" s="38">
        <v>78.04710144927536</v>
      </c>
      <c r="M7" s="38">
        <v>77.175315568022441</v>
      </c>
      <c r="N7" s="71">
        <f>AVERAGE(B7:M7)</f>
        <v>81.466964789494668</v>
      </c>
    </row>
    <row r="8" spans="1:14">
      <c r="A8" s="39" t="s">
        <v>40</v>
      </c>
      <c r="B8" s="38">
        <v>84.922807206818419</v>
      </c>
      <c r="C8" s="38">
        <v>87.138975155279496</v>
      </c>
      <c r="D8" s="38">
        <v>89.194249649368871</v>
      </c>
      <c r="E8" s="38">
        <v>89.137681159420296</v>
      </c>
      <c r="F8" s="38">
        <v>85.353786816269277</v>
      </c>
      <c r="G8" s="38">
        <v>82.594202898550733</v>
      </c>
      <c r="H8" s="38">
        <v>82.281206171107996</v>
      </c>
      <c r="I8" s="38">
        <v>86.133239831697054</v>
      </c>
      <c r="J8" s="38">
        <v>86.294927536231896</v>
      </c>
      <c r="K8" s="38">
        <v>82.26900420757363</v>
      </c>
      <c r="L8" s="38">
        <v>80.297826086956533</v>
      </c>
      <c r="M8" s="38">
        <v>81.608906030855536</v>
      </c>
      <c r="N8" s="71">
        <f>AVERAGE(B8:M8)</f>
        <v>84.768901062510821</v>
      </c>
    </row>
    <row r="9" spans="1:14">
      <c r="A9" s="39" t="s">
        <v>40</v>
      </c>
      <c r="B9" s="38">
        <v>84.922807206818419</v>
      </c>
      <c r="C9" s="38">
        <v>87.138975155279496</v>
      </c>
      <c r="D9" s="38">
        <v>89.194249649368871</v>
      </c>
      <c r="E9" s="38">
        <v>89.137681159420296</v>
      </c>
      <c r="F9" s="38">
        <v>85.353786816269277</v>
      </c>
      <c r="G9" s="38">
        <v>82.594202898550733</v>
      </c>
      <c r="H9" s="38">
        <v>82.281206171107996</v>
      </c>
      <c r="I9" s="38">
        <v>86.133239831697054</v>
      </c>
      <c r="J9" s="38">
        <v>86.294927536231896</v>
      </c>
      <c r="K9" s="38">
        <v>82.26900420757363</v>
      </c>
      <c r="L9" s="38">
        <v>80.297826086956533</v>
      </c>
      <c r="M9" s="38">
        <v>81.608906030855536</v>
      </c>
      <c r="N9" s="71">
        <f>AVERAGE(B9:M9)</f>
        <v>84.768901062510821</v>
      </c>
    </row>
    <row r="10" spans="1:14">
      <c r="A10" s="39" t="s">
        <v>48</v>
      </c>
      <c r="B10" s="38">
        <v>84.848118279569889</v>
      </c>
      <c r="C10" s="38">
        <v>87.582230090311995</v>
      </c>
      <c r="D10" s="38">
        <v>89.740591397849471</v>
      </c>
      <c r="E10" s="38">
        <v>89.121527777777786</v>
      </c>
      <c r="F10" s="38">
        <v>84.974126344086017</v>
      </c>
      <c r="G10" s="38">
        <v>82.648611111111094</v>
      </c>
      <c r="H10" s="38">
        <v>82.123991935483872</v>
      </c>
      <c r="I10" s="38">
        <v>85.791330645161295</v>
      </c>
      <c r="J10" s="38">
        <v>85.666666666666671</v>
      </c>
      <c r="K10" s="38">
        <v>83.213037634408593</v>
      </c>
      <c r="L10" s="38">
        <v>80.984027777777783</v>
      </c>
      <c r="M10" s="38">
        <v>81.784946236559136</v>
      </c>
      <c r="N10" s="71">
        <f>AVERAGE(B10:M10)</f>
        <v>84.873267158063626</v>
      </c>
    </row>
    <row r="11" spans="1:14">
      <c r="A11" s="39" t="s">
        <v>48</v>
      </c>
      <c r="B11" s="38">
        <v>84.848118279569889</v>
      </c>
      <c r="C11" s="38">
        <v>87.582230090311995</v>
      </c>
      <c r="D11" s="38">
        <v>89.740591397849471</v>
      </c>
      <c r="E11" s="38">
        <v>89.121527777777786</v>
      </c>
      <c r="F11" s="38">
        <v>84.974126344086017</v>
      </c>
      <c r="G11" s="38">
        <v>82.648611111111094</v>
      </c>
      <c r="H11" s="38">
        <v>82.123991935483872</v>
      </c>
      <c r="I11" s="38">
        <v>85.791330645161295</v>
      </c>
      <c r="J11" s="38">
        <v>85.666666666666671</v>
      </c>
      <c r="K11" s="38">
        <v>83.213037634408593</v>
      </c>
      <c r="L11" s="38">
        <v>80.984027777777783</v>
      </c>
      <c r="M11" s="38">
        <v>81.784946236559136</v>
      </c>
      <c r="N11" s="71">
        <f>AVERAGE(B11:M11)</f>
        <v>84.873267158063626</v>
      </c>
    </row>
    <row r="12" spans="1:14">
      <c r="A12" s="39" t="s">
        <v>70</v>
      </c>
      <c r="B12" s="38">
        <v>84.850806451612883</v>
      </c>
      <c r="C12" s="38">
        <v>87.945864121510681</v>
      </c>
      <c r="D12" s="38">
        <v>89.959005376344081</v>
      </c>
      <c r="E12" s="38">
        <v>89.177083333333329</v>
      </c>
      <c r="F12" s="38">
        <v>83.282258064516128</v>
      </c>
      <c r="G12" s="38">
        <v>82.829166666666666</v>
      </c>
      <c r="H12" s="38">
        <v>81.831989247311824</v>
      </c>
      <c r="I12" s="38">
        <v>85.395833333333329</v>
      </c>
      <c r="J12" s="38">
        <v>85.458333333333329</v>
      </c>
      <c r="K12" s="38">
        <v>83.25302419354837</v>
      </c>
      <c r="L12" s="38">
        <v>81.743750000000006</v>
      </c>
      <c r="M12" s="38">
        <v>82.047547043010752</v>
      </c>
      <c r="N12" s="71">
        <f>AVERAGE(B12:M12)</f>
        <v>84.814555097043453</v>
      </c>
    </row>
    <row r="13" spans="1:14">
      <c r="A13" s="39" t="s">
        <v>70</v>
      </c>
      <c r="B13" s="38">
        <v>84.850806451612883</v>
      </c>
      <c r="C13" s="38">
        <v>87.945864121510681</v>
      </c>
      <c r="D13" s="38">
        <v>89.959005376344081</v>
      </c>
      <c r="E13" s="38">
        <v>89.177083333333329</v>
      </c>
      <c r="F13" s="38">
        <v>83.282258064516128</v>
      </c>
      <c r="G13" s="38">
        <v>82.829166666666666</v>
      </c>
      <c r="H13" s="38">
        <v>81.831989247311824</v>
      </c>
      <c r="I13" s="38">
        <v>85.395833333333329</v>
      </c>
      <c r="J13" s="38">
        <v>85.458333333333329</v>
      </c>
      <c r="K13" s="38">
        <v>83.25302419354837</v>
      </c>
      <c r="L13" s="38">
        <v>81.743750000000006</v>
      </c>
      <c r="M13" s="38">
        <v>82.047547043010752</v>
      </c>
      <c r="N13" s="71">
        <f>AVERAGE(B13:M13)</f>
        <v>84.814555097043453</v>
      </c>
    </row>
    <row r="14" spans="1:14">
      <c r="A14" s="39" t="s">
        <v>45</v>
      </c>
      <c r="B14" s="38">
        <v>85.46353436185133</v>
      </c>
      <c r="C14" s="38">
        <v>88.890206682373091</v>
      </c>
      <c r="D14" s="38">
        <v>90.812762973352051</v>
      </c>
      <c r="E14" s="38">
        <v>88.542753623188403</v>
      </c>
      <c r="F14" s="38">
        <v>86.476858345021043</v>
      </c>
      <c r="G14" s="38">
        <v>84.154347826086948</v>
      </c>
      <c r="H14" s="38">
        <v>82.467741935483872</v>
      </c>
      <c r="I14" s="38">
        <v>86.703716690042071</v>
      </c>
      <c r="J14" s="38">
        <v>86.920289855072454</v>
      </c>
      <c r="K14" s="38">
        <v>83.715638148667608</v>
      </c>
      <c r="L14" s="38">
        <v>82.865942028985501</v>
      </c>
      <c r="M14" s="38">
        <v>83.033660589060318</v>
      </c>
      <c r="N14" s="71">
        <f>AVERAGE(B14:M14)</f>
        <v>85.837287754932049</v>
      </c>
    </row>
    <row r="15" spans="1:14">
      <c r="A15" s="39" t="s">
        <v>45</v>
      </c>
      <c r="B15" s="38">
        <v>85.46353436185133</v>
      </c>
      <c r="C15" s="38">
        <v>88.890206682373091</v>
      </c>
      <c r="D15" s="38">
        <v>90.812762973352051</v>
      </c>
      <c r="E15" s="38">
        <v>88.542753623188403</v>
      </c>
      <c r="F15" s="38">
        <v>86.476858345021043</v>
      </c>
      <c r="G15" s="38">
        <v>84.154347826086948</v>
      </c>
      <c r="H15" s="38">
        <v>82.467741935483872</v>
      </c>
      <c r="I15" s="38">
        <v>86.703716690042071</v>
      </c>
      <c r="J15" s="38">
        <v>86.920289855072454</v>
      </c>
      <c r="K15" s="38">
        <v>83.715638148667608</v>
      </c>
      <c r="L15" s="38">
        <v>82.865942028985501</v>
      </c>
      <c r="M15" s="38">
        <v>83.033660589060318</v>
      </c>
      <c r="N15" s="71">
        <f>AVERAGE(B15:M15)</f>
        <v>85.837287754932049</v>
      </c>
    </row>
    <row r="16" spans="1:14">
      <c r="A16" s="39" t="s">
        <v>64</v>
      </c>
      <c r="B16" s="38">
        <v>76.552419354838705</v>
      </c>
      <c r="C16" s="38">
        <v>82.209513546798036</v>
      </c>
      <c r="D16" s="38">
        <v>84.798387096774192</v>
      </c>
      <c r="E16" s="38">
        <v>84.387500000000003</v>
      </c>
      <c r="F16" s="38">
        <v>82.032258064516128</v>
      </c>
      <c r="G16" s="38">
        <v>83.041666666666671</v>
      </c>
      <c r="H16" s="38">
        <v>83.741935483870975</v>
      </c>
      <c r="I16" s="38">
        <v>86.241935483870961</v>
      </c>
      <c r="J16" s="38">
        <v>80.841666666666654</v>
      </c>
      <c r="K16" s="38">
        <v>76.508064516129039</v>
      </c>
      <c r="L16" s="38">
        <v>73.737499999999997</v>
      </c>
      <c r="M16" s="38">
        <v>73.108870967741922</v>
      </c>
      <c r="N16" s="71">
        <f>AVERAGE(B16:M16)</f>
        <v>80.60014315398945</v>
      </c>
    </row>
    <row r="17" spans="1:14">
      <c r="A17" s="39" t="s">
        <v>43</v>
      </c>
      <c r="B17" s="38">
        <v>82.63336076366032</v>
      </c>
      <c r="C17" s="38">
        <v>85.664736855333274</v>
      </c>
      <c r="D17" s="38">
        <v>88.916063199473328</v>
      </c>
      <c r="E17" s="38">
        <v>89.569438775510193</v>
      </c>
      <c r="F17" s="38">
        <v>86.487294272547729</v>
      </c>
      <c r="G17" s="38">
        <v>84.037023809523816</v>
      </c>
      <c r="H17" s="38">
        <v>83.798732718893987</v>
      </c>
      <c r="I17" s="38">
        <v>87.180645161290329</v>
      </c>
      <c r="J17" s="38">
        <v>86.051445578231309</v>
      </c>
      <c r="K17" s="38">
        <v>83.067412771560228</v>
      </c>
      <c r="L17" s="38">
        <v>80.248316326530613</v>
      </c>
      <c r="M17" s="38">
        <v>79.884068466096124</v>
      </c>
      <c r="N17" s="71">
        <f>AVERAGE(B17:M17)</f>
        <v>84.794878224887597</v>
      </c>
    </row>
    <row r="18" spans="1:14">
      <c r="A18" s="39" t="s">
        <v>67</v>
      </c>
      <c r="B18" s="38">
        <v>78.388530465949827</v>
      </c>
      <c r="C18" s="38">
        <v>80.602928297755881</v>
      </c>
      <c r="D18" s="38">
        <v>81.719713261648764</v>
      </c>
      <c r="E18" s="38">
        <v>80.883703703703702</v>
      </c>
      <c r="F18" s="38">
        <v>79.530465949820794</v>
      </c>
      <c r="G18" s="38">
        <v>81.654814814814827</v>
      </c>
      <c r="H18" s="38">
        <v>83.206451612903237</v>
      </c>
      <c r="I18" s="38">
        <v>85.524731182795691</v>
      </c>
      <c r="J18" s="38">
        <v>84.394074074074069</v>
      </c>
      <c r="K18" s="38">
        <v>81.64157706093188</v>
      </c>
      <c r="L18" s="38">
        <v>78.197037037037035</v>
      </c>
      <c r="M18" s="38">
        <v>77.956989247311824</v>
      </c>
      <c r="N18" s="71">
        <f t="shared" ref="N18" si="0">AVERAGE(B18:M18)</f>
        <v>81.141751392395634</v>
      </c>
    </row>
    <row r="20" spans="1:14">
      <c r="A20" s="133" t="s">
        <v>95</v>
      </c>
      <c r="B20" s="133"/>
      <c r="C20" s="133"/>
    </row>
    <row r="22" spans="1:14">
      <c r="A22" s="36" t="s">
        <v>38</v>
      </c>
      <c r="B22" s="35">
        <v>1</v>
      </c>
      <c r="C22" s="35">
        <v>2</v>
      </c>
      <c r="D22" s="35">
        <v>3</v>
      </c>
      <c r="E22" s="35">
        <v>4</v>
      </c>
      <c r="F22" s="35">
        <v>5</v>
      </c>
      <c r="G22" s="35">
        <v>6</v>
      </c>
      <c r="H22" s="35">
        <v>7</v>
      </c>
      <c r="I22" s="35">
        <v>8</v>
      </c>
      <c r="J22" s="35">
        <v>9</v>
      </c>
      <c r="K22" s="35">
        <v>10</v>
      </c>
      <c r="L22" s="35">
        <v>11</v>
      </c>
      <c r="M22" s="35">
        <v>12</v>
      </c>
      <c r="N22" s="36" t="s">
        <v>17</v>
      </c>
    </row>
    <row r="23" spans="1:14">
      <c r="A23" s="39" t="s">
        <v>68</v>
      </c>
      <c r="B23" s="38">
        <v>69.718532608695654</v>
      </c>
      <c r="C23" s="38">
        <v>49.083369565217403</v>
      </c>
      <c r="D23" s="38">
        <v>49.087717391304366</v>
      </c>
      <c r="E23" s="38">
        <v>92.233750000000001</v>
      </c>
      <c r="F23" s="38">
        <v>179.54902173913041</v>
      </c>
      <c r="G23" s="38">
        <v>168.3946739130435</v>
      </c>
      <c r="H23" s="38">
        <v>189.59418478260866</v>
      </c>
      <c r="I23" s="38">
        <v>176.7449456521739</v>
      </c>
      <c r="J23" s="38">
        <v>177.79630434782607</v>
      </c>
      <c r="K23" s="38">
        <v>162.67505434782603</v>
      </c>
      <c r="L23" s="38">
        <v>138.23124999999999</v>
      </c>
      <c r="M23" s="38">
        <v>119.82627717391303</v>
      </c>
      <c r="N23" s="38">
        <f>SUM(B23:M23)</f>
        <v>1572.935081521739</v>
      </c>
    </row>
    <row r="24" spans="1:14">
      <c r="A24" s="39" t="s">
        <v>69</v>
      </c>
      <c r="B24" s="38">
        <v>72.941358695652184</v>
      </c>
      <c r="C24" s="38">
        <v>47.887717391304349</v>
      </c>
      <c r="D24" s="38">
        <v>47.320326086956534</v>
      </c>
      <c r="E24" s="38">
        <v>91.071793478260886</v>
      </c>
      <c r="F24" s="38">
        <v>180.47728260869565</v>
      </c>
      <c r="G24" s="38">
        <v>170.2207608695652</v>
      </c>
      <c r="H24" s="38">
        <v>191.7898369565217</v>
      </c>
      <c r="I24" s="38">
        <v>171.20059782608695</v>
      </c>
      <c r="J24" s="38">
        <v>173.08326086956524</v>
      </c>
      <c r="K24" s="38">
        <v>163.3641847826087</v>
      </c>
      <c r="L24" s="38">
        <v>138.06385869565219</v>
      </c>
      <c r="M24" s="38">
        <v>120.91432065217396</v>
      </c>
      <c r="N24" s="38">
        <f>SUM(B24:M24)</f>
        <v>1568.3352989130435</v>
      </c>
    </row>
    <row r="25" spans="1:14">
      <c r="A25" s="39" t="s">
        <v>40</v>
      </c>
      <c r="B25" s="38">
        <v>73.788260869565235</v>
      </c>
      <c r="C25" s="38">
        <v>45.771627647714617</v>
      </c>
      <c r="D25" s="38">
        <v>46.675139353400205</v>
      </c>
      <c r="E25" s="38">
        <v>89.962541806020084</v>
      </c>
      <c r="F25" s="38">
        <v>181.44782608695652</v>
      </c>
      <c r="G25" s="38">
        <v>174.8086956521739</v>
      </c>
      <c r="H25" s="38">
        <v>200.6217391304348</v>
      </c>
      <c r="I25" s="38">
        <v>170.95652173913041</v>
      </c>
      <c r="J25" s="38">
        <v>175.62826086956514</v>
      </c>
      <c r="K25" s="38">
        <v>166.3717391304348</v>
      </c>
      <c r="L25" s="38">
        <v>139.93260869565219</v>
      </c>
      <c r="M25" s="38">
        <v>124.9</v>
      </c>
      <c r="N25" s="38">
        <f>SUM(B25:M25)</f>
        <v>1590.8649609810479</v>
      </c>
    </row>
    <row r="26" spans="1:14">
      <c r="A26" s="39" t="s">
        <v>40</v>
      </c>
      <c r="B26" s="38">
        <v>73.788260869565235</v>
      </c>
      <c r="C26" s="38">
        <v>45.771627647714617</v>
      </c>
      <c r="D26" s="38">
        <v>46.675139353400205</v>
      </c>
      <c r="E26" s="38">
        <v>89.962541806020084</v>
      </c>
      <c r="F26" s="38">
        <v>181.44782608695652</v>
      </c>
      <c r="G26" s="38">
        <v>174.8086956521739</v>
      </c>
      <c r="H26" s="38">
        <v>200.6217391304348</v>
      </c>
      <c r="I26" s="38">
        <v>170.95652173913041</v>
      </c>
      <c r="J26" s="38">
        <v>175.62826086956514</v>
      </c>
      <c r="K26" s="38">
        <v>166.3717391304348</v>
      </c>
      <c r="L26" s="38">
        <v>139.93260869565219</v>
      </c>
      <c r="M26" s="38">
        <v>124.9</v>
      </c>
      <c r="N26" s="38">
        <f>SUM(B26:M26)</f>
        <v>1590.8649609810479</v>
      </c>
    </row>
    <row r="27" spans="1:14">
      <c r="A27" s="39" t="s">
        <v>48</v>
      </c>
      <c r="B27" s="38">
        <v>75.480416666666684</v>
      </c>
      <c r="C27" s="38">
        <v>45.666559829059821</v>
      </c>
      <c r="D27" s="38">
        <v>47.580341880341884</v>
      </c>
      <c r="E27" s="38">
        <v>92.381810897435869</v>
      </c>
      <c r="F27" s="38">
        <v>184.05833333333331</v>
      </c>
      <c r="G27" s="38">
        <v>177.86250000000001</v>
      </c>
      <c r="H27" s="38">
        <v>203.48333333333332</v>
      </c>
      <c r="I27" s="38">
        <v>168.12614583333337</v>
      </c>
      <c r="J27" s="38">
        <v>169.53541666666666</v>
      </c>
      <c r="K27" s="38">
        <v>162.55416666666662</v>
      </c>
      <c r="L27" s="38">
        <v>139.21666666666667</v>
      </c>
      <c r="M27" s="38">
        <v>120.15625</v>
      </c>
      <c r="N27" s="38">
        <f>SUM(B27:M27)</f>
        <v>1586.1019417735042</v>
      </c>
    </row>
    <row r="28" spans="1:14">
      <c r="A28" s="39" t="s">
        <v>48</v>
      </c>
      <c r="B28" s="38">
        <v>75.480416666666684</v>
      </c>
      <c r="C28" s="38">
        <v>45.666559829059821</v>
      </c>
      <c r="D28" s="38">
        <v>47.580341880341884</v>
      </c>
      <c r="E28" s="38">
        <v>92.381810897435869</v>
      </c>
      <c r="F28" s="38">
        <v>184.05833333333331</v>
      </c>
      <c r="G28" s="38">
        <v>177.86250000000001</v>
      </c>
      <c r="H28" s="38">
        <v>203.48333333333332</v>
      </c>
      <c r="I28" s="38">
        <v>168.12614583333337</v>
      </c>
      <c r="J28" s="38">
        <v>169.53541666666666</v>
      </c>
      <c r="K28" s="38">
        <v>162.55416666666662</v>
      </c>
      <c r="L28" s="38">
        <v>139.21666666666667</v>
      </c>
      <c r="M28" s="38">
        <v>120.15625</v>
      </c>
      <c r="N28" s="38">
        <f>SUM(B28:M28)</f>
        <v>1586.1019417735042</v>
      </c>
    </row>
    <row r="29" spans="1:14">
      <c r="A29" s="39" t="s">
        <v>70</v>
      </c>
      <c r="B29" s="38">
        <v>74.761666666666684</v>
      </c>
      <c r="C29" s="38">
        <v>44.916559829059842</v>
      </c>
      <c r="D29" s="38">
        <v>46.078258547008545</v>
      </c>
      <c r="E29" s="38">
        <v>92.721394230769207</v>
      </c>
      <c r="F29" s="38">
        <v>186.53749999999999</v>
      </c>
      <c r="G29" s="38">
        <v>178.36250000000001</v>
      </c>
      <c r="H29" s="38">
        <v>202.72083333333333</v>
      </c>
      <c r="I29" s="38">
        <v>170.8520833333333</v>
      </c>
      <c r="J29" s="38">
        <v>171.86041666666662</v>
      </c>
      <c r="K29" s="38">
        <v>166.77500000000001</v>
      </c>
      <c r="L29" s="38">
        <v>141.85</v>
      </c>
      <c r="M29" s="38">
        <v>120.00208333333332</v>
      </c>
      <c r="N29" s="38">
        <f>SUM(B29:M29)</f>
        <v>1597.4382959401707</v>
      </c>
    </row>
    <row r="30" spans="1:14">
      <c r="A30" s="39" t="s">
        <v>70</v>
      </c>
      <c r="B30" s="38">
        <v>74.761666666666684</v>
      </c>
      <c r="C30" s="38">
        <v>44.916559829059842</v>
      </c>
      <c r="D30" s="38">
        <v>46.078258547008545</v>
      </c>
      <c r="E30" s="38">
        <v>92.721394230769207</v>
      </c>
      <c r="F30" s="38">
        <v>186.53749999999999</v>
      </c>
      <c r="G30" s="38">
        <v>178.36250000000001</v>
      </c>
      <c r="H30" s="38">
        <v>202.72083333333333</v>
      </c>
      <c r="I30" s="38">
        <v>170.8520833333333</v>
      </c>
      <c r="J30" s="38">
        <v>171.86041666666662</v>
      </c>
      <c r="K30" s="38">
        <v>166.77500000000001</v>
      </c>
      <c r="L30" s="38">
        <v>141.85</v>
      </c>
      <c r="M30" s="38">
        <v>120.00208333333332</v>
      </c>
      <c r="N30" s="38">
        <f>SUM(B30:M30)</f>
        <v>1597.4382959401707</v>
      </c>
    </row>
    <row r="31" spans="1:14">
      <c r="A31" s="39" t="s">
        <v>45</v>
      </c>
      <c r="B31" s="38">
        <v>72.916304347826099</v>
      </c>
      <c r="C31" s="38">
        <v>41.439130434782612</v>
      </c>
      <c r="D31" s="38">
        <v>42.726086956521733</v>
      </c>
      <c r="E31" s="38">
        <v>90.626086956521718</v>
      </c>
      <c r="F31" s="38">
        <v>194.73913043478265</v>
      </c>
      <c r="G31" s="38">
        <v>181.83043478260871</v>
      </c>
      <c r="H31" s="38">
        <v>207.40434782608688</v>
      </c>
      <c r="I31" s="38">
        <v>174.55434782608694</v>
      </c>
      <c r="J31" s="38">
        <v>175.6760869565218</v>
      </c>
      <c r="K31" s="38">
        <v>172.2608695652174</v>
      </c>
      <c r="L31" s="38">
        <v>142.46956521739131</v>
      </c>
      <c r="M31" s="38">
        <v>121.96086956521732</v>
      </c>
      <c r="N31" s="38">
        <f>SUM(B31:M31)</f>
        <v>1618.6032608695655</v>
      </c>
    </row>
    <row r="32" spans="1:14">
      <c r="A32" s="39" t="s">
        <v>45</v>
      </c>
      <c r="B32" s="38">
        <v>72.916304347826099</v>
      </c>
      <c r="C32" s="38">
        <v>41.439130434782612</v>
      </c>
      <c r="D32" s="38">
        <v>42.726086956521733</v>
      </c>
      <c r="E32" s="38">
        <v>90.626086956521718</v>
      </c>
      <c r="F32" s="38">
        <v>194.73913043478265</v>
      </c>
      <c r="G32" s="38">
        <v>181.83043478260871</v>
      </c>
      <c r="H32" s="38">
        <v>207.40434782608688</v>
      </c>
      <c r="I32" s="38">
        <v>174.55434782608694</v>
      </c>
      <c r="J32" s="38">
        <v>175.6760869565218</v>
      </c>
      <c r="K32" s="38">
        <v>172.2608695652174</v>
      </c>
      <c r="L32" s="38">
        <v>142.46956521739131</v>
      </c>
      <c r="M32" s="38">
        <v>121.96086956521732</v>
      </c>
      <c r="N32" s="38">
        <f>SUM(B32:M32)</f>
        <v>1618.6032608695655</v>
      </c>
    </row>
    <row r="33" spans="1:14">
      <c r="A33" s="39" t="s">
        <v>64</v>
      </c>
      <c r="B33" s="38">
        <v>64.637500000000003</v>
      </c>
      <c r="C33" s="38">
        <v>40.5</v>
      </c>
      <c r="D33" s="38">
        <v>38.799999999999997</v>
      </c>
      <c r="E33" s="38">
        <v>83.85</v>
      </c>
      <c r="F33" s="38">
        <v>162.27500000000001</v>
      </c>
      <c r="G33" s="38">
        <v>158.6875</v>
      </c>
      <c r="H33" s="38">
        <v>172.52500000000001</v>
      </c>
      <c r="I33" s="38">
        <v>153.26249999999999</v>
      </c>
      <c r="J33" s="38">
        <v>161.72499999999999</v>
      </c>
      <c r="K33" s="38">
        <v>140.26249999999999</v>
      </c>
      <c r="L33" s="38">
        <v>147.1875</v>
      </c>
      <c r="M33" s="38">
        <v>99.15</v>
      </c>
      <c r="N33" s="38">
        <f>SUM(B33:M33)</f>
        <v>1422.8625</v>
      </c>
    </row>
    <row r="34" spans="1:14">
      <c r="A34" s="39" t="s">
        <v>43</v>
      </c>
      <c r="B34" s="38">
        <v>77.465306122448979</v>
      </c>
      <c r="C34" s="38">
        <v>46.220408163265297</v>
      </c>
      <c r="D34" s="38">
        <v>41.0288775510204</v>
      </c>
      <c r="E34" s="38">
        <v>84.665357142857147</v>
      </c>
      <c r="F34" s="38">
        <v>186.90505102040817</v>
      </c>
      <c r="G34" s="38">
        <v>170.43239795918367</v>
      </c>
      <c r="H34" s="38">
        <v>197.10627551020411</v>
      </c>
      <c r="I34" s="38">
        <v>172.08341182626896</v>
      </c>
      <c r="J34" s="38">
        <v>180.29649398220826</v>
      </c>
      <c r="K34" s="38">
        <v>170.77653061224495</v>
      </c>
      <c r="L34" s="38">
        <v>149.37724489795926</v>
      </c>
      <c r="M34" s="38">
        <v>124.47316326530611</v>
      </c>
      <c r="N34" s="38">
        <f>SUM(B34:M34)</f>
        <v>1600.8305180533753</v>
      </c>
    </row>
    <row r="35" spans="1:14">
      <c r="A35" s="39" t="s">
        <v>67</v>
      </c>
      <c r="B35" s="38">
        <v>70.243750000000006</v>
      </c>
      <c r="C35" s="38">
        <v>53.177419354838719</v>
      </c>
      <c r="D35" s="38">
        <v>57.871875000000003</v>
      </c>
      <c r="E35" s="38">
        <v>92.106250000000003</v>
      </c>
      <c r="F35" s="38">
        <v>178.92500000000001</v>
      </c>
      <c r="G35" s="38">
        <v>160.98181818181814</v>
      </c>
      <c r="H35" s="38">
        <v>175.61818181818182</v>
      </c>
      <c r="I35" s="38">
        <v>160.5735294117647</v>
      </c>
      <c r="J35" s="38">
        <v>155.12058823529412</v>
      </c>
      <c r="K35" s="38">
        <v>148.01764705882354</v>
      </c>
      <c r="L35" s="38">
        <v>132.84411764705885</v>
      </c>
      <c r="M35" s="38">
        <v>112.15294117647058</v>
      </c>
      <c r="N35" s="38">
        <f t="shared" ref="N35" si="1">SUM(B35:M35)</f>
        <v>1497.6331178842504</v>
      </c>
    </row>
    <row r="36" spans="1:14">
      <c r="A36" s="98"/>
      <c r="B36" s="99">
        <f>B23/31</f>
        <v>2.2489849228611503</v>
      </c>
      <c r="C36" s="99">
        <f>C23/31</f>
        <v>1.5833345021037872</v>
      </c>
      <c r="D36" s="99">
        <f>D23/31</f>
        <v>1.5834747545582053</v>
      </c>
      <c r="E36" s="99">
        <f>E23/31</f>
        <v>2.975282258064516</v>
      </c>
      <c r="F36" s="99">
        <f>F23/31</f>
        <v>5.7919039270687227</v>
      </c>
      <c r="G36" s="99">
        <f>G23/31</f>
        <v>5.4320862552594678</v>
      </c>
      <c r="H36" s="99">
        <f>H23/31</f>
        <v>6.1159414446002796</v>
      </c>
      <c r="I36" s="99">
        <f>I23/31</f>
        <v>5.7014498597475454</v>
      </c>
      <c r="J36" s="99">
        <f>J23/31</f>
        <v>5.7353646563814857</v>
      </c>
      <c r="K36" s="99">
        <f>K23/31</f>
        <v>5.2475823983169692</v>
      </c>
      <c r="L36" s="99">
        <f>L23/31</f>
        <v>4.4590725806451612</v>
      </c>
      <c r="M36" s="99">
        <f>M23/31</f>
        <v>3.865363779803646</v>
      </c>
      <c r="N36" s="99"/>
    </row>
    <row r="37" spans="1:14">
      <c r="A37" s="98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</row>
    <row r="38" spans="1:14">
      <c r="A38" s="98" t="s">
        <v>168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</row>
    <row r="39" spans="1:14">
      <c r="A39" s="98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1:14">
      <c r="A40" s="98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</row>
    <row r="41" spans="1:14">
      <c r="A41" s="98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</row>
    <row r="42" spans="1:14">
      <c r="A42" s="36" t="s">
        <v>38</v>
      </c>
      <c r="B42" s="35">
        <v>1</v>
      </c>
      <c r="C42" s="35">
        <v>2</v>
      </c>
      <c r="D42" s="35">
        <v>3</v>
      </c>
      <c r="E42" s="35">
        <v>4</v>
      </c>
      <c r="F42" s="35">
        <v>5</v>
      </c>
      <c r="G42" s="35">
        <v>6</v>
      </c>
      <c r="H42" s="35">
        <v>7</v>
      </c>
      <c r="I42" s="35">
        <v>8</v>
      </c>
      <c r="J42" s="35">
        <v>9</v>
      </c>
      <c r="K42" s="35">
        <v>10</v>
      </c>
      <c r="L42" s="35">
        <v>11</v>
      </c>
      <c r="M42" s="35">
        <v>12</v>
      </c>
      <c r="N42" s="36" t="s">
        <v>17</v>
      </c>
    </row>
    <row r="43" spans="1:14">
      <c r="A43" s="39" t="s">
        <v>68</v>
      </c>
      <c r="B43" s="36">
        <v>11</v>
      </c>
      <c r="C43" s="36">
        <v>11.3</v>
      </c>
      <c r="D43" s="36">
        <v>12</v>
      </c>
      <c r="E43" s="36">
        <v>12.3</v>
      </c>
      <c r="F43" s="36">
        <v>13.1</v>
      </c>
      <c r="G43" s="36">
        <v>13.2</v>
      </c>
      <c r="H43" s="36">
        <v>13.1</v>
      </c>
      <c r="I43" s="36">
        <v>12.5</v>
      </c>
      <c r="J43" s="36">
        <v>12.1</v>
      </c>
      <c r="K43" s="36">
        <v>11.4</v>
      </c>
      <c r="L43" s="36">
        <v>11</v>
      </c>
      <c r="M43" s="36">
        <v>10.5</v>
      </c>
      <c r="N43" s="36">
        <f>SUM(B43:M43)</f>
        <v>143.5</v>
      </c>
    </row>
    <row r="44" spans="1:14">
      <c r="A44" s="39" t="s">
        <v>69</v>
      </c>
      <c r="B44" s="36">
        <v>11</v>
      </c>
      <c r="C44" s="36">
        <v>11.3</v>
      </c>
      <c r="D44" s="36">
        <v>12</v>
      </c>
      <c r="E44" s="36">
        <v>12.4</v>
      </c>
      <c r="F44" s="36">
        <v>13.1</v>
      </c>
      <c r="G44" s="36">
        <v>13.2</v>
      </c>
      <c r="H44" s="36">
        <v>13.1</v>
      </c>
      <c r="I44" s="36">
        <v>12.5</v>
      </c>
      <c r="J44" s="36">
        <v>12.1</v>
      </c>
      <c r="K44" s="36">
        <v>11.4</v>
      </c>
      <c r="L44" s="36">
        <v>11</v>
      </c>
      <c r="M44" s="36">
        <v>10.5</v>
      </c>
      <c r="N44" s="36">
        <f>SUM(B44:M44)</f>
        <v>143.6</v>
      </c>
    </row>
    <row r="45" spans="1:14">
      <c r="A45" s="39" t="s">
        <v>40</v>
      </c>
      <c r="B45" s="36">
        <v>11</v>
      </c>
      <c r="C45" s="36">
        <v>11.3</v>
      </c>
      <c r="D45" s="36">
        <v>12</v>
      </c>
      <c r="E45" s="36">
        <v>12.4</v>
      </c>
      <c r="F45" s="36">
        <v>13</v>
      </c>
      <c r="G45" s="36">
        <v>13.2</v>
      </c>
      <c r="H45" s="36">
        <v>13.1</v>
      </c>
      <c r="I45" s="36">
        <v>12.5</v>
      </c>
      <c r="J45" s="36">
        <v>12.1</v>
      </c>
      <c r="K45" s="36">
        <v>11.4</v>
      </c>
      <c r="L45" s="36">
        <v>11.1</v>
      </c>
      <c r="M45" s="36">
        <v>10.5</v>
      </c>
      <c r="N45" s="36">
        <f>SUM(B45:M45)</f>
        <v>143.6</v>
      </c>
    </row>
    <row r="46" spans="1:14">
      <c r="A46" s="39" t="s">
        <v>40</v>
      </c>
      <c r="B46" s="36">
        <v>11</v>
      </c>
      <c r="C46" s="36">
        <v>11.3</v>
      </c>
      <c r="D46" s="36">
        <v>12</v>
      </c>
      <c r="E46" s="36">
        <v>12.4</v>
      </c>
      <c r="F46" s="36">
        <v>13</v>
      </c>
      <c r="G46" s="36">
        <v>13.2</v>
      </c>
      <c r="H46" s="36">
        <v>13.1</v>
      </c>
      <c r="I46" s="36">
        <v>12.5</v>
      </c>
      <c r="J46" s="36">
        <v>12.1</v>
      </c>
      <c r="K46" s="36">
        <v>11.4</v>
      </c>
      <c r="L46" s="36">
        <v>11.1</v>
      </c>
      <c r="M46" s="36">
        <v>10.5</v>
      </c>
      <c r="N46" s="36">
        <f>SUM(B46:M46)</f>
        <v>143.6</v>
      </c>
    </row>
    <row r="47" spans="1:14">
      <c r="A47" s="39" t="s">
        <v>48</v>
      </c>
      <c r="B47" s="36">
        <v>11</v>
      </c>
      <c r="C47" s="36">
        <v>11.3</v>
      </c>
      <c r="D47" s="36">
        <v>12</v>
      </c>
      <c r="E47" s="36">
        <v>12.4</v>
      </c>
      <c r="F47" s="36">
        <v>13</v>
      </c>
      <c r="G47" s="36">
        <v>13.2</v>
      </c>
      <c r="H47" s="36">
        <v>13.1</v>
      </c>
      <c r="I47" s="36">
        <v>12.5</v>
      </c>
      <c r="J47" s="36">
        <v>12.1</v>
      </c>
      <c r="K47" s="36">
        <v>11.4</v>
      </c>
      <c r="L47" s="36">
        <v>11.1</v>
      </c>
      <c r="M47" s="36">
        <v>10.5</v>
      </c>
      <c r="N47" s="36">
        <f>SUM(B47:M47)</f>
        <v>143.6</v>
      </c>
    </row>
    <row r="48" spans="1:14">
      <c r="A48" s="39" t="s">
        <v>48</v>
      </c>
      <c r="B48" s="36">
        <v>11</v>
      </c>
      <c r="C48" s="36">
        <v>11.3</v>
      </c>
      <c r="D48" s="36">
        <v>12</v>
      </c>
      <c r="E48" s="36">
        <v>12.4</v>
      </c>
      <c r="F48" s="36">
        <v>13</v>
      </c>
      <c r="G48" s="36">
        <v>13.2</v>
      </c>
      <c r="H48" s="36">
        <v>13.1</v>
      </c>
      <c r="I48" s="36">
        <v>12.5</v>
      </c>
      <c r="J48" s="36">
        <v>12.1</v>
      </c>
      <c r="K48" s="36">
        <v>11.4</v>
      </c>
      <c r="L48" s="36">
        <v>11.1</v>
      </c>
      <c r="M48" s="36">
        <v>10.5</v>
      </c>
      <c r="N48" s="36">
        <f>SUM(B48:M48)</f>
        <v>143.6</v>
      </c>
    </row>
    <row r="49" spans="1:14">
      <c r="A49" s="39" t="s">
        <v>70</v>
      </c>
      <c r="B49" s="36">
        <v>11</v>
      </c>
      <c r="C49" s="36">
        <v>11.3</v>
      </c>
      <c r="D49" s="36">
        <v>12</v>
      </c>
      <c r="E49" s="36">
        <v>12.4</v>
      </c>
      <c r="F49" s="36">
        <v>13</v>
      </c>
      <c r="G49" s="36">
        <v>13.2</v>
      </c>
      <c r="H49" s="36">
        <v>13.1</v>
      </c>
      <c r="I49" s="36">
        <v>12.5</v>
      </c>
      <c r="J49" s="36">
        <v>12.1</v>
      </c>
      <c r="K49" s="36">
        <v>11.4</v>
      </c>
      <c r="L49" s="36">
        <v>11.1</v>
      </c>
      <c r="M49" s="36">
        <v>10.5</v>
      </c>
      <c r="N49" s="36">
        <f>SUM(B49:M49)</f>
        <v>143.6</v>
      </c>
    </row>
    <row r="50" spans="1:14">
      <c r="A50" s="39" t="s">
        <v>70</v>
      </c>
      <c r="B50" s="36">
        <v>11</v>
      </c>
      <c r="C50" s="36">
        <v>11.3</v>
      </c>
      <c r="D50" s="36">
        <v>12</v>
      </c>
      <c r="E50" s="36">
        <v>12.4</v>
      </c>
      <c r="F50" s="36">
        <v>13</v>
      </c>
      <c r="G50" s="36">
        <v>13.2</v>
      </c>
      <c r="H50" s="36">
        <v>13.1</v>
      </c>
      <c r="I50" s="36">
        <v>12.5</v>
      </c>
      <c r="J50" s="36">
        <v>12.1</v>
      </c>
      <c r="K50" s="36">
        <v>11.4</v>
      </c>
      <c r="L50" s="36">
        <v>11.1</v>
      </c>
      <c r="M50" s="36">
        <v>10.5</v>
      </c>
      <c r="N50" s="36">
        <f>SUM(B50:M50)</f>
        <v>143.6</v>
      </c>
    </row>
    <row r="51" spans="1:14">
      <c r="A51" s="39" t="s">
        <v>45</v>
      </c>
      <c r="B51" s="36">
        <v>11</v>
      </c>
      <c r="C51" s="36">
        <v>11.3</v>
      </c>
      <c r="D51" s="36">
        <v>12</v>
      </c>
      <c r="E51" s="36">
        <v>12.4</v>
      </c>
      <c r="F51" s="36">
        <v>13</v>
      </c>
      <c r="G51" s="36">
        <v>13.2</v>
      </c>
      <c r="H51" s="36">
        <v>13.1</v>
      </c>
      <c r="I51" s="36">
        <v>12.5</v>
      </c>
      <c r="J51" s="36">
        <v>12.1</v>
      </c>
      <c r="K51" s="36">
        <v>11.4</v>
      </c>
      <c r="L51" s="36">
        <v>11.1</v>
      </c>
      <c r="M51" s="36">
        <v>10.5</v>
      </c>
      <c r="N51" s="36">
        <f>SUM(B51:M51)</f>
        <v>143.6</v>
      </c>
    </row>
    <row r="52" spans="1:14">
      <c r="A52" s="39" t="s">
        <v>45</v>
      </c>
      <c r="B52" s="36">
        <v>11</v>
      </c>
      <c r="C52" s="36">
        <v>11.3</v>
      </c>
      <c r="D52" s="36">
        <v>12</v>
      </c>
      <c r="E52" s="36">
        <v>12.4</v>
      </c>
      <c r="F52" s="36">
        <v>13</v>
      </c>
      <c r="G52" s="36">
        <v>13.2</v>
      </c>
      <c r="H52" s="36">
        <v>13.1</v>
      </c>
      <c r="I52" s="36">
        <v>12.5</v>
      </c>
      <c r="J52" s="36">
        <v>12.1</v>
      </c>
      <c r="K52" s="36">
        <v>11.4</v>
      </c>
      <c r="L52" s="36">
        <v>11.1</v>
      </c>
      <c r="M52" s="36">
        <v>10.5</v>
      </c>
      <c r="N52" s="36">
        <f>SUM(B52:M52)</f>
        <v>143.6</v>
      </c>
    </row>
    <row r="53" spans="1:14">
      <c r="A53" s="39" t="s">
        <v>64</v>
      </c>
      <c r="B53" s="38">
        <v>11</v>
      </c>
      <c r="C53" s="38">
        <v>11.3</v>
      </c>
      <c r="D53" s="38">
        <v>12</v>
      </c>
      <c r="E53" s="38">
        <v>12.4</v>
      </c>
      <c r="F53" s="38">
        <v>13.1</v>
      </c>
      <c r="G53" s="38">
        <v>13.2</v>
      </c>
      <c r="H53" s="38">
        <v>13.1</v>
      </c>
      <c r="I53" s="38">
        <v>12.5</v>
      </c>
      <c r="J53" s="38">
        <v>12.1</v>
      </c>
      <c r="K53" s="38">
        <v>11.4</v>
      </c>
      <c r="L53" s="38">
        <v>11.1</v>
      </c>
      <c r="M53" s="38">
        <v>10.5</v>
      </c>
      <c r="N53" s="36">
        <f>SUM(B53:M53)</f>
        <v>143.69999999999999</v>
      </c>
    </row>
    <row r="54" spans="1:14">
      <c r="A54" s="39" t="s">
        <v>43</v>
      </c>
      <c r="B54" s="36">
        <v>11</v>
      </c>
      <c r="C54" s="36">
        <v>11.3</v>
      </c>
      <c r="D54" s="36">
        <v>12</v>
      </c>
      <c r="E54" s="36">
        <v>12.4</v>
      </c>
      <c r="F54" s="36">
        <v>13.1</v>
      </c>
      <c r="G54" s="36">
        <v>13.2</v>
      </c>
      <c r="H54" s="36">
        <v>13.1</v>
      </c>
      <c r="I54" s="36">
        <v>12.5</v>
      </c>
      <c r="J54" s="36">
        <v>12.1</v>
      </c>
      <c r="K54" s="36">
        <v>11.4</v>
      </c>
      <c r="L54" s="36">
        <v>11</v>
      </c>
      <c r="M54" s="36">
        <v>10.5</v>
      </c>
      <c r="N54" s="36">
        <f t="shared" ref="N54" si="2">SUM(B54:M54)</f>
        <v>143.6</v>
      </c>
    </row>
    <row r="55" spans="1:14">
      <c r="A55" s="39" t="s">
        <v>67</v>
      </c>
      <c r="B55" s="38">
        <v>10.5</v>
      </c>
      <c r="C55" s="38">
        <v>11.3</v>
      </c>
      <c r="D55" s="38">
        <v>12</v>
      </c>
      <c r="E55" s="38">
        <v>12.4</v>
      </c>
      <c r="F55" s="38">
        <v>13.1</v>
      </c>
      <c r="G55" s="38">
        <v>13.2</v>
      </c>
      <c r="H55" s="38">
        <v>13.1</v>
      </c>
      <c r="I55" s="38">
        <v>12.5</v>
      </c>
      <c r="J55" s="38">
        <v>12.1</v>
      </c>
      <c r="K55" s="38">
        <v>11.4</v>
      </c>
      <c r="L55" s="38">
        <v>11</v>
      </c>
      <c r="M55" s="38">
        <v>10.5</v>
      </c>
      <c r="N55" s="36">
        <f t="shared" ref="N55" si="3">SUM(B55:M55)</f>
        <v>143.1</v>
      </c>
    </row>
    <row r="61" spans="1:14">
      <c r="A61" s="134" t="s">
        <v>96</v>
      </c>
      <c r="B61" s="134"/>
      <c r="C61" s="134"/>
    </row>
    <row r="63" spans="1:14">
      <c r="A63" s="36" t="s">
        <v>38</v>
      </c>
      <c r="B63" s="35">
        <v>1</v>
      </c>
      <c r="C63" s="35">
        <v>2</v>
      </c>
      <c r="D63" s="35">
        <v>3</v>
      </c>
      <c r="E63" s="35">
        <v>4</v>
      </c>
      <c r="F63" s="35">
        <v>5</v>
      </c>
      <c r="G63" s="35">
        <v>6</v>
      </c>
      <c r="H63" s="35">
        <v>7</v>
      </c>
      <c r="I63" s="35">
        <v>8</v>
      </c>
      <c r="J63" s="35">
        <v>9</v>
      </c>
      <c r="K63" s="35">
        <v>10</v>
      </c>
      <c r="L63" s="35">
        <v>11</v>
      </c>
      <c r="M63" s="35">
        <v>12</v>
      </c>
      <c r="N63" s="36" t="s">
        <v>17</v>
      </c>
    </row>
    <row r="64" spans="1:14">
      <c r="A64" s="39" t="s">
        <v>67</v>
      </c>
      <c r="B64" s="38">
        <v>1.1088888888888888</v>
      </c>
      <c r="C64" s="38">
        <v>1.1888888888888887</v>
      </c>
      <c r="D64" s="38">
        <v>1.3466666666666671</v>
      </c>
      <c r="E64" s="38">
        <v>1.4777777777777779</v>
      </c>
      <c r="F64" s="38">
        <v>1.42</v>
      </c>
      <c r="G64" s="38">
        <v>1.2622222222222226</v>
      </c>
      <c r="H64" s="38">
        <v>1.1888888888888889</v>
      </c>
      <c r="I64" s="38">
        <v>1.0133333333333332</v>
      </c>
      <c r="J64" s="38">
        <v>0.86222222222222245</v>
      </c>
      <c r="K64" s="38">
        <v>0.9755555555555554</v>
      </c>
      <c r="L64" s="38">
        <v>0.9933333333333334</v>
      </c>
      <c r="M64" s="38">
        <v>1.0244444444444443</v>
      </c>
      <c r="N64" s="38">
        <f t="shared" ref="N64:N72" si="4">AVERAGE(B64:M64)</f>
        <v>1.1551851851851851</v>
      </c>
    </row>
    <row r="65" spans="1:14">
      <c r="A65" s="39" t="s">
        <v>64</v>
      </c>
      <c r="B65" s="38">
        <v>3.125</v>
      </c>
      <c r="C65" s="38">
        <v>3.25</v>
      </c>
      <c r="D65" s="38">
        <v>3.125</v>
      </c>
      <c r="E65" s="38">
        <v>3.625</v>
      </c>
      <c r="F65" s="38">
        <v>3.375</v>
      </c>
      <c r="G65" s="38">
        <v>2.875</v>
      </c>
      <c r="H65" s="38">
        <v>3.125</v>
      </c>
      <c r="I65" s="38">
        <v>2.625</v>
      </c>
      <c r="J65" s="38">
        <v>2.625</v>
      </c>
      <c r="K65" s="38">
        <v>2.875</v>
      </c>
      <c r="L65" s="38">
        <v>2.75</v>
      </c>
      <c r="M65" s="38">
        <v>3.125</v>
      </c>
      <c r="N65" s="38">
        <f t="shared" si="4"/>
        <v>3.0416666666666665</v>
      </c>
    </row>
    <row r="66" spans="1:14">
      <c r="A66" s="39" t="s">
        <v>68</v>
      </c>
      <c r="B66" s="38">
        <v>1.6655680224403928</v>
      </c>
      <c r="C66" s="38">
        <v>2.0263586956521742</v>
      </c>
      <c r="D66" s="38">
        <v>1.8170056100981766</v>
      </c>
      <c r="E66" s="38">
        <v>1.9259057971014497</v>
      </c>
      <c r="F66" s="38">
        <v>1.9109747545582045</v>
      </c>
      <c r="G66" s="38">
        <v>1.7554347826086956</v>
      </c>
      <c r="H66" s="38">
        <v>1.8587953052336315</v>
      </c>
      <c r="I66" s="38">
        <v>1.4784952387982584</v>
      </c>
      <c r="J66" s="38">
        <v>1.3451086956521738</v>
      </c>
      <c r="K66" s="38">
        <v>1.3535413744740534</v>
      </c>
      <c r="L66" s="38">
        <v>1.3742753623188406</v>
      </c>
      <c r="M66" s="38">
        <v>1.4721598877980362</v>
      </c>
      <c r="N66" s="38">
        <f t="shared" si="4"/>
        <v>1.6653019605611739</v>
      </c>
    </row>
    <row r="67" spans="1:14">
      <c r="A67" s="39" t="s">
        <v>69</v>
      </c>
      <c r="B67" s="38">
        <v>1.9043478260869566</v>
      </c>
      <c r="C67" s="38">
        <v>2.0934782608695657</v>
      </c>
      <c r="D67" s="38">
        <v>1.9434782608695651</v>
      </c>
      <c r="E67" s="38">
        <v>2.0065217391304349</v>
      </c>
      <c r="F67" s="38">
        <v>2.1152173913043479</v>
      </c>
      <c r="G67" s="38">
        <v>1.8826086956521741</v>
      </c>
      <c r="H67" s="38">
        <v>2.034782608695652</v>
      </c>
      <c r="I67" s="38">
        <v>1.5717391304347825</v>
      </c>
      <c r="J67" s="38">
        <v>1.5282608695652173</v>
      </c>
      <c r="K67" s="38">
        <v>1.6021739130434782</v>
      </c>
      <c r="L67" s="38">
        <v>1.6391304347826081</v>
      </c>
      <c r="M67" s="38">
        <v>1.6521739130434783</v>
      </c>
      <c r="N67" s="38">
        <f t="shared" si="4"/>
        <v>1.8311594202898549</v>
      </c>
    </row>
    <row r="68" spans="1:14">
      <c r="A68" s="39" t="s">
        <v>40</v>
      </c>
      <c r="B68" s="38">
        <v>2.2043478260869565</v>
      </c>
      <c r="C68" s="38">
        <v>2.1195652173913047</v>
      </c>
      <c r="D68" s="38">
        <v>1.8956521739130436</v>
      </c>
      <c r="E68" s="38">
        <v>2.026086956521739</v>
      </c>
      <c r="F68" s="38">
        <v>2.1043478260869568</v>
      </c>
      <c r="G68" s="38">
        <v>2.0239130434782608</v>
      </c>
      <c r="H68" s="38">
        <v>2.0913043478260871</v>
      </c>
      <c r="I68" s="38">
        <v>1.7217391304347827</v>
      </c>
      <c r="J68" s="38">
        <v>2.3456521739130438</v>
      </c>
      <c r="K68" s="38">
        <v>2.2826086956521738</v>
      </c>
      <c r="L68" s="38">
        <v>2.0847826086956518</v>
      </c>
      <c r="M68" s="38">
        <v>2.0782608695652174</v>
      </c>
      <c r="N68" s="38">
        <f t="shared" si="4"/>
        <v>2.081521739130435</v>
      </c>
    </row>
    <row r="69" spans="1:14">
      <c r="A69" s="39" t="s">
        <v>43</v>
      </c>
      <c r="B69" s="38">
        <v>2.5700362080315999</v>
      </c>
      <c r="C69" s="38">
        <v>2.6124744897959187</v>
      </c>
      <c r="D69" s="38">
        <v>2.4164828834759708</v>
      </c>
      <c r="E69" s="38">
        <v>2.4585850340136051</v>
      </c>
      <c r="F69" s="38">
        <v>2.5849769585253459</v>
      </c>
      <c r="G69" s="38">
        <v>2.4337142857142857</v>
      </c>
      <c r="H69" s="38">
        <v>2.55356978275181</v>
      </c>
      <c r="I69" s="38">
        <v>2.1353752468729423</v>
      </c>
      <c r="J69" s="38">
        <v>2.0289625850340141</v>
      </c>
      <c r="K69" s="38">
        <v>2.3118696510862415</v>
      </c>
      <c r="L69" s="38">
        <v>2.3816054421768706</v>
      </c>
      <c r="M69" s="38">
        <v>2.3830850888742594</v>
      </c>
      <c r="N69" s="38">
        <f t="shared" si="4"/>
        <v>2.405894804696072</v>
      </c>
    </row>
    <row r="70" spans="1:14">
      <c r="A70" s="39" t="s">
        <v>45</v>
      </c>
      <c r="B70" s="38">
        <v>2.3521195652173912</v>
      </c>
      <c r="C70" s="38">
        <v>2.3309782608695651</v>
      </c>
      <c r="D70" s="38">
        <v>2.1499184782608696</v>
      </c>
      <c r="E70" s="38">
        <v>2.3259782608695652</v>
      </c>
      <c r="F70" s="38">
        <v>2.2563043478260867</v>
      </c>
      <c r="G70" s="38">
        <v>2.2234239130434785</v>
      </c>
      <c r="H70" s="38">
        <v>2.4563043478260873</v>
      </c>
      <c r="I70" s="38">
        <v>1.7442934782608699</v>
      </c>
      <c r="J70" s="38">
        <v>1.7766304347826085</v>
      </c>
      <c r="K70" s="38">
        <v>2.0239673913043483</v>
      </c>
      <c r="L70" s="38">
        <v>2.0824728260869567</v>
      </c>
      <c r="M70" s="38">
        <v>2.0702445652173913</v>
      </c>
      <c r="N70" s="38">
        <f t="shared" si="4"/>
        <v>2.1493863224637679</v>
      </c>
    </row>
    <row r="71" spans="1:14">
      <c r="A71" s="39" t="s">
        <v>70</v>
      </c>
      <c r="B71" s="38">
        <v>2.2250000000000001</v>
      </c>
      <c r="C71" s="38">
        <v>2.1083333333333334</v>
      </c>
      <c r="D71" s="38">
        <v>1.9104166666666667</v>
      </c>
      <c r="E71" s="38">
        <v>2.1333333333333337</v>
      </c>
      <c r="F71" s="38">
        <v>2.1541666666666672</v>
      </c>
      <c r="G71" s="38">
        <v>2.0968749999999998</v>
      </c>
      <c r="H71" s="38">
        <v>2.2166666666666663</v>
      </c>
      <c r="I71" s="38">
        <v>1.8125</v>
      </c>
      <c r="J71" s="38">
        <v>1.9750000000000001</v>
      </c>
      <c r="K71" s="38">
        <v>2.1979166666666665</v>
      </c>
      <c r="L71" s="38">
        <v>2.0238888888888891</v>
      </c>
      <c r="M71" s="38">
        <v>2.0337847222222223</v>
      </c>
      <c r="N71" s="38">
        <f t="shared" si="4"/>
        <v>2.0739901620370369</v>
      </c>
    </row>
    <row r="72" spans="1:14">
      <c r="A72" s="39" t="s">
        <v>48</v>
      </c>
      <c r="B72" s="38">
        <v>2.1622311827956993</v>
      </c>
      <c r="C72" s="38">
        <v>2.0243675595238093</v>
      </c>
      <c r="D72" s="38">
        <v>1.8278561827956989</v>
      </c>
      <c r="E72" s="38">
        <v>1.9048611111111109</v>
      </c>
      <c r="F72" s="38">
        <v>1.9565524193548389</v>
      </c>
      <c r="G72" s="38">
        <v>1.9315972222222226</v>
      </c>
      <c r="H72" s="38">
        <v>1.930947580645161</v>
      </c>
      <c r="I72" s="38">
        <v>1.5914314516129036</v>
      </c>
      <c r="J72" s="38">
        <v>2.3314236111111106</v>
      </c>
      <c r="K72" s="38">
        <v>2.1371303763440861</v>
      </c>
      <c r="L72" s="38">
        <v>2.0324652777777779</v>
      </c>
      <c r="M72" s="38">
        <v>1.9731854838709675</v>
      </c>
      <c r="N72" s="38">
        <f t="shared" si="4"/>
        <v>1.9836707882637823</v>
      </c>
    </row>
  </sheetData>
  <mergeCells count="3">
    <mergeCell ref="A3:C3"/>
    <mergeCell ref="A20:C20"/>
    <mergeCell ref="A61:C6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35"/>
  <sheetViews>
    <sheetView topLeftCell="A10" zoomScale="125" zoomScaleNormal="125" zoomScalePageLayoutView="125" workbookViewId="0">
      <selection activeCell="I13" sqref="I12:I13"/>
    </sheetView>
  </sheetViews>
  <sheetFormatPr defaultColWidth="11" defaultRowHeight="15.75"/>
  <cols>
    <col min="2" max="2" width="19.625" bestFit="1" customWidth="1"/>
    <col min="4" max="4" width="11.875" bestFit="1" customWidth="1"/>
    <col min="6" max="6" width="12.5" bestFit="1" customWidth="1"/>
  </cols>
  <sheetData>
    <row r="4" spans="2:6">
      <c r="B4" s="8" t="s">
        <v>26</v>
      </c>
      <c r="C4" s="36">
        <v>10000</v>
      </c>
      <c r="D4" s="36" t="s">
        <v>137</v>
      </c>
      <c r="E4" s="36">
        <f>C4</f>
        <v>10000</v>
      </c>
      <c r="F4" s="36" t="str">
        <f>D4</f>
        <v>m3/ha/year</v>
      </c>
    </row>
    <row r="5" spans="2:6">
      <c r="B5" s="12" t="s">
        <v>27</v>
      </c>
      <c r="C5" s="36">
        <v>22</v>
      </c>
      <c r="D5" s="36" t="s">
        <v>138</v>
      </c>
      <c r="E5" s="36">
        <f>C5*365</f>
        <v>8030</v>
      </c>
      <c r="F5" s="36" t="s">
        <v>137</v>
      </c>
    </row>
    <row r="6" spans="2:6">
      <c r="B6" s="8" t="s">
        <v>33</v>
      </c>
      <c r="C6" s="36">
        <v>120</v>
      </c>
      <c r="D6" s="36" t="s">
        <v>139</v>
      </c>
      <c r="E6" s="36">
        <f>120*365/1000</f>
        <v>43.8</v>
      </c>
      <c r="F6" s="36" t="s">
        <v>141</v>
      </c>
    </row>
    <row r="7" spans="2:6">
      <c r="B7" s="8" t="s">
        <v>34</v>
      </c>
      <c r="C7" s="36">
        <v>90</v>
      </c>
      <c r="D7" s="36" t="s">
        <v>139</v>
      </c>
      <c r="E7" s="36">
        <f>C7/1000*365</f>
        <v>32.85</v>
      </c>
      <c r="F7" s="36" t="s">
        <v>141</v>
      </c>
    </row>
    <row r="8" spans="2:6">
      <c r="B8" s="8" t="s">
        <v>35</v>
      </c>
      <c r="C8" s="36">
        <v>60</v>
      </c>
      <c r="D8" s="36" t="s">
        <v>139</v>
      </c>
      <c r="E8" s="36">
        <f t="shared" ref="E8:E11" si="0">C8/1000*365</f>
        <v>21.9</v>
      </c>
      <c r="F8" s="36" t="s">
        <v>141</v>
      </c>
    </row>
    <row r="9" spans="2:6">
      <c r="B9" s="12" t="s">
        <v>29</v>
      </c>
      <c r="C9" s="36">
        <v>40</v>
      </c>
      <c r="D9" s="36" t="s">
        <v>140</v>
      </c>
      <c r="E9" s="36">
        <f t="shared" si="0"/>
        <v>14.6</v>
      </c>
      <c r="F9" s="36" t="s">
        <v>142</v>
      </c>
    </row>
    <row r="10" spans="2:6">
      <c r="B10" s="12" t="s">
        <v>31</v>
      </c>
      <c r="C10" s="36">
        <v>10</v>
      </c>
      <c r="D10" s="36" t="s">
        <v>140</v>
      </c>
      <c r="E10" s="36">
        <f t="shared" si="0"/>
        <v>3.65</v>
      </c>
      <c r="F10" s="36" t="s">
        <v>142</v>
      </c>
    </row>
    <row r="11" spans="2:6">
      <c r="B11" s="12" t="s">
        <v>32</v>
      </c>
      <c r="C11" s="36">
        <v>1</v>
      </c>
      <c r="D11" s="36" t="s">
        <v>140</v>
      </c>
      <c r="E11" s="85">
        <f t="shared" si="0"/>
        <v>0.36499999999999999</v>
      </c>
      <c r="F11" s="36" t="s">
        <v>142</v>
      </c>
    </row>
    <row r="15" spans="2:6">
      <c r="B15" t="s">
        <v>164</v>
      </c>
    </row>
    <row r="17" spans="2:6">
      <c r="B17" s="8" t="s">
        <v>26</v>
      </c>
      <c r="C17" s="36">
        <v>10000</v>
      </c>
      <c r="D17" s="36" t="s">
        <v>137</v>
      </c>
      <c r="E17" s="36">
        <f>C17</f>
        <v>10000</v>
      </c>
      <c r="F17" s="36" t="str">
        <f>D17</f>
        <v>m3/ha/year</v>
      </c>
    </row>
    <row r="18" spans="2:6">
      <c r="B18" s="12" t="s">
        <v>27</v>
      </c>
      <c r="C18" s="36">
        <v>22</v>
      </c>
      <c r="D18" s="36" t="s">
        <v>138</v>
      </c>
      <c r="E18" s="36">
        <f>C18*365</f>
        <v>8030</v>
      </c>
      <c r="F18" s="36" t="s">
        <v>137</v>
      </c>
    </row>
    <row r="19" spans="2:6">
      <c r="B19" s="8" t="s">
        <v>33</v>
      </c>
      <c r="C19" s="36">
        <v>120</v>
      </c>
      <c r="D19" s="36" t="s">
        <v>139</v>
      </c>
      <c r="E19" s="36">
        <f>120*365/1000</f>
        <v>43.8</v>
      </c>
      <c r="F19" s="36" t="s">
        <v>141</v>
      </c>
    </row>
    <row r="20" spans="2:6">
      <c r="B20" s="8" t="s">
        <v>34</v>
      </c>
      <c r="C20" s="36">
        <v>90</v>
      </c>
      <c r="D20" s="36" t="s">
        <v>139</v>
      </c>
      <c r="E20" s="36">
        <f>C20/1000*365</f>
        <v>32.85</v>
      </c>
      <c r="F20" s="36" t="s">
        <v>141</v>
      </c>
    </row>
    <row r="21" spans="2:6">
      <c r="B21" s="8" t="s">
        <v>35</v>
      </c>
      <c r="C21" s="36">
        <v>60</v>
      </c>
      <c r="D21" s="36" t="s">
        <v>139</v>
      </c>
      <c r="E21" s="36">
        <f t="shared" ref="E21:E24" si="1">C21/1000*365</f>
        <v>21.9</v>
      </c>
      <c r="F21" s="36" t="s">
        <v>141</v>
      </c>
    </row>
    <row r="22" spans="2:6">
      <c r="B22" s="12" t="s">
        <v>29</v>
      </c>
      <c r="C22" s="36">
        <v>40</v>
      </c>
      <c r="D22" s="36" t="s">
        <v>140</v>
      </c>
      <c r="E22" s="36">
        <f t="shared" si="1"/>
        <v>14.6</v>
      </c>
      <c r="F22" s="36" t="s">
        <v>142</v>
      </c>
    </row>
    <row r="23" spans="2:6">
      <c r="B23" s="12" t="s">
        <v>31</v>
      </c>
      <c r="C23" s="36">
        <v>10</v>
      </c>
      <c r="D23" s="36" t="s">
        <v>140</v>
      </c>
      <c r="E23" s="36">
        <f t="shared" si="1"/>
        <v>3.65</v>
      </c>
      <c r="F23" s="36" t="s">
        <v>142</v>
      </c>
    </row>
    <row r="24" spans="2:6">
      <c r="B24" s="12" t="s">
        <v>32</v>
      </c>
      <c r="C24" s="36">
        <v>1</v>
      </c>
      <c r="D24" s="36" t="s">
        <v>140</v>
      </c>
      <c r="E24" s="85">
        <f t="shared" si="1"/>
        <v>0.36499999999999999</v>
      </c>
      <c r="F24" s="36" t="s">
        <v>142</v>
      </c>
    </row>
    <row r="27" spans="2:6">
      <c r="C27" t="s">
        <v>146</v>
      </c>
      <c r="D27" t="s">
        <v>143</v>
      </c>
    </row>
    <row r="28" spans="2:6">
      <c r="B28" s="8" t="s">
        <v>26</v>
      </c>
      <c r="C28" s="36">
        <v>10000</v>
      </c>
      <c r="D28" s="36">
        <v>11000</v>
      </c>
    </row>
    <row r="29" spans="2:6">
      <c r="B29" s="12" t="s">
        <v>27</v>
      </c>
      <c r="C29" s="36">
        <v>8000</v>
      </c>
      <c r="D29" s="36">
        <v>9000</v>
      </c>
    </row>
    <row r="30" spans="2:6">
      <c r="B30" s="8" t="s">
        <v>33</v>
      </c>
      <c r="C30" s="36">
        <v>40</v>
      </c>
      <c r="D30" s="36">
        <v>50</v>
      </c>
    </row>
    <row r="31" spans="2:6">
      <c r="B31" s="8" t="s">
        <v>34</v>
      </c>
      <c r="C31" s="36">
        <v>30</v>
      </c>
      <c r="D31" s="36">
        <v>40</v>
      </c>
    </row>
    <row r="32" spans="2:6">
      <c r="B32" s="8" t="s">
        <v>35</v>
      </c>
      <c r="C32" s="36">
        <v>20</v>
      </c>
      <c r="D32" s="36">
        <v>30</v>
      </c>
    </row>
    <row r="33" spans="2:4">
      <c r="B33" s="12" t="s">
        <v>29</v>
      </c>
      <c r="C33" s="36">
        <v>14</v>
      </c>
      <c r="D33" s="36">
        <v>20</v>
      </c>
    </row>
    <row r="34" spans="2:4">
      <c r="B34" s="12" t="s">
        <v>31</v>
      </c>
      <c r="C34" s="36">
        <v>3</v>
      </c>
      <c r="D34" s="36">
        <v>8</v>
      </c>
    </row>
    <row r="35" spans="2:4">
      <c r="B35" s="12" t="s">
        <v>32</v>
      </c>
      <c r="C35" s="36">
        <v>0.3</v>
      </c>
      <c r="D35" s="36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199"/>
  <sheetViews>
    <sheetView topLeftCell="A103" zoomScale="125" zoomScaleNormal="125" zoomScalePageLayoutView="125" workbookViewId="0">
      <selection activeCell="C150" sqref="C150"/>
    </sheetView>
  </sheetViews>
  <sheetFormatPr defaultColWidth="11" defaultRowHeight="15.75"/>
  <cols>
    <col min="2" max="2" width="24.625" bestFit="1" customWidth="1"/>
    <col min="13" max="13" width="23" bestFit="1" customWidth="1"/>
  </cols>
  <sheetData>
    <row r="2" spans="2:15">
      <c r="B2" t="s">
        <v>0</v>
      </c>
    </row>
    <row r="3" spans="2:15">
      <c r="B3" t="s">
        <v>155</v>
      </c>
      <c r="F3" t="s">
        <v>156</v>
      </c>
      <c r="M3" t="s">
        <v>165</v>
      </c>
    </row>
    <row r="5" spans="2:15">
      <c r="B5" s="41" t="s">
        <v>4</v>
      </c>
      <c r="M5" t="s">
        <v>17</v>
      </c>
    </row>
    <row r="6" spans="2:15">
      <c r="N6" t="s">
        <v>153</v>
      </c>
      <c r="O6" t="s">
        <v>154</v>
      </c>
    </row>
    <row r="7" spans="2:15">
      <c r="C7" s="36" t="s">
        <v>153</v>
      </c>
      <c r="D7" s="36" t="s">
        <v>154</v>
      </c>
      <c r="M7" s="86" t="s">
        <v>26</v>
      </c>
      <c r="N7" s="36">
        <v>0.18837599999999999</v>
      </c>
      <c r="O7" s="36">
        <v>0.19664400000000001</v>
      </c>
    </row>
    <row r="8" spans="2:15">
      <c r="B8" s="86" t="s">
        <v>26</v>
      </c>
      <c r="C8" s="36">
        <v>0.31312099999999998</v>
      </c>
      <c r="D8" s="36">
        <v>0.23950399999999999</v>
      </c>
      <c r="M8" s="87" t="s">
        <v>163</v>
      </c>
      <c r="N8" s="36">
        <v>2.0899999999999998E-3</v>
      </c>
      <c r="O8" s="36">
        <v>7.0359999999999997E-3</v>
      </c>
    </row>
    <row r="9" spans="2:15">
      <c r="B9" s="87" t="s">
        <v>163</v>
      </c>
      <c r="C9" s="36">
        <v>0.28458</v>
      </c>
      <c r="D9" s="36">
        <v>6.5615000000000007E-2</v>
      </c>
      <c r="M9" s="86" t="s">
        <v>33</v>
      </c>
      <c r="N9" s="36">
        <v>4.7341000000000001E-2</v>
      </c>
      <c r="O9" s="36">
        <v>3.7280000000000001E-2</v>
      </c>
    </row>
    <row r="10" spans="2:15">
      <c r="B10" s="86" t="s">
        <v>166</v>
      </c>
      <c r="C10" s="36">
        <v>2.8586E-2</v>
      </c>
      <c r="D10" s="36">
        <v>1.0045E-2</v>
      </c>
      <c r="M10" s="86" t="s">
        <v>34</v>
      </c>
      <c r="N10" s="36">
        <v>1.792E-3</v>
      </c>
      <c r="O10" s="36">
        <v>3.9129999999999998E-3</v>
      </c>
    </row>
    <row r="11" spans="2:15">
      <c r="B11" s="86" t="s">
        <v>34</v>
      </c>
      <c r="C11" s="36">
        <v>0.83084999999999998</v>
      </c>
      <c r="D11" s="36">
        <v>0.62916700000000003</v>
      </c>
      <c r="M11" s="86" t="s">
        <v>35</v>
      </c>
      <c r="N11" s="36">
        <v>0.38204900000000003</v>
      </c>
      <c r="O11" s="36">
        <v>0.47011199999999997</v>
      </c>
    </row>
    <row r="12" spans="2:15">
      <c r="B12" s="86" t="s">
        <v>35</v>
      </c>
      <c r="C12" s="36">
        <v>-4.8147000000000002E-2</v>
      </c>
      <c r="D12" s="36">
        <v>2.1047E-2</v>
      </c>
      <c r="M12" s="87" t="s">
        <v>29</v>
      </c>
      <c r="N12" s="36">
        <v>6.5399999999999996E-4</v>
      </c>
      <c r="O12" s="36">
        <v>3.6499999999999998E-4</v>
      </c>
    </row>
    <row r="13" spans="2:15">
      <c r="B13" s="87" t="s">
        <v>29</v>
      </c>
      <c r="C13" s="36">
        <v>7.3489999999999996E-3</v>
      </c>
      <c r="D13" s="36">
        <v>1.158E-3</v>
      </c>
      <c r="M13" s="87" t="s">
        <v>31</v>
      </c>
      <c r="N13" s="36">
        <v>3.5586E-2</v>
      </c>
      <c r="O13" s="36">
        <v>2.6686000000000001E-2</v>
      </c>
    </row>
    <row r="14" spans="2:15">
      <c r="B14" s="87" t="s">
        <v>31</v>
      </c>
      <c r="C14" s="36">
        <v>3.0706000000000001E-2</v>
      </c>
      <c r="D14" s="36">
        <v>7.2830000000000004E-3</v>
      </c>
      <c r="M14" s="87" t="s">
        <v>32</v>
      </c>
      <c r="N14" s="36">
        <v>0.24235000000000001</v>
      </c>
      <c r="O14" s="36">
        <v>0.26192500000000002</v>
      </c>
    </row>
    <row r="15" spans="2:15">
      <c r="B15" s="87" t="s">
        <v>32</v>
      </c>
      <c r="C15" s="36">
        <v>0.10249</v>
      </c>
      <c r="D15" s="36">
        <v>1.251E-2</v>
      </c>
    </row>
    <row r="20" spans="2:4">
      <c r="B20" s="36" t="s">
        <v>5</v>
      </c>
    </row>
    <row r="22" spans="2:4">
      <c r="C22" s="36" t="s">
        <v>153</v>
      </c>
      <c r="D22" s="36" t="s">
        <v>154</v>
      </c>
    </row>
    <row r="23" spans="2:4">
      <c r="B23" s="86" t="s">
        <v>26</v>
      </c>
      <c r="C23" s="36">
        <v>0.2359</v>
      </c>
      <c r="D23" s="36">
        <v>0.29953999999999997</v>
      </c>
    </row>
    <row r="24" spans="2:4">
      <c r="B24" s="87" t="s">
        <v>27</v>
      </c>
      <c r="C24" s="36">
        <v>8.7529999999999997E-2</v>
      </c>
      <c r="D24" s="36">
        <v>9.4857999999999998E-2</v>
      </c>
    </row>
    <row r="25" spans="2:4">
      <c r="B25" s="86" t="s">
        <v>33</v>
      </c>
      <c r="C25" s="36">
        <v>0.52869999999999995</v>
      </c>
      <c r="D25" s="36">
        <v>0.51846000000000003</v>
      </c>
    </row>
    <row r="26" spans="2:4">
      <c r="B26" s="86" t="s">
        <v>34</v>
      </c>
      <c r="C26" s="36">
        <v>8.3659999999999998E-2</v>
      </c>
      <c r="D26" s="36">
        <v>8.7181999999999996E-2</v>
      </c>
    </row>
    <row r="27" spans="2:4">
      <c r="B27" s="86" t="s">
        <v>35</v>
      </c>
      <c r="C27" s="36">
        <v>-4.6999999999999999E-4</v>
      </c>
      <c r="D27" s="36">
        <v>5.6999999999999998E-4</v>
      </c>
    </row>
    <row r="28" spans="2:4">
      <c r="B28" s="87" t="s">
        <v>29</v>
      </c>
      <c r="C28" s="36">
        <v>9.0000000000000006E-5</v>
      </c>
      <c r="D28" s="36">
        <v>6.3999999999999997E-5</v>
      </c>
    </row>
    <row r="29" spans="2:4">
      <c r="B29" s="87" t="s">
        <v>31</v>
      </c>
      <c r="C29" s="36">
        <v>1.284E-3</v>
      </c>
      <c r="D29" s="36">
        <v>7.8200000000000003E-4</v>
      </c>
    </row>
    <row r="30" spans="2:4">
      <c r="B30" s="87" t="s">
        <v>32</v>
      </c>
      <c r="C30" s="36">
        <v>1.01E-4</v>
      </c>
      <c r="D30" s="36">
        <v>8.0000000000000004E-4</v>
      </c>
    </row>
    <row r="35" spans="2:4">
      <c r="B35" s="88" t="s">
        <v>144</v>
      </c>
    </row>
    <row r="37" spans="2:4">
      <c r="C37" s="36" t="s">
        <v>153</v>
      </c>
      <c r="D37" s="36" t="s">
        <v>154</v>
      </c>
    </row>
    <row r="38" spans="2:4">
      <c r="B38" s="86" t="s">
        <v>26</v>
      </c>
      <c r="C38" s="90">
        <v>9.0652999999999997E-2</v>
      </c>
      <c r="D38" s="90">
        <v>8.5006999999999999E-2</v>
      </c>
    </row>
    <row r="39" spans="2:4">
      <c r="B39" s="87" t="s">
        <v>27</v>
      </c>
      <c r="C39" s="90">
        <v>0.812527</v>
      </c>
      <c r="D39" s="90">
        <v>0.82099800000000001</v>
      </c>
    </row>
    <row r="40" spans="2:4">
      <c r="B40" s="86" t="s">
        <v>166</v>
      </c>
    </row>
    <row r="41" spans="2:4">
      <c r="B41" s="86" t="s">
        <v>34</v>
      </c>
      <c r="C41" s="90">
        <v>7.3538999999999993E-2</v>
      </c>
      <c r="D41" s="90">
        <v>7.2057999999999997E-2</v>
      </c>
    </row>
    <row r="42" spans="2:4">
      <c r="B42" s="86" t="s">
        <v>35</v>
      </c>
      <c r="C42" s="90">
        <v>8.5810000000000001E-3</v>
      </c>
      <c r="D42" s="90">
        <v>9.1439999999999994E-3</v>
      </c>
    </row>
    <row r="43" spans="2:4">
      <c r="B43" s="87" t="s">
        <v>29</v>
      </c>
      <c r="C43" s="90">
        <v>3.5300000000000002E-4</v>
      </c>
      <c r="D43" s="90">
        <v>8.7500000000000002E-4</v>
      </c>
    </row>
    <row r="44" spans="2:4">
      <c r="B44" s="87" t="s">
        <v>31</v>
      </c>
      <c r="C44" s="90">
        <v>1.2689999999999999E-3</v>
      </c>
      <c r="D44" s="90">
        <v>1.384E-3</v>
      </c>
    </row>
    <row r="45" spans="2:4">
      <c r="B45" s="87" t="s">
        <v>32</v>
      </c>
      <c r="C45" s="90">
        <v>4.6900000000000002E-4</v>
      </c>
      <c r="D45" s="90">
        <v>4.6500000000000003E-4</v>
      </c>
    </row>
    <row r="50" spans="2:4">
      <c r="B50" s="36" t="s">
        <v>145</v>
      </c>
    </row>
    <row r="53" spans="2:4">
      <c r="C53" s="36" t="s">
        <v>153</v>
      </c>
      <c r="D53" s="36" t="s">
        <v>154</v>
      </c>
    </row>
    <row r="54" spans="2:4">
      <c r="B54" s="91" t="s">
        <v>26</v>
      </c>
      <c r="C54" s="93">
        <v>0.45361299999999999</v>
      </c>
      <c r="D54" s="93">
        <v>0.464758</v>
      </c>
    </row>
    <row r="55" spans="2:4">
      <c r="B55" s="92" t="s">
        <v>27</v>
      </c>
      <c r="C55" s="93">
        <v>0.41067900000000002</v>
      </c>
      <c r="D55" s="93">
        <v>0.43251600000000001</v>
      </c>
    </row>
    <row r="56" spans="2:4">
      <c r="B56" s="91" t="s">
        <v>157</v>
      </c>
      <c r="C56" s="93">
        <v>3.5843E-2</v>
      </c>
      <c r="D56" s="93">
        <v>3.2176999999999997E-2</v>
      </c>
    </row>
    <row r="57" spans="2:4">
      <c r="B57" s="91" t="s">
        <v>158</v>
      </c>
      <c r="C57" s="93">
        <v>1.6379999999999999E-2</v>
      </c>
      <c r="D57" s="93">
        <v>1.8105E-2</v>
      </c>
    </row>
    <row r="58" spans="2:4">
      <c r="B58" s="91" t="s">
        <v>159</v>
      </c>
      <c r="C58" s="93">
        <v>2.2849999999999999E-2</v>
      </c>
      <c r="D58" s="93">
        <v>3.2190000000000003E-2</v>
      </c>
    </row>
    <row r="59" spans="2:4">
      <c r="B59" s="92" t="s">
        <v>29</v>
      </c>
      <c r="C59" s="93">
        <v>9.9670000000000002E-3</v>
      </c>
      <c r="D59" s="93">
        <v>9.9039999999999996E-3</v>
      </c>
    </row>
    <row r="60" spans="2:4">
      <c r="B60" s="92" t="s">
        <v>31</v>
      </c>
      <c r="C60" s="93">
        <v>1.6834999999999999E-2</v>
      </c>
      <c r="D60" s="93">
        <v>1.4267E-2</v>
      </c>
    </row>
    <row r="61" spans="2:4">
      <c r="B61" s="92" t="s">
        <v>32</v>
      </c>
      <c r="C61" s="93">
        <v>7.1100000000000004E-4</v>
      </c>
      <c r="D61" s="93">
        <v>1.255E-3</v>
      </c>
    </row>
    <row r="62" spans="2:4">
      <c r="C62" s="89"/>
      <c r="D62" s="89"/>
    </row>
    <row r="63" spans="2:4">
      <c r="C63" s="89"/>
      <c r="D63" s="89"/>
    </row>
    <row r="64" spans="2:4">
      <c r="C64" s="89"/>
      <c r="D64" s="89"/>
    </row>
    <row r="65" spans="2:4">
      <c r="B65" s="36" t="s">
        <v>8</v>
      </c>
      <c r="C65" s="89"/>
      <c r="D65" s="89"/>
    </row>
    <row r="66" spans="2:4">
      <c r="C66" s="89"/>
      <c r="D66" s="89"/>
    </row>
    <row r="67" spans="2:4">
      <c r="C67" s="90" t="s">
        <v>153</v>
      </c>
      <c r="D67" s="90" t="s">
        <v>154</v>
      </c>
    </row>
    <row r="68" spans="2:4">
      <c r="B68" s="91" t="s">
        <v>26</v>
      </c>
      <c r="C68" s="90">
        <v>0.86829900000000004</v>
      </c>
      <c r="D68" s="90">
        <v>0.852626</v>
      </c>
    </row>
    <row r="69" spans="2:4">
      <c r="B69" s="92" t="s">
        <v>27</v>
      </c>
      <c r="C69" s="90">
        <v>0.103572</v>
      </c>
      <c r="D69" s="90">
        <v>0.103627</v>
      </c>
    </row>
    <row r="70" spans="2:4">
      <c r="B70" s="91" t="s">
        <v>157</v>
      </c>
      <c r="C70" s="90">
        <v>0</v>
      </c>
      <c r="D70" s="90">
        <v>0</v>
      </c>
    </row>
    <row r="71" spans="2:4">
      <c r="B71" s="91" t="s">
        <v>158</v>
      </c>
      <c r="C71" s="90">
        <v>2.8444000000000001E-2</v>
      </c>
      <c r="D71" s="90">
        <v>2.7886000000000001E-2</v>
      </c>
    </row>
    <row r="72" spans="2:4">
      <c r="B72" s="91" t="s">
        <v>159</v>
      </c>
      <c r="C72" s="90">
        <v>6.1419999999999999E-3</v>
      </c>
      <c r="D72" s="90">
        <v>5.7320000000000001E-3</v>
      </c>
    </row>
    <row r="73" spans="2:4">
      <c r="B73" s="92" t="s">
        <v>29</v>
      </c>
      <c r="C73" s="90">
        <v>3.0760000000000002E-3</v>
      </c>
      <c r="D73" s="90">
        <v>4.2579999999999996E-3</v>
      </c>
    </row>
    <row r="74" spans="2:4">
      <c r="B74" s="92" t="s">
        <v>31</v>
      </c>
      <c r="C74" s="90">
        <v>2.3879999999999999E-3</v>
      </c>
      <c r="D74" s="90">
        <v>2.5500000000000002E-3</v>
      </c>
    </row>
    <row r="75" spans="2:4">
      <c r="B75" s="92" t="s">
        <v>32</v>
      </c>
      <c r="C75" s="90" t="s">
        <v>160</v>
      </c>
      <c r="D75" s="90">
        <v>2.2030000000000001E-3</v>
      </c>
    </row>
    <row r="76" spans="2:4">
      <c r="C76" s="89"/>
      <c r="D76" s="89"/>
    </row>
    <row r="77" spans="2:4">
      <c r="C77" s="89"/>
      <c r="D77" s="89"/>
    </row>
    <row r="78" spans="2:4">
      <c r="B78" s="88" t="s">
        <v>147</v>
      </c>
      <c r="C78" s="89"/>
      <c r="D78" s="89"/>
    </row>
    <row r="79" spans="2:4">
      <c r="C79" s="89"/>
      <c r="D79" s="89"/>
    </row>
    <row r="80" spans="2:4">
      <c r="C80" s="90" t="s">
        <v>153</v>
      </c>
      <c r="D80" s="90" t="s">
        <v>154</v>
      </c>
    </row>
    <row r="81" spans="2:4">
      <c r="B81" s="91" t="s">
        <v>26</v>
      </c>
      <c r="C81" s="90">
        <v>0.93823500000000004</v>
      </c>
      <c r="D81" s="90">
        <v>0.94506199999999996</v>
      </c>
    </row>
    <row r="82" spans="2:4">
      <c r="B82" s="92" t="s">
        <v>163</v>
      </c>
      <c r="C82" s="90">
        <v>3.5272999999999999E-2</v>
      </c>
      <c r="D82" s="90">
        <v>4.1287999999999998E-2</v>
      </c>
    </row>
    <row r="83" spans="2:4">
      <c r="B83" s="91" t="s">
        <v>167</v>
      </c>
      <c r="C83" s="90">
        <v>2.1549999999999998E-3</v>
      </c>
      <c r="D83" s="90" t="s">
        <v>161</v>
      </c>
    </row>
    <row r="84" spans="2:4">
      <c r="B84" s="91" t="s">
        <v>158</v>
      </c>
      <c r="C84" s="90">
        <v>3.9329999999999999E-3</v>
      </c>
      <c r="D84" s="90">
        <v>4.5100000000000001E-3</v>
      </c>
    </row>
    <row r="85" spans="2:4">
      <c r="B85" s="91" t="s">
        <v>159</v>
      </c>
      <c r="C85" s="90">
        <v>2.2929999999999999E-3</v>
      </c>
      <c r="D85" s="90">
        <v>4.091E-3</v>
      </c>
    </row>
    <row r="86" spans="2:4">
      <c r="B86" s="92" t="s">
        <v>29</v>
      </c>
      <c r="C86" s="90">
        <v>7.7899999999999996E-4</v>
      </c>
      <c r="D86" s="90">
        <v>8.0599999999999997E-4</v>
      </c>
    </row>
    <row r="87" spans="2:4">
      <c r="B87" s="92" t="s">
        <v>31</v>
      </c>
      <c r="C87" s="90">
        <v>1.627E-3</v>
      </c>
      <c r="D87" s="90">
        <v>1.2589999999999999E-3</v>
      </c>
    </row>
    <row r="88" spans="2:4">
      <c r="B88" s="92" t="s">
        <v>32</v>
      </c>
      <c r="C88" s="90">
        <v>1.057E-3</v>
      </c>
      <c r="D88" s="90">
        <v>1.575E-3</v>
      </c>
    </row>
    <row r="89" spans="2:4">
      <c r="C89" s="89"/>
      <c r="D89" s="89"/>
    </row>
    <row r="90" spans="2:4">
      <c r="C90" s="89"/>
      <c r="D90" s="89"/>
    </row>
    <row r="91" spans="2:4">
      <c r="C91" s="89"/>
      <c r="D91" s="89"/>
    </row>
    <row r="92" spans="2:4">
      <c r="B92" s="19" t="s">
        <v>148</v>
      </c>
      <c r="C92" s="89"/>
      <c r="D92" s="89"/>
    </row>
    <row r="93" spans="2:4">
      <c r="C93" s="89"/>
      <c r="D93" s="89"/>
    </row>
    <row r="94" spans="2:4">
      <c r="C94" s="90" t="s">
        <v>153</v>
      </c>
      <c r="D94" s="90" t="s">
        <v>154</v>
      </c>
    </row>
    <row r="95" spans="2:4">
      <c r="B95" s="91" t="s">
        <v>26</v>
      </c>
      <c r="C95" s="90">
        <v>0.58042400000000005</v>
      </c>
      <c r="D95" s="90">
        <v>0.55612600000000001</v>
      </c>
    </row>
    <row r="96" spans="2:4">
      <c r="B96" s="92" t="s">
        <v>27</v>
      </c>
      <c r="C96" s="90">
        <v>0.36965500000000001</v>
      </c>
      <c r="D96" s="90">
        <v>0.37706099999999998</v>
      </c>
    </row>
    <row r="97" spans="2:4">
      <c r="B97" s="91" t="s">
        <v>157</v>
      </c>
      <c r="C97" s="36"/>
      <c r="D97" s="36"/>
    </row>
    <row r="98" spans="2:4">
      <c r="B98" s="91" t="s">
        <v>158</v>
      </c>
      <c r="C98" s="90">
        <v>1.8661000000000001E-2</v>
      </c>
      <c r="D98" s="90">
        <v>1.7103E-2</v>
      </c>
    </row>
    <row r="99" spans="2:4">
      <c r="B99" s="91" t="s">
        <v>159</v>
      </c>
      <c r="C99" s="90">
        <v>7.1669999999999998E-3</v>
      </c>
      <c r="D99" s="90">
        <v>7.5630000000000003E-3</v>
      </c>
    </row>
    <row r="100" spans="2:4">
      <c r="B100" s="92" t="s">
        <v>29</v>
      </c>
      <c r="C100" s="90">
        <v>8.7200000000000005E-4</v>
      </c>
      <c r="D100" s="90">
        <v>2.47E-3</v>
      </c>
    </row>
    <row r="101" spans="2:4">
      <c r="B101" s="92" t="s">
        <v>31</v>
      </c>
      <c r="C101" s="90">
        <v>3.1127999999999999E-2</v>
      </c>
      <c r="D101" s="90">
        <v>3.2853E-2</v>
      </c>
    </row>
    <row r="102" spans="2:4">
      <c r="B102" s="92" t="s">
        <v>32</v>
      </c>
      <c r="C102" s="90">
        <v>1.0870000000000001E-3</v>
      </c>
      <c r="D102" s="90">
        <v>8.6499999999999999E-4</v>
      </c>
    </row>
    <row r="103" spans="2:4">
      <c r="C103" s="89"/>
      <c r="D103" s="89"/>
    </row>
    <row r="104" spans="2:4">
      <c r="C104" s="89"/>
      <c r="D104" s="89"/>
    </row>
    <row r="105" spans="2:4">
      <c r="C105" s="89"/>
      <c r="D105" s="89"/>
    </row>
    <row r="106" spans="2:4">
      <c r="B106" s="19" t="s">
        <v>149</v>
      </c>
      <c r="C106" s="89"/>
      <c r="D106" s="89"/>
    </row>
    <row r="107" spans="2:4">
      <c r="C107" s="89"/>
      <c r="D107" s="89"/>
    </row>
    <row r="108" spans="2:4">
      <c r="C108" s="90" t="s">
        <v>153</v>
      </c>
      <c r="D108" s="90" t="s">
        <v>154</v>
      </c>
    </row>
    <row r="109" spans="2:4">
      <c r="B109" s="91" t="s">
        <v>26</v>
      </c>
      <c r="C109" s="90">
        <v>0.616174</v>
      </c>
      <c r="D109" s="90">
        <v>0.59677199999999997</v>
      </c>
    </row>
    <row r="110" spans="2:4">
      <c r="B110" s="92" t="s">
        <v>27</v>
      </c>
      <c r="C110" s="90">
        <v>0.37563099999999999</v>
      </c>
      <c r="D110" s="90">
        <v>0.37893500000000002</v>
      </c>
    </row>
    <row r="111" spans="2:4">
      <c r="B111" s="91" t="s">
        <v>157</v>
      </c>
      <c r="C111" s="36"/>
      <c r="D111" s="36"/>
    </row>
    <row r="112" spans="2:4">
      <c r="B112" s="91" t="s">
        <v>158</v>
      </c>
      <c r="C112" s="90">
        <v>7.352E-3</v>
      </c>
      <c r="D112" s="90">
        <v>6.8149999999999999E-3</v>
      </c>
    </row>
    <row r="113" spans="2:4">
      <c r="B113" s="91" t="s">
        <v>159</v>
      </c>
      <c r="C113" s="90">
        <v>3.9360000000000003E-3</v>
      </c>
      <c r="D113" s="90">
        <v>4.0119999999999999E-3</v>
      </c>
    </row>
    <row r="114" spans="2:4">
      <c r="B114" s="92" t="s">
        <v>29</v>
      </c>
      <c r="C114" s="90">
        <v>-1.36E-4</v>
      </c>
      <c r="D114" s="90">
        <v>1.13E-4</v>
      </c>
    </row>
    <row r="115" spans="2:4">
      <c r="B115" s="92" t="s">
        <v>31</v>
      </c>
      <c r="C115" s="90">
        <v>6.08E-2</v>
      </c>
      <c r="D115" s="90">
        <v>6.5560000000000002E-3</v>
      </c>
    </row>
    <row r="116" spans="2:4">
      <c r="B116" s="92" t="s">
        <v>32</v>
      </c>
      <c r="C116" s="90">
        <v>1.6100000000000001E-4</v>
      </c>
      <c r="D116" s="94">
        <v>1.15E-4</v>
      </c>
    </row>
    <row r="117" spans="2:4">
      <c r="C117" s="89"/>
      <c r="D117" s="96"/>
    </row>
    <row r="118" spans="2:4">
      <c r="C118" s="89"/>
      <c r="D118" s="89"/>
    </row>
    <row r="119" spans="2:4">
      <c r="C119" s="89"/>
      <c r="D119" s="89"/>
    </row>
    <row r="120" spans="2:4">
      <c r="B120" s="19" t="s">
        <v>150</v>
      </c>
    </row>
    <row r="122" spans="2:4">
      <c r="C122" s="90" t="s">
        <v>153</v>
      </c>
      <c r="D122" s="90" t="s">
        <v>154</v>
      </c>
    </row>
    <row r="123" spans="2:4">
      <c r="B123" s="91" t="s">
        <v>26</v>
      </c>
      <c r="C123" s="90">
        <v>0.90878199999999998</v>
      </c>
      <c r="D123" s="90">
        <v>0.91966800000000004</v>
      </c>
    </row>
    <row r="124" spans="2:4">
      <c r="B124" s="92" t="s">
        <v>27</v>
      </c>
      <c r="C124" s="90">
        <v>2.7188E-2</v>
      </c>
      <c r="D124" s="90">
        <v>3.4235000000000002E-2</v>
      </c>
    </row>
    <row r="125" spans="2:4">
      <c r="B125" s="91" t="s">
        <v>157</v>
      </c>
      <c r="C125" s="90">
        <v>1.6720000000000001E-3</v>
      </c>
      <c r="D125" s="90">
        <v>1.132E-3</v>
      </c>
    </row>
    <row r="126" spans="2:4">
      <c r="B126" s="91" t="s">
        <v>158</v>
      </c>
      <c r="C126" s="90">
        <v>1.7947000000000001E-2</v>
      </c>
      <c r="D126" s="90">
        <v>1.9973999999999999E-2</v>
      </c>
    </row>
    <row r="127" spans="2:4">
      <c r="B127" s="91" t="s">
        <v>159</v>
      </c>
      <c r="C127" s="90">
        <v>9.3109999999999998E-3</v>
      </c>
      <c r="D127" s="90">
        <v>1.5924000000000001E-2</v>
      </c>
    </row>
    <row r="128" spans="2:4">
      <c r="B128" s="92" t="s">
        <v>29</v>
      </c>
      <c r="C128" s="90">
        <v>1.13E-4</v>
      </c>
      <c r="D128" s="90">
        <v>9.1000000000000003E-5</v>
      </c>
    </row>
    <row r="129" spans="2:4">
      <c r="B129" s="92" t="s">
        <v>31</v>
      </c>
      <c r="C129" s="90">
        <v>2.6580000000000002E-3</v>
      </c>
      <c r="D129" s="90">
        <v>1.7650000000000001E-3</v>
      </c>
    </row>
    <row r="130" spans="2:4">
      <c r="B130" s="92" t="s">
        <v>32</v>
      </c>
      <c r="C130" s="90">
        <v>5.7299999999999999E-3</v>
      </c>
      <c r="D130" s="90">
        <v>7.2899999999999996E-3</v>
      </c>
    </row>
    <row r="131" spans="2:4">
      <c r="C131" s="89"/>
      <c r="D131" s="89"/>
    </row>
    <row r="132" spans="2:4">
      <c r="C132" s="89"/>
      <c r="D132" s="89"/>
    </row>
    <row r="133" spans="2:4">
      <c r="C133" s="89"/>
      <c r="D133" s="89"/>
    </row>
    <row r="134" spans="2:4">
      <c r="B134" s="19" t="s">
        <v>13</v>
      </c>
      <c r="C134" s="89"/>
      <c r="D134" s="89"/>
    </row>
    <row r="135" spans="2:4">
      <c r="C135" s="89"/>
      <c r="D135" s="89"/>
    </row>
    <row r="136" spans="2:4">
      <c r="C136" s="90" t="s">
        <v>153</v>
      </c>
      <c r="D136" s="90" t="s">
        <v>154</v>
      </c>
    </row>
    <row r="137" spans="2:4">
      <c r="B137" s="91" t="s">
        <v>26</v>
      </c>
      <c r="C137" s="90">
        <v>0.89840200000000003</v>
      </c>
      <c r="D137" s="90">
        <v>0.90946400000000005</v>
      </c>
    </row>
    <row r="138" spans="2:4">
      <c r="B138" s="92" t="s">
        <v>27</v>
      </c>
      <c r="C138" s="90">
        <v>1.7565999999999998E-2</v>
      </c>
      <c r="D138" s="90">
        <v>2.351E-2</v>
      </c>
    </row>
    <row r="139" spans="2:4">
      <c r="B139" s="91" t="s">
        <v>157</v>
      </c>
      <c r="C139" s="90">
        <v>3.4492000000000002E-2</v>
      </c>
      <c r="D139" s="90">
        <v>3.1592000000000002E-2</v>
      </c>
    </row>
    <row r="140" spans="2:4">
      <c r="B140" s="91" t="s">
        <v>158</v>
      </c>
      <c r="C140" s="90">
        <v>4.9069999999999999E-3</v>
      </c>
      <c r="D140" s="90">
        <v>6.1510000000000002E-3</v>
      </c>
    </row>
    <row r="141" spans="2:4">
      <c r="B141" s="91" t="s">
        <v>159</v>
      </c>
      <c r="C141" s="90">
        <v>1.6105000000000001E-2</v>
      </c>
      <c r="D141" s="90">
        <v>2.4605999999999999E-2</v>
      </c>
    </row>
    <row r="142" spans="2:4">
      <c r="B142" s="92" t="s">
        <v>29</v>
      </c>
      <c r="C142" s="90">
        <v>8.7000000000000001E-5</v>
      </c>
      <c r="D142" s="90">
        <v>6.9999999999999994E-5</v>
      </c>
    </row>
    <row r="143" spans="2:4">
      <c r="B143" s="92" t="s">
        <v>31</v>
      </c>
      <c r="C143" s="90">
        <v>1.673E-3</v>
      </c>
      <c r="D143" s="90">
        <v>9.8200000000000002E-4</v>
      </c>
    </row>
    <row r="144" spans="2:4">
      <c r="B144" s="92" t="s">
        <v>32</v>
      </c>
      <c r="C144" s="90">
        <v>2.4529999999999999E-3</v>
      </c>
      <c r="D144" s="90">
        <v>3.836E-3</v>
      </c>
    </row>
    <row r="148" spans="2:4">
      <c r="B148" s="19" t="s">
        <v>151</v>
      </c>
    </row>
    <row r="149" spans="2:4">
      <c r="C149" s="90" t="s">
        <v>153</v>
      </c>
      <c r="D149" s="90" t="s">
        <v>154</v>
      </c>
    </row>
    <row r="150" spans="2:4">
      <c r="B150" s="91" t="s">
        <v>26</v>
      </c>
      <c r="C150" s="90">
        <v>0.376859</v>
      </c>
      <c r="D150" s="90">
        <v>0.39513399999999999</v>
      </c>
    </row>
    <row r="151" spans="2:4">
      <c r="B151" s="92" t="s">
        <v>163</v>
      </c>
      <c r="C151" s="90">
        <v>5.1144000000000002E-2</v>
      </c>
      <c r="D151" s="90">
        <v>6.3840999999999995E-2</v>
      </c>
    </row>
    <row r="152" spans="2:4">
      <c r="B152" s="91" t="s">
        <v>167</v>
      </c>
      <c r="C152" s="90">
        <v>0.436421</v>
      </c>
      <c r="D152" s="90">
        <v>0.41372599999999998</v>
      </c>
    </row>
    <row r="153" spans="2:4">
      <c r="B153" s="91" t="s">
        <v>158</v>
      </c>
      <c r="C153" s="90">
        <v>4.5774000000000002E-2</v>
      </c>
      <c r="D153" s="90">
        <v>5.1736999999999998E-2</v>
      </c>
    </row>
    <row r="154" spans="2:4">
      <c r="B154" s="91" t="s">
        <v>159</v>
      </c>
      <c r="C154" s="90">
        <v>1.4529E-2</v>
      </c>
      <c r="D154" s="90">
        <v>3.3786999999999998E-2</v>
      </c>
    </row>
    <row r="155" spans="2:4">
      <c r="B155" s="92" t="s">
        <v>29</v>
      </c>
      <c r="C155" s="90">
        <v>1.222E-3</v>
      </c>
      <c r="D155" s="90">
        <v>9.3599999999999998E-4</v>
      </c>
    </row>
    <row r="156" spans="2:4">
      <c r="B156" s="92" t="s">
        <v>31</v>
      </c>
      <c r="C156" s="90">
        <v>2.8846E-2</v>
      </c>
      <c r="D156" s="90">
        <v>2.2244E-2</v>
      </c>
    </row>
    <row r="157" spans="2:4">
      <c r="B157" s="92" t="s">
        <v>32</v>
      </c>
      <c r="C157" s="90">
        <v>1.6250000000000001E-2</v>
      </c>
      <c r="D157" s="90">
        <v>2.1829000000000001E-2</v>
      </c>
    </row>
    <row r="158" spans="2:4">
      <c r="B158" s="97"/>
      <c r="C158" s="95"/>
      <c r="D158" s="95"/>
    </row>
    <row r="161" spans="2:4">
      <c r="B161" s="19" t="s">
        <v>152</v>
      </c>
    </row>
    <row r="163" spans="2:4">
      <c r="C163" s="90" t="s">
        <v>153</v>
      </c>
      <c r="D163" s="90" t="s">
        <v>154</v>
      </c>
    </row>
    <row r="164" spans="2:4">
      <c r="B164" s="91" t="s">
        <v>26</v>
      </c>
      <c r="C164" s="90">
        <v>9.3609999999999999E-2</v>
      </c>
      <c r="D164" s="90">
        <v>9.9163000000000001E-2</v>
      </c>
    </row>
    <row r="165" spans="2:4">
      <c r="B165" s="92" t="s">
        <v>27</v>
      </c>
      <c r="C165" s="90">
        <v>0.77054599999999995</v>
      </c>
      <c r="D165" s="90">
        <v>0.785049</v>
      </c>
    </row>
    <row r="166" spans="2:4">
      <c r="B166" s="91" t="s">
        <v>157</v>
      </c>
      <c r="C166" s="90">
        <v>4.0140000000000002E-3</v>
      </c>
      <c r="D166" s="90">
        <v>3.0500000000000002E-3</v>
      </c>
    </row>
    <row r="167" spans="2:4">
      <c r="B167" s="91" t="s">
        <v>158</v>
      </c>
      <c r="C167" s="90">
        <v>9.4723000000000002E-2</v>
      </c>
      <c r="D167" s="90">
        <v>9.6574999999999994E-2</v>
      </c>
    </row>
    <row r="168" spans="2:4">
      <c r="B168" s="91" t="s">
        <v>159</v>
      </c>
      <c r="C168" s="90">
        <v>7.3920000000000001E-3</v>
      </c>
      <c r="D168" s="90">
        <v>1.0730999999999999E-2</v>
      </c>
    </row>
    <row r="169" spans="2:4">
      <c r="B169" s="92" t="s">
        <v>29</v>
      </c>
      <c r="C169" s="90">
        <v>1.34E-4</v>
      </c>
      <c r="D169" s="90">
        <v>1.3200000000000001E-4</v>
      </c>
    </row>
    <row r="170" spans="2:4">
      <c r="B170" s="92" t="s">
        <v>31</v>
      </c>
      <c r="C170" s="90">
        <v>5.7169999999999999E-3</v>
      </c>
      <c r="D170" s="90">
        <v>4.7569999999999999E-3</v>
      </c>
    </row>
    <row r="171" spans="2:4">
      <c r="B171" s="92" t="s">
        <v>32</v>
      </c>
      <c r="C171" s="90">
        <v>5.0629999999999998E-3</v>
      </c>
      <c r="D171" s="90">
        <v>5.3350000000000003E-3</v>
      </c>
    </row>
    <row r="174" spans="2:4">
      <c r="B174" s="19" t="s">
        <v>16</v>
      </c>
    </row>
    <row r="176" spans="2:4">
      <c r="C176" s="90" t="s">
        <v>153</v>
      </c>
      <c r="D176" s="90" t="s">
        <v>154</v>
      </c>
    </row>
    <row r="177" spans="2:4">
      <c r="B177" s="91" t="s">
        <v>26</v>
      </c>
      <c r="C177" s="90">
        <v>0.193712</v>
      </c>
      <c r="D177" s="90">
        <v>0.20412</v>
      </c>
    </row>
    <row r="178" spans="2:4">
      <c r="B178" s="92" t="s">
        <v>27</v>
      </c>
      <c r="C178" s="90">
        <v>0.50893699999999997</v>
      </c>
      <c r="D178" s="90">
        <v>0.52766500000000005</v>
      </c>
    </row>
    <row r="179" spans="2:4">
      <c r="B179" s="91" t="s">
        <v>157</v>
      </c>
      <c r="C179" s="90">
        <v>8.1060000000000004E-3</v>
      </c>
      <c r="D179" s="90">
        <v>6.2810000000000001E-3</v>
      </c>
    </row>
    <row r="180" spans="2:4">
      <c r="B180" s="91" t="s">
        <v>158</v>
      </c>
      <c r="C180" s="90">
        <v>0.19655300000000001</v>
      </c>
      <c r="D180" s="90">
        <v>0.20145399999999999</v>
      </c>
    </row>
    <row r="181" spans="2:4">
      <c r="B181" s="91" t="s">
        <v>159</v>
      </c>
      <c r="C181" s="90">
        <v>2.2599000000000001E-2</v>
      </c>
      <c r="D181" s="90">
        <v>3.1808999999999997E-2</v>
      </c>
    </row>
    <row r="182" spans="2:4">
      <c r="B182" s="92" t="s">
        <v>29</v>
      </c>
      <c r="C182" s="90">
        <v>1.9000000000000001E-4</v>
      </c>
      <c r="D182" s="90">
        <v>1.4100000000000001E-4</v>
      </c>
    </row>
    <row r="183" spans="2:4">
      <c r="B183" s="92" t="s">
        <v>31</v>
      </c>
      <c r="C183" s="90">
        <v>8.6040000000000005E-3</v>
      </c>
      <c r="D183" s="90">
        <v>6.79E-3</v>
      </c>
    </row>
    <row r="184" spans="2:4">
      <c r="B184" s="92" t="s">
        <v>32</v>
      </c>
      <c r="C184" s="90">
        <v>2.5250000000000002E-2</v>
      </c>
      <c r="D184" s="90">
        <v>2.7E-2</v>
      </c>
    </row>
    <row r="189" spans="2:4">
      <c r="B189" t="s">
        <v>162</v>
      </c>
    </row>
    <row r="191" spans="2:4">
      <c r="C191" s="90" t="s">
        <v>153</v>
      </c>
      <c r="D191" s="90" t="s">
        <v>154</v>
      </c>
    </row>
    <row r="192" spans="2:4">
      <c r="B192" s="91" t="s">
        <v>26</v>
      </c>
      <c r="C192" s="36">
        <v>0.30742900000000001</v>
      </c>
      <c r="D192" s="36">
        <v>0.32414500000000002</v>
      </c>
    </row>
    <row r="193" spans="2:4">
      <c r="B193" s="92" t="s">
        <v>163</v>
      </c>
      <c r="C193" s="36">
        <v>0.30549399999999999</v>
      </c>
      <c r="D193" s="36">
        <v>0.32732</v>
      </c>
    </row>
    <row r="194" spans="2:4">
      <c r="B194" s="91" t="s">
        <v>167</v>
      </c>
      <c r="C194" s="36">
        <v>0.106296</v>
      </c>
      <c r="D194" s="36">
        <v>9.7404000000000004E-2</v>
      </c>
    </row>
    <row r="195" spans="2:4">
      <c r="B195" s="91" t="s">
        <v>158</v>
      </c>
      <c r="C195" s="36">
        <v>0.20242499999999999</v>
      </c>
      <c r="D195" s="36">
        <v>0.21054600000000001</v>
      </c>
    </row>
    <row r="196" spans="2:4">
      <c r="B196" s="91" t="s">
        <v>159</v>
      </c>
      <c r="C196" s="36">
        <v>5.7289999999999997E-3</v>
      </c>
      <c r="D196" s="36">
        <v>1.5591000000000001E-2</v>
      </c>
    </row>
    <row r="197" spans="2:4">
      <c r="B197" s="92" t="s">
        <v>29</v>
      </c>
      <c r="C197" s="36">
        <v>1.6620000000000001E-3</v>
      </c>
      <c r="D197" s="36">
        <v>1.3990000000000001E-3</v>
      </c>
    </row>
    <row r="198" spans="2:4">
      <c r="B198" s="92" t="s">
        <v>31</v>
      </c>
      <c r="C198" s="36">
        <v>1.6909E-2</v>
      </c>
      <c r="D198" s="36">
        <v>1.3065E-2</v>
      </c>
    </row>
    <row r="199" spans="2:4">
      <c r="B199" s="92" t="s">
        <v>32</v>
      </c>
      <c r="C199" s="36">
        <v>1.2074E-2</v>
      </c>
      <c r="D199" s="36">
        <v>1.4760000000000001E-2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E135"/>
  <sheetViews>
    <sheetView zoomScale="125" zoomScaleNormal="125" zoomScalePageLayoutView="125" workbookViewId="0">
      <selection activeCell="C11" sqref="C11"/>
    </sheetView>
  </sheetViews>
  <sheetFormatPr defaultColWidth="11" defaultRowHeight="15.75"/>
  <sheetData>
    <row r="2" spans="2:31">
      <c r="B2" s="135" t="s">
        <v>169</v>
      </c>
      <c r="C2" s="135"/>
      <c r="D2" s="135"/>
      <c r="E2" s="135"/>
      <c r="F2" s="135"/>
      <c r="R2" s="135" t="s">
        <v>176</v>
      </c>
      <c r="S2" s="135"/>
      <c r="T2" s="135"/>
      <c r="U2" s="135"/>
      <c r="V2" s="135"/>
    </row>
    <row r="3" spans="2:31" ht="16.5" thickBot="1"/>
    <row r="4" spans="2:31" ht="16.5" thickBot="1">
      <c r="B4" s="102" t="s">
        <v>170</v>
      </c>
      <c r="C4" s="83">
        <v>-2</v>
      </c>
      <c r="D4" s="83">
        <v>-1</v>
      </c>
      <c r="E4" s="83">
        <v>1</v>
      </c>
      <c r="F4" s="83">
        <v>2</v>
      </c>
      <c r="G4" s="83">
        <v>3</v>
      </c>
      <c r="H4" s="83">
        <v>4</v>
      </c>
      <c r="I4" s="103">
        <v>5</v>
      </c>
      <c r="J4" s="107"/>
      <c r="R4" s="102" t="s">
        <v>170</v>
      </c>
      <c r="S4" s="83">
        <v>0.8</v>
      </c>
      <c r="T4" s="83">
        <v>0.9</v>
      </c>
      <c r="U4" s="83">
        <v>1.1000000000000001</v>
      </c>
      <c r="V4" s="83">
        <v>1.2</v>
      </c>
      <c r="W4" s="83">
        <v>1.3</v>
      </c>
      <c r="X4" s="83">
        <v>1.4</v>
      </c>
      <c r="Y4" s="83">
        <v>1.5</v>
      </c>
      <c r="Z4" s="103">
        <v>1.6</v>
      </c>
    </row>
    <row r="6" spans="2:31">
      <c r="B6" t="s">
        <v>172</v>
      </c>
      <c r="R6" t="s">
        <v>175</v>
      </c>
      <c r="T6" t="s">
        <v>174</v>
      </c>
    </row>
    <row r="8" spans="2:31">
      <c r="B8" s="36" t="s">
        <v>38</v>
      </c>
      <c r="C8" s="35">
        <v>1</v>
      </c>
      <c r="D8" s="35">
        <v>2</v>
      </c>
      <c r="E8" s="35">
        <v>3</v>
      </c>
      <c r="F8" s="35">
        <v>4</v>
      </c>
      <c r="G8" s="35">
        <v>5</v>
      </c>
      <c r="H8" s="35">
        <v>6</v>
      </c>
      <c r="I8" s="35">
        <v>7</v>
      </c>
      <c r="J8" s="35">
        <v>8</v>
      </c>
      <c r="K8" s="35">
        <v>9</v>
      </c>
      <c r="L8" s="35">
        <v>10</v>
      </c>
      <c r="M8" s="35">
        <v>11</v>
      </c>
      <c r="N8" s="35">
        <v>12</v>
      </c>
      <c r="O8" s="36" t="s">
        <v>17</v>
      </c>
      <c r="R8" s="80" t="s">
        <v>38</v>
      </c>
      <c r="S8" s="36">
        <v>1</v>
      </c>
      <c r="T8" s="36">
        <v>2</v>
      </c>
      <c r="U8" s="36">
        <v>3</v>
      </c>
      <c r="V8" s="36">
        <v>4</v>
      </c>
      <c r="W8" s="36">
        <v>5</v>
      </c>
      <c r="X8" s="36">
        <v>6</v>
      </c>
      <c r="Y8" s="36">
        <v>7</v>
      </c>
      <c r="Z8" s="36">
        <v>8</v>
      </c>
      <c r="AA8" s="36">
        <v>9</v>
      </c>
      <c r="AB8" s="36">
        <v>10</v>
      </c>
      <c r="AC8" s="36">
        <v>11</v>
      </c>
      <c r="AD8" s="36">
        <v>12</v>
      </c>
      <c r="AE8" s="36" t="s">
        <v>17</v>
      </c>
    </row>
    <row r="9" spans="2:31">
      <c r="B9" s="39" t="s">
        <v>67</v>
      </c>
      <c r="C9" s="38">
        <v>15.306594982078852</v>
      </c>
      <c r="D9" s="38">
        <v>16.764655172413793</v>
      </c>
      <c r="E9" s="38">
        <v>19.848745519713262</v>
      </c>
      <c r="F9" s="38">
        <v>23.747555555555554</v>
      </c>
      <c r="G9" s="38">
        <v>26.875053763440853</v>
      </c>
      <c r="H9" s="38">
        <v>28.021851851851853</v>
      </c>
      <c r="I9" s="38">
        <v>28.207240143369184</v>
      </c>
      <c r="J9" s="38">
        <v>27.602652329749102</v>
      </c>
      <c r="K9" s="38">
        <v>26.040074074074077</v>
      </c>
      <c r="L9" s="38">
        <v>23.520501792114693</v>
      </c>
      <c r="M9" s="38">
        <v>19.827037037037044</v>
      </c>
      <c r="N9" s="38">
        <v>16.495985663082433</v>
      </c>
      <c r="O9" s="38">
        <f>AVERAGE(C9:N9)</f>
        <v>22.688162323706724</v>
      </c>
      <c r="R9" s="36" t="s">
        <v>39</v>
      </c>
      <c r="S9" s="85">
        <v>0</v>
      </c>
      <c r="T9" s="85">
        <v>21.950228499859676</v>
      </c>
      <c r="U9" s="85">
        <v>0</v>
      </c>
      <c r="V9" s="85">
        <v>47.943920144430344</v>
      </c>
      <c r="W9" s="85">
        <v>219.50228499859676</v>
      </c>
      <c r="X9" s="85">
        <v>46.211007368125628</v>
      </c>
      <c r="Y9" s="85">
        <v>95.887840288860687</v>
      </c>
      <c r="Z9" s="85">
        <v>284.31322283239291</v>
      </c>
      <c r="AA9" s="85">
        <v>83.179813262626126</v>
      </c>
      <c r="AB9" s="85">
        <v>823.36462378157853</v>
      </c>
      <c r="AC9" s="85">
        <v>0</v>
      </c>
      <c r="AD9" s="85">
        <v>0</v>
      </c>
      <c r="AE9" s="85">
        <v>1622.3529411764705</v>
      </c>
    </row>
    <row r="10" spans="2:31">
      <c r="B10" s="39" t="s">
        <v>64</v>
      </c>
      <c r="C10" s="38">
        <v>16.820373514431243</v>
      </c>
      <c r="D10" s="38">
        <v>17.802534353124187</v>
      </c>
      <c r="E10" s="38">
        <v>20.314940577249569</v>
      </c>
      <c r="F10" s="38">
        <v>24.158070175438599</v>
      </c>
      <c r="G10" s="38">
        <v>27.055178268251272</v>
      </c>
      <c r="H10" s="38">
        <v>28.916842105263161</v>
      </c>
      <c r="I10" s="38">
        <v>28.968421052631577</v>
      </c>
      <c r="J10" s="38">
        <v>28.486587436332762</v>
      </c>
      <c r="K10" s="38">
        <v>27.547894736842103</v>
      </c>
      <c r="L10" s="38">
        <v>25.516298811544985</v>
      </c>
      <c r="M10" s="38">
        <v>21.995614035087716</v>
      </c>
      <c r="N10" s="38">
        <v>18.818336162988114</v>
      </c>
      <c r="O10" s="38">
        <f t="shared" ref="O10:O17" si="0">AVERAGE(C10:N10)</f>
        <v>23.866757602432106</v>
      </c>
      <c r="R10" s="36" t="s">
        <v>40</v>
      </c>
      <c r="S10" s="85">
        <v>4.103057800599915</v>
      </c>
      <c r="T10" s="85">
        <v>20.398058780125293</v>
      </c>
      <c r="U10" s="85">
        <v>70.807054616067106</v>
      </c>
      <c r="V10" s="85">
        <v>89.563890275952446</v>
      </c>
      <c r="W10" s="85">
        <v>273.84980063432579</v>
      </c>
      <c r="X10" s="85">
        <v>127.07756159572311</v>
      </c>
      <c r="Y10" s="85">
        <v>241.25979867527508</v>
      </c>
      <c r="Z10" s="85">
        <v>291.08264339684547</v>
      </c>
      <c r="AA10" s="85">
        <v>386.97696570800917</v>
      </c>
      <c r="AB10" s="85">
        <v>252.78352958381709</v>
      </c>
      <c r="AC10" s="85">
        <v>3.6341369091027822</v>
      </c>
      <c r="AD10" s="85">
        <v>1.9929137888628161</v>
      </c>
      <c r="AE10" s="85">
        <v>1763.5294117647059</v>
      </c>
    </row>
    <row r="11" spans="2:31">
      <c r="B11" s="39" t="s">
        <v>68</v>
      </c>
      <c r="C11" s="38">
        <v>16.341865357643762</v>
      </c>
      <c r="D11" s="38">
        <v>17.378171717712572</v>
      </c>
      <c r="E11" s="38">
        <v>20.176788218793828</v>
      </c>
      <c r="F11" s="38">
        <v>23.825724637681155</v>
      </c>
      <c r="G11" s="38">
        <v>26.935904628331006</v>
      </c>
      <c r="H11" s="38">
        <v>28.616474637681147</v>
      </c>
      <c r="I11" s="38">
        <v>28.855550760599854</v>
      </c>
      <c r="J11" s="38">
        <v>28.342526020521142</v>
      </c>
      <c r="K11" s="38">
        <v>27.217246376811598</v>
      </c>
      <c r="L11" s="38">
        <v>24.740462833099578</v>
      </c>
      <c r="M11" s="38">
        <v>21.309014492753629</v>
      </c>
      <c r="N11" s="38">
        <v>17.813113604488077</v>
      </c>
      <c r="O11" s="38">
        <f t="shared" si="0"/>
        <v>23.462736940509775</v>
      </c>
      <c r="R11" s="36" t="s">
        <v>41</v>
      </c>
      <c r="S11" s="85">
        <v>16.632851919668877</v>
      </c>
      <c r="T11" s="85">
        <v>3.6837859956313626</v>
      </c>
      <c r="U11" s="85">
        <v>40.075126437323007</v>
      </c>
      <c r="V11" s="85">
        <v>78.475804694813561</v>
      </c>
      <c r="W11" s="85">
        <v>55.926569206403407</v>
      </c>
      <c r="X11" s="85">
        <v>141.9932056497907</v>
      </c>
      <c r="Y11" s="85">
        <v>330.08955118430117</v>
      </c>
      <c r="Z11" s="85">
        <v>207.85483405653321</v>
      </c>
      <c r="AA11" s="85">
        <v>127.92784093919821</v>
      </c>
      <c r="AB11" s="85">
        <v>46.214769763375273</v>
      </c>
      <c r="AC11" s="85">
        <v>66.419777800020015</v>
      </c>
      <c r="AD11" s="85">
        <v>0</v>
      </c>
      <c r="AE11" s="85">
        <v>1115.2941176470588</v>
      </c>
    </row>
    <row r="12" spans="2:31">
      <c r="B12" s="39" t="s">
        <v>69</v>
      </c>
      <c r="C12" s="38">
        <v>16.58786816269285</v>
      </c>
      <c r="D12" s="38">
        <v>17.475168665667162</v>
      </c>
      <c r="E12" s="38">
        <v>20.142145862552592</v>
      </c>
      <c r="F12" s="38">
        <v>24.04</v>
      </c>
      <c r="G12" s="38">
        <v>27.043057503506315</v>
      </c>
      <c r="H12" s="38">
        <v>29.020362318840576</v>
      </c>
      <c r="I12" s="38">
        <v>29.217531556802239</v>
      </c>
      <c r="J12" s="38">
        <v>28.618653576437595</v>
      </c>
      <c r="K12" s="38">
        <v>27.570797101449276</v>
      </c>
      <c r="L12" s="38">
        <v>25.091725105189333</v>
      </c>
      <c r="M12" s="38">
        <v>21.588840579710144</v>
      </c>
      <c r="N12" s="38">
        <v>18.201402524544182</v>
      </c>
      <c r="O12" s="38">
        <f t="shared" si="0"/>
        <v>23.716462746449356</v>
      </c>
      <c r="R12" s="36" t="s">
        <v>42</v>
      </c>
      <c r="S12" s="85">
        <v>41.545119410161888</v>
      </c>
      <c r="T12" s="85">
        <v>4.8469305978522197</v>
      </c>
      <c r="U12" s="85">
        <v>30.697227119730723</v>
      </c>
      <c r="V12" s="85">
        <v>44.545600256451358</v>
      </c>
      <c r="W12" s="85">
        <v>84.705882352941174</v>
      </c>
      <c r="X12" s="85">
        <v>167.21910562590156</v>
      </c>
      <c r="Y12" s="85">
        <v>413.25853502163807</v>
      </c>
      <c r="Z12" s="85">
        <v>213.49575252444299</v>
      </c>
      <c r="AA12" s="85">
        <v>160.06411283859592</v>
      </c>
      <c r="AB12" s="85">
        <v>87.47555698028529</v>
      </c>
      <c r="AC12" s="85">
        <v>16.156435326174066</v>
      </c>
      <c r="AD12" s="85">
        <v>48.930918416412887</v>
      </c>
      <c r="AE12" s="85">
        <v>1312.9411764705878</v>
      </c>
    </row>
    <row r="13" spans="2:31">
      <c r="B13" s="39" t="s">
        <v>40</v>
      </c>
      <c r="C13" s="38">
        <v>16.564865430622007</v>
      </c>
      <c r="D13" s="38">
        <v>17.027870813397136</v>
      </c>
      <c r="E13" s="38">
        <v>19.790071770334929</v>
      </c>
      <c r="F13" s="38">
        <v>23.512772461456674</v>
      </c>
      <c r="G13" s="38">
        <v>27.03923444976077</v>
      </c>
      <c r="H13" s="38">
        <v>28.74506911217437</v>
      </c>
      <c r="I13" s="38">
        <v>29.113922115895797</v>
      </c>
      <c r="J13" s="38">
        <v>28.098587852206265</v>
      </c>
      <c r="K13" s="38">
        <v>26.995933014354065</v>
      </c>
      <c r="L13" s="38">
        <v>24.562200956937808</v>
      </c>
      <c r="M13" s="38">
        <v>21.507177033492823</v>
      </c>
      <c r="N13" s="38">
        <v>17.946889952153107</v>
      </c>
      <c r="O13" s="38">
        <f t="shared" si="0"/>
        <v>23.408716246898816</v>
      </c>
      <c r="R13" s="36" t="s">
        <v>43</v>
      </c>
      <c r="S13" s="85">
        <v>47.183835133211616</v>
      </c>
      <c r="T13" s="85">
        <v>15.968066342791719</v>
      </c>
      <c r="U13" s="85">
        <v>58.229414859052504</v>
      </c>
      <c r="V13" s="85">
        <v>18.369279326670174</v>
      </c>
      <c r="W13" s="85">
        <v>141.43144475044093</v>
      </c>
      <c r="X13" s="85">
        <v>221.51189776278736</v>
      </c>
      <c r="Y13" s="85">
        <v>240.1212983878454</v>
      </c>
      <c r="Z13" s="85">
        <v>344.69412383575212</v>
      </c>
      <c r="AA13" s="85">
        <v>183.33261131911996</v>
      </c>
      <c r="AB13" s="85">
        <v>20.050128415385089</v>
      </c>
      <c r="AC13" s="85">
        <v>63.392022774391179</v>
      </c>
      <c r="AD13" s="85">
        <v>15.12764179843426</v>
      </c>
      <c r="AE13" s="85">
        <v>1369.4117647058824</v>
      </c>
    </row>
    <row r="14" spans="2:31">
      <c r="B14" s="39" t="s">
        <v>43</v>
      </c>
      <c r="C14" s="38">
        <v>16.329763170776996</v>
      </c>
      <c r="D14" s="38">
        <v>17.205561334044798</v>
      </c>
      <c r="E14" s="38">
        <v>19.863488124778449</v>
      </c>
      <c r="F14" s="38">
        <v>23.568728414442695</v>
      </c>
      <c r="G14" s="38">
        <v>26.995833966340868</v>
      </c>
      <c r="H14" s="38">
        <v>28.796535845107272</v>
      </c>
      <c r="I14" s="38">
        <v>29.186588680137053</v>
      </c>
      <c r="J14" s="38">
        <v>28.392081497611453</v>
      </c>
      <c r="K14" s="38">
        <v>27.276750392464681</v>
      </c>
      <c r="L14" s="38">
        <v>24.692930571732415</v>
      </c>
      <c r="M14" s="38">
        <v>21.222087912087922</v>
      </c>
      <c r="N14" s="38">
        <v>17.825581944936783</v>
      </c>
      <c r="O14" s="38">
        <f t="shared" si="0"/>
        <v>23.44632765453845</v>
      </c>
      <c r="R14" s="36" t="s">
        <v>44</v>
      </c>
      <c r="S14" s="85">
        <v>0</v>
      </c>
      <c r="T14" s="85">
        <v>17.13817146224099</v>
      </c>
      <c r="U14" s="85">
        <v>36.931552587646074</v>
      </c>
      <c r="V14" s="85">
        <v>67.466463714033196</v>
      </c>
      <c r="W14" s="85">
        <v>121.77757046057152</v>
      </c>
      <c r="X14" s="85">
        <v>139.15712461946381</v>
      </c>
      <c r="Y14" s="85">
        <v>155.32976529509963</v>
      </c>
      <c r="Z14" s="85">
        <v>451.14426004124516</v>
      </c>
      <c r="AA14" s="85">
        <v>262.9864480015712</v>
      </c>
      <c r="AB14" s="85">
        <v>187.19228125306881</v>
      </c>
      <c r="AC14" s="85">
        <v>6.7587155062358812</v>
      </c>
      <c r="AD14" s="85">
        <v>0</v>
      </c>
      <c r="AE14" s="85">
        <v>1445.8823529411761</v>
      </c>
    </row>
    <row r="15" spans="2:31">
      <c r="B15" s="39" t="s">
        <v>45</v>
      </c>
      <c r="C15" s="38">
        <v>16.347826086956523</v>
      </c>
      <c r="D15" s="38">
        <v>17.051930284857573</v>
      </c>
      <c r="E15" s="38">
        <v>19.618092566619918</v>
      </c>
      <c r="F15" s="38">
        <v>23.297753623188395</v>
      </c>
      <c r="G15" s="38">
        <v>26.882889200561014</v>
      </c>
      <c r="H15" s="38">
        <v>28.668043478260874</v>
      </c>
      <c r="I15" s="38">
        <v>29.131837307152875</v>
      </c>
      <c r="J15" s="38">
        <v>28.311991584852738</v>
      </c>
      <c r="K15" s="38">
        <v>27.026159420289854</v>
      </c>
      <c r="L15" s="38">
        <v>24.394670406732114</v>
      </c>
      <c r="M15" s="38">
        <v>21.250144927536233</v>
      </c>
      <c r="N15" s="38">
        <v>17.791374474053292</v>
      </c>
      <c r="O15" s="38">
        <f t="shared" si="0"/>
        <v>23.314392780088443</v>
      </c>
      <c r="R15" s="36" t="s">
        <v>45</v>
      </c>
      <c r="S15" s="85">
        <v>69.04704837679148</v>
      </c>
      <c r="T15" s="85">
        <v>20.998844609436581</v>
      </c>
      <c r="U15" s="85">
        <v>65.132009551303284</v>
      </c>
      <c r="V15" s="85">
        <v>34.879436808894653</v>
      </c>
      <c r="W15" s="85">
        <v>103.45193502502087</v>
      </c>
      <c r="X15" s="85">
        <v>151.6187763325421</v>
      </c>
      <c r="Y15" s="85">
        <v>296.59385041577087</v>
      </c>
      <c r="Z15" s="85">
        <v>407.75722555160183</v>
      </c>
      <c r="AA15" s="85">
        <v>242.6137696401006</v>
      </c>
      <c r="AB15" s="85">
        <v>61.928795966812963</v>
      </c>
      <c r="AC15" s="85">
        <v>39.743575955713297</v>
      </c>
      <c r="AD15" s="85">
        <v>2.6100258836587842</v>
      </c>
      <c r="AE15" s="85">
        <v>1496.3752941176472</v>
      </c>
    </row>
    <row r="16" spans="2:31">
      <c r="B16" s="39" t="s">
        <v>70</v>
      </c>
      <c r="C16" s="38">
        <v>15.650035370684774</v>
      </c>
      <c r="D16" s="38">
        <v>16.385908467288914</v>
      </c>
      <c r="E16" s="38">
        <v>19.136262026032831</v>
      </c>
      <c r="F16" s="38">
        <v>22.774070525706637</v>
      </c>
      <c r="G16" s="38">
        <v>26.119435607668365</v>
      </c>
      <c r="H16" s="38">
        <v>27.863800469054585</v>
      </c>
      <c r="I16" s="38">
        <v>28.227393800747105</v>
      </c>
      <c r="J16" s="38">
        <v>27.576450879575592</v>
      </c>
      <c r="K16" s="38">
        <v>26.346966374268998</v>
      </c>
      <c r="L16" s="38">
        <v>23.855068619128463</v>
      </c>
      <c r="M16" s="38">
        <v>20.641760782163743</v>
      </c>
      <c r="N16" s="38">
        <v>17.05312959818902</v>
      </c>
      <c r="O16" s="38">
        <f t="shared" si="0"/>
        <v>22.635856876709084</v>
      </c>
      <c r="R16" s="36" t="s">
        <v>46</v>
      </c>
      <c r="S16" s="85">
        <v>1.6886378803635211</v>
      </c>
      <c r="T16" s="85">
        <v>7.3576364787267705</v>
      </c>
      <c r="U16" s="85">
        <v>46.799392684360448</v>
      </c>
      <c r="V16" s="85">
        <v>92.875083419993686</v>
      </c>
      <c r="W16" s="85">
        <v>217.59305258398518</v>
      </c>
      <c r="X16" s="85">
        <v>78.28042745399469</v>
      </c>
      <c r="Y16" s="85">
        <v>95.046189266175347</v>
      </c>
      <c r="Z16" s="85">
        <v>326.87204684179591</v>
      </c>
      <c r="AA16" s="85">
        <v>451.95186698015101</v>
      </c>
      <c r="AB16" s="85">
        <v>211.32096902834923</v>
      </c>
      <c r="AC16" s="85">
        <v>39.441756205633681</v>
      </c>
      <c r="AD16" s="85">
        <v>0</v>
      </c>
      <c r="AE16" s="85">
        <v>1569.2270588235297</v>
      </c>
    </row>
    <row r="17" spans="2:31">
      <c r="B17" s="39" t="s">
        <v>48</v>
      </c>
      <c r="C17" s="38">
        <v>16.579874080362199</v>
      </c>
      <c r="D17" s="38">
        <v>17.215819181574627</v>
      </c>
      <c r="E17" s="38">
        <v>19.885926004527448</v>
      </c>
      <c r="F17" s="38">
        <v>23.574404848927884</v>
      </c>
      <c r="G17" s="38">
        <v>27.08997028862478</v>
      </c>
      <c r="H17" s="38">
        <v>28.750258802387908</v>
      </c>
      <c r="I17" s="38">
        <v>29.057056107731245</v>
      </c>
      <c r="J17" s="38">
        <v>28.241195503231495</v>
      </c>
      <c r="K17" s="38">
        <v>27.226758040935668</v>
      </c>
      <c r="L17" s="38">
        <v>24.812634850735709</v>
      </c>
      <c r="M17" s="38">
        <v>21.655059393274865</v>
      </c>
      <c r="N17" s="38">
        <v>18.170762126560032</v>
      </c>
      <c r="O17" s="38">
        <f t="shared" si="0"/>
        <v>23.521643269072825</v>
      </c>
      <c r="R17" s="36" t="s">
        <v>47</v>
      </c>
      <c r="S17" s="85">
        <v>9.943585636533026</v>
      </c>
      <c r="T17" s="85">
        <v>42.260238955265358</v>
      </c>
      <c r="U17" s="85">
        <v>52.32220061128092</v>
      </c>
      <c r="V17" s="85">
        <v>128.31960511906902</v>
      </c>
      <c r="W17" s="85">
        <v>203.25162545151431</v>
      </c>
      <c r="X17" s="85">
        <v>222.19178856872009</v>
      </c>
      <c r="Y17" s="85">
        <v>233.7926384780086</v>
      </c>
      <c r="Z17" s="85">
        <v>341.15968814866881</v>
      </c>
      <c r="AA17" s="85">
        <v>407.56863507837147</v>
      </c>
      <c r="AB17" s="85">
        <v>25.450844188745247</v>
      </c>
      <c r="AC17" s="85">
        <v>30.659389045976823</v>
      </c>
      <c r="AD17" s="85">
        <v>7.2209371884346956</v>
      </c>
      <c r="AE17" s="85">
        <v>1704.1411764705886</v>
      </c>
    </row>
    <row r="18" spans="2:31">
      <c r="R18" s="36" t="s">
        <v>48</v>
      </c>
      <c r="S18" s="85">
        <v>7.3079409673128231</v>
      </c>
      <c r="T18" s="85">
        <v>13.339892241920234</v>
      </c>
      <c r="U18" s="85">
        <v>16.35586787922394</v>
      </c>
      <c r="V18" s="85">
        <v>52.895572715788049</v>
      </c>
      <c r="W18" s="85">
        <v>541.48362595898834</v>
      </c>
      <c r="X18" s="85">
        <v>139.1988755678633</v>
      </c>
      <c r="Y18" s="85">
        <v>215.17826181532206</v>
      </c>
      <c r="Z18" s="85">
        <v>185.83049888309753</v>
      </c>
      <c r="AA18" s="85">
        <v>177.59456541199896</v>
      </c>
      <c r="AB18" s="85">
        <v>185.25050356823141</v>
      </c>
      <c r="AC18" s="85">
        <v>48.139611133886063</v>
      </c>
      <c r="AD18" s="85">
        <v>48.603607385778943</v>
      </c>
      <c r="AE18" s="85">
        <v>1631.1788235294116</v>
      </c>
    </row>
    <row r="20" spans="2:31">
      <c r="B20" s="98" t="s">
        <v>171</v>
      </c>
      <c r="C20" s="99">
        <v>-2</v>
      </c>
      <c r="R20" s="104" t="s">
        <v>173</v>
      </c>
      <c r="S20" s="105">
        <v>0.8</v>
      </c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</row>
    <row r="21" spans="2:31"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</row>
    <row r="22" spans="2:31">
      <c r="B22" s="36" t="s">
        <v>38</v>
      </c>
      <c r="C22" s="35">
        <v>1</v>
      </c>
      <c r="D22" s="35">
        <v>2</v>
      </c>
      <c r="E22" s="35">
        <v>3</v>
      </c>
      <c r="F22" s="35">
        <v>4</v>
      </c>
      <c r="G22" s="35">
        <v>5</v>
      </c>
      <c r="H22" s="35">
        <v>6</v>
      </c>
      <c r="I22" s="35">
        <v>7</v>
      </c>
      <c r="J22" s="35">
        <v>8</v>
      </c>
      <c r="K22" s="35">
        <v>9</v>
      </c>
      <c r="L22" s="35">
        <v>10</v>
      </c>
      <c r="M22" s="35">
        <v>11</v>
      </c>
      <c r="N22" s="35">
        <v>12</v>
      </c>
      <c r="O22" s="36" t="s">
        <v>17</v>
      </c>
      <c r="R22" s="106" t="s">
        <v>38</v>
      </c>
      <c r="S22" s="85">
        <v>1</v>
      </c>
      <c r="T22" s="85">
        <v>2</v>
      </c>
      <c r="U22" s="85">
        <v>3</v>
      </c>
      <c r="V22" s="85">
        <v>4</v>
      </c>
      <c r="W22" s="85">
        <v>5</v>
      </c>
      <c r="X22" s="85">
        <v>6</v>
      </c>
      <c r="Y22" s="85">
        <v>7</v>
      </c>
      <c r="Z22" s="85">
        <v>8</v>
      </c>
      <c r="AA22" s="85">
        <v>9</v>
      </c>
      <c r="AB22" s="85">
        <v>10</v>
      </c>
      <c r="AC22" s="85">
        <v>11</v>
      </c>
      <c r="AD22" s="85">
        <v>12</v>
      </c>
      <c r="AE22" s="85" t="s">
        <v>17</v>
      </c>
    </row>
    <row r="23" spans="2:31">
      <c r="B23" s="39" t="s">
        <v>67</v>
      </c>
      <c r="C23" s="34">
        <f>C9-2</f>
        <v>13.306594982078852</v>
      </c>
      <c r="D23" s="34">
        <f t="shared" ref="D23:O23" si="1">D9-2</f>
        <v>14.764655172413793</v>
      </c>
      <c r="E23" s="34">
        <f t="shared" si="1"/>
        <v>17.848745519713262</v>
      </c>
      <c r="F23" s="34">
        <f t="shared" si="1"/>
        <v>21.747555555555554</v>
      </c>
      <c r="G23" s="34">
        <f t="shared" si="1"/>
        <v>24.875053763440853</v>
      </c>
      <c r="H23" s="34">
        <f t="shared" si="1"/>
        <v>26.021851851851853</v>
      </c>
      <c r="I23" s="34">
        <f t="shared" si="1"/>
        <v>26.207240143369184</v>
      </c>
      <c r="J23" s="34">
        <f t="shared" si="1"/>
        <v>25.602652329749102</v>
      </c>
      <c r="K23" s="34">
        <f t="shared" si="1"/>
        <v>24.040074074074077</v>
      </c>
      <c r="L23" s="34">
        <f t="shared" si="1"/>
        <v>21.520501792114693</v>
      </c>
      <c r="M23" s="34">
        <f t="shared" si="1"/>
        <v>17.827037037037044</v>
      </c>
      <c r="N23" s="34">
        <f t="shared" si="1"/>
        <v>14.495985663082433</v>
      </c>
      <c r="O23" s="34">
        <f t="shared" si="1"/>
        <v>20.688162323706724</v>
      </c>
      <c r="R23" s="85" t="s">
        <v>39</v>
      </c>
      <c r="S23" s="85">
        <f>S9*0.8</f>
        <v>0</v>
      </c>
      <c r="T23" s="85">
        <f t="shared" ref="T23:AE23" si="2">T9*0.8</f>
        <v>17.560182799887741</v>
      </c>
      <c r="U23" s="85">
        <f t="shared" si="2"/>
        <v>0</v>
      </c>
      <c r="V23" s="85">
        <f t="shared" si="2"/>
        <v>38.355136115544276</v>
      </c>
      <c r="W23" s="85">
        <f t="shared" si="2"/>
        <v>175.60182799887741</v>
      </c>
      <c r="X23" s="85">
        <f t="shared" si="2"/>
        <v>36.968805894500505</v>
      </c>
      <c r="Y23" s="85">
        <f t="shared" si="2"/>
        <v>76.710272231088553</v>
      </c>
      <c r="Z23" s="85">
        <f t="shared" si="2"/>
        <v>227.45057826591434</v>
      </c>
      <c r="AA23" s="85">
        <f t="shared" si="2"/>
        <v>66.543850610100904</v>
      </c>
      <c r="AB23" s="85">
        <f t="shared" si="2"/>
        <v>658.69169902526289</v>
      </c>
      <c r="AC23" s="85">
        <f t="shared" si="2"/>
        <v>0</v>
      </c>
      <c r="AD23" s="85">
        <f t="shared" si="2"/>
        <v>0</v>
      </c>
      <c r="AE23" s="85">
        <f t="shared" si="2"/>
        <v>1297.8823529411766</v>
      </c>
    </row>
    <row r="24" spans="2:31">
      <c r="B24" s="39" t="s">
        <v>64</v>
      </c>
      <c r="C24" s="34">
        <f t="shared" ref="C24:O24" si="3">C10-2</f>
        <v>14.820373514431243</v>
      </c>
      <c r="D24" s="34">
        <f t="shared" si="3"/>
        <v>15.802534353124187</v>
      </c>
      <c r="E24" s="34">
        <f t="shared" si="3"/>
        <v>18.314940577249569</v>
      </c>
      <c r="F24" s="34">
        <f t="shared" si="3"/>
        <v>22.158070175438599</v>
      </c>
      <c r="G24" s="34">
        <f t="shared" si="3"/>
        <v>25.055178268251272</v>
      </c>
      <c r="H24" s="34">
        <f t="shared" si="3"/>
        <v>26.916842105263161</v>
      </c>
      <c r="I24" s="34">
        <f t="shared" si="3"/>
        <v>26.968421052631577</v>
      </c>
      <c r="J24" s="34">
        <f t="shared" si="3"/>
        <v>26.486587436332762</v>
      </c>
      <c r="K24" s="34">
        <f t="shared" si="3"/>
        <v>25.547894736842103</v>
      </c>
      <c r="L24" s="34">
        <f t="shared" si="3"/>
        <v>23.516298811544985</v>
      </c>
      <c r="M24" s="34">
        <f t="shared" si="3"/>
        <v>19.995614035087716</v>
      </c>
      <c r="N24" s="34">
        <f t="shared" si="3"/>
        <v>16.818336162988114</v>
      </c>
      <c r="O24" s="34">
        <f t="shared" si="3"/>
        <v>21.866757602432106</v>
      </c>
      <c r="R24" s="85" t="s">
        <v>40</v>
      </c>
      <c r="S24" s="85">
        <f t="shared" ref="S24:AE24" si="4">S10*0.8</f>
        <v>3.2824462404799322</v>
      </c>
      <c r="T24" s="85">
        <f t="shared" si="4"/>
        <v>16.318447024100234</v>
      </c>
      <c r="U24" s="85">
        <f t="shared" si="4"/>
        <v>56.645643692853689</v>
      </c>
      <c r="V24" s="85">
        <f t="shared" si="4"/>
        <v>71.651112220761959</v>
      </c>
      <c r="W24" s="85">
        <f t="shared" si="4"/>
        <v>219.07984050746063</v>
      </c>
      <c r="X24" s="85">
        <f t="shared" si="4"/>
        <v>101.6620492765785</v>
      </c>
      <c r="Y24" s="85">
        <f t="shared" si="4"/>
        <v>193.00783894022007</v>
      </c>
      <c r="Z24" s="85">
        <f t="shared" si="4"/>
        <v>232.86611471747639</v>
      </c>
      <c r="AA24" s="85">
        <f t="shared" si="4"/>
        <v>309.58157256640737</v>
      </c>
      <c r="AB24" s="85">
        <f t="shared" si="4"/>
        <v>202.22682366705368</v>
      </c>
      <c r="AC24" s="85">
        <f t="shared" si="4"/>
        <v>2.907309527282226</v>
      </c>
      <c r="AD24" s="85">
        <f t="shared" si="4"/>
        <v>1.594331031090253</v>
      </c>
      <c r="AE24" s="85">
        <f t="shared" si="4"/>
        <v>1410.8235294117649</v>
      </c>
    </row>
    <row r="25" spans="2:31">
      <c r="B25" s="39" t="s">
        <v>68</v>
      </c>
      <c r="C25" s="34">
        <f t="shared" ref="C25:O25" si="5">C11-2</f>
        <v>14.341865357643762</v>
      </c>
      <c r="D25" s="34">
        <f t="shared" si="5"/>
        <v>15.378171717712572</v>
      </c>
      <c r="E25" s="34">
        <f t="shared" si="5"/>
        <v>18.176788218793828</v>
      </c>
      <c r="F25" s="34">
        <f t="shared" si="5"/>
        <v>21.825724637681155</v>
      </c>
      <c r="G25" s="34">
        <f t="shared" si="5"/>
        <v>24.935904628331006</v>
      </c>
      <c r="H25" s="34">
        <f t="shared" si="5"/>
        <v>26.616474637681147</v>
      </c>
      <c r="I25" s="34">
        <f t="shared" si="5"/>
        <v>26.855550760599854</v>
      </c>
      <c r="J25" s="34">
        <f t="shared" si="5"/>
        <v>26.342526020521142</v>
      </c>
      <c r="K25" s="34">
        <f t="shared" si="5"/>
        <v>25.217246376811598</v>
      </c>
      <c r="L25" s="34">
        <f t="shared" si="5"/>
        <v>22.740462833099578</v>
      </c>
      <c r="M25" s="34">
        <f t="shared" si="5"/>
        <v>19.309014492753629</v>
      </c>
      <c r="N25" s="34">
        <f t="shared" si="5"/>
        <v>15.813113604488077</v>
      </c>
      <c r="O25" s="34">
        <f t="shared" si="5"/>
        <v>21.462736940509775</v>
      </c>
      <c r="R25" s="85" t="s">
        <v>41</v>
      </c>
      <c r="S25" s="85">
        <f t="shared" ref="S25:AE25" si="6">S11*0.8</f>
        <v>13.306281535735103</v>
      </c>
      <c r="T25" s="85">
        <f t="shared" si="6"/>
        <v>2.9470287965050903</v>
      </c>
      <c r="U25" s="85">
        <f t="shared" si="6"/>
        <v>32.060101149858404</v>
      </c>
      <c r="V25" s="85">
        <f t="shared" si="6"/>
        <v>62.780643755850853</v>
      </c>
      <c r="W25" s="85">
        <f t="shared" si="6"/>
        <v>44.741255365122726</v>
      </c>
      <c r="X25" s="85">
        <f t="shared" si="6"/>
        <v>113.59456451983256</v>
      </c>
      <c r="Y25" s="85">
        <f t="shared" si="6"/>
        <v>264.07164094744093</v>
      </c>
      <c r="Z25" s="85">
        <f t="shared" si="6"/>
        <v>166.28386724522659</v>
      </c>
      <c r="AA25" s="85">
        <f t="shared" si="6"/>
        <v>102.34227275135856</v>
      </c>
      <c r="AB25" s="85">
        <f t="shared" si="6"/>
        <v>36.971815810700221</v>
      </c>
      <c r="AC25" s="85">
        <f t="shared" si="6"/>
        <v>53.135822240016012</v>
      </c>
      <c r="AD25" s="85">
        <f t="shared" si="6"/>
        <v>0</v>
      </c>
      <c r="AE25" s="85">
        <f t="shared" si="6"/>
        <v>892.23529411764707</v>
      </c>
    </row>
    <row r="26" spans="2:31">
      <c r="B26" s="39" t="s">
        <v>69</v>
      </c>
      <c r="C26" s="34">
        <f t="shared" ref="C26:O26" si="7">C12-2</f>
        <v>14.58786816269285</v>
      </c>
      <c r="D26" s="34">
        <f t="shared" si="7"/>
        <v>15.475168665667162</v>
      </c>
      <c r="E26" s="34">
        <f t="shared" si="7"/>
        <v>18.142145862552592</v>
      </c>
      <c r="F26" s="34">
        <f t="shared" si="7"/>
        <v>22.04</v>
      </c>
      <c r="G26" s="34">
        <f t="shared" si="7"/>
        <v>25.043057503506315</v>
      </c>
      <c r="H26" s="34">
        <f t="shared" si="7"/>
        <v>27.020362318840576</v>
      </c>
      <c r="I26" s="34">
        <f t="shared" si="7"/>
        <v>27.217531556802239</v>
      </c>
      <c r="J26" s="34">
        <f t="shared" si="7"/>
        <v>26.618653576437595</v>
      </c>
      <c r="K26" s="34">
        <f t="shared" si="7"/>
        <v>25.570797101449276</v>
      </c>
      <c r="L26" s="34">
        <f t="shared" si="7"/>
        <v>23.091725105189333</v>
      </c>
      <c r="M26" s="34">
        <f t="shared" si="7"/>
        <v>19.588840579710144</v>
      </c>
      <c r="N26" s="34">
        <f t="shared" si="7"/>
        <v>16.201402524544182</v>
      </c>
      <c r="O26" s="34">
        <f t="shared" si="7"/>
        <v>21.716462746449356</v>
      </c>
      <c r="R26" s="85" t="s">
        <v>42</v>
      </c>
      <c r="S26" s="85">
        <f t="shared" ref="S26:AE26" si="8">S12*0.8</f>
        <v>33.236095528129511</v>
      </c>
      <c r="T26" s="85">
        <f t="shared" si="8"/>
        <v>3.8775444782817758</v>
      </c>
      <c r="U26" s="85">
        <f t="shared" si="8"/>
        <v>24.55778169578458</v>
      </c>
      <c r="V26" s="85">
        <f t="shared" si="8"/>
        <v>35.636480205161085</v>
      </c>
      <c r="W26" s="85">
        <f t="shared" si="8"/>
        <v>67.764705882352942</v>
      </c>
      <c r="X26" s="85">
        <f t="shared" si="8"/>
        <v>133.77528450072126</v>
      </c>
      <c r="Y26" s="85">
        <f t="shared" si="8"/>
        <v>330.60682801731048</v>
      </c>
      <c r="Z26" s="85">
        <f t="shared" si="8"/>
        <v>170.7966020195544</v>
      </c>
      <c r="AA26" s="85">
        <f t="shared" si="8"/>
        <v>128.05129027087673</v>
      </c>
      <c r="AB26" s="85">
        <f t="shared" si="8"/>
        <v>69.980445584228235</v>
      </c>
      <c r="AC26" s="85">
        <f t="shared" si="8"/>
        <v>12.925148260939253</v>
      </c>
      <c r="AD26" s="85">
        <f t="shared" si="8"/>
        <v>39.144734733130313</v>
      </c>
      <c r="AE26" s="85">
        <f t="shared" si="8"/>
        <v>1050.3529411764703</v>
      </c>
    </row>
    <row r="27" spans="2:31">
      <c r="B27" s="39" t="s">
        <v>40</v>
      </c>
      <c r="C27" s="34">
        <f t="shared" ref="C27:O27" si="9">C13-2</f>
        <v>14.564865430622007</v>
      </c>
      <c r="D27" s="34">
        <f t="shared" si="9"/>
        <v>15.027870813397136</v>
      </c>
      <c r="E27" s="34">
        <f t="shared" si="9"/>
        <v>17.790071770334929</v>
      </c>
      <c r="F27" s="34">
        <f t="shared" si="9"/>
        <v>21.512772461456674</v>
      </c>
      <c r="G27" s="34">
        <f t="shared" si="9"/>
        <v>25.03923444976077</v>
      </c>
      <c r="H27" s="34">
        <f t="shared" si="9"/>
        <v>26.74506911217437</v>
      </c>
      <c r="I27" s="34">
        <f t="shared" si="9"/>
        <v>27.113922115895797</v>
      </c>
      <c r="J27" s="34">
        <f t="shared" si="9"/>
        <v>26.098587852206265</v>
      </c>
      <c r="K27" s="34">
        <f t="shared" si="9"/>
        <v>24.995933014354065</v>
      </c>
      <c r="L27" s="34">
        <f t="shared" si="9"/>
        <v>22.562200956937808</v>
      </c>
      <c r="M27" s="34">
        <f t="shared" si="9"/>
        <v>19.507177033492823</v>
      </c>
      <c r="N27" s="34">
        <f t="shared" si="9"/>
        <v>15.946889952153107</v>
      </c>
      <c r="O27" s="34">
        <f t="shared" si="9"/>
        <v>21.408716246898816</v>
      </c>
      <c r="R27" s="85" t="s">
        <v>43</v>
      </c>
      <c r="S27" s="85">
        <f t="shared" ref="S27:AE27" si="10">S13*0.8</f>
        <v>37.747068106569294</v>
      </c>
      <c r="T27" s="85">
        <f t="shared" si="10"/>
        <v>12.774453074233376</v>
      </c>
      <c r="U27" s="85">
        <f t="shared" si="10"/>
        <v>46.583531887242003</v>
      </c>
      <c r="V27" s="85">
        <f t="shared" si="10"/>
        <v>14.695423461336141</v>
      </c>
      <c r="W27" s="85">
        <f t="shared" si="10"/>
        <v>113.14515580035275</v>
      </c>
      <c r="X27" s="85">
        <f t="shared" si="10"/>
        <v>177.2095182102299</v>
      </c>
      <c r="Y27" s="85">
        <f t="shared" si="10"/>
        <v>192.09703871027634</v>
      </c>
      <c r="Z27" s="85">
        <f t="shared" si="10"/>
        <v>275.75529906860169</v>
      </c>
      <c r="AA27" s="85">
        <f t="shared" si="10"/>
        <v>146.66608905529597</v>
      </c>
      <c r="AB27" s="85">
        <f t="shared" si="10"/>
        <v>16.040102732308071</v>
      </c>
      <c r="AC27" s="85">
        <f t="shared" si="10"/>
        <v>50.713618219512945</v>
      </c>
      <c r="AD27" s="85">
        <f t="shared" si="10"/>
        <v>12.102113438747409</v>
      </c>
      <c r="AE27" s="85">
        <f t="shared" si="10"/>
        <v>1095.5294117647061</v>
      </c>
    </row>
    <row r="28" spans="2:31">
      <c r="B28" s="39" t="s">
        <v>43</v>
      </c>
      <c r="C28" s="34">
        <f t="shared" ref="C28:O28" si="11">C14-2</f>
        <v>14.329763170776996</v>
      </c>
      <c r="D28" s="34">
        <f t="shared" si="11"/>
        <v>15.205561334044798</v>
      </c>
      <c r="E28" s="34">
        <f t="shared" si="11"/>
        <v>17.863488124778449</v>
      </c>
      <c r="F28" s="34">
        <f t="shared" si="11"/>
        <v>21.568728414442695</v>
      </c>
      <c r="G28" s="34">
        <f t="shared" si="11"/>
        <v>24.995833966340868</v>
      </c>
      <c r="H28" s="34">
        <f t="shared" si="11"/>
        <v>26.796535845107272</v>
      </c>
      <c r="I28" s="34">
        <f t="shared" si="11"/>
        <v>27.186588680137053</v>
      </c>
      <c r="J28" s="34">
        <f t="shared" si="11"/>
        <v>26.392081497611453</v>
      </c>
      <c r="K28" s="34">
        <f t="shared" si="11"/>
        <v>25.276750392464681</v>
      </c>
      <c r="L28" s="34">
        <f t="shared" si="11"/>
        <v>22.692930571732415</v>
      </c>
      <c r="M28" s="34">
        <f t="shared" si="11"/>
        <v>19.222087912087922</v>
      </c>
      <c r="N28" s="34">
        <f t="shared" si="11"/>
        <v>15.825581944936783</v>
      </c>
      <c r="O28" s="34">
        <f t="shared" si="11"/>
        <v>21.44632765453845</v>
      </c>
      <c r="R28" s="85" t="s">
        <v>44</v>
      </c>
      <c r="S28" s="85">
        <f t="shared" ref="S28:AE28" si="12">S14*0.8</f>
        <v>0</v>
      </c>
      <c r="T28" s="85">
        <f t="shared" si="12"/>
        <v>13.710537169792794</v>
      </c>
      <c r="U28" s="85">
        <f t="shared" si="12"/>
        <v>29.54524207011686</v>
      </c>
      <c r="V28" s="85">
        <f t="shared" si="12"/>
        <v>53.973170971226558</v>
      </c>
      <c r="W28" s="85">
        <f t="shared" si="12"/>
        <v>97.42205636845722</v>
      </c>
      <c r="X28" s="85">
        <f t="shared" si="12"/>
        <v>111.32569969557106</v>
      </c>
      <c r="Y28" s="85">
        <f t="shared" si="12"/>
        <v>124.26381223607972</v>
      </c>
      <c r="Z28" s="85">
        <f t="shared" si="12"/>
        <v>360.91540803299614</v>
      </c>
      <c r="AA28" s="85">
        <f t="shared" si="12"/>
        <v>210.38915840125696</v>
      </c>
      <c r="AB28" s="85">
        <f t="shared" si="12"/>
        <v>149.75382500245505</v>
      </c>
      <c r="AC28" s="85">
        <f t="shared" si="12"/>
        <v>5.4069724049887053</v>
      </c>
      <c r="AD28" s="85">
        <f t="shared" si="12"/>
        <v>0</v>
      </c>
      <c r="AE28" s="85">
        <f t="shared" si="12"/>
        <v>1156.705882352941</v>
      </c>
    </row>
    <row r="29" spans="2:31">
      <c r="B29" s="39" t="s">
        <v>45</v>
      </c>
      <c r="C29" s="34">
        <f t="shared" ref="C29:O29" si="13">C15-2</f>
        <v>14.347826086956523</v>
      </c>
      <c r="D29" s="34">
        <f t="shared" si="13"/>
        <v>15.051930284857573</v>
      </c>
      <c r="E29" s="34">
        <f t="shared" si="13"/>
        <v>17.618092566619918</v>
      </c>
      <c r="F29" s="34">
        <f t="shared" si="13"/>
        <v>21.297753623188395</v>
      </c>
      <c r="G29" s="34">
        <f t="shared" si="13"/>
        <v>24.882889200561014</v>
      </c>
      <c r="H29" s="34">
        <f t="shared" si="13"/>
        <v>26.668043478260874</v>
      </c>
      <c r="I29" s="34">
        <f t="shared" si="13"/>
        <v>27.131837307152875</v>
      </c>
      <c r="J29" s="34">
        <f t="shared" si="13"/>
        <v>26.311991584852738</v>
      </c>
      <c r="K29" s="34">
        <f t="shared" si="13"/>
        <v>25.026159420289854</v>
      </c>
      <c r="L29" s="34">
        <f t="shared" si="13"/>
        <v>22.394670406732114</v>
      </c>
      <c r="M29" s="34">
        <f t="shared" si="13"/>
        <v>19.250144927536233</v>
      </c>
      <c r="N29" s="34">
        <f t="shared" si="13"/>
        <v>15.791374474053292</v>
      </c>
      <c r="O29" s="34">
        <f t="shared" si="13"/>
        <v>21.314392780088443</v>
      </c>
      <c r="R29" s="85" t="s">
        <v>45</v>
      </c>
      <c r="S29" s="85">
        <f t="shared" ref="S29:AE29" si="14">S15*0.8</f>
        <v>55.237638701433184</v>
      </c>
      <c r="T29" s="85">
        <f t="shared" si="14"/>
        <v>16.799075687549266</v>
      </c>
      <c r="U29" s="85">
        <f t="shared" si="14"/>
        <v>52.105607641042631</v>
      </c>
      <c r="V29" s="85">
        <f t="shared" si="14"/>
        <v>27.903549447115722</v>
      </c>
      <c r="W29" s="85">
        <f t="shared" si="14"/>
        <v>82.761548020016704</v>
      </c>
      <c r="X29" s="85">
        <f t="shared" si="14"/>
        <v>121.29502106603368</v>
      </c>
      <c r="Y29" s="85">
        <f t="shared" si="14"/>
        <v>237.27508033261671</v>
      </c>
      <c r="Z29" s="85">
        <f t="shared" si="14"/>
        <v>326.20578044128149</v>
      </c>
      <c r="AA29" s="85">
        <f t="shared" si="14"/>
        <v>194.09101571208049</v>
      </c>
      <c r="AB29" s="85">
        <f t="shared" si="14"/>
        <v>49.543036773450375</v>
      </c>
      <c r="AC29" s="85">
        <f t="shared" si="14"/>
        <v>31.79486076457064</v>
      </c>
      <c r="AD29" s="85">
        <f t="shared" si="14"/>
        <v>2.0880207069270273</v>
      </c>
      <c r="AE29" s="85">
        <f t="shared" si="14"/>
        <v>1197.1002352941177</v>
      </c>
    </row>
    <row r="30" spans="2:31">
      <c r="B30" s="39" t="s">
        <v>70</v>
      </c>
      <c r="C30" s="34">
        <f t="shared" ref="C30:O30" si="15">C16-2</f>
        <v>13.650035370684774</v>
      </c>
      <c r="D30" s="34">
        <f t="shared" si="15"/>
        <v>14.385908467288914</v>
      </c>
      <c r="E30" s="34">
        <f t="shared" si="15"/>
        <v>17.136262026032831</v>
      </c>
      <c r="F30" s="34">
        <f t="shared" si="15"/>
        <v>20.774070525706637</v>
      </c>
      <c r="G30" s="34">
        <f t="shared" si="15"/>
        <v>24.119435607668365</v>
      </c>
      <c r="H30" s="34">
        <f t="shared" si="15"/>
        <v>25.863800469054585</v>
      </c>
      <c r="I30" s="34">
        <f t="shared" si="15"/>
        <v>26.227393800747105</v>
      </c>
      <c r="J30" s="34">
        <f t="shared" si="15"/>
        <v>25.576450879575592</v>
      </c>
      <c r="K30" s="34">
        <f t="shared" si="15"/>
        <v>24.346966374268998</v>
      </c>
      <c r="L30" s="34">
        <f t="shared" si="15"/>
        <v>21.855068619128463</v>
      </c>
      <c r="M30" s="34">
        <f t="shared" si="15"/>
        <v>18.641760782163743</v>
      </c>
      <c r="N30" s="34">
        <f t="shared" si="15"/>
        <v>15.05312959818902</v>
      </c>
      <c r="O30" s="34">
        <f t="shared" si="15"/>
        <v>20.635856876709084</v>
      </c>
      <c r="R30" s="85" t="s">
        <v>46</v>
      </c>
      <c r="S30" s="85">
        <f t="shared" ref="S30:AE30" si="16">S16*0.8</f>
        <v>1.350910304290817</v>
      </c>
      <c r="T30" s="85">
        <f t="shared" si="16"/>
        <v>5.8861091829814169</v>
      </c>
      <c r="U30" s="85">
        <f t="shared" si="16"/>
        <v>37.43951414748836</v>
      </c>
      <c r="V30" s="85">
        <f t="shared" si="16"/>
        <v>74.300066735994946</v>
      </c>
      <c r="W30" s="85">
        <f t="shared" si="16"/>
        <v>174.07444206718816</v>
      </c>
      <c r="X30" s="85">
        <f t="shared" si="16"/>
        <v>62.624341963195754</v>
      </c>
      <c r="Y30" s="85">
        <f t="shared" si="16"/>
        <v>76.036951412940283</v>
      </c>
      <c r="Z30" s="85">
        <f t="shared" si="16"/>
        <v>261.49763747343673</v>
      </c>
      <c r="AA30" s="85">
        <f t="shared" si="16"/>
        <v>361.56149358412085</v>
      </c>
      <c r="AB30" s="85">
        <f t="shared" si="16"/>
        <v>169.05677522267939</v>
      </c>
      <c r="AC30" s="85">
        <f t="shared" si="16"/>
        <v>31.553404964506946</v>
      </c>
      <c r="AD30" s="85">
        <f t="shared" si="16"/>
        <v>0</v>
      </c>
      <c r="AE30" s="85">
        <f t="shared" si="16"/>
        <v>1255.3816470588238</v>
      </c>
    </row>
    <row r="31" spans="2:31">
      <c r="B31" s="39" t="s">
        <v>48</v>
      </c>
      <c r="C31" s="34">
        <f t="shared" ref="C31:O31" si="17">C17-2</f>
        <v>14.579874080362199</v>
      </c>
      <c r="D31" s="34">
        <f t="shared" si="17"/>
        <v>15.215819181574627</v>
      </c>
      <c r="E31" s="34">
        <f t="shared" si="17"/>
        <v>17.885926004527448</v>
      </c>
      <c r="F31" s="34">
        <f t="shared" si="17"/>
        <v>21.574404848927884</v>
      </c>
      <c r="G31" s="34">
        <f t="shared" si="17"/>
        <v>25.08997028862478</v>
      </c>
      <c r="H31" s="34">
        <f t="shared" si="17"/>
        <v>26.750258802387908</v>
      </c>
      <c r="I31" s="34">
        <f t="shared" si="17"/>
        <v>27.057056107731245</v>
      </c>
      <c r="J31" s="34">
        <f t="shared" si="17"/>
        <v>26.241195503231495</v>
      </c>
      <c r="K31" s="34">
        <f t="shared" si="17"/>
        <v>25.226758040935668</v>
      </c>
      <c r="L31" s="34">
        <f t="shared" si="17"/>
        <v>22.812634850735709</v>
      </c>
      <c r="M31" s="34">
        <f t="shared" si="17"/>
        <v>19.655059393274865</v>
      </c>
      <c r="N31" s="34">
        <f t="shared" si="17"/>
        <v>16.170762126560032</v>
      </c>
      <c r="O31" s="34">
        <f t="shared" si="17"/>
        <v>21.521643269072825</v>
      </c>
      <c r="R31" s="85" t="s">
        <v>47</v>
      </c>
      <c r="S31" s="85">
        <f t="shared" ref="S31:AE31" si="18">S17*0.8</f>
        <v>7.9548685092264213</v>
      </c>
      <c r="T31" s="85">
        <f t="shared" si="18"/>
        <v>33.808191164212289</v>
      </c>
      <c r="U31" s="85">
        <f t="shared" si="18"/>
        <v>41.857760489024741</v>
      </c>
      <c r="V31" s="85">
        <f t="shared" si="18"/>
        <v>102.65568409525522</v>
      </c>
      <c r="W31" s="85">
        <f t="shared" si="18"/>
        <v>162.60130036121146</v>
      </c>
      <c r="X31" s="85">
        <f t="shared" si="18"/>
        <v>177.75343085497607</v>
      </c>
      <c r="Y31" s="85">
        <f t="shared" si="18"/>
        <v>187.03411078240688</v>
      </c>
      <c r="Z31" s="85">
        <f t="shared" si="18"/>
        <v>272.92775051893506</v>
      </c>
      <c r="AA31" s="85">
        <f t="shared" si="18"/>
        <v>326.05490806269722</v>
      </c>
      <c r="AB31" s="85">
        <f t="shared" si="18"/>
        <v>20.3606753509962</v>
      </c>
      <c r="AC31" s="85">
        <f t="shared" si="18"/>
        <v>24.527511236781461</v>
      </c>
      <c r="AD31" s="85">
        <f t="shared" si="18"/>
        <v>5.776749750747757</v>
      </c>
      <c r="AE31" s="85">
        <f t="shared" si="18"/>
        <v>1363.312941176471</v>
      </c>
    </row>
    <row r="32" spans="2:31">
      <c r="R32" s="85" t="s">
        <v>48</v>
      </c>
      <c r="S32" s="85">
        <f t="shared" ref="S32:AE32" si="19">S18*0.8</f>
        <v>5.846352773850259</v>
      </c>
      <c r="T32" s="85">
        <f t="shared" si="19"/>
        <v>10.671913793536188</v>
      </c>
      <c r="U32" s="85">
        <f t="shared" si="19"/>
        <v>13.084694303379152</v>
      </c>
      <c r="V32" s="85">
        <f t="shared" si="19"/>
        <v>42.316458172630441</v>
      </c>
      <c r="W32" s="85">
        <f t="shared" si="19"/>
        <v>433.18690076719071</v>
      </c>
      <c r="X32" s="85">
        <f t="shared" si="19"/>
        <v>111.35910045429064</v>
      </c>
      <c r="Y32" s="85">
        <f t="shared" si="19"/>
        <v>172.14260945225766</v>
      </c>
      <c r="Z32" s="85">
        <f t="shared" si="19"/>
        <v>148.66439910647804</v>
      </c>
      <c r="AA32" s="85">
        <f t="shared" si="19"/>
        <v>142.07565232959917</v>
      </c>
      <c r="AB32" s="85">
        <f t="shared" si="19"/>
        <v>148.20040285458512</v>
      </c>
      <c r="AC32" s="85">
        <f t="shared" si="19"/>
        <v>38.511688907108855</v>
      </c>
      <c r="AD32" s="85">
        <f t="shared" si="19"/>
        <v>38.882885908623159</v>
      </c>
      <c r="AE32" s="85">
        <f t="shared" si="19"/>
        <v>1304.9430588235293</v>
      </c>
    </row>
    <row r="33" spans="2:31">
      <c r="B33" s="98" t="s">
        <v>173</v>
      </c>
      <c r="C33">
        <v>-1</v>
      </c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</row>
    <row r="34" spans="2:31">
      <c r="R34" s="104" t="s">
        <v>173</v>
      </c>
      <c r="S34" s="104">
        <v>0.9</v>
      </c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</row>
    <row r="35" spans="2:31">
      <c r="B35" s="36" t="s">
        <v>38</v>
      </c>
      <c r="C35" s="35">
        <v>1</v>
      </c>
      <c r="D35" s="35">
        <v>2</v>
      </c>
      <c r="E35" s="35">
        <v>3</v>
      </c>
      <c r="F35" s="35">
        <v>4</v>
      </c>
      <c r="G35" s="35">
        <v>5</v>
      </c>
      <c r="H35" s="35">
        <v>6</v>
      </c>
      <c r="I35" s="35">
        <v>7</v>
      </c>
      <c r="J35" s="35">
        <v>8</v>
      </c>
      <c r="K35" s="35">
        <v>9</v>
      </c>
      <c r="L35" s="35">
        <v>10</v>
      </c>
      <c r="M35" s="35">
        <v>11</v>
      </c>
      <c r="N35" s="35">
        <v>12</v>
      </c>
      <c r="O35" s="36" t="s">
        <v>17</v>
      </c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</row>
    <row r="36" spans="2:31">
      <c r="B36" s="39" t="s">
        <v>67</v>
      </c>
      <c r="C36" s="34">
        <f>C9-1</f>
        <v>14.306594982078852</v>
      </c>
      <c r="D36" s="34">
        <f t="shared" ref="D36:O36" si="20">D9-1</f>
        <v>15.764655172413793</v>
      </c>
      <c r="E36" s="34">
        <f t="shared" si="20"/>
        <v>18.848745519713262</v>
      </c>
      <c r="F36" s="34">
        <f t="shared" si="20"/>
        <v>22.747555555555554</v>
      </c>
      <c r="G36" s="34">
        <f t="shared" si="20"/>
        <v>25.875053763440853</v>
      </c>
      <c r="H36" s="34">
        <f t="shared" si="20"/>
        <v>27.021851851851853</v>
      </c>
      <c r="I36" s="34">
        <f t="shared" si="20"/>
        <v>27.207240143369184</v>
      </c>
      <c r="J36" s="34">
        <f t="shared" si="20"/>
        <v>26.602652329749102</v>
      </c>
      <c r="K36" s="34">
        <f t="shared" si="20"/>
        <v>25.040074074074077</v>
      </c>
      <c r="L36" s="34">
        <f t="shared" si="20"/>
        <v>22.520501792114693</v>
      </c>
      <c r="M36" s="34">
        <f t="shared" si="20"/>
        <v>18.827037037037044</v>
      </c>
      <c r="N36" s="34">
        <f t="shared" si="20"/>
        <v>15.495985663082433</v>
      </c>
      <c r="O36" s="34">
        <f t="shared" si="20"/>
        <v>21.688162323706724</v>
      </c>
      <c r="R36" s="106" t="s">
        <v>38</v>
      </c>
      <c r="S36" s="85">
        <v>1</v>
      </c>
      <c r="T36" s="85">
        <v>2</v>
      </c>
      <c r="U36" s="85">
        <v>3</v>
      </c>
      <c r="V36" s="85">
        <v>4</v>
      </c>
      <c r="W36" s="85">
        <v>5</v>
      </c>
      <c r="X36" s="85">
        <v>6</v>
      </c>
      <c r="Y36" s="85">
        <v>7</v>
      </c>
      <c r="Z36" s="85">
        <v>8</v>
      </c>
      <c r="AA36" s="85">
        <v>9</v>
      </c>
      <c r="AB36" s="85">
        <v>10</v>
      </c>
      <c r="AC36" s="85">
        <v>11</v>
      </c>
      <c r="AD36" s="85">
        <v>12</v>
      </c>
      <c r="AE36" s="85" t="s">
        <v>17</v>
      </c>
    </row>
    <row r="37" spans="2:31">
      <c r="B37" s="39" t="s">
        <v>64</v>
      </c>
      <c r="C37" s="34">
        <f t="shared" ref="C37:O37" si="21">C10-1</f>
        <v>15.820373514431243</v>
      </c>
      <c r="D37" s="34">
        <f t="shared" si="21"/>
        <v>16.802534353124187</v>
      </c>
      <c r="E37" s="34">
        <f t="shared" si="21"/>
        <v>19.314940577249569</v>
      </c>
      <c r="F37" s="34">
        <f t="shared" si="21"/>
        <v>23.158070175438599</v>
      </c>
      <c r="G37" s="34">
        <f t="shared" si="21"/>
        <v>26.055178268251272</v>
      </c>
      <c r="H37" s="34">
        <f t="shared" si="21"/>
        <v>27.916842105263161</v>
      </c>
      <c r="I37" s="34">
        <f t="shared" si="21"/>
        <v>27.968421052631577</v>
      </c>
      <c r="J37" s="34">
        <f t="shared" si="21"/>
        <v>27.486587436332762</v>
      </c>
      <c r="K37" s="34">
        <f t="shared" si="21"/>
        <v>26.547894736842103</v>
      </c>
      <c r="L37" s="34">
        <f t="shared" si="21"/>
        <v>24.516298811544985</v>
      </c>
      <c r="M37" s="34">
        <f t="shared" si="21"/>
        <v>20.995614035087716</v>
      </c>
      <c r="N37" s="34">
        <f t="shared" si="21"/>
        <v>17.818336162988114</v>
      </c>
      <c r="O37" s="34">
        <f t="shared" si="21"/>
        <v>22.866757602432106</v>
      </c>
      <c r="R37" s="85" t="s">
        <v>39</v>
      </c>
      <c r="S37" s="85">
        <f>S9*0.9</f>
        <v>0</v>
      </c>
      <c r="T37" s="85">
        <f t="shared" ref="T37:AE37" si="22">T9*0.9</f>
        <v>19.755205649873709</v>
      </c>
      <c r="U37" s="85">
        <f t="shared" si="22"/>
        <v>0</v>
      </c>
      <c r="V37" s="85">
        <f t="shared" si="22"/>
        <v>43.14952812998731</v>
      </c>
      <c r="W37" s="85">
        <f t="shared" si="22"/>
        <v>197.5520564987371</v>
      </c>
      <c r="X37" s="85">
        <f t="shared" si="22"/>
        <v>41.589906631313063</v>
      </c>
      <c r="Y37" s="85">
        <f t="shared" si="22"/>
        <v>86.29905625997462</v>
      </c>
      <c r="Z37" s="85">
        <f t="shared" si="22"/>
        <v>255.88190054915361</v>
      </c>
      <c r="AA37" s="85">
        <f t="shared" si="22"/>
        <v>74.861831936363515</v>
      </c>
      <c r="AB37" s="85">
        <f t="shared" si="22"/>
        <v>741.02816140342065</v>
      </c>
      <c r="AC37" s="85">
        <f t="shared" si="22"/>
        <v>0</v>
      </c>
      <c r="AD37" s="85">
        <f t="shared" si="22"/>
        <v>0</v>
      </c>
      <c r="AE37" s="85">
        <f t="shared" si="22"/>
        <v>1460.1176470588234</v>
      </c>
    </row>
    <row r="38" spans="2:31">
      <c r="B38" s="39" t="s">
        <v>68</v>
      </c>
      <c r="C38" s="34">
        <f t="shared" ref="C38:O38" si="23">C11-1</f>
        <v>15.341865357643762</v>
      </c>
      <c r="D38" s="34">
        <f t="shared" si="23"/>
        <v>16.378171717712572</v>
      </c>
      <c r="E38" s="34">
        <f t="shared" si="23"/>
        <v>19.176788218793828</v>
      </c>
      <c r="F38" s="34">
        <f t="shared" si="23"/>
        <v>22.825724637681155</v>
      </c>
      <c r="G38" s="34">
        <f t="shared" si="23"/>
        <v>25.935904628331006</v>
      </c>
      <c r="H38" s="34">
        <f t="shared" si="23"/>
        <v>27.616474637681147</v>
      </c>
      <c r="I38" s="34">
        <f t="shared" si="23"/>
        <v>27.855550760599854</v>
      </c>
      <c r="J38" s="34">
        <f t="shared" si="23"/>
        <v>27.342526020521142</v>
      </c>
      <c r="K38" s="34">
        <f t="shared" si="23"/>
        <v>26.217246376811598</v>
      </c>
      <c r="L38" s="34">
        <f t="shared" si="23"/>
        <v>23.740462833099578</v>
      </c>
      <c r="M38" s="34">
        <f t="shared" si="23"/>
        <v>20.309014492753629</v>
      </c>
      <c r="N38" s="34">
        <f t="shared" si="23"/>
        <v>16.813113604488077</v>
      </c>
      <c r="O38" s="34">
        <f t="shared" si="23"/>
        <v>22.462736940509775</v>
      </c>
      <c r="R38" s="85" t="s">
        <v>40</v>
      </c>
      <c r="S38" s="85">
        <f t="shared" ref="S38:AE38" si="24">S10*0.9</f>
        <v>3.6927520205399236</v>
      </c>
      <c r="T38" s="85">
        <f t="shared" si="24"/>
        <v>18.358252902112763</v>
      </c>
      <c r="U38" s="85">
        <f t="shared" si="24"/>
        <v>63.726349154460394</v>
      </c>
      <c r="V38" s="85">
        <f t="shared" si="24"/>
        <v>80.60750124835721</v>
      </c>
      <c r="W38" s="85">
        <f t="shared" si="24"/>
        <v>246.46482057089321</v>
      </c>
      <c r="X38" s="85">
        <f t="shared" si="24"/>
        <v>114.3698054361508</v>
      </c>
      <c r="Y38" s="85">
        <f t="shared" si="24"/>
        <v>217.13381880774759</v>
      </c>
      <c r="Z38" s="85">
        <f t="shared" si="24"/>
        <v>261.97437905716095</v>
      </c>
      <c r="AA38" s="85">
        <f t="shared" si="24"/>
        <v>348.27926913720825</v>
      </c>
      <c r="AB38" s="85">
        <f t="shared" si="24"/>
        <v>227.50517662543538</v>
      </c>
      <c r="AC38" s="85">
        <f t="shared" si="24"/>
        <v>3.2707232181925039</v>
      </c>
      <c r="AD38" s="85">
        <f t="shared" si="24"/>
        <v>1.7936224099765345</v>
      </c>
      <c r="AE38" s="85">
        <f t="shared" si="24"/>
        <v>1587.1764705882354</v>
      </c>
    </row>
    <row r="39" spans="2:31">
      <c r="B39" s="39" t="s">
        <v>69</v>
      </c>
      <c r="C39" s="34">
        <f t="shared" ref="C39:O39" si="25">C12-1</f>
        <v>15.58786816269285</v>
      </c>
      <c r="D39" s="34">
        <f t="shared" si="25"/>
        <v>16.475168665667162</v>
      </c>
      <c r="E39" s="34">
        <f t="shared" si="25"/>
        <v>19.142145862552592</v>
      </c>
      <c r="F39" s="34">
        <f t="shared" si="25"/>
        <v>23.04</v>
      </c>
      <c r="G39" s="34">
        <f t="shared" si="25"/>
        <v>26.043057503506315</v>
      </c>
      <c r="H39" s="34">
        <f t="shared" si="25"/>
        <v>28.020362318840576</v>
      </c>
      <c r="I39" s="34">
        <f t="shared" si="25"/>
        <v>28.217531556802239</v>
      </c>
      <c r="J39" s="34">
        <f t="shared" si="25"/>
        <v>27.618653576437595</v>
      </c>
      <c r="K39" s="34">
        <f t="shared" si="25"/>
        <v>26.570797101449276</v>
      </c>
      <c r="L39" s="34">
        <f t="shared" si="25"/>
        <v>24.091725105189333</v>
      </c>
      <c r="M39" s="34">
        <f t="shared" si="25"/>
        <v>20.588840579710144</v>
      </c>
      <c r="N39" s="34">
        <f t="shared" si="25"/>
        <v>17.201402524544182</v>
      </c>
      <c r="O39" s="34">
        <f t="shared" si="25"/>
        <v>22.716462746449356</v>
      </c>
      <c r="R39" s="85" t="s">
        <v>41</v>
      </c>
      <c r="S39" s="85">
        <f t="shared" ref="S39:AE39" si="26">S11*0.9</f>
        <v>14.96956672770199</v>
      </c>
      <c r="T39" s="85">
        <f t="shared" si="26"/>
        <v>3.3154073960682262</v>
      </c>
      <c r="U39" s="85">
        <f t="shared" si="26"/>
        <v>36.067613793590709</v>
      </c>
      <c r="V39" s="85">
        <f t="shared" si="26"/>
        <v>70.628224225332204</v>
      </c>
      <c r="W39" s="85">
        <f t="shared" si="26"/>
        <v>50.33391228576307</v>
      </c>
      <c r="X39" s="85">
        <f t="shared" si="26"/>
        <v>127.79388508481163</v>
      </c>
      <c r="Y39" s="85">
        <f t="shared" si="26"/>
        <v>297.08059606587108</v>
      </c>
      <c r="Z39" s="85">
        <f t="shared" si="26"/>
        <v>187.0693506508799</v>
      </c>
      <c r="AA39" s="85">
        <f t="shared" si="26"/>
        <v>115.13505684527838</v>
      </c>
      <c r="AB39" s="85">
        <f t="shared" si="26"/>
        <v>41.593292787037747</v>
      </c>
      <c r="AC39" s="85">
        <f t="shared" si="26"/>
        <v>59.777800020018013</v>
      </c>
      <c r="AD39" s="85">
        <f t="shared" si="26"/>
        <v>0</v>
      </c>
      <c r="AE39" s="85">
        <f t="shared" si="26"/>
        <v>1003.7647058823529</v>
      </c>
    </row>
    <row r="40" spans="2:31">
      <c r="B40" s="39" t="s">
        <v>40</v>
      </c>
      <c r="C40" s="34">
        <f t="shared" ref="C40:O40" si="27">C13-1</f>
        <v>15.564865430622007</v>
      </c>
      <c r="D40" s="34">
        <f t="shared" si="27"/>
        <v>16.027870813397136</v>
      </c>
      <c r="E40" s="34">
        <f t="shared" si="27"/>
        <v>18.790071770334929</v>
      </c>
      <c r="F40" s="34">
        <f t="shared" si="27"/>
        <v>22.512772461456674</v>
      </c>
      <c r="G40" s="34">
        <f t="shared" si="27"/>
        <v>26.03923444976077</v>
      </c>
      <c r="H40" s="34">
        <f t="shared" si="27"/>
        <v>27.74506911217437</v>
      </c>
      <c r="I40" s="34">
        <f t="shared" si="27"/>
        <v>28.113922115895797</v>
      </c>
      <c r="J40" s="34">
        <f t="shared" si="27"/>
        <v>27.098587852206265</v>
      </c>
      <c r="K40" s="34">
        <f t="shared" si="27"/>
        <v>25.995933014354065</v>
      </c>
      <c r="L40" s="34">
        <f t="shared" si="27"/>
        <v>23.562200956937808</v>
      </c>
      <c r="M40" s="34">
        <f t="shared" si="27"/>
        <v>20.507177033492823</v>
      </c>
      <c r="N40" s="34">
        <f t="shared" si="27"/>
        <v>16.946889952153107</v>
      </c>
      <c r="O40" s="34">
        <f t="shared" si="27"/>
        <v>22.408716246898816</v>
      </c>
      <c r="R40" s="85" t="s">
        <v>42</v>
      </c>
      <c r="S40" s="85">
        <f t="shared" ref="S40:AE40" si="28">S12*0.9</f>
        <v>37.390607469145699</v>
      </c>
      <c r="T40" s="85">
        <f t="shared" si="28"/>
        <v>4.3622375380669975</v>
      </c>
      <c r="U40" s="85">
        <f t="shared" si="28"/>
        <v>27.627504407757652</v>
      </c>
      <c r="V40" s="85">
        <f t="shared" si="28"/>
        <v>40.091040230806222</v>
      </c>
      <c r="W40" s="85">
        <f t="shared" si="28"/>
        <v>76.235294117647058</v>
      </c>
      <c r="X40" s="85">
        <f t="shared" si="28"/>
        <v>150.49719506331141</v>
      </c>
      <c r="Y40" s="85">
        <f t="shared" si="28"/>
        <v>371.93268151947427</v>
      </c>
      <c r="Z40" s="85">
        <f t="shared" si="28"/>
        <v>192.14617727199871</v>
      </c>
      <c r="AA40" s="85">
        <f t="shared" si="28"/>
        <v>144.05770155473633</v>
      </c>
      <c r="AB40" s="85">
        <f t="shared" si="28"/>
        <v>78.72800128225677</v>
      </c>
      <c r="AC40" s="85">
        <f t="shared" si="28"/>
        <v>14.540791793556659</v>
      </c>
      <c r="AD40" s="85">
        <f t="shared" si="28"/>
        <v>44.0378265747716</v>
      </c>
      <c r="AE40" s="85">
        <f t="shared" si="28"/>
        <v>1181.6470588235291</v>
      </c>
    </row>
    <row r="41" spans="2:31">
      <c r="B41" s="39" t="s">
        <v>43</v>
      </c>
      <c r="C41" s="34">
        <f t="shared" ref="C41:O41" si="29">C14-1</f>
        <v>15.329763170776996</v>
      </c>
      <c r="D41" s="34">
        <f t="shared" si="29"/>
        <v>16.205561334044798</v>
      </c>
      <c r="E41" s="34">
        <f t="shared" si="29"/>
        <v>18.863488124778449</v>
      </c>
      <c r="F41" s="34">
        <f t="shared" si="29"/>
        <v>22.568728414442695</v>
      </c>
      <c r="G41" s="34">
        <f t="shared" si="29"/>
        <v>25.995833966340868</v>
      </c>
      <c r="H41" s="34">
        <f t="shared" si="29"/>
        <v>27.796535845107272</v>
      </c>
      <c r="I41" s="34">
        <f t="shared" si="29"/>
        <v>28.186588680137053</v>
      </c>
      <c r="J41" s="34">
        <f t="shared" si="29"/>
        <v>27.392081497611453</v>
      </c>
      <c r="K41" s="34">
        <f t="shared" si="29"/>
        <v>26.276750392464681</v>
      </c>
      <c r="L41" s="34">
        <f t="shared" si="29"/>
        <v>23.692930571732415</v>
      </c>
      <c r="M41" s="34">
        <f t="shared" si="29"/>
        <v>20.222087912087922</v>
      </c>
      <c r="N41" s="34">
        <f t="shared" si="29"/>
        <v>16.825581944936783</v>
      </c>
      <c r="O41" s="34">
        <f t="shared" si="29"/>
        <v>22.44632765453845</v>
      </c>
      <c r="R41" s="85" t="s">
        <v>43</v>
      </c>
      <c r="S41" s="85">
        <f t="shared" ref="S41:AE41" si="30">S13*0.9</f>
        <v>42.465451619890459</v>
      </c>
      <c r="T41" s="85">
        <f t="shared" si="30"/>
        <v>14.371259708512547</v>
      </c>
      <c r="U41" s="85">
        <f t="shared" si="30"/>
        <v>52.406473373147257</v>
      </c>
      <c r="V41" s="85">
        <f t="shared" si="30"/>
        <v>16.532351394003157</v>
      </c>
      <c r="W41" s="85">
        <f t="shared" si="30"/>
        <v>127.28830027539684</v>
      </c>
      <c r="X41" s="85">
        <f t="shared" si="30"/>
        <v>199.36070798650863</v>
      </c>
      <c r="Y41" s="85">
        <f t="shared" si="30"/>
        <v>216.10916854906085</v>
      </c>
      <c r="Z41" s="85">
        <f t="shared" si="30"/>
        <v>310.2247114521769</v>
      </c>
      <c r="AA41" s="85">
        <f t="shared" si="30"/>
        <v>164.99935018720797</v>
      </c>
      <c r="AB41" s="85">
        <f t="shared" si="30"/>
        <v>18.04511557384658</v>
      </c>
      <c r="AC41" s="85">
        <f t="shared" si="30"/>
        <v>57.052820496952066</v>
      </c>
      <c r="AD41" s="85">
        <f t="shared" si="30"/>
        <v>13.614877618590834</v>
      </c>
      <c r="AE41" s="85">
        <f t="shared" si="30"/>
        <v>1232.4705882352941</v>
      </c>
    </row>
    <row r="42" spans="2:31">
      <c r="B42" s="39" t="s">
        <v>45</v>
      </c>
      <c r="C42" s="34">
        <f t="shared" ref="C42:O42" si="31">C15-1</f>
        <v>15.347826086956523</v>
      </c>
      <c r="D42" s="34">
        <f t="shared" si="31"/>
        <v>16.051930284857573</v>
      </c>
      <c r="E42" s="34">
        <f t="shared" si="31"/>
        <v>18.618092566619918</v>
      </c>
      <c r="F42" s="34">
        <f t="shared" si="31"/>
        <v>22.297753623188395</v>
      </c>
      <c r="G42" s="34">
        <f t="shared" si="31"/>
        <v>25.882889200561014</v>
      </c>
      <c r="H42" s="34">
        <f t="shared" si="31"/>
        <v>27.668043478260874</v>
      </c>
      <c r="I42" s="34">
        <f t="shared" si="31"/>
        <v>28.131837307152875</v>
      </c>
      <c r="J42" s="34">
        <f t="shared" si="31"/>
        <v>27.311991584852738</v>
      </c>
      <c r="K42" s="34">
        <f t="shared" si="31"/>
        <v>26.026159420289854</v>
      </c>
      <c r="L42" s="34">
        <f t="shared" si="31"/>
        <v>23.394670406732114</v>
      </c>
      <c r="M42" s="34">
        <f t="shared" si="31"/>
        <v>20.250144927536233</v>
      </c>
      <c r="N42" s="34">
        <f t="shared" si="31"/>
        <v>16.791374474053292</v>
      </c>
      <c r="O42" s="34">
        <f t="shared" si="31"/>
        <v>22.314392780088443</v>
      </c>
      <c r="R42" s="85" t="s">
        <v>44</v>
      </c>
      <c r="S42" s="85">
        <f t="shared" ref="S42:AE42" si="32">S14*0.9</f>
        <v>0</v>
      </c>
      <c r="T42" s="85">
        <f t="shared" si="32"/>
        <v>15.424354316016892</v>
      </c>
      <c r="U42" s="85">
        <f t="shared" si="32"/>
        <v>33.238397328881469</v>
      </c>
      <c r="V42" s="85">
        <f t="shared" si="32"/>
        <v>60.719817342629881</v>
      </c>
      <c r="W42" s="85">
        <f t="shared" si="32"/>
        <v>109.59981341451437</v>
      </c>
      <c r="X42" s="85">
        <f t="shared" si="32"/>
        <v>125.24141215751743</v>
      </c>
      <c r="Y42" s="85">
        <f t="shared" si="32"/>
        <v>139.79678876558967</v>
      </c>
      <c r="Z42" s="85">
        <f t="shared" si="32"/>
        <v>406.02983403712068</v>
      </c>
      <c r="AA42" s="85">
        <f t="shared" si="32"/>
        <v>236.68780320141408</v>
      </c>
      <c r="AB42" s="85">
        <f t="shared" si="32"/>
        <v>168.47305312776194</v>
      </c>
      <c r="AC42" s="85">
        <f t="shared" si="32"/>
        <v>6.0828439556122929</v>
      </c>
      <c r="AD42" s="85">
        <f t="shared" si="32"/>
        <v>0</v>
      </c>
      <c r="AE42" s="85">
        <f t="shared" si="32"/>
        <v>1301.2941176470586</v>
      </c>
    </row>
    <row r="43" spans="2:31">
      <c r="B43" s="39" t="s">
        <v>70</v>
      </c>
      <c r="C43" s="34">
        <f t="shared" ref="C43:O43" si="33">C16-1</f>
        <v>14.650035370684774</v>
      </c>
      <c r="D43" s="34">
        <f t="shared" si="33"/>
        <v>15.385908467288914</v>
      </c>
      <c r="E43" s="34">
        <f t="shared" si="33"/>
        <v>18.136262026032831</v>
      </c>
      <c r="F43" s="34">
        <f t="shared" si="33"/>
        <v>21.774070525706637</v>
      </c>
      <c r="G43" s="34">
        <f t="shared" si="33"/>
        <v>25.119435607668365</v>
      </c>
      <c r="H43" s="34">
        <f t="shared" si="33"/>
        <v>26.863800469054585</v>
      </c>
      <c r="I43" s="34">
        <f t="shared" si="33"/>
        <v>27.227393800747105</v>
      </c>
      <c r="J43" s="34">
        <f t="shared" si="33"/>
        <v>26.576450879575592</v>
      </c>
      <c r="K43" s="34">
        <f t="shared" si="33"/>
        <v>25.346966374268998</v>
      </c>
      <c r="L43" s="34">
        <f t="shared" si="33"/>
        <v>22.855068619128463</v>
      </c>
      <c r="M43" s="34">
        <f t="shared" si="33"/>
        <v>19.641760782163743</v>
      </c>
      <c r="N43" s="34">
        <f t="shared" si="33"/>
        <v>16.05312959818902</v>
      </c>
      <c r="O43" s="34">
        <f t="shared" si="33"/>
        <v>21.635856876709084</v>
      </c>
      <c r="R43" s="85" t="s">
        <v>45</v>
      </c>
      <c r="S43" s="85">
        <f t="shared" ref="S43:AE43" si="34">S15*0.9</f>
        <v>62.142343539112332</v>
      </c>
      <c r="T43" s="85">
        <f t="shared" si="34"/>
        <v>18.898960148492925</v>
      </c>
      <c r="U43" s="85">
        <f t="shared" si="34"/>
        <v>58.618808596172954</v>
      </c>
      <c r="V43" s="85">
        <f t="shared" si="34"/>
        <v>31.391493128005187</v>
      </c>
      <c r="W43" s="85">
        <f t="shared" si="34"/>
        <v>93.106741522518789</v>
      </c>
      <c r="X43" s="85">
        <f t="shared" si="34"/>
        <v>136.4568986992879</v>
      </c>
      <c r="Y43" s="85">
        <f t="shared" si="34"/>
        <v>266.93446537419379</v>
      </c>
      <c r="Z43" s="85">
        <f t="shared" si="34"/>
        <v>366.98150299644163</v>
      </c>
      <c r="AA43" s="85">
        <f t="shared" si="34"/>
        <v>218.35239267609055</v>
      </c>
      <c r="AB43" s="85">
        <f t="shared" si="34"/>
        <v>55.735916370131669</v>
      </c>
      <c r="AC43" s="85">
        <f t="shared" si="34"/>
        <v>35.76921836014197</v>
      </c>
      <c r="AD43" s="85">
        <f t="shared" si="34"/>
        <v>2.349023295292906</v>
      </c>
      <c r="AE43" s="85">
        <f t="shared" si="34"/>
        <v>1346.7377647058825</v>
      </c>
    </row>
    <row r="44" spans="2:31">
      <c r="B44" s="39" t="s">
        <v>48</v>
      </c>
      <c r="C44" s="34">
        <f t="shared" ref="C44:O44" si="35">C17-1</f>
        <v>15.579874080362199</v>
      </c>
      <c r="D44" s="34">
        <f t="shared" si="35"/>
        <v>16.215819181574627</v>
      </c>
      <c r="E44" s="34">
        <f t="shared" si="35"/>
        <v>18.885926004527448</v>
      </c>
      <c r="F44" s="34">
        <f t="shared" si="35"/>
        <v>22.574404848927884</v>
      </c>
      <c r="G44" s="34">
        <f t="shared" si="35"/>
        <v>26.08997028862478</v>
      </c>
      <c r="H44" s="34">
        <f t="shared" si="35"/>
        <v>27.750258802387908</v>
      </c>
      <c r="I44" s="34">
        <f t="shared" si="35"/>
        <v>28.057056107731245</v>
      </c>
      <c r="J44" s="34">
        <f t="shared" si="35"/>
        <v>27.241195503231495</v>
      </c>
      <c r="K44" s="34">
        <f t="shared" si="35"/>
        <v>26.226758040935668</v>
      </c>
      <c r="L44" s="34">
        <f t="shared" si="35"/>
        <v>23.812634850735709</v>
      </c>
      <c r="M44" s="34">
        <f t="shared" si="35"/>
        <v>20.655059393274865</v>
      </c>
      <c r="N44" s="34">
        <f t="shared" si="35"/>
        <v>17.170762126560032</v>
      </c>
      <c r="O44" s="34">
        <f t="shared" si="35"/>
        <v>22.521643269072825</v>
      </c>
      <c r="R44" s="85" t="s">
        <v>46</v>
      </c>
      <c r="S44" s="85">
        <f t="shared" ref="S44:AE44" si="36">S16*0.9</f>
        <v>1.519774092327169</v>
      </c>
      <c r="T44" s="85">
        <f t="shared" si="36"/>
        <v>6.6218728308540937</v>
      </c>
      <c r="U44" s="85">
        <f t="shared" si="36"/>
        <v>42.119453415924404</v>
      </c>
      <c r="V44" s="85">
        <f t="shared" si="36"/>
        <v>83.587575077994316</v>
      </c>
      <c r="W44" s="85">
        <f t="shared" si="36"/>
        <v>195.83374732558667</v>
      </c>
      <c r="X44" s="85">
        <f t="shared" si="36"/>
        <v>70.452384708595218</v>
      </c>
      <c r="Y44" s="85">
        <f t="shared" si="36"/>
        <v>85.541570339557808</v>
      </c>
      <c r="Z44" s="85">
        <f t="shared" si="36"/>
        <v>294.18484215761634</v>
      </c>
      <c r="AA44" s="85">
        <f t="shared" si="36"/>
        <v>406.7566802821359</v>
      </c>
      <c r="AB44" s="85">
        <f t="shared" si="36"/>
        <v>190.18887212551431</v>
      </c>
      <c r="AC44" s="85">
        <f t="shared" si="36"/>
        <v>35.497580585070317</v>
      </c>
      <c r="AD44" s="85">
        <f t="shared" si="36"/>
        <v>0</v>
      </c>
      <c r="AE44" s="85">
        <f t="shared" si="36"/>
        <v>1412.3043529411768</v>
      </c>
    </row>
    <row r="45" spans="2:31">
      <c r="R45" s="85" t="s">
        <v>47</v>
      </c>
      <c r="S45" s="85">
        <f t="shared" ref="S45:AE45" si="37">S17*0.9</f>
        <v>8.9492270728797241</v>
      </c>
      <c r="T45" s="85">
        <f t="shared" si="37"/>
        <v>38.03421505973882</v>
      </c>
      <c r="U45" s="85">
        <f t="shared" si="37"/>
        <v>47.089980550152831</v>
      </c>
      <c r="V45" s="85">
        <f t="shared" si="37"/>
        <v>115.48764460716212</v>
      </c>
      <c r="W45" s="85">
        <f t="shared" si="37"/>
        <v>182.9264629063629</v>
      </c>
      <c r="X45" s="85">
        <f t="shared" si="37"/>
        <v>199.97260971184809</v>
      </c>
      <c r="Y45" s="85">
        <f t="shared" si="37"/>
        <v>210.41337463020776</v>
      </c>
      <c r="Z45" s="85">
        <f t="shared" si="37"/>
        <v>307.04371933380196</v>
      </c>
      <c r="AA45" s="85">
        <f t="shared" si="37"/>
        <v>366.81177157053435</v>
      </c>
      <c r="AB45" s="85">
        <f t="shared" si="37"/>
        <v>22.905759769870723</v>
      </c>
      <c r="AC45" s="85">
        <f t="shared" si="37"/>
        <v>27.59345014137914</v>
      </c>
      <c r="AD45" s="85">
        <f t="shared" si="37"/>
        <v>6.4988434695912263</v>
      </c>
      <c r="AE45" s="85">
        <f t="shared" si="37"/>
        <v>1533.7270588235297</v>
      </c>
    </row>
    <row r="46" spans="2:31">
      <c r="B46" s="98" t="s">
        <v>171</v>
      </c>
      <c r="C46">
        <v>1</v>
      </c>
      <c r="R46" s="85" t="s">
        <v>48</v>
      </c>
      <c r="S46" s="85">
        <f t="shared" ref="S46:AE46" si="38">S18*0.9</f>
        <v>6.577146870581541</v>
      </c>
      <c r="T46" s="85">
        <f t="shared" si="38"/>
        <v>12.00590301772821</v>
      </c>
      <c r="U46" s="85">
        <f t="shared" si="38"/>
        <v>14.720281091301546</v>
      </c>
      <c r="V46" s="85">
        <f t="shared" si="38"/>
        <v>47.606015444209248</v>
      </c>
      <c r="W46" s="85">
        <f t="shared" si="38"/>
        <v>487.3352633630895</v>
      </c>
      <c r="X46" s="85">
        <f t="shared" si="38"/>
        <v>125.27898801107698</v>
      </c>
      <c r="Y46" s="85">
        <f t="shared" si="38"/>
        <v>193.66043563378986</v>
      </c>
      <c r="Z46" s="85">
        <f t="shared" si="38"/>
        <v>167.24744899478779</v>
      </c>
      <c r="AA46" s="85">
        <f t="shared" si="38"/>
        <v>159.83510887079908</v>
      </c>
      <c r="AB46" s="85">
        <f t="shared" si="38"/>
        <v>166.72545321140828</v>
      </c>
      <c r="AC46" s="85">
        <f t="shared" si="38"/>
        <v>43.325650020497456</v>
      </c>
      <c r="AD46" s="85">
        <f t="shared" si="38"/>
        <v>43.743246647201047</v>
      </c>
      <c r="AE46" s="85">
        <f t="shared" si="38"/>
        <v>1468.0609411764706</v>
      </c>
    </row>
    <row r="47" spans="2:31"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</row>
    <row r="48" spans="2:31">
      <c r="B48" s="36" t="s">
        <v>38</v>
      </c>
      <c r="C48" s="35">
        <v>1</v>
      </c>
      <c r="D48" s="35">
        <v>2</v>
      </c>
      <c r="E48" s="35">
        <v>3</v>
      </c>
      <c r="F48" s="35">
        <v>4</v>
      </c>
      <c r="G48" s="35">
        <v>5</v>
      </c>
      <c r="H48" s="35">
        <v>6</v>
      </c>
      <c r="I48" s="35">
        <v>7</v>
      </c>
      <c r="J48" s="35">
        <v>8</v>
      </c>
      <c r="K48" s="35">
        <v>9</v>
      </c>
      <c r="L48" s="35">
        <v>10</v>
      </c>
      <c r="M48" s="35">
        <v>11</v>
      </c>
      <c r="N48" s="35">
        <v>12</v>
      </c>
      <c r="O48" s="36" t="s">
        <v>17</v>
      </c>
      <c r="R48" s="104" t="s">
        <v>173</v>
      </c>
      <c r="S48" s="104">
        <v>1.1000000000000001</v>
      </c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</row>
    <row r="49" spans="2:31">
      <c r="B49" s="39" t="s">
        <v>67</v>
      </c>
      <c r="C49" s="34">
        <f>C9+1</f>
        <v>16.306594982078852</v>
      </c>
      <c r="D49" s="34">
        <f t="shared" ref="D49:O49" si="39">D9+1</f>
        <v>17.764655172413793</v>
      </c>
      <c r="E49" s="34">
        <f t="shared" si="39"/>
        <v>20.848745519713262</v>
      </c>
      <c r="F49" s="34">
        <f t="shared" si="39"/>
        <v>24.747555555555554</v>
      </c>
      <c r="G49" s="34">
        <f t="shared" si="39"/>
        <v>27.875053763440853</v>
      </c>
      <c r="H49" s="34">
        <f t="shared" si="39"/>
        <v>29.021851851851853</v>
      </c>
      <c r="I49" s="34">
        <f t="shared" si="39"/>
        <v>29.207240143369184</v>
      </c>
      <c r="J49" s="34">
        <f t="shared" si="39"/>
        <v>28.602652329749102</v>
      </c>
      <c r="K49" s="34">
        <f t="shared" si="39"/>
        <v>27.040074074074077</v>
      </c>
      <c r="L49" s="34">
        <f t="shared" si="39"/>
        <v>24.520501792114693</v>
      </c>
      <c r="M49" s="34">
        <f t="shared" si="39"/>
        <v>20.827037037037044</v>
      </c>
      <c r="N49" s="34">
        <f t="shared" si="39"/>
        <v>17.495985663082433</v>
      </c>
      <c r="O49" s="34">
        <f t="shared" si="39"/>
        <v>23.688162323706724</v>
      </c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</row>
    <row r="50" spans="2:31">
      <c r="B50" s="39" t="s">
        <v>64</v>
      </c>
      <c r="C50" s="34">
        <f t="shared" ref="C50:O50" si="40">C10+1</f>
        <v>17.820373514431243</v>
      </c>
      <c r="D50" s="34">
        <f t="shared" si="40"/>
        <v>18.802534353124187</v>
      </c>
      <c r="E50" s="34">
        <f t="shared" si="40"/>
        <v>21.314940577249569</v>
      </c>
      <c r="F50" s="34">
        <f t="shared" si="40"/>
        <v>25.158070175438599</v>
      </c>
      <c r="G50" s="34">
        <f t="shared" si="40"/>
        <v>28.055178268251272</v>
      </c>
      <c r="H50" s="34">
        <f t="shared" si="40"/>
        <v>29.916842105263161</v>
      </c>
      <c r="I50" s="34">
        <f t="shared" si="40"/>
        <v>29.968421052631577</v>
      </c>
      <c r="J50" s="34">
        <f t="shared" si="40"/>
        <v>29.486587436332762</v>
      </c>
      <c r="K50" s="34">
        <f t="shared" si="40"/>
        <v>28.547894736842103</v>
      </c>
      <c r="L50" s="34">
        <f t="shared" si="40"/>
        <v>26.516298811544985</v>
      </c>
      <c r="M50" s="34">
        <f t="shared" si="40"/>
        <v>22.995614035087716</v>
      </c>
      <c r="N50" s="34">
        <f t="shared" si="40"/>
        <v>19.818336162988114</v>
      </c>
      <c r="O50" s="34">
        <f t="shared" si="40"/>
        <v>24.866757602432106</v>
      </c>
      <c r="R50" s="106" t="s">
        <v>38</v>
      </c>
      <c r="S50" s="85">
        <v>1</v>
      </c>
      <c r="T50" s="85">
        <v>2</v>
      </c>
      <c r="U50" s="85">
        <v>3</v>
      </c>
      <c r="V50" s="85">
        <v>4</v>
      </c>
      <c r="W50" s="85">
        <v>5</v>
      </c>
      <c r="X50" s="85">
        <v>6</v>
      </c>
      <c r="Y50" s="85">
        <v>7</v>
      </c>
      <c r="Z50" s="85">
        <v>8</v>
      </c>
      <c r="AA50" s="85">
        <v>9</v>
      </c>
      <c r="AB50" s="85">
        <v>10</v>
      </c>
      <c r="AC50" s="85">
        <v>11</v>
      </c>
      <c r="AD50" s="85">
        <v>12</v>
      </c>
      <c r="AE50" s="85" t="s">
        <v>17</v>
      </c>
    </row>
    <row r="51" spans="2:31">
      <c r="B51" s="39" t="s">
        <v>68</v>
      </c>
      <c r="C51" s="34">
        <f t="shared" ref="C51:O51" si="41">C11+1</f>
        <v>17.341865357643762</v>
      </c>
      <c r="D51" s="34">
        <f t="shared" si="41"/>
        <v>18.378171717712572</v>
      </c>
      <c r="E51" s="34">
        <f t="shared" si="41"/>
        <v>21.176788218793828</v>
      </c>
      <c r="F51" s="34">
        <f t="shared" si="41"/>
        <v>24.825724637681155</v>
      </c>
      <c r="G51" s="34">
        <f t="shared" si="41"/>
        <v>27.935904628331006</v>
      </c>
      <c r="H51" s="34">
        <f t="shared" si="41"/>
        <v>29.616474637681147</v>
      </c>
      <c r="I51" s="34">
        <f t="shared" si="41"/>
        <v>29.855550760599854</v>
      </c>
      <c r="J51" s="34">
        <f t="shared" si="41"/>
        <v>29.342526020521142</v>
      </c>
      <c r="K51" s="34">
        <f t="shared" si="41"/>
        <v>28.217246376811598</v>
      </c>
      <c r="L51" s="34">
        <f t="shared" si="41"/>
        <v>25.740462833099578</v>
      </c>
      <c r="M51" s="34">
        <f t="shared" si="41"/>
        <v>22.309014492753629</v>
      </c>
      <c r="N51" s="34">
        <f t="shared" si="41"/>
        <v>18.813113604488077</v>
      </c>
      <c r="O51" s="34">
        <f t="shared" si="41"/>
        <v>24.462736940509775</v>
      </c>
      <c r="R51" s="85" t="s">
        <v>39</v>
      </c>
      <c r="S51" s="85">
        <f>S9*1.1</f>
        <v>0</v>
      </c>
      <c r="T51" s="85">
        <f t="shared" ref="T51:AE51" si="42">T9*1.1</f>
        <v>24.145251349845648</v>
      </c>
      <c r="U51" s="85">
        <f t="shared" si="42"/>
        <v>0</v>
      </c>
      <c r="V51" s="85">
        <f t="shared" si="42"/>
        <v>52.738312158873384</v>
      </c>
      <c r="W51" s="85">
        <f t="shared" si="42"/>
        <v>241.45251349845645</v>
      </c>
      <c r="X51" s="85">
        <f t="shared" si="42"/>
        <v>50.832108104938193</v>
      </c>
      <c r="Y51" s="85">
        <f t="shared" si="42"/>
        <v>105.47662431774677</v>
      </c>
      <c r="Z51" s="85">
        <f t="shared" si="42"/>
        <v>312.74454511563221</v>
      </c>
      <c r="AA51" s="85">
        <f t="shared" si="42"/>
        <v>91.497794588888752</v>
      </c>
      <c r="AB51" s="85">
        <f t="shared" si="42"/>
        <v>905.70108615973641</v>
      </c>
      <c r="AC51" s="85">
        <f t="shared" si="42"/>
        <v>0</v>
      </c>
      <c r="AD51" s="85">
        <f t="shared" si="42"/>
        <v>0</v>
      </c>
      <c r="AE51" s="85">
        <f t="shared" si="42"/>
        <v>1784.5882352941178</v>
      </c>
    </row>
    <row r="52" spans="2:31">
      <c r="B52" s="39" t="s">
        <v>69</v>
      </c>
      <c r="C52" s="34">
        <f t="shared" ref="C52:O52" si="43">C12+1</f>
        <v>17.58786816269285</v>
      </c>
      <c r="D52" s="34">
        <f t="shared" si="43"/>
        <v>18.475168665667162</v>
      </c>
      <c r="E52" s="34">
        <f t="shared" si="43"/>
        <v>21.142145862552592</v>
      </c>
      <c r="F52" s="34">
        <f t="shared" si="43"/>
        <v>25.04</v>
      </c>
      <c r="G52" s="34">
        <f t="shared" si="43"/>
        <v>28.043057503506315</v>
      </c>
      <c r="H52" s="34">
        <f t="shared" si="43"/>
        <v>30.020362318840576</v>
      </c>
      <c r="I52" s="34">
        <f t="shared" si="43"/>
        <v>30.217531556802239</v>
      </c>
      <c r="J52" s="34">
        <f t="shared" si="43"/>
        <v>29.618653576437595</v>
      </c>
      <c r="K52" s="34">
        <f t="shared" si="43"/>
        <v>28.570797101449276</v>
      </c>
      <c r="L52" s="34">
        <f t="shared" si="43"/>
        <v>26.091725105189333</v>
      </c>
      <c r="M52" s="34">
        <f t="shared" si="43"/>
        <v>22.588840579710144</v>
      </c>
      <c r="N52" s="34">
        <f t="shared" si="43"/>
        <v>19.201402524544182</v>
      </c>
      <c r="O52" s="34">
        <f t="shared" si="43"/>
        <v>24.716462746449356</v>
      </c>
      <c r="R52" s="85" t="s">
        <v>40</v>
      </c>
      <c r="S52" s="85">
        <f t="shared" ref="S52:AE52" si="44">S10*1.1</f>
        <v>4.5133635806599068</v>
      </c>
      <c r="T52" s="85">
        <f t="shared" si="44"/>
        <v>22.437864658137823</v>
      </c>
      <c r="U52" s="85">
        <f t="shared" si="44"/>
        <v>77.887760077673818</v>
      </c>
      <c r="V52" s="85">
        <f t="shared" si="44"/>
        <v>98.520279303547696</v>
      </c>
      <c r="W52" s="85">
        <f t="shared" si="44"/>
        <v>301.23478069775837</v>
      </c>
      <c r="X52" s="85">
        <f t="shared" si="44"/>
        <v>139.78531775529544</v>
      </c>
      <c r="Y52" s="85">
        <f t="shared" si="44"/>
        <v>265.3857785428026</v>
      </c>
      <c r="Z52" s="85">
        <f t="shared" si="44"/>
        <v>320.19090773653005</v>
      </c>
      <c r="AA52" s="85">
        <f t="shared" si="44"/>
        <v>425.6746622788101</v>
      </c>
      <c r="AB52" s="85">
        <f t="shared" si="44"/>
        <v>278.06188254219882</v>
      </c>
      <c r="AC52" s="85">
        <f t="shared" si="44"/>
        <v>3.997550600013061</v>
      </c>
      <c r="AD52" s="85">
        <f t="shared" si="44"/>
        <v>2.1922051677490977</v>
      </c>
      <c r="AE52" s="85">
        <f t="shared" si="44"/>
        <v>1939.8823529411766</v>
      </c>
    </row>
    <row r="53" spans="2:31">
      <c r="B53" s="39" t="s">
        <v>40</v>
      </c>
      <c r="C53" s="34">
        <f t="shared" ref="C53:O53" si="45">C13+1</f>
        <v>17.564865430622007</v>
      </c>
      <c r="D53" s="34">
        <f t="shared" si="45"/>
        <v>18.027870813397136</v>
      </c>
      <c r="E53" s="34">
        <f t="shared" si="45"/>
        <v>20.790071770334929</v>
      </c>
      <c r="F53" s="34">
        <f t="shared" si="45"/>
        <v>24.512772461456674</v>
      </c>
      <c r="G53" s="34">
        <f t="shared" si="45"/>
        <v>28.03923444976077</v>
      </c>
      <c r="H53" s="34">
        <f t="shared" si="45"/>
        <v>29.74506911217437</v>
      </c>
      <c r="I53" s="34">
        <f t="shared" si="45"/>
        <v>30.113922115895797</v>
      </c>
      <c r="J53" s="34">
        <f t="shared" si="45"/>
        <v>29.098587852206265</v>
      </c>
      <c r="K53" s="34">
        <f t="shared" si="45"/>
        <v>27.995933014354065</v>
      </c>
      <c r="L53" s="34">
        <f t="shared" si="45"/>
        <v>25.562200956937808</v>
      </c>
      <c r="M53" s="34">
        <f t="shared" si="45"/>
        <v>22.507177033492823</v>
      </c>
      <c r="N53" s="34">
        <f t="shared" si="45"/>
        <v>18.946889952153107</v>
      </c>
      <c r="O53" s="34">
        <f t="shared" si="45"/>
        <v>24.408716246898816</v>
      </c>
      <c r="R53" s="85" t="s">
        <v>41</v>
      </c>
      <c r="S53" s="85">
        <f t="shared" ref="S53:AE53" si="46">S11*1.1</f>
        <v>18.296137111635765</v>
      </c>
      <c r="T53" s="85">
        <f t="shared" si="46"/>
        <v>4.0521645951944993</v>
      </c>
      <c r="U53" s="85">
        <f t="shared" si="46"/>
        <v>44.082639081055312</v>
      </c>
      <c r="V53" s="85">
        <f t="shared" si="46"/>
        <v>86.323385164294919</v>
      </c>
      <c r="W53" s="85">
        <f t="shared" si="46"/>
        <v>61.519226127043751</v>
      </c>
      <c r="X53" s="85">
        <f t="shared" si="46"/>
        <v>156.19252621476977</v>
      </c>
      <c r="Y53" s="85">
        <f t="shared" si="46"/>
        <v>363.09850630273132</v>
      </c>
      <c r="Z53" s="85">
        <f t="shared" si="46"/>
        <v>228.64031746218654</v>
      </c>
      <c r="AA53" s="85">
        <f t="shared" si="46"/>
        <v>140.72062503311804</v>
      </c>
      <c r="AB53" s="85">
        <f t="shared" si="46"/>
        <v>50.836246739712806</v>
      </c>
      <c r="AC53" s="85">
        <f t="shared" si="46"/>
        <v>73.061755580022023</v>
      </c>
      <c r="AD53" s="85">
        <f t="shared" si="46"/>
        <v>0</v>
      </c>
      <c r="AE53" s="85">
        <f t="shared" si="46"/>
        <v>1226.8235294117649</v>
      </c>
    </row>
    <row r="54" spans="2:31">
      <c r="B54" s="39" t="s">
        <v>43</v>
      </c>
      <c r="C54" s="34">
        <f t="shared" ref="C54:O54" si="47">C14+1</f>
        <v>17.329763170776996</v>
      </c>
      <c r="D54" s="34">
        <f t="shared" si="47"/>
        <v>18.205561334044798</v>
      </c>
      <c r="E54" s="34">
        <f t="shared" si="47"/>
        <v>20.863488124778449</v>
      </c>
      <c r="F54" s="34">
        <f t="shared" si="47"/>
        <v>24.568728414442695</v>
      </c>
      <c r="G54" s="34">
        <f t="shared" si="47"/>
        <v>27.995833966340868</v>
      </c>
      <c r="H54" s="34">
        <f t="shared" si="47"/>
        <v>29.796535845107272</v>
      </c>
      <c r="I54" s="34">
        <f t="shared" si="47"/>
        <v>30.186588680137053</v>
      </c>
      <c r="J54" s="34">
        <f t="shared" si="47"/>
        <v>29.392081497611453</v>
      </c>
      <c r="K54" s="34">
        <f t="shared" si="47"/>
        <v>28.276750392464681</v>
      </c>
      <c r="L54" s="34">
        <f t="shared" si="47"/>
        <v>25.692930571732415</v>
      </c>
      <c r="M54" s="34">
        <f t="shared" si="47"/>
        <v>22.222087912087922</v>
      </c>
      <c r="N54" s="34">
        <f t="shared" si="47"/>
        <v>18.825581944936783</v>
      </c>
      <c r="O54" s="34">
        <f t="shared" si="47"/>
        <v>24.44632765453845</v>
      </c>
      <c r="R54" s="85" t="s">
        <v>42</v>
      </c>
      <c r="S54" s="85">
        <f t="shared" ref="S54:AE54" si="48">S12*1.1</f>
        <v>45.699631351178084</v>
      </c>
      <c r="T54" s="85">
        <f t="shared" si="48"/>
        <v>5.3316236576374418</v>
      </c>
      <c r="U54" s="85">
        <f t="shared" si="48"/>
        <v>33.766949831703798</v>
      </c>
      <c r="V54" s="85">
        <f t="shared" si="48"/>
        <v>49.000160282096495</v>
      </c>
      <c r="W54" s="85">
        <f t="shared" si="48"/>
        <v>93.176470588235304</v>
      </c>
      <c r="X54" s="85">
        <f t="shared" si="48"/>
        <v>183.94101618849174</v>
      </c>
      <c r="Y54" s="85">
        <f t="shared" si="48"/>
        <v>454.58438852380192</v>
      </c>
      <c r="Z54" s="85">
        <f t="shared" si="48"/>
        <v>234.8453277768873</v>
      </c>
      <c r="AA54" s="85">
        <f t="shared" si="48"/>
        <v>176.07052412245554</v>
      </c>
      <c r="AB54" s="85">
        <f t="shared" si="48"/>
        <v>96.223112678313825</v>
      </c>
      <c r="AC54" s="85">
        <f t="shared" si="48"/>
        <v>17.772078858791474</v>
      </c>
      <c r="AD54" s="85">
        <f t="shared" si="48"/>
        <v>53.82401025805418</v>
      </c>
      <c r="AE54" s="85">
        <f t="shared" si="48"/>
        <v>1444.2352941176468</v>
      </c>
    </row>
    <row r="55" spans="2:31">
      <c r="B55" s="39" t="s">
        <v>45</v>
      </c>
      <c r="C55" s="34">
        <f t="shared" ref="C55:O55" si="49">C15+1</f>
        <v>17.347826086956523</v>
      </c>
      <c r="D55" s="34">
        <f t="shared" si="49"/>
        <v>18.051930284857573</v>
      </c>
      <c r="E55" s="34">
        <f t="shared" si="49"/>
        <v>20.618092566619918</v>
      </c>
      <c r="F55" s="34">
        <f t="shared" si="49"/>
        <v>24.297753623188395</v>
      </c>
      <c r="G55" s="34">
        <f t="shared" si="49"/>
        <v>27.882889200561014</v>
      </c>
      <c r="H55" s="34">
        <f t="shared" si="49"/>
        <v>29.668043478260874</v>
      </c>
      <c r="I55" s="34">
        <f t="shared" si="49"/>
        <v>30.131837307152875</v>
      </c>
      <c r="J55" s="34">
        <f t="shared" si="49"/>
        <v>29.311991584852738</v>
      </c>
      <c r="K55" s="34">
        <f t="shared" si="49"/>
        <v>28.026159420289854</v>
      </c>
      <c r="L55" s="34">
        <f t="shared" si="49"/>
        <v>25.394670406732114</v>
      </c>
      <c r="M55" s="34">
        <f t="shared" si="49"/>
        <v>22.250144927536233</v>
      </c>
      <c r="N55" s="34">
        <f t="shared" si="49"/>
        <v>18.791374474053292</v>
      </c>
      <c r="O55" s="34">
        <f t="shared" si="49"/>
        <v>24.314392780088443</v>
      </c>
      <c r="R55" s="85" t="s">
        <v>43</v>
      </c>
      <c r="S55" s="85">
        <f t="shared" ref="S55:AE55" si="50">S13*1.1</f>
        <v>51.902218646532781</v>
      </c>
      <c r="T55" s="85">
        <f t="shared" si="50"/>
        <v>17.564872977070891</v>
      </c>
      <c r="U55" s="85">
        <f t="shared" si="50"/>
        <v>64.052356344957758</v>
      </c>
      <c r="V55" s="85">
        <f t="shared" si="50"/>
        <v>20.206207259337194</v>
      </c>
      <c r="W55" s="85">
        <f t="shared" si="50"/>
        <v>155.57458922548503</v>
      </c>
      <c r="X55" s="85">
        <f t="shared" si="50"/>
        <v>243.66308753906611</v>
      </c>
      <c r="Y55" s="85">
        <f t="shared" si="50"/>
        <v>264.13342822662997</v>
      </c>
      <c r="Z55" s="85">
        <f t="shared" si="50"/>
        <v>379.16353621932734</v>
      </c>
      <c r="AA55" s="85">
        <f t="shared" si="50"/>
        <v>201.66587245103199</v>
      </c>
      <c r="AB55" s="85">
        <f t="shared" si="50"/>
        <v>22.055141256923601</v>
      </c>
      <c r="AC55" s="85">
        <f t="shared" si="50"/>
        <v>69.731225051830307</v>
      </c>
      <c r="AD55" s="85">
        <f t="shared" si="50"/>
        <v>16.640405978277688</v>
      </c>
      <c r="AE55" s="85">
        <f t="shared" si="50"/>
        <v>1506.3529411764707</v>
      </c>
    </row>
    <row r="56" spans="2:31">
      <c r="B56" s="39" t="s">
        <v>70</v>
      </c>
      <c r="C56" s="34">
        <f t="shared" ref="C56:O56" si="51">C16+1</f>
        <v>16.650035370684776</v>
      </c>
      <c r="D56" s="34">
        <f t="shared" si="51"/>
        <v>17.385908467288914</v>
      </c>
      <c r="E56" s="34">
        <f t="shared" si="51"/>
        <v>20.136262026032831</v>
      </c>
      <c r="F56" s="34">
        <f t="shared" si="51"/>
        <v>23.774070525706637</v>
      </c>
      <c r="G56" s="34">
        <f t="shared" si="51"/>
        <v>27.119435607668365</v>
      </c>
      <c r="H56" s="34">
        <f t="shared" si="51"/>
        <v>28.863800469054585</v>
      </c>
      <c r="I56" s="34">
        <f t="shared" si="51"/>
        <v>29.227393800747105</v>
      </c>
      <c r="J56" s="34">
        <f t="shared" si="51"/>
        <v>28.576450879575592</v>
      </c>
      <c r="K56" s="34">
        <f t="shared" si="51"/>
        <v>27.346966374268998</v>
      </c>
      <c r="L56" s="34">
        <f t="shared" si="51"/>
        <v>24.855068619128463</v>
      </c>
      <c r="M56" s="34">
        <f t="shared" si="51"/>
        <v>21.641760782163743</v>
      </c>
      <c r="N56" s="34">
        <f t="shared" si="51"/>
        <v>18.05312959818902</v>
      </c>
      <c r="O56" s="34">
        <f t="shared" si="51"/>
        <v>23.635856876709084</v>
      </c>
      <c r="R56" s="85" t="s">
        <v>44</v>
      </c>
      <c r="S56" s="85">
        <f t="shared" ref="S56:AE56" si="52">S14*1.1</f>
        <v>0</v>
      </c>
      <c r="T56" s="85">
        <f t="shared" si="52"/>
        <v>18.851988608465092</v>
      </c>
      <c r="U56" s="85">
        <f t="shared" si="52"/>
        <v>40.624707846410686</v>
      </c>
      <c r="V56" s="85">
        <f t="shared" si="52"/>
        <v>74.213110085436526</v>
      </c>
      <c r="W56" s="85">
        <f t="shared" si="52"/>
        <v>133.95532750662869</v>
      </c>
      <c r="X56" s="85">
        <f t="shared" si="52"/>
        <v>153.0728370814102</v>
      </c>
      <c r="Y56" s="85">
        <f t="shared" si="52"/>
        <v>170.8627418246096</v>
      </c>
      <c r="Z56" s="85">
        <f t="shared" si="52"/>
        <v>496.2586860453697</v>
      </c>
      <c r="AA56" s="85">
        <f t="shared" si="52"/>
        <v>289.28509280172835</v>
      </c>
      <c r="AB56" s="85">
        <f t="shared" si="52"/>
        <v>205.91150937837571</v>
      </c>
      <c r="AC56" s="85">
        <f t="shared" si="52"/>
        <v>7.4345870568594696</v>
      </c>
      <c r="AD56" s="85">
        <f t="shared" si="52"/>
        <v>0</v>
      </c>
      <c r="AE56" s="85">
        <f t="shared" si="52"/>
        <v>1590.4705882352939</v>
      </c>
    </row>
    <row r="57" spans="2:31">
      <c r="B57" s="39" t="s">
        <v>48</v>
      </c>
      <c r="C57" s="34">
        <f t="shared" ref="C57:O57" si="53">C17+1</f>
        <v>17.579874080362199</v>
      </c>
      <c r="D57" s="34">
        <f t="shared" si="53"/>
        <v>18.215819181574627</v>
      </c>
      <c r="E57" s="34">
        <f t="shared" si="53"/>
        <v>20.885926004527448</v>
      </c>
      <c r="F57" s="34">
        <f t="shared" si="53"/>
        <v>24.574404848927884</v>
      </c>
      <c r="G57" s="34">
        <f t="shared" si="53"/>
        <v>28.08997028862478</v>
      </c>
      <c r="H57" s="34">
        <f t="shared" si="53"/>
        <v>29.750258802387908</v>
      </c>
      <c r="I57" s="34">
        <f t="shared" si="53"/>
        <v>30.057056107731245</v>
      </c>
      <c r="J57" s="34">
        <f t="shared" si="53"/>
        <v>29.241195503231495</v>
      </c>
      <c r="K57" s="34">
        <f t="shared" si="53"/>
        <v>28.226758040935668</v>
      </c>
      <c r="L57" s="34">
        <f t="shared" si="53"/>
        <v>25.812634850735709</v>
      </c>
      <c r="M57" s="34">
        <f t="shared" si="53"/>
        <v>22.655059393274865</v>
      </c>
      <c r="N57" s="34">
        <f t="shared" si="53"/>
        <v>19.170762126560032</v>
      </c>
      <c r="O57" s="34">
        <f t="shared" si="53"/>
        <v>24.521643269072825</v>
      </c>
      <c r="R57" s="85" t="s">
        <v>45</v>
      </c>
      <c r="S57" s="85">
        <f t="shared" ref="S57:AE57" si="54">S15*1.1</f>
        <v>75.951753214470628</v>
      </c>
      <c r="T57" s="85">
        <f t="shared" si="54"/>
        <v>23.098729070380241</v>
      </c>
      <c r="U57" s="85">
        <f t="shared" si="54"/>
        <v>71.645210506433614</v>
      </c>
      <c r="V57" s="85">
        <f t="shared" si="54"/>
        <v>38.367380489784118</v>
      </c>
      <c r="W57" s="85">
        <f t="shared" si="54"/>
        <v>113.79712852752297</v>
      </c>
      <c r="X57" s="85">
        <f t="shared" si="54"/>
        <v>166.78065396579632</v>
      </c>
      <c r="Y57" s="85">
        <f t="shared" si="54"/>
        <v>326.25323545734801</v>
      </c>
      <c r="Z57" s="85">
        <f t="shared" si="54"/>
        <v>448.53294810676203</v>
      </c>
      <c r="AA57" s="85">
        <f t="shared" si="54"/>
        <v>266.87514660411068</v>
      </c>
      <c r="AB57" s="85">
        <f t="shared" si="54"/>
        <v>68.121675563494264</v>
      </c>
      <c r="AC57" s="85">
        <f t="shared" si="54"/>
        <v>43.717933551284631</v>
      </c>
      <c r="AD57" s="85">
        <f t="shared" si="54"/>
        <v>2.8710284720246628</v>
      </c>
      <c r="AE57" s="85">
        <f t="shared" si="54"/>
        <v>1646.0128235294121</v>
      </c>
    </row>
    <row r="58" spans="2:31">
      <c r="R58" s="85" t="s">
        <v>46</v>
      </c>
      <c r="S58" s="85">
        <f t="shared" ref="S58:AE58" si="55">S16*1.1</f>
        <v>1.8575016683998733</v>
      </c>
      <c r="T58" s="85">
        <f t="shared" si="55"/>
        <v>8.0934001265994482</v>
      </c>
      <c r="U58" s="85">
        <f t="shared" si="55"/>
        <v>51.4793319527965</v>
      </c>
      <c r="V58" s="85">
        <f t="shared" si="55"/>
        <v>102.16259176199306</v>
      </c>
      <c r="W58" s="85">
        <f t="shared" si="55"/>
        <v>239.35235784238373</v>
      </c>
      <c r="X58" s="85">
        <f t="shared" si="55"/>
        <v>86.108470199394162</v>
      </c>
      <c r="Y58" s="85">
        <f t="shared" si="55"/>
        <v>104.55080819279289</v>
      </c>
      <c r="Z58" s="85">
        <f t="shared" si="55"/>
        <v>359.55925152597553</v>
      </c>
      <c r="AA58" s="85">
        <f t="shared" si="55"/>
        <v>497.14705367816617</v>
      </c>
      <c r="AB58" s="85">
        <f t="shared" si="55"/>
        <v>232.45306593118417</v>
      </c>
      <c r="AC58" s="85">
        <f t="shared" si="55"/>
        <v>43.385931826197051</v>
      </c>
      <c r="AD58" s="85">
        <f t="shared" si="55"/>
        <v>0</v>
      </c>
      <c r="AE58" s="85">
        <f t="shared" si="55"/>
        <v>1726.1497647058827</v>
      </c>
    </row>
    <row r="59" spans="2:31">
      <c r="B59" s="98" t="s">
        <v>173</v>
      </c>
      <c r="C59">
        <v>2</v>
      </c>
      <c r="R59" s="85" t="s">
        <v>47</v>
      </c>
      <c r="S59" s="85">
        <f t="shared" ref="S59:AE59" si="56">S17*1.1</f>
        <v>10.93794420018633</v>
      </c>
      <c r="T59" s="85">
        <f t="shared" si="56"/>
        <v>46.486262850791896</v>
      </c>
      <c r="U59" s="85">
        <f t="shared" si="56"/>
        <v>57.554420672409016</v>
      </c>
      <c r="V59" s="85">
        <f t="shared" si="56"/>
        <v>141.15156563097594</v>
      </c>
      <c r="W59" s="85">
        <f t="shared" si="56"/>
        <v>223.57678799666576</v>
      </c>
      <c r="X59" s="85">
        <f t="shared" si="56"/>
        <v>244.4109674255921</v>
      </c>
      <c r="Y59" s="85">
        <f t="shared" si="56"/>
        <v>257.17190232580947</v>
      </c>
      <c r="Z59" s="85">
        <f t="shared" si="56"/>
        <v>375.27565696353571</v>
      </c>
      <c r="AA59" s="85">
        <f t="shared" si="56"/>
        <v>448.32549858620865</v>
      </c>
      <c r="AB59" s="85">
        <f t="shared" si="56"/>
        <v>27.995928607619774</v>
      </c>
      <c r="AC59" s="85">
        <f t="shared" si="56"/>
        <v>33.72532795057451</v>
      </c>
      <c r="AD59" s="85">
        <f t="shared" si="56"/>
        <v>7.9430309072781657</v>
      </c>
      <c r="AE59" s="85">
        <f t="shared" si="56"/>
        <v>1874.5552941176475</v>
      </c>
    </row>
    <row r="60" spans="2:31">
      <c r="R60" s="85" t="s">
        <v>48</v>
      </c>
      <c r="S60" s="85">
        <f t="shared" ref="S60:AE60" si="57">S18*1.1</f>
        <v>8.038735064044106</v>
      </c>
      <c r="T60" s="85">
        <f t="shared" si="57"/>
        <v>14.673881466112258</v>
      </c>
      <c r="U60" s="85">
        <f t="shared" si="57"/>
        <v>17.991454667146336</v>
      </c>
      <c r="V60" s="85">
        <f t="shared" si="57"/>
        <v>58.185129987366857</v>
      </c>
      <c r="W60" s="85">
        <f t="shared" si="57"/>
        <v>595.63198855488724</v>
      </c>
      <c r="X60" s="85">
        <f t="shared" si="57"/>
        <v>153.11876312464963</v>
      </c>
      <c r="Y60" s="85">
        <f t="shared" si="57"/>
        <v>236.69608799685429</v>
      </c>
      <c r="Z60" s="85">
        <f t="shared" si="57"/>
        <v>204.41354877140731</v>
      </c>
      <c r="AA60" s="85">
        <f t="shared" si="57"/>
        <v>195.35402195319887</v>
      </c>
      <c r="AB60" s="85">
        <f t="shared" si="57"/>
        <v>203.77555392505457</v>
      </c>
      <c r="AC60" s="85">
        <f t="shared" si="57"/>
        <v>52.953572247274671</v>
      </c>
      <c r="AD60" s="85">
        <f t="shared" si="57"/>
        <v>53.463968124356839</v>
      </c>
      <c r="AE60" s="85">
        <f t="shared" si="57"/>
        <v>1794.2967058823529</v>
      </c>
    </row>
    <row r="61" spans="2:31">
      <c r="B61" s="36" t="s">
        <v>38</v>
      </c>
      <c r="C61" s="35">
        <v>1</v>
      </c>
      <c r="D61" s="35">
        <v>2</v>
      </c>
      <c r="E61" s="35">
        <v>3</v>
      </c>
      <c r="F61" s="35">
        <v>4</v>
      </c>
      <c r="G61" s="35">
        <v>5</v>
      </c>
      <c r="H61" s="35">
        <v>6</v>
      </c>
      <c r="I61" s="35">
        <v>7</v>
      </c>
      <c r="J61" s="35">
        <v>8</v>
      </c>
      <c r="K61" s="35">
        <v>9</v>
      </c>
      <c r="L61" s="35">
        <v>10</v>
      </c>
      <c r="M61" s="35">
        <v>11</v>
      </c>
      <c r="N61" s="35">
        <v>12</v>
      </c>
      <c r="O61" s="36" t="s">
        <v>17</v>
      </c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</row>
    <row r="62" spans="2:31">
      <c r="B62" s="39" t="s">
        <v>67</v>
      </c>
      <c r="C62" s="34">
        <f>C9+2</f>
        <v>17.306594982078852</v>
      </c>
      <c r="D62" s="34">
        <f t="shared" ref="D62:O62" si="58">D9+2</f>
        <v>18.764655172413793</v>
      </c>
      <c r="E62" s="34">
        <f t="shared" si="58"/>
        <v>21.848745519713262</v>
      </c>
      <c r="F62" s="34">
        <f t="shared" si="58"/>
        <v>25.747555555555554</v>
      </c>
      <c r="G62" s="34">
        <f t="shared" si="58"/>
        <v>28.875053763440853</v>
      </c>
      <c r="H62" s="34">
        <f t="shared" si="58"/>
        <v>30.021851851851853</v>
      </c>
      <c r="I62" s="34">
        <f t="shared" si="58"/>
        <v>30.207240143369184</v>
      </c>
      <c r="J62" s="34">
        <f t="shared" si="58"/>
        <v>29.602652329749102</v>
      </c>
      <c r="K62" s="34">
        <f t="shared" si="58"/>
        <v>28.040074074074077</v>
      </c>
      <c r="L62" s="34">
        <f t="shared" si="58"/>
        <v>25.520501792114693</v>
      </c>
      <c r="M62" s="34">
        <f t="shared" si="58"/>
        <v>21.827037037037044</v>
      </c>
      <c r="N62" s="34">
        <f t="shared" si="58"/>
        <v>18.495985663082433</v>
      </c>
      <c r="O62" s="34">
        <f t="shared" si="58"/>
        <v>24.688162323706724</v>
      </c>
      <c r="R62" s="104" t="s">
        <v>173</v>
      </c>
      <c r="S62" s="104">
        <v>1.2</v>
      </c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</row>
    <row r="63" spans="2:31">
      <c r="B63" s="39" t="s">
        <v>64</v>
      </c>
      <c r="C63" s="34">
        <f t="shared" ref="C63:O63" si="59">C10+2</f>
        <v>18.820373514431243</v>
      </c>
      <c r="D63" s="34">
        <f t="shared" si="59"/>
        <v>19.802534353124187</v>
      </c>
      <c r="E63" s="34">
        <f t="shared" si="59"/>
        <v>22.314940577249569</v>
      </c>
      <c r="F63" s="34">
        <f t="shared" si="59"/>
        <v>26.158070175438599</v>
      </c>
      <c r="G63" s="34">
        <f t="shared" si="59"/>
        <v>29.055178268251272</v>
      </c>
      <c r="H63" s="34">
        <f t="shared" si="59"/>
        <v>30.916842105263161</v>
      </c>
      <c r="I63" s="34">
        <f t="shared" si="59"/>
        <v>30.968421052631577</v>
      </c>
      <c r="J63" s="34">
        <f t="shared" si="59"/>
        <v>30.486587436332762</v>
      </c>
      <c r="K63" s="34">
        <f t="shared" si="59"/>
        <v>29.547894736842103</v>
      </c>
      <c r="L63" s="34">
        <f t="shared" si="59"/>
        <v>27.516298811544985</v>
      </c>
      <c r="M63" s="34">
        <f t="shared" si="59"/>
        <v>23.995614035087716</v>
      </c>
      <c r="N63" s="34">
        <f t="shared" si="59"/>
        <v>20.818336162988114</v>
      </c>
      <c r="O63" s="34">
        <f t="shared" si="59"/>
        <v>25.866757602432106</v>
      </c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</row>
    <row r="64" spans="2:31">
      <c r="B64" s="39" t="s">
        <v>68</v>
      </c>
      <c r="C64" s="34">
        <f t="shared" ref="C64:O64" si="60">C11+2</f>
        <v>18.341865357643762</v>
      </c>
      <c r="D64" s="34">
        <f t="shared" si="60"/>
        <v>19.378171717712572</v>
      </c>
      <c r="E64" s="34">
        <f t="shared" si="60"/>
        <v>22.176788218793828</v>
      </c>
      <c r="F64" s="34">
        <f t="shared" si="60"/>
        <v>25.825724637681155</v>
      </c>
      <c r="G64" s="34">
        <f t="shared" si="60"/>
        <v>28.935904628331006</v>
      </c>
      <c r="H64" s="34">
        <f t="shared" si="60"/>
        <v>30.616474637681147</v>
      </c>
      <c r="I64" s="34">
        <f t="shared" si="60"/>
        <v>30.855550760599854</v>
      </c>
      <c r="J64" s="34">
        <f t="shared" si="60"/>
        <v>30.342526020521142</v>
      </c>
      <c r="K64" s="34">
        <f t="shared" si="60"/>
        <v>29.217246376811598</v>
      </c>
      <c r="L64" s="34">
        <f t="shared" si="60"/>
        <v>26.740462833099578</v>
      </c>
      <c r="M64" s="34">
        <f t="shared" si="60"/>
        <v>23.309014492753629</v>
      </c>
      <c r="N64" s="34">
        <f t="shared" si="60"/>
        <v>19.813113604488077</v>
      </c>
      <c r="O64" s="34">
        <f t="shared" si="60"/>
        <v>25.462736940509775</v>
      </c>
      <c r="R64" s="106" t="s">
        <v>38</v>
      </c>
      <c r="S64" s="85">
        <v>1</v>
      </c>
      <c r="T64" s="85">
        <v>2</v>
      </c>
      <c r="U64" s="85">
        <v>3</v>
      </c>
      <c r="V64" s="85">
        <v>4</v>
      </c>
      <c r="W64" s="85">
        <v>5</v>
      </c>
      <c r="X64" s="85">
        <v>6</v>
      </c>
      <c r="Y64" s="85">
        <v>7</v>
      </c>
      <c r="Z64" s="85">
        <v>8</v>
      </c>
      <c r="AA64" s="85">
        <v>9</v>
      </c>
      <c r="AB64" s="85">
        <v>10</v>
      </c>
      <c r="AC64" s="85">
        <v>11</v>
      </c>
      <c r="AD64" s="85">
        <v>12</v>
      </c>
      <c r="AE64" s="85" t="s">
        <v>17</v>
      </c>
    </row>
    <row r="65" spans="2:31">
      <c r="B65" s="39" t="s">
        <v>69</v>
      </c>
      <c r="C65" s="34">
        <f t="shared" ref="C65:O65" si="61">C12+2</f>
        <v>18.58786816269285</v>
      </c>
      <c r="D65" s="34">
        <f t="shared" si="61"/>
        <v>19.475168665667162</v>
      </c>
      <c r="E65" s="34">
        <f t="shared" si="61"/>
        <v>22.142145862552592</v>
      </c>
      <c r="F65" s="34">
        <f t="shared" si="61"/>
        <v>26.04</v>
      </c>
      <c r="G65" s="34">
        <f t="shared" si="61"/>
        <v>29.043057503506315</v>
      </c>
      <c r="H65" s="34">
        <f t="shared" si="61"/>
        <v>31.020362318840576</v>
      </c>
      <c r="I65" s="34">
        <f t="shared" si="61"/>
        <v>31.217531556802239</v>
      </c>
      <c r="J65" s="34">
        <f t="shared" si="61"/>
        <v>30.618653576437595</v>
      </c>
      <c r="K65" s="34">
        <f t="shared" si="61"/>
        <v>29.570797101449276</v>
      </c>
      <c r="L65" s="34">
        <f t="shared" si="61"/>
        <v>27.091725105189333</v>
      </c>
      <c r="M65" s="34">
        <f t="shared" si="61"/>
        <v>23.588840579710144</v>
      </c>
      <c r="N65" s="34">
        <f t="shared" si="61"/>
        <v>20.201402524544182</v>
      </c>
      <c r="O65" s="34">
        <f t="shared" si="61"/>
        <v>25.716462746449356</v>
      </c>
      <c r="R65" s="85" t="s">
        <v>39</v>
      </c>
      <c r="S65" s="85">
        <f>S9*1.2</f>
        <v>0</v>
      </c>
      <c r="T65" s="85">
        <f t="shared" ref="T65:AE65" si="62">T9*1.2</f>
        <v>26.340274199831612</v>
      </c>
      <c r="U65" s="85">
        <f t="shared" si="62"/>
        <v>0</v>
      </c>
      <c r="V65" s="85">
        <f t="shared" si="62"/>
        <v>57.532704173316411</v>
      </c>
      <c r="W65" s="85">
        <f t="shared" si="62"/>
        <v>263.40274199831612</v>
      </c>
      <c r="X65" s="85">
        <f t="shared" si="62"/>
        <v>55.453208841750751</v>
      </c>
      <c r="Y65" s="85">
        <f t="shared" si="62"/>
        <v>115.06540834663282</v>
      </c>
      <c r="Z65" s="85">
        <f t="shared" si="62"/>
        <v>341.1758673988715</v>
      </c>
      <c r="AA65" s="85">
        <f t="shared" si="62"/>
        <v>99.815775915151349</v>
      </c>
      <c r="AB65" s="85">
        <f t="shared" si="62"/>
        <v>988.03754853789417</v>
      </c>
      <c r="AC65" s="85">
        <f t="shared" si="62"/>
        <v>0</v>
      </c>
      <c r="AD65" s="85">
        <f t="shared" si="62"/>
        <v>0</v>
      </c>
      <c r="AE65" s="85">
        <f t="shared" si="62"/>
        <v>1946.8235294117644</v>
      </c>
    </row>
    <row r="66" spans="2:31">
      <c r="B66" s="39" t="s">
        <v>40</v>
      </c>
      <c r="C66" s="34">
        <f t="shared" ref="C66:O66" si="63">C13+2</f>
        <v>18.564865430622007</v>
      </c>
      <c r="D66" s="34">
        <f t="shared" si="63"/>
        <v>19.027870813397136</v>
      </c>
      <c r="E66" s="34">
        <f t="shared" si="63"/>
        <v>21.790071770334929</v>
      </c>
      <c r="F66" s="34">
        <f t="shared" si="63"/>
        <v>25.512772461456674</v>
      </c>
      <c r="G66" s="34">
        <f t="shared" si="63"/>
        <v>29.03923444976077</v>
      </c>
      <c r="H66" s="34">
        <f t="shared" si="63"/>
        <v>30.74506911217437</v>
      </c>
      <c r="I66" s="34">
        <f t="shared" si="63"/>
        <v>31.113922115895797</v>
      </c>
      <c r="J66" s="34">
        <f t="shared" si="63"/>
        <v>30.098587852206265</v>
      </c>
      <c r="K66" s="34">
        <f t="shared" si="63"/>
        <v>28.995933014354065</v>
      </c>
      <c r="L66" s="34">
        <f t="shared" si="63"/>
        <v>26.562200956937808</v>
      </c>
      <c r="M66" s="34">
        <f t="shared" si="63"/>
        <v>23.507177033492823</v>
      </c>
      <c r="N66" s="34">
        <f t="shared" si="63"/>
        <v>19.946889952153107</v>
      </c>
      <c r="O66" s="34">
        <f t="shared" si="63"/>
        <v>25.408716246898816</v>
      </c>
      <c r="R66" s="85" t="s">
        <v>40</v>
      </c>
      <c r="S66" s="85">
        <f t="shared" ref="S66:AE66" si="64">S10*1.2</f>
        <v>4.9236693607198978</v>
      </c>
      <c r="T66" s="85">
        <f t="shared" si="64"/>
        <v>24.477670536150352</v>
      </c>
      <c r="U66" s="85">
        <f t="shared" si="64"/>
        <v>84.96846553928053</v>
      </c>
      <c r="V66" s="85">
        <f t="shared" si="64"/>
        <v>107.47666833114293</v>
      </c>
      <c r="W66" s="85">
        <f t="shared" si="64"/>
        <v>328.61976076119095</v>
      </c>
      <c r="X66" s="85">
        <f t="shared" si="64"/>
        <v>152.49307391486772</v>
      </c>
      <c r="Y66" s="85">
        <f t="shared" si="64"/>
        <v>289.51175841033006</v>
      </c>
      <c r="Z66" s="85">
        <f t="shared" si="64"/>
        <v>349.29917207621457</v>
      </c>
      <c r="AA66" s="85">
        <f t="shared" si="64"/>
        <v>464.37235884961098</v>
      </c>
      <c r="AB66" s="85">
        <f t="shared" si="64"/>
        <v>303.34023550058049</v>
      </c>
      <c r="AC66" s="85">
        <f t="shared" si="64"/>
        <v>4.3609642909233388</v>
      </c>
      <c r="AD66" s="85">
        <f t="shared" si="64"/>
        <v>2.3914965466353793</v>
      </c>
      <c r="AE66" s="85">
        <f t="shared" si="64"/>
        <v>2116.2352941176468</v>
      </c>
    </row>
    <row r="67" spans="2:31">
      <c r="B67" s="39" t="s">
        <v>43</v>
      </c>
      <c r="C67" s="34">
        <f t="shared" ref="C67:O67" si="65">C14+2</f>
        <v>18.329763170776996</v>
      </c>
      <c r="D67" s="34">
        <f t="shared" si="65"/>
        <v>19.205561334044798</v>
      </c>
      <c r="E67" s="34">
        <f t="shared" si="65"/>
        <v>21.863488124778449</v>
      </c>
      <c r="F67" s="34">
        <f t="shared" si="65"/>
        <v>25.568728414442695</v>
      </c>
      <c r="G67" s="34">
        <f t="shared" si="65"/>
        <v>28.995833966340868</v>
      </c>
      <c r="H67" s="34">
        <f t="shared" si="65"/>
        <v>30.796535845107272</v>
      </c>
      <c r="I67" s="34">
        <f t="shared" si="65"/>
        <v>31.186588680137053</v>
      </c>
      <c r="J67" s="34">
        <f t="shared" si="65"/>
        <v>30.392081497611453</v>
      </c>
      <c r="K67" s="34">
        <f t="shared" si="65"/>
        <v>29.276750392464681</v>
      </c>
      <c r="L67" s="34">
        <f t="shared" si="65"/>
        <v>26.692930571732415</v>
      </c>
      <c r="M67" s="34">
        <f t="shared" si="65"/>
        <v>23.222087912087922</v>
      </c>
      <c r="N67" s="34">
        <f t="shared" si="65"/>
        <v>19.825581944936783</v>
      </c>
      <c r="O67" s="34">
        <f t="shared" si="65"/>
        <v>25.44632765453845</v>
      </c>
      <c r="R67" s="85" t="s">
        <v>41</v>
      </c>
      <c r="S67" s="85">
        <f t="shared" ref="S67:AE67" si="66">S11*1.2</f>
        <v>19.959422303602651</v>
      </c>
      <c r="T67" s="85">
        <f t="shared" si="66"/>
        <v>4.4205431947576352</v>
      </c>
      <c r="U67" s="85">
        <f t="shared" si="66"/>
        <v>48.09015172478761</v>
      </c>
      <c r="V67" s="85">
        <f t="shared" si="66"/>
        <v>94.170965633776277</v>
      </c>
      <c r="W67" s="85">
        <f t="shared" si="66"/>
        <v>67.111883047684088</v>
      </c>
      <c r="X67" s="85">
        <f t="shared" si="66"/>
        <v>170.39184677974882</v>
      </c>
      <c r="Y67" s="85">
        <f t="shared" si="66"/>
        <v>396.10746142116142</v>
      </c>
      <c r="Z67" s="85">
        <f t="shared" si="66"/>
        <v>249.42580086783983</v>
      </c>
      <c r="AA67" s="85">
        <f t="shared" si="66"/>
        <v>153.51340912703785</v>
      </c>
      <c r="AB67" s="85">
        <f t="shared" si="66"/>
        <v>55.457723716050324</v>
      </c>
      <c r="AC67" s="85">
        <f t="shared" si="66"/>
        <v>79.703733360024017</v>
      </c>
      <c r="AD67" s="85">
        <f t="shared" si="66"/>
        <v>0</v>
      </c>
      <c r="AE67" s="85">
        <f t="shared" si="66"/>
        <v>1338.3529411764705</v>
      </c>
    </row>
    <row r="68" spans="2:31">
      <c r="B68" s="39" t="s">
        <v>45</v>
      </c>
      <c r="C68" s="34">
        <f t="shared" ref="C68:O68" si="67">C15+2</f>
        <v>18.347826086956523</v>
      </c>
      <c r="D68" s="34">
        <f t="shared" si="67"/>
        <v>19.051930284857573</v>
      </c>
      <c r="E68" s="34">
        <f t="shared" si="67"/>
        <v>21.618092566619918</v>
      </c>
      <c r="F68" s="34">
        <f t="shared" si="67"/>
        <v>25.297753623188395</v>
      </c>
      <c r="G68" s="34">
        <f t="shared" si="67"/>
        <v>28.882889200561014</v>
      </c>
      <c r="H68" s="34">
        <f t="shared" si="67"/>
        <v>30.668043478260874</v>
      </c>
      <c r="I68" s="34">
        <f t="shared" si="67"/>
        <v>31.131837307152875</v>
      </c>
      <c r="J68" s="34">
        <f t="shared" si="67"/>
        <v>30.311991584852738</v>
      </c>
      <c r="K68" s="34">
        <f t="shared" si="67"/>
        <v>29.026159420289854</v>
      </c>
      <c r="L68" s="34">
        <f t="shared" si="67"/>
        <v>26.394670406732114</v>
      </c>
      <c r="M68" s="34">
        <f t="shared" si="67"/>
        <v>23.250144927536233</v>
      </c>
      <c r="N68" s="34">
        <f t="shared" si="67"/>
        <v>19.791374474053292</v>
      </c>
      <c r="O68" s="34">
        <f t="shared" si="67"/>
        <v>25.314392780088443</v>
      </c>
      <c r="R68" s="85" t="s">
        <v>42</v>
      </c>
      <c r="S68" s="85">
        <f t="shared" ref="S68:AE68" si="68">S12*1.2</f>
        <v>49.854143292194266</v>
      </c>
      <c r="T68" s="85">
        <f t="shared" si="68"/>
        <v>5.8163167174226631</v>
      </c>
      <c r="U68" s="85">
        <f t="shared" si="68"/>
        <v>36.836672543676869</v>
      </c>
      <c r="V68" s="85">
        <f t="shared" si="68"/>
        <v>53.454720307741631</v>
      </c>
      <c r="W68" s="85">
        <f t="shared" si="68"/>
        <v>101.64705882352941</v>
      </c>
      <c r="X68" s="85">
        <f t="shared" si="68"/>
        <v>200.66292675108187</v>
      </c>
      <c r="Y68" s="85">
        <f t="shared" si="68"/>
        <v>495.91024202596566</v>
      </c>
      <c r="Z68" s="85">
        <f t="shared" si="68"/>
        <v>256.19490302933156</v>
      </c>
      <c r="AA68" s="85">
        <f t="shared" si="68"/>
        <v>192.0769354063151</v>
      </c>
      <c r="AB68" s="85">
        <f t="shared" si="68"/>
        <v>104.97066837634235</v>
      </c>
      <c r="AC68" s="85">
        <f t="shared" si="68"/>
        <v>19.387722391408879</v>
      </c>
      <c r="AD68" s="85">
        <f t="shared" si="68"/>
        <v>58.71710209969546</v>
      </c>
      <c r="AE68" s="85">
        <f t="shared" si="68"/>
        <v>1575.5294117647054</v>
      </c>
    </row>
    <row r="69" spans="2:31">
      <c r="B69" s="39" t="s">
        <v>70</v>
      </c>
      <c r="C69" s="34">
        <f t="shared" ref="C69:O69" si="69">C16+2</f>
        <v>17.650035370684776</v>
      </c>
      <c r="D69" s="34">
        <f t="shared" si="69"/>
        <v>18.385908467288914</v>
      </c>
      <c r="E69" s="34">
        <f t="shared" si="69"/>
        <v>21.136262026032831</v>
      </c>
      <c r="F69" s="34">
        <f t="shared" si="69"/>
        <v>24.774070525706637</v>
      </c>
      <c r="G69" s="34">
        <f t="shared" si="69"/>
        <v>28.119435607668365</v>
      </c>
      <c r="H69" s="34">
        <f t="shared" si="69"/>
        <v>29.863800469054585</v>
      </c>
      <c r="I69" s="34">
        <f t="shared" si="69"/>
        <v>30.227393800747105</v>
      </c>
      <c r="J69" s="34">
        <f t="shared" si="69"/>
        <v>29.576450879575592</v>
      </c>
      <c r="K69" s="34">
        <f t="shared" si="69"/>
        <v>28.346966374268998</v>
      </c>
      <c r="L69" s="34">
        <f t="shared" si="69"/>
        <v>25.855068619128463</v>
      </c>
      <c r="M69" s="34">
        <f t="shared" si="69"/>
        <v>22.641760782163743</v>
      </c>
      <c r="N69" s="34">
        <f t="shared" si="69"/>
        <v>19.05312959818902</v>
      </c>
      <c r="O69" s="34">
        <f t="shared" si="69"/>
        <v>24.635856876709084</v>
      </c>
      <c r="R69" s="85" t="s">
        <v>43</v>
      </c>
      <c r="S69" s="85">
        <f t="shared" ref="S69:AE69" si="70">S13*1.2</f>
        <v>56.620602159853938</v>
      </c>
      <c r="T69" s="85">
        <f t="shared" si="70"/>
        <v>19.161679611350063</v>
      </c>
      <c r="U69" s="85">
        <f t="shared" si="70"/>
        <v>69.875297830863005</v>
      </c>
      <c r="V69" s="85">
        <f t="shared" si="70"/>
        <v>22.043135192004208</v>
      </c>
      <c r="W69" s="85">
        <f t="shared" si="70"/>
        <v>169.71773370052912</v>
      </c>
      <c r="X69" s="85">
        <f t="shared" si="70"/>
        <v>265.81427731534484</v>
      </c>
      <c r="Y69" s="85">
        <f t="shared" si="70"/>
        <v>288.14555806541449</v>
      </c>
      <c r="Z69" s="85">
        <f t="shared" si="70"/>
        <v>413.63294860290256</v>
      </c>
      <c r="AA69" s="85">
        <f t="shared" si="70"/>
        <v>219.99913358294395</v>
      </c>
      <c r="AB69" s="85">
        <f t="shared" si="70"/>
        <v>24.060154098462107</v>
      </c>
      <c r="AC69" s="85">
        <f t="shared" si="70"/>
        <v>76.070427329269407</v>
      </c>
      <c r="AD69" s="85">
        <f t="shared" si="70"/>
        <v>18.15317015812111</v>
      </c>
      <c r="AE69" s="85">
        <f t="shared" si="70"/>
        <v>1643.2941176470588</v>
      </c>
    </row>
    <row r="70" spans="2:31">
      <c r="B70" s="39" t="s">
        <v>48</v>
      </c>
      <c r="C70" s="34">
        <f t="shared" ref="C70:O70" si="71">C17+2</f>
        <v>18.579874080362199</v>
      </c>
      <c r="D70" s="34">
        <f t="shared" si="71"/>
        <v>19.215819181574627</v>
      </c>
      <c r="E70" s="34">
        <f t="shared" si="71"/>
        <v>21.885926004527448</v>
      </c>
      <c r="F70" s="34">
        <f t="shared" si="71"/>
        <v>25.574404848927884</v>
      </c>
      <c r="G70" s="34">
        <f t="shared" si="71"/>
        <v>29.08997028862478</v>
      </c>
      <c r="H70" s="34">
        <f t="shared" si="71"/>
        <v>30.750258802387908</v>
      </c>
      <c r="I70" s="34">
        <f t="shared" si="71"/>
        <v>31.057056107731245</v>
      </c>
      <c r="J70" s="34">
        <f t="shared" si="71"/>
        <v>30.241195503231495</v>
      </c>
      <c r="K70" s="34">
        <f t="shared" si="71"/>
        <v>29.226758040935668</v>
      </c>
      <c r="L70" s="34">
        <f t="shared" si="71"/>
        <v>26.812634850735709</v>
      </c>
      <c r="M70" s="34">
        <f t="shared" si="71"/>
        <v>23.655059393274865</v>
      </c>
      <c r="N70" s="34">
        <f t="shared" si="71"/>
        <v>20.170762126560032</v>
      </c>
      <c r="O70" s="34">
        <f t="shared" si="71"/>
        <v>25.521643269072825</v>
      </c>
      <c r="R70" s="85" t="s">
        <v>44</v>
      </c>
      <c r="S70" s="85">
        <f t="shared" ref="S70:AE70" si="72">S14*1.2</f>
        <v>0</v>
      </c>
      <c r="T70" s="85">
        <f t="shared" si="72"/>
        <v>20.565805754689187</v>
      </c>
      <c r="U70" s="85">
        <f t="shared" si="72"/>
        <v>44.317863105175284</v>
      </c>
      <c r="V70" s="85">
        <f t="shared" si="72"/>
        <v>80.959756456839827</v>
      </c>
      <c r="W70" s="85">
        <f t="shared" si="72"/>
        <v>146.13308455268583</v>
      </c>
      <c r="X70" s="85">
        <f t="shared" si="72"/>
        <v>166.98854954335658</v>
      </c>
      <c r="Y70" s="85">
        <f t="shared" si="72"/>
        <v>186.39571835411957</v>
      </c>
      <c r="Z70" s="85">
        <f t="shared" si="72"/>
        <v>541.37311204949413</v>
      </c>
      <c r="AA70" s="85">
        <f t="shared" si="72"/>
        <v>315.58373760188545</v>
      </c>
      <c r="AB70" s="85">
        <f t="shared" si="72"/>
        <v>224.63073750368258</v>
      </c>
      <c r="AC70" s="85">
        <f t="shared" si="72"/>
        <v>8.1104586074830571</v>
      </c>
      <c r="AD70" s="85">
        <f t="shared" si="72"/>
        <v>0</v>
      </c>
      <c r="AE70" s="85">
        <f t="shared" si="72"/>
        <v>1735.0588235294113</v>
      </c>
    </row>
    <row r="71" spans="2:31">
      <c r="R71" s="85" t="s">
        <v>45</v>
      </c>
      <c r="S71" s="85">
        <f t="shared" ref="S71:AE71" si="73">S15*1.2</f>
        <v>82.856458052149776</v>
      </c>
      <c r="T71" s="85">
        <f t="shared" si="73"/>
        <v>25.198613531323897</v>
      </c>
      <c r="U71" s="85">
        <f t="shared" si="73"/>
        <v>78.158411461563944</v>
      </c>
      <c r="V71" s="85">
        <f t="shared" si="73"/>
        <v>41.855324170673583</v>
      </c>
      <c r="W71" s="85">
        <f t="shared" si="73"/>
        <v>124.14232203002504</v>
      </c>
      <c r="X71" s="85">
        <f t="shared" si="73"/>
        <v>181.94253159905051</v>
      </c>
      <c r="Y71" s="85">
        <f t="shared" si="73"/>
        <v>355.91262049892504</v>
      </c>
      <c r="Z71" s="85">
        <f t="shared" si="73"/>
        <v>489.30867066192218</v>
      </c>
      <c r="AA71" s="85">
        <f t="shared" si="73"/>
        <v>291.13652356812071</v>
      </c>
      <c r="AB71" s="85">
        <f t="shared" si="73"/>
        <v>74.314555160175559</v>
      </c>
      <c r="AC71" s="85">
        <f t="shared" si="73"/>
        <v>47.692291146855958</v>
      </c>
      <c r="AD71" s="85">
        <f t="shared" si="73"/>
        <v>3.132031060390541</v>
      </c>
      <c r="AE71" s="85">
        <f t="shared" si="73"/>
        <v>1795.6503529411766</v>
      </c>
    </row>
    <row r="72" spans="2:31">
      <c r="B72" s="98" t="s">
        <v>173</v>
      </c>
      <c r="C72">
        <v>3</v>
      </c>
      <c r="R72" s="85" t="s">
        <v>46</v>
      </c>
      <c r="S72" s="85">
        <f t="shared" ref="S72:AE72" si="74">S16*1.2</f>
        <v>2.0263654564362255</v>
      </c>
      <c r="T72" s="85">
        <f t="shared" si="74"/>
        <v>8.829163774472125</v>
      </c>
      <c r="U72" s="85">
        <f t="shared" si="74"/>
        <v>56.159271221232537</v>
      </c>
      <c r="V72" s="85">
        <f t="shared" si="74"/>
        <v>111.45010010399243</v>
      </c>
      <c r="W72" s="85">
        <f t="shared" si="74"/>
        <v>261.11166310078221</v>
      </c>
      <c r="X72" s="85">
        <f t="shared" si="74"/>
        <v>93.93651294479362</v>
      </c>
      <c r="Y72" s="85">
        <f t="shared" si="74"/>
        <v>114.05542711941041</v>
      </c>
      <c r="Z72" s="85">
        <f t="shared" si="74"/>
        <v>392.24645621015509</v>
      </c>
      <c r="AA72" s="85">
        <f t="shared" si="74"/>
        <v>542.34224037618117</v>
      </c>
      <c r="AB72" s="85">
        <f t="shared" si="74"/>
        <v>253.58516283401906</v>
      </c>
      <c r="AC72" s="85">
        <f t="shared" si="74"/>
        <v>47.330107446760415</v>
      </c>
      <c r="AD72" s="85">
        <f t="shared" si="74"/>
        <v>0</v>
      </c>
      <c r="AE72" s="85">
        <f t="shared" si="74"/>
        <v>1883.0724705882355</v>
      </c>
    </row>
    <row r="73" spans="2:31">
      <c r="R73" s="85" t="s">
        <v>47</v>
      </c>
      <c r="S73" s="85">
        <f t="shared" ref="S73:AE73" si="75">S17*1.2</f>
        <v>11.932302763839632</v>
      </c>
      <c r="T73" s="85">
        <f t="shared" si="75"/>
        <v>50.712286746318426</v>
      </c>
      <c r="U73" s="85">
        <f t="shared" si="75"/>
        <v>62.786640733537098</v>
      </c>
      <c r="V73" s="85">
        <f t="shared" si="75"/>
        <v>153.98352614288282</v>
      </c>
      <c r="W73" s="85">
        <f t="shared" si="75"/>
        <v>243.90195054181717</v>
      </c>
      <c r="X73" s="85">
        <f t="shared" si="75"/>
        <v>266.63014628246407</v>
      </c>
      <c r="Y73" s="85">
        <f t="shared" si="75"/>
        <v>280.55116617361028</v>
      </c>
      <c r="Z73" s="85">
        <f t="shared" si="75"/>
        <v>409.39162577840256</v>
      </c>
      <c r="AA73" s="85">
        <f t="shared" si="75"/>
        <v>489.08236209404572</v>
      </c>
      <c r="AB73" s="85">
        <f t="shared" si="75"/>
        <v>30.541013026494294</v>
      </c>
      <c r="AC73" s="85">
        <f t="shared" si="75"/>
        <v>36.791266855172189</v>
      </c>
      <c r="AD73" s="85">
        <f t="shared" si="75"/>
        <v>8.665124626121635</v>
      </c>
      <c r="AE73" s="85">
        <f t="shared" si="75"/>
        <v>2044.9694117647061</v>
      </c>
    </row>
    <row r="74" spans="2:31">
      <c r="B74" s="36" t="s">
        <v>38</v>
      </c>
      <c r="C74" s="35">
        <v>1</v>
      </c>
      <c r="D74" s="35">
        <v>2</v>
      </c>
      <c r="E74" s="35">
        <v>3</v>
      </c>
      <c r="F74" s="35">
        <v>4</v>
      </c>
      <c r="G74" s="35">
        <v>5</v>
      </c>
      <c r="H74" s="35">
        <v>6</v>
      </c>
      <c r="I74" s="35">
        <v>7</v>
      </c>
      <c r="J74" s="35">
        <v>8</v>
      </c>
      <c r="K74" s="35">
        <v>9</v>
      </c>
      <c r="L74" s="35">
        <v>10</v>
      </c>
      <c r="M74" s="35">
        <v>11</v>
      </c>
      <c r="N74" s="35">
        <v>12</v>
      </c>
      <c r="O74" s="36" t="s">
        <v>17</v>
      </c>
      <c r="R74" s="85" t="s">
        <v>48</v>
      </c>
      <c r="S74" s="85">
        <f t="shared" ref="S74:AE74" si="76">S18*1.2</f>
        <v>8.769529160775388</v>
      </c>
      <c r="T74" s="85">
        <f t="shared" si="76"/>
        <v>16.00787069030428</v>
      </c>
      <c r="U74" s="85">
        <f t="shared" si="76"/>
        <v>19.627041455068728</v>
      </c>
      <c r="V74" s="85">
        <f t="shared" si="76"/>
        <v>63.474687258945657</v>
      </c>
      <c r="W74" s="85">
        <f t="shared" si="76"/>
        <v>649.78035115078603</v>
      </c>
      <c r="X74" s="85">
        <f t="shared" si="76"/>
        <v>167.03865068143594</v>
      </c>
      <c r="Y74" s="85">
        <f t="shared" si="76"/>
        <v>258.21391417838646</v>
      </c>
      <c r="Z74" s="85">
        <f t="shared" si="76"/>
        <v>222.99659865971702</v>
      </c>
      <c r="AA74" s="85">
        <f t="shared" si="76"/>
        <v>213.11347849439875</v>
      </c>
      <c r="AB74" s="85">
        <f t="shared" si="76"/>
        <v>222.3006042818777</v>
      </c>
      <c r="AC74" s="85">
        <f t="shared" si="76"/>
        <v>57.767533360663272</v>
      </c>
      <c r="AD74" s="85">
        <f t="shared" si="76"/>
        <v>58.324328862934728</v>
      </c>
      <c r="AE74" s="85">
        <f t="shared" si="76"/>
        <v>1957.4145882352939</v>
      </c>
    </row>
    <row r="75" spans="2:31">
      <c r="B75" s="39" t="s">
        <v>67</v>
      </c>
      <c r="C75" s="34">
        <f>C9+3</f>
        <v>18.306594982078852</v>
      </c>
      <c r="D75" s="34">
        <f t="shared" ref="D75:O75" si="77">D9+3</f>
        <v>19.764655172413793</v>
      </c>
      <c r="E75" s="34">
        <f t="shared" si="77"/>
        <v>22.848745519713262</v>
      </c>
      <c r="F75" s="34">
        <f t="shared" si="77"/>
        <v>26.747555555555554</v>
      </c>
      <c r="G75" s="34">
        <f t="shared" si="77"/>
        <v>29.875053763440853</v>
      </c>
      <c r="H75" s="34">
        <f t="shared" si="77"/>
        <v>31.021851851851853</v>
      </c>
      <c r="I75" s="34">
        <f t="shared" si="77"/>
        <v>31.207240143369184</v>
      </c>
      <c r="J75" s="34">
        <f t="shared" si="77"/>
        <v>30.602652329749102</v>
      </c>
      <c r="K75" s="34">
        <f t="shared" si="77"/>
        <v>29.040074074074077</v>
      </c>
      <c r="L75" s="34">
        <f t="shared" si="77"/>
        <v>26.520501792114693</v>
      </c>
      <c r="M75" s="34">
        <f t="shared" si="77"/>
        <v>22.827037037037044</v>
      </c>
      <c r="N75" s="34">
        <f t="shared" si="77"/>
        <v>19.495985663082433</v>
      </c>
      <c r="O75" s="34">
        <f t="shared" si="77"/>
        <v>25.688162323706724</v>
      </c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</row>
    <row r="76" spans="2:31">
      <c r="B76" s="39" t="s">
        <v>64</v>
      </c>
      <c r="C76" s="34">
        <f t="shared" ref="C76:M76" si="78">C10+3</f>
        <v>19.820373514431243</v>
      </c>
      <c r="D76" s="34">
        <f t="shared" si="78"/>
        <v>20.802534353124187</v>
      </c>
      <c r="E76" s="34">
        <f t="shared" si="78"/>
        <v>23.314940577249569</v>
      </c>
      <c r="F76" s="34">
        <f t="shared" si="78"/>
        <v>27.158070175438599</v>
      </c>
      <c r="G76" s="34">
        <f t="shared" si="78"/>
        <v>30.055178268251272</v>
      </c>
      <c r="H76" s="34">
        <f t="shared" si="78"/>
        <v>31.916842105263161</v>
      </c>
      <c r="I76" s="34">
        <f t="shared" si="78"/>
        <v>31.968421052631577</v>
      </c>
      <c r="J76" s="34">
        <f t="shared" si="78"/>
        <v>31.486587436332762</v>
      </c>
      <c r="K76" s="34">
        <f t="shared" si="78"/>
        <v>30.547894736842103</v>
      </c>
      <c r="L76" s="34">
        <f t="shared" si="78"/>
        <v>28.516298811544985</v>
      </c>
      <c r="M76" s="34">
        <f t="shared" si="78"/>
        <v>24.995614035087716</v>
      </c>
      <c r="N76" s="34">
        <f t="shared" ref="N76:O76" si="79">N10+3</f>
        <v>21.818336162988114</v>
      </c>
      <c r="O76" s="34">
        <f t="shared" si="79"/>
        <v>26.866757602432106</v>
      </c>
      <c r="R76" s="104" t="s">
        <v>173</v>
      </c>
      <c r="S76" s="104">
        <v>1.3</v>
      </c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</row>
    <row r="77" spans="2:31">
      <c r="B77" s="39" t="s">
        <v>68</v>
      </c>
      <c r="C77" s="34">
        <f t="shared" ref="C77:M77" si="80">C11+3</f>
        <v>19.341865357643762</v>
      </c>
      <c r="D77" s="34">
        <f t="shared" si="80"/>
        <v>20.378171717712572</v>
      </c>
      <c r="E77" s="34">
        <f t="shared" si="80"/>
        <v>23.176788218793828</v>
      </c>
      <c r="F77" s="34">
        <f t="shared" si="80"/>
        <v>26.825724637681155</v>
      </c>
      <c r="G77" s="34">
        <f t="shared" si="80"/>
        <v>29.935904628331006</v>
      </c>
      <c r="H77" s="34">
        <f t="shared" si="80"/>
        <v>31.616474637681147</v>
      </c>
      <c r="I77" s="34">
        <f t="shared" si="80"/>
        <v>31.855550760599854</v>
      </c>
      <c r="J77" s="34">
        <f t="shared" si="80"/>
        <v>31.342526020521142</v>
      </c>
      <c r="K77" s="34">
        <f t="shared" si="80"/>
        <v>30.217246376811598</v>
      </c>
      <c r="L77" s="34">
        <f t="shared" si="80"/>
        <v>27.740462833099578</v>
      </c>
      <c r="M77" s="34">
        <f t="shared" si="80"/>
        <v>24.309014492753629</v>
      </c>
      <c r="N77" s="34">
        <f t="shared" ref="N77:O77" si="81">N11+3</f>
        <v>20.813113604488077</v>
      </c>
      <c r="O77" s="34">
        <f t="shared" si="81"/>
        <v>26.462736940509775</v>
      </c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</row>
    <row r="78" spans="2:31">
      <c r="B78" s="39" t="s">
        <v>69</v>
      </c>
      <c r="C78" s="34">
        <f t="shared" ref="C78:M78" si="82">C12+3</f>
        <v>19.58786816269285</v>
      </c>
      <c r="D78" s="34">
        <f t="shared" si="82"/>
        <v>20.475168665667162</v>
      </c>
      <c r="E78" s="34">
        <f t="shared" si="82"/>
        <v>23.142145862552592</v>
      </c>
      <c r="F78" s="34">
        <f t="shared" si="82"/>
        <v>27.04</v>
      </c>
      <c r="G78" s="34">
        <f t="shared" si="82"/>
        <v>30.043057503506315</v>
      </c>
      <c r="H78" s="34">
        <f t="shared" si="82"/>
        <v>32.020362318840576</v>
      </c>
      <c r="I78" s="34">
        <f t="shared" si="82"/>
        <v>32.217531556802243</v>
      </c>
      <c r="J78" s="34">
        <f t="shared" si="82"/>
        <v>31.618653576437595</v>
      </c>
      <c r="K78" s="34">
        <f t="shared" si="82"/>
        <v>30.570797101449276</v>
      </c>
      <c r="L78" s="34">
        <f t="shared" si="82"/>
        <v>28.091725105189333</v>
      </c>
      <c r="M78" s="34">
        <f t="shared" si="82"/>
        <v>24.588840579710144</v>
      </c>
      <c r="N78" s="34">
        <f t="shared" ref="N78:O78" si="83">N12+3</f>
        <v>21.201402524544182</v>
      </c>
      <c r="O78" s="34">
        <f t="shared" si="83"/>
        <v>26.716462746449356</v>
      </c>
      <c r="R78" s="106" t="s">
        <v>38</v>
      </c>
      <c r="S78" s="85">
        <v>1</v>
      </c>
      <c r="T78" s="85">
        <v>2</v>
      </c>
      <c r="U78" s="85">
        <v>3</v>
      </c>
      <c r="V78" s="85">
        <v>4</v>
      </c>
      <c r="W78" s="85">
        <v>5</v>
      </c>
      <c r="X78" s="85">
        <v>6</v>
      </c>
      <c r="Y78" s="85">
        <v>7</v>
      </c>
      <c r="Z78" s="85">
        <v>8</v>
      </c>
      <c r="AA78" s="85">
        <v>9</v>
      </c>
      <c r="AB78" s="85">
        <v>10</v>
      </c>
      <c r="AC78" s="85">
        <v>11</v>
      </c>
      <c r="AD78" s="85">
        <v>12</v>
      </c>
      <c r="AE78" s="85" t="s">
        <v>17</v>
      </c>
    </row>
    <row r="79" spans="2:31">
      <c r="B79" s="39" t="s">
        <v>40</v>
      </c>
      <c r="C79" s="34">
        <f t="shared" ref="C79:M79" si="84">C13+3</f>
        <v>19.564865430622007</v>
      </c>
      <c r="D79" s="34">
        <f t="shared" si="84"/>
        <v>20.027870813397136</v>
      </c>
      <c r="E79" s="34">
        <f t="shared" si="84"/>
        <v>22.790071770334929</v>
      </c>
      <c r="F79" s="34">
        <f t="shared" si="84"/>
        <v>26.512772461456674</v>
      </c>
      <c r="G79" s="34">
        <f t="shared" si="84"/>
        <v>30.03923444976077</v>
      </c>
      <c r="H79" s="34">
        <f t="shared" si="84"/>
        <v>31.74506911217437</v>
      </c>
      <c r="I79" s="34">
        <f t="shared" si="84"/>
        <v>32.113922115895797</v>
      </c>
      <c r="J79" s="34">
        <f t="shared" si="84"/>
        <v>31.098587852206265</v>
      </c>
      <c r="K79" s="34">
        <f t="shared" si="84"/>
        <v>29.995933014354065</v>
      </c>
      <c r="L79" s="34">
        <f t="shared" si="84"/>
        <v>27.562200956937808</v>
      </c>
      <c r="M79" s="34">
        <f t="shared" si="84"/>
        <v>24.507177033492823</v>
      </c>
      <c r="N79" s="34">
        <f t="shared" ref="N79:O79" si="85">N13+3</f>
        <v>20.946889952153107</v>
      </c>
      <c r="O79" s="34">
        <f t="shared" si="85"/>
        <v>26.408716246898816</v>
      </c>
      <c r="R79" s="85" t="s">
        <v>39</v>
      </c>
      <c r="S79" s="85">
        <f>S9*1.3</f>
        <v>0</v>
      </c>
      <c r="T79" s="85">
        <f t="shared" ref="T79:AE79" si="86">T9*1.3</f>
        <v>28.535297049817579</v>
      </c>
      <c r="U79" s="85">
        <f t="shared" si="86"/>
        <v>0</v>
      </c>
      <c r="V79" s="85">
        <f t="shared" si="86"/>
        <v>62.327096187759452</v>
      </c>
      <c r="W79" s="85">
        <f t="shared" si="86"/>
        <v>285.35297049817581</v>
      </c>
      <c r="X79" s="85">
        <f t="shared" si="86"/>
        <v>60.074309578563316</v>
      </c>
      <c r="Y79" s="85">
        <f t="shared" si="86"/>
        <v>124.6541923755189</v>
      </c>
      <c r="Z79" s="85">
        <f t="shared" si="86"/>
        <v>369.6071896821108</v>
      </c>
      <c r="AA79" s="85">
        <f t="shared" si="86"/>
        <v>108.13375724141397</v>
      </c>
      <c r="AB79" s="85">
        <f t="shared" si="86"/>
        <v>1070.3740109160522</v>
      </c>
      <c r="AC79" s="85">
        <f t="shared" si="86"/>
        <v>0</v>
      </c>
      <c r="AD79" s="85">
        <f t="shared" si="86"/>
        <v>0</v>
      </c>
      <c r="AE79" s="85">
        <f t="shared" si="86"/>
        <v>2109.0588235294117</v>
      </c>
    </row>
    <row r="80" spans="2:31">
      <c r="B80" s="39" t="s">
        <v>43</v>
      </c>
      <c r="C80" s="34">
        <f t="shared" ref="C80:M80" si="87">C14+3</f>
        <v>19.329763170776996</v>
      </c>
      <c r="D80" s="34">
        <f t="shared" si="87"/>
        <v>20.205561334044798</v>
      </c>
      <c r="E80" s="34">
        <f t="shared" si="87"/>
        <v>22.863488124778449</v>
      </c>
      <c r="F80" s="34">
        <f t="shared" si="87"/>
        <v>26.568728414442695</v>
      </c>
      <c r="G80" s="34">
        <f t="shared" si="87"/>
        <v>29.995833966340868</v>
      </c>
      <c r="H80" s="34">
        <f t="shared" si="87"/>
        <v>31.796535845107272</v>
      </c>
      <c r="I80" s="34">
        <f t="shared" si="87"/>
        <v>32.186588680137049</v>
      </c>
      <c r="J80" s="34">
        <f t="shared" si="87"/>
        <v>31.392081497611453</v>
      </c>
      <c r="K80" s="34">
        <f t="shared" si="87"/>
        <v>30.276750392464681</v>
      </c>
      <c r="L80" s="34">
        <f t="shared" si="87"/>
        <v>27.692930571732415</v>
      </c>
      <c r="M80" s="34">
        <f t="shared" si="87"/>
        <v>24.222087912087922</v>
      </c>
      <c r="N80" s="34">
        <f t="shared" ref="N80:O80" si="88">N14+3</f>
        <v>20.825581944936783</v>
      </c>
      <c r="O80" s="34">
        <f t="shared" si="88"/>
        <v>26.44632765453845</v>
      </c>
      <c r="R80" s="85" t="s">
        <v>40</v>
      </c>
      <c r="S80" s="85">
        <f t="shared" ref="S80:AE80" si="89">S10*1.3</f>
        <v>5.3339751407798897</v>
      </c>
      <c r="T80" s="85">
        <f t="shared" si="89"/>
        <v>26.517476414162882</v>
      </c>
      <c r="U80" s="85">
        <f t="shared" si="89"/>
        <v>92.049171000887242</v>
      </c>
      <c r="V80" s="85">
        <f t="shared" si="89"/>
        <v>116.43305735873818</v>
      </c>
      <c r="W80" s="85">
        <f t="shared" si="89"/>
        <v>356.00474082462352</v>
      </c>
      <c r="X80" s="85">
        <f t="shared" si="89"/>
        <v>165.20083007444006</v>
      </c>
      <c r="Y80" s="85">
        <f t="shared" si="89"/>
        <v>313.63773827785764</v>
      </c>
      <c r="Z80" s="85">
        <f t="shared" si="89"/>
        <v>378.4074364158991</v>
      </c>
      <c r="AA80" s="85">
        <f t="shared" si="89"/>
        <v>503.07005542041196</v>
      </c>
      <c r="AB80" s="85">
        <f t="shared" si="89"/>
        <v>328.61858845896222</v>
      </c>
      <c r="AC80" s="85">
        <f t="shared" si="89"/>
        <v>4.7243779818336167</v>
      </c>
      <c r="AD80" s="85">
        <f t="shared" si="89"/>
        <v>2.5907879255216608</v>
      </c>
      <c r="AE80" s="85">
        <f t="shared" si="89"/>
        <v>2292.5882352941176</v>
      </c>
    </row>
    <row r="81" spans="2:31">
      <c r="B81" s="39" t="s">
        <v>45</v>
      </c>
      <c r="C81" s="34">
        <f t="shared" ref="C81:M81" si="90">C15+3</f>
        <v>19.347826086956523</v>
      </c>
      <c r="D81" s="34">
        <f t="shared" si="90"/>
        <v>20.051930284857573</v>
      </c>
      <c r="E81" s="34">
        <f t="shared" si="90"/>
        <v>22.618092566619918</v>
      </c>
      <c r="F81" s="34">
        <f t="shared" si="90"/>
        <v>26.297753623188395</v>
      </c>
      <c r="G81" s="34">
        <f t="shared" si="90"/>
        <v>29.882889200561014</v>
      </c>
      <c r="H81" s="34">
        <f t="shared" si="90"/>
        <v>31.668043478260874</v>
      </c>
      <c r="I81" s="34">
        <f t="shared" si="90"/>
        <v>32.131837307152878</v>
      </c>
      <c r="J81" s="34">
        <f t="shared" si="90"/>
        <v>31.311991584852738</v>
      </c>
      <c r="K81" s="34">
        <f t="shared" si="90"/>
        <v>30.026159420289854</v>
      </c>
      <c r="L81" s="34">
        <f t="shared" si="90"/>
        <v>27.394670406732114</v>
      </c>
      <c r="M81" s="34">
        <f t="shared" si="90"/>
        <v>24.250144927536233</v>
      </c>
      <c r="N81" s="34">
        <f t="shared" ref="N81:O81" si="91">N15+3</f>
        <v>20.791374474053292</v>
      </c>
      <c r="O81" s="34">
        <f t="shared" si="91"/>
        <v>26.314392780088443</v>
      </c>
      <c r="R81" s="85" t="s">
        <v>41</v>
      </c>
      <c r="S81" s="85">
        <f t="shared" ref="S81:AE81" si="92">S11*1.3</f>
        <v>21.622707495569539</v>
      </c>
      <c r="T81" s="85">
        <f t="shared" si="92"/>
        <v>4.7889217943207711</v>
      </c>
      <c r="U81" s="85">
        <f t="shared" si="92"/>
        <v>52.097664368519908</v>
      </c>
      <c r="V81" s="85">
        <f t="shared" si="92"/>
        <v>102.01854610325763</v>
      </c>
      <c r="W81" s="85">
        <f t="shared" si="92"/>
        <v>72.704539968324426</v>
      </c>
      <c r="X81" s="85">
        <f t="shared" si="92"/>
        <v>184.59116734472792</v>
      </c>
      <c r="Y81" s="85">
        <f t="shared" si="92"/>
        <v>429.11641653959151</v>
      </c>
      <c r="Z81" s="85">
        <f t="shared" si="92"/>
        <v>270.21128427349316</v>
      </c>
      <c r="AA81" s="85">
        <f t="shared" si="92"/>
        <v>166.30619322095768</v>
      </c>
      <c r="AB81" s="85">
        <f t="shared" si="92"/>
        <v>60.079200692387857</v>
      </c>
      <c r="AC81" s="85">
        <f t="shared" si="92"/>
        <v>86.345711140026026</v>
      </c>
      <c r="AD81" s="85">
        <f t="shared" si="92"/>
        <v>0</v>
      </c>
      <c r="AE81" s="85">
        <f t="shared" si="92"/>
        <v>1449.8823529411766</v>
      </c>
    </row>
    <row r="82" spans="2:31">
      <c r="B82" s="39" t="s">
        <v>70</v>
      </c>
      <c r="C82" s="34">
        <f t="shared" ref="C82:M82" si="93">C16+3</f>
        <v>18.650035370684776</v>
      </c>
      <c r="D82" s="34">
        <f t="shared" si="93"/>
        <v>19.385908467288914</v>
      </c>
      <c r="E82" s="34">
        <f t="shared" si="93"/>
        <v>22.136262026032831</v>
      </c>
      <c r="F82" s="34">
        <f t="shared" si="93"/>
        <v>25.774070525706637</v>
      </c>
      <c r="G82" s="34">
        <f t="shared" si="93"/>
        <v>29.119435607668365</v>
      </c>
      <c r="H82" s="34">
        <f t="shared" si="93"/>
        <v>30.863800469054585</v>
      </c>
      <c r="I82" s="34">
        <f t="shared" si="93"/>
        <v>31.227393800747105</v>
      </c>
      <c r="J82" s="34">
        <f t="shared" si="93"/>
        <v>30.576450879575592</v>
      </c>
      <c r="K82" s="34">
        <f t="shared" si="93"/>
        <v>29.346966374268998</v>
      </c>
      <c r="L82" s="34">
        <f t="shared" si="93"/>
        <v>26.855068619128463</v>
      </c>
      <c r="M82" s="34">
        <f t="shared" si="93"/>
        <v>23.641760782163743</v>
      </c>
      <c r="N82" s="34">
        <f t="shared" ref="N82:O82" si="94">N16+3</f>
        <v>20.05312959818902</v>
      </c>
      <c r="O82" s="34">
        <f t="shared" si="94"/>
        <v>25.635856876709084</v>
      </c>
      <c r="R82" s="85" t="s">
        <v>42</v>
      </c>
      <c r="S82" s="85">
        <f t="shared" ref="S82:AE82" si="95">S12*1.3</f>
        <v>54.008655233210455</v>
      </c>
      <c r="T82" s="85">
        <f t="shared" si="95"/>
        <v>6.3010097772078861</v>
      </c>
      <c r="U82" s="85">
        <f t="shared" si="95"/>
        <v>39.90639525564994</v>
      </c>
      <c r="V82" s="85">
        <f t="shared" si="95"/>
        <v>57.909280333386768</v>
      </c>
      <c r="W82" s="85">
        <f t="shared" si="95"/>
        <v>110.11764705882354</v>
      </c>
      <c r="X82" s="85">
        <f t="shared" si="95"/>
        <v>217.38483731367205</v>
      </c>
      <c r="Y82" s="85">
        <f t="shared" si="95"/>
        <v>537.23609552812945</v>
      </c>
      <c r="Z82" s="85">
        <f t="shared" si="95"/>
        <v>277.54447828177592</v>
      </c>
      <c r="AA82" s="85">
        <f t="shared" si="95"/>
        <v>208.08334669017469</v>
      </c>
      <c r="AB82" s="85">
        <f t="shared" si="95"/>
        <v>113.71822407437088</v>
      </c>
      <c r="AC82" s="85">
        <f t="shared" si="95"/>
        <v>21.003365924026287</v>
      </c>
      <c r="AD82" s="85">
        <f t="shared" si="95"/>
        <v>63.610193941336753</v>
      </c>
      <c r="AE82" s="85">
        <f t="shared" si="95"/>
        <v>1706.8235294117642</v>
      </c>
    </row>
    <row r="83" spans="2:31">
      <c r="B83" s="39" t="s">
        <v>48</v>
      </c>
      <c r="C83" s="34">
        <f t="shared" ref="C83:M83" si="96">C17+3</f>
        <v>19.579874080362199</v>
      </c>
      <c r="D83" s="34">
        <f t="shared" si="96"/>
        <v>20.215819181574627</v>
      </c>
      <c r="E83" s="34">
        <f t="shared" si="96"/>
        <v>22.885926004527448</v>
      </c>
      <c r="F83" s="34">
        <f t="shared" si="96"/>
        <v>26.574404848927884</v>
      </c>
      <c r="G83" s="34">
        <f t="shared" si="96"/>
        <v>30.08997028862478</v>
      </c>
      <c r="H83" s="34">
        <f t="shared" si="96"/>
        <v>31.750258802387908</v>
      </c>
      <c r="I83" s="34">
        <f t="shared" si="96"/>
        <v>32.057056107731242</v>
      </c>
      <c r="J83" s="34">
        <f t="shared" si="96"/>
        <v>31.241195503231495</v>
      </c>
      <c r="K83" s="34">
        <f t="shared" si="96"/>
        <v>30.226758040935668</v>
      </c>
      <c r="L83" s="34">
        <f t="shared" si="96"/>
        <v>27.812634850735709</v>
      </c>
      <c r="M83" s="34">
        <f t="shared" si="96"/>
        <v>24.655059393274865</v>
      </c>
      <c r="N83" s="34">
        <f t="shared" ref="N83:O83" si="97">N17+3</f>
        <v>21.170762126560032</v>
      </c>
      <c r="O83" s="34">
        <f t="shared" si="97"/>
        <v>26.521643269072825</v>
      </c>
      <c r="R83" s="85" t="s">
        <v>43</v>
      </c>
      <c r="S83" s="85">
        <f t="shared" ref="S83:AE83" si="98">S13*1.3</f>
        <v>61.338985673175102</v>
      </c>
      <c r="T83" s="85">
        <f t="shared" si="98"/>
        <v>20.758486245629236</v>
      </c>
      <c r="U83" s="85">
        <f t="shared" si="98"/>
        <v>75.698239316768252</v>
      </c>
      <c r="V83" s="85">
        <f t="shared" si="98"/>
        <v>23.880063124671228</v>
      </c>
      <c r="W83" s="85">
        <f t="shared" si="98"/>
        <v>183.86087817557322</v>
      </c>
      <c r="X83" s="85">
        <f t="shared" si="98"/>
        <v>287.96546709162357</v>
      </c>
      <c r="Y83" s="85">
        <f t="shared" si="98"/>
        <v>312.15768790419901</v>
      </c>
      <c r="Z83" s="85">
        <f t="shared" si="98"/>
        <v>448.10236098647778</v>
      </c>
      <c r="AA83" s="85">
        <f t="shared" si="98"/>
        <v>238.33239471485595</v>
      </c>
      <c r="AB83" s="85">
        <f t="shared" si="98"/>
        <v>26.065166940000616</v>
      </c>
      <c r="AC83" s="85">
        <f t="shared" si="98"/>
        <v>82.409629606708535</v>
      </c>
      <c r="AD83" s="85">
        <f t="shared" si="98"/>
        <v>19.66593433796454</v>
      </c>
      <c r="AE83" s="85">
        <f t="shared" si="98"/>
        <v>1780.2352941176473</v>
      </c>
    </row>
    <row r="84" spans="2:31">
      <c r="R84" s="85" t="s">
        <v>44</v>
      </c>
      <c r="S84" s="85">
        <f t="shared" ref="S84:AE84" si="99">S14*1.3</f>
        <v>0</v>
      </c>
      <c r="T84" s="85">
        <f t="shared" si="99"/>
        <v>22.279622900913289</v>
      </c>
      <c r="U84" s="85">
        <f t="shared" si="99"/>
        <v>48.011018363939897</v>
      </c>
      <c r="V84" s="85">
        <f t="shared" si="99"/>
        <v>87.706402828243156</v>
      </c>
      <c r="W84" s="85">
        <f t="shared" si="99"/>
        <v>158.310841598743</v>
      </c>
      <c r="X84" s="85">
        <f t="shared" si="99"/>
        <v>180.90426200530297</v>
      </c>
      <c r="Y84" s="85">
        <f t="shared" si="99"/>
        <v>201.92869488362953</v>
      </c>
      <c r="Z84" s="85">
        <f t="shared" si="99"/>
        <v>586.48753805361878</v>
      </c>
      <c r="AA84" s="85">
        <f t="shared" si="99"/>
        <v>341.88238240204259</v>
      </c>
      <c r="AB84" s="85">
        <f t="shared" si="99"/>
        <v>243.34996562898945</v>
      </c>
      <c r="AC84" s="85">
        <f t="shared" si="99"/>
        <v>8.7863301581066455</v>
      </c>
      <c r="AD84" s="85">
        <f t="shared" si="99"/>
        <v>0</v>
      </c>
      <c r="AE84" s="85">
        <f t="shared" si="99"/>
        <v>1879.6470588235291</v>
      </c>
    </row>
    <row r="85" spans="2:31">
      <c r="B85" s="98" t="s">
        <v>173</v>
      </c>
      <c r="C85">
        <v>4</v>
      </c>
      <c r="R85" s="85" t="s">
        <v>45</v>
      </c>
      <c r="S85" s="85">
        <f t="shared" ref="S85:AE85" si="100">S15*1.3</f>
        <v>89.761162889828924</v>
      </c>
      <c r="T85" s="85">
        <f t="shared" si="100"/>
        <v>27.298497992267556</v>
      </c>
      <c r="U85" s="85">
        <f t="shared" si="100"/>
        <v>84.671612416694273</v>
      </c>
      <c r="V85" s="85">
        <f t="shared" si="100"/>
        <v>45.343267851563049</v>
      </c>
      <c r="W85" s="85">
        <f t="shared" si="100"/>
        <v>134.48751553252714</v>
      </c>
      <c r="X85" s="85">
        <f t="shared" si="100"/>
        <v>197.10440923230473</v>
      </c>
      <c r="Y85" s="85">
        <f t="shared" si="100"/>
        <v>385.57200554050218</v>
      </c>
      <c r="Z85" s="85">
        <f t="shared" si="100"/>
        <v>530.08439321708238</v>
      </c>
      <c r="AA85" s="85">
        <f t="shared" si="100"/>
        <v>315.39790053213079</v>
      </c>
      <c r="AB85" s="85">
        <f t="shared" si="100"/>
        <v>80.507434756856853</v>
      </c>
      <c r="AC85" s="85">
        <f t="shared" si="100"/>
        <v>51.666648742427284</v>
      </c>
      <c r="AD85" s="85">
        <f t="shared" si="100"/>
        <v>3.3930336487564197</v>
      </c>
      <c r="AE85" s="85">
        <f t="shared" si="100"/>
        <v>1945.2878823529413</v>
      </c>
    </row>
    <row r="86" spans="2:31">
      <c r="R86" s="85" t="s">
        <v>46</v>
      </c>
      <c r="S86" s="85">
        <f t="shared" ref="S86:AE86" si="101">S16*1.3</f>
        <v>2.1952292444725776</v>
      </c>
      <c r="T86" s="85">
        <f t="shared" si="101"/>
        <v>9.5649274223448018</v>
      </c>
      <c r="U86" s="85">
        <f t="shared" si="101"/>
        <v>60.839210489668588</v>
      </c>
      <c r="V86" s="85">
        <f t="shared" si="101"/>
        <v>120.7376084459918</v>
      </c>
      <c r="W86" s="85">
        <f t="shared" si="101"/>
        <v>282.87096835918072</v>
      </c>
      <c r="X86" s="85">
        <f t="shared" si="101"/>
        <v>101.76455569019311</v>
      </c>
      <c r="Y86" s="85">
        <f t="shared" si="101"/>
        <v>123.56004604602795</v>
      </c>
      <c r="Z86" s="85">
        <f t="shared" si="101"/>
        <v>424.93366089433471</v>
      </c>
      <c r="AA86" s="85">
        <f t="shared" si="101"/>
        <v>587.53742707419633</v>
      </c>
      <c r="AB86" s="85">
        <f t="shared" si="101"/>
        <v>274.71725973685398</v>
      </c>
      <c r="AC86" s="85">
        <f t="shared" si="101"/>
        <v>51.274283067323786</v>
      </c>
      <c r="AD86" s="85">
        <f t="shared" si="101"/>
        <v>0</v>
      </c>
      <c r="AE86" s="85">
        <f t="shared" si="101"/>
        <v>2039.9951764705886</v>
      </c>
    </row>
    <row r="87" spans="2:31">
      <c r="B87" s="36" t="s">
        <v>38</v>
      </c>
      <c r="C87" s="35">
        <v>1</v>
      </c>
      <c r="D87" s="35">
        <v>2</v>
      </c>
      <c r="E87" s="35">
        <v>3</v>
      </c>
      <c r="F87" s="35">
        <v>4</v>
      </c>
      <c r="G87" s="35">
        <v>5</v>
      </c>
      <c r="H87" s="35">
        <v>6</v>
      </c>
      <c r="I87" s="35">
        <v>7</v>
      </c>
      <c r="J87" s="35">
        <v>8</v>
      </c>
      <c r="K87" s="35">
        <v>9</v>
      </c>
      <c r="L87" s="35">
        <v>10</v>
      </c>
      <c r="M87" s="35">
        <v>11</v>
      </c>
      <c r="N87" s="35">
        <v>12</v>
      </c>
      <c r="O87" s="36" t="s">
        <v>17</v>
      </c>
      <c r="R87" s="85" t="s">
        <v>47</v>
      </c>
      <c r="S87" s="85">
        <f t="shared" ref="S87:AE87" si="102">S17*1.3</f>
        <v>12.926661327492933</v>
      </c>
      <c r="T87" s="85">
        <f t="shared" si="102"/>
        <v>54.938310641844964</v>
      </c>
      <c r="U87" s="85">
        <f t="shared" si="102"/>
        <v>68.018860794665201</v>
      </c>
      <c r="V87" s="85">
        <f t="shared" si="102"/>
        <v>166.81548665478974</v>
      </c>
      <c r="W87" s="85">
        <f t="shared" si="102"/>
        <v>264.22711308696864</v>
      </c>
      <c r="X87" s="85">
        <f t="shared" si="102"/>
        <v>288.84932513933614</v>
      </c>
      <c r="Y87" s="85">
        <f t="shared" si="102"/>
        <v>303.93043002141121</v>
      </c>
      <c r="Z87" s="85">
        <f t="shared" si="102"/>
        <v>443.50759459326946</v>
      </c>
      <c r="AA87" s="85">
        <f t="shared" si="102"/>
        <v>529.83922560188296</v>
      </c>
      <c r="AB87" s="85">
        <f t="shared" si="102"/>
        <v>33.086097445368821</v>
      </c>
      <c r="AC87" s="85">
        <f t="shared" si="102"/>
        <v>39.857205759769869</v>
      </c>
      <c r="AD87" s="85">
        <f t="shared" si="102"/>
        <v>9.3872183449651043</v>
      </c>
      <c r="AE87" s="85">
        <f t="shared" si="102"/>
        <v>2215.3835294117653</v>
      </c>
    </row>
    <row r="88" spans="2:31">
      <c r="B88" s="39" t="s">
        <v>67</v>
      </c>
      <c r="C88" s="34">
        <f>C9+4</f>
        <v>19.306594982078852</v>
      </c>
      <c r="D88" s="34">
        <f t="shared" ref="D88:O88" si="103">D9+4</f>
        <v>20.764655172413793</v>
      </c>
      <c r="E88" s="34">
        <f t="shared" si="103"/>
        <v>23.848745519713262</v>
      </c>
      <c r="F88" s="34">
        <f t="shared" si="103"/>
        <v>27.747555555555554</v>
      </c>
      <c r="G88" s="34">
        <f t="shared" si="103"/>
        <v>30.875053763440853</v>
      </c>
      <c r="H88" s="34">
        <f t="shared" si="103"/>
        <v>32.021851851851849</v>
      </c>
      <c r="I88" s="34">
        <f t="shared" si="103"/>
        <v>32.207240143369184</v>
      </c>
      <c r="J88" s="34">
        <f t="shared" si="103"/>
        <v>31.602652329749102</v>
      </c>
      <c r="K88" s="34">
        <f t="shared" si="103"/>
        <v>30.040074074074077</v>
      </c>
      <c r="L88" s="34">
        <f t="shared" si="103"/>
        <v>27.520501792114693</v>
      </c>
      <c r="M88" s="34">
        <f t="shared" si="103"/>
        <v>23.827037037037044</v>
      </c>
      <c r="N88" s="34">
        <f t="shared" si="103"/>
        <v>20.495985663082433</v>
      </c>
      <c r="O88" s="34">
        <f t="shared" si="103"/>
        <v>26.688162323706724</v>
      </c>
      <c r="R88" s="85" t="s">
        <v>48</v>
      </c>
      <c r="S88" s="85">
        <f t="shared" ref="S88:AE88" si="104">S18*1.3</f>
        <v>9.5003232575066701</v>
      </c>
      <c r="T88" s="85">
        <f t="shared" si="104"/>
        <v>17.341859914496304</v>
      </c>
      <c r="U88" s="85">
        <f t="shared" si="104"/>
        <v>21.262628242991124</v>
      </c>
      <c r="V88" s="85">
        <f t="shared" si="104"/>
        <v>68.764244530524465</v>
      </c>
      <c r="W88" s="85">
        <f t="shared" si="104"/>
        <v>703.92871374668482</v>
      </c>
      <c r="X88" s="85">
        <f t="shared" si="104"/>
        <v>180.9585382382223</v>
      </c>
      <c r="Y88" s="85">
        <f t="shared" si="104"/>
        <v>279.73174035991866</v>
      </c>
      <c r="Z88" s="85">
        <f t="shared" si="104"/>
        <v>241.5796485480268</v>
      </c>
      <c r="AA88" s="85">
        <f t="shared" si="104"/>
        <v>230.87293503559866</v>
      </c>
      <c r="AB88" s="85">
        <f t="shared" si="104"/>
        <v>240.82565463870083</v>
      </c>
      <c r="AC88" s="85">
        <f t="shared" si="104"/>
        <v>62.581494474051887</v>
      </c>
      <c r="AD88" s="85">
        <f t="shared" si="104"/>
        <v>63.18468960151263</v>
      </c>
      <c r="AE88" s="85">
        <f t="shared" si="104"/>
        <v>2120.5324705882354</v>
      </c>
    </row>
    <row r="89" spans="2:31">
      <c r="B89" s="39" t="s">
        <v>64</v>
      </c>
      <c r="C89" s="34">
        <f t="shared" ref="C89:O89" si="105">C10+4</f>
        <v>20.820373514431243</v>
      </c>
      <c r="D89" s="34">
        <f t="shared" si="105"/>
        <v>21.802534353124187</v>
      </c>
      <c r="E89" s="34">
        <f t="shared" si="105"/>
        <v>24.314940577249569</v>
      </c>
      <c r="F89" s="34">
        <f t="shared" si="105"/>
        <v>28.158070175438599</v>
      </c>
      <c r="G89" s="34">
        <f t="shared" si="105"/>
        <v>31.055178268251272</v>
      </c>
      <c r="H89" s="34">
        <f t="shared" si="105"/>
        <v>32.916842105263157</v>
      </c>
      <c r="I89" s="34">
        <f t="shared" si="105"/>
        <v>32.968421052631577</v>
      </c>
      <c r="J89" s="34">
        <f t="shared" si="105"/>
        <v>32.486587436332762</v>
      </c>
      <c r="K89" s="34">
        <f t="shared" si="105"/>
        <v>31.547894736842103</v>
      </c>
      <c r="L89" s="34">
        <f t="shared" si="105"/>
        <v>29.516298811544985</v>
      </c>
      <c r="M89" s="34">
        <f t="shared" si="105"/>
        <v>25.995614035087716</v>
      </c>
      <c r="N89" s="34">
        <f t="shared" si="105"/>
        <v>22.818336162988114</v>
      </c>
      <c r="O89" s="34">
        <f t="shared" si="105"/>
        <v>27.866757602432106</v>
      </c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</row>
    <row r="90" spans="2:31">
      <c r="B90" s="39" t="s">
        <v>68</v>
      </c>
      <c r="C90" s="34">
        <f t="shared" ref="C90:O90" si="106">C11+4</f>
        <v>20.341865357643762</v>
      </c>
      <c r="D90" s="34">
        <f t="shared" si="106"/>
        <v>21.378171717712572</v>
      </c>
      <c r="E90" s="34">
        <f t="shared" si="106"/>
        <v>24.176788218793828</v>
      </c>
      <c r="F90" s="34">
        <f t="shared" si="106"/>
        <v>27.825724637681155</v>
      </c>
      <c r="G90" s="34">
        <f t="shared" si="106"/>
        <v>30.935904628331006</v>
      </c>
      <c r="H90" s="34">
        <f t="shared" si="106"/>
        <v>32.616474637681151</v>
      </c>
      <c r="I90" s="34">
        <f t="shared" si="106"/>
        <v>32.855550760599854</v>
      </c>
      <c r="J90" s="34">
        <f t="shared" si="106"/>
        <v>32.342526020521142</v>
      </c>
      <c r="K90" s="34">
        <f t="shared" si="106"/>
        <v>31.217246376811598</v>
      </c>
      <c r="L90" s="34">
        <f t="shared" si="106"/>
        <v>28.740462833099578</v>
      </c>
      <c r="M90" s="34">
        <f t="shared" si="106"/>
        <v>25.309014492753629</v>
      </c>
      <c r="N90" s="34">
        <f t="shared" si="106"/>
        <v>21.813113604488077</v>
      </c>
      <c r="O90" s="34">
        <f t="shared" si="106"/>
        <v>27.462736940509775</v>
      </c>
      <c r="R90" s="104" t="s">
        <v>173</v>
      </c>
      <c r="S90" s="104">
        <v>1.4</v>
      </c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</row>
    <row r="91" spans="2:31">
      <c r="B91" s="39" t="s">
        <v>69</v>
      </c>
      <c r="C91" s="34">
        <f t="shared" ref="C91:O91" si="107">C12+4</f>
        <v>20.58786816269285</v>
      </c>
      <c r="D91" s="34">
        <f t="shared" si="107"/>
        <v>21.475168665667162</v>
      </c>
      <c r="E91" s="34">
        <f t="shared" si="107"/>
        <v>24.142145862552592</v>
      </c>
      <c r="F91" s="34">
        <f t="shared" si="107"/>
        <v>28.04</v>
      </c>
      <c r="G91" s="34">
        <f t="shared" si="107"/>
        <v>31.043057503506315</v>
      </c>
      <c r="H91" s="34">
        <f t="shared" si="107"/>
        <v>33.020362318840576</v>
      </c>
      <c r="I91" s="34">
        <f t="shared" si="107"/>
        <v>33.217531556802243</v>
      </c>
      <c r="J91" s="34">
        <f t="shared" si="107"/>
        <v>32.618653576437595</v>
      </c>
      <c r="K91" s="34">
        <f t="shared" si="107"/>
        <v>31.570797101449276</v>
      </c>
      <c r="L91" s="34">
        <f t="shared" si="107"/>
        <v>29.091725105189333</v>
      </c>
      <c r="M91" s="34">
        <f t="shared" si="107"/>
        <v>25.588840579710144</v>
      </c>
      <c r="N91" s="34">
        <f t="shared" si="107"/>
        <v>22.201402524544182</v>
      </c>
      <c r="O91" s="34">
        <f t="shared" si="107"/>
        <v>27.716462746449356</v>
      </c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</row>
    <row r="92" spans="2:31">
      <c r="B92" s="39" t="s">
        <v>40</v>
      </c>
      <c r="C92" s="34">
        <f t="shared" ref="C92:O92" si="108">C13+4</f>
        <v>20.564865430622007</v>
      </c>
      <c r="D92" s="34">
        <f t="shared" si="108"/>
        <v>21.027870813397136</v>
      </c>
      <c r="E92" s="34">
        <f t="shared" si="108"/>
        <v>23.790071770334929</v>
      </c>
      <c r="F92" s="34">
        <f t="shared" si="108"/>
        <v>27.512772461456674</v>
      </c>
      <c r="G92" s="34">
        <f t="shared" si="108"/>
        <v>31.03923444976077</v>
      </c>
      <c r="H92" s="34">
        <f t="shared" si="108"/>
        <v>32.74506911217437</v>
      </c>
      <c r="I92" s="34">
        <f t="shared" si="108"/>
        <v>33.113922115895797</v>
      </c>
      <c r="J92" s="34">
        <f t="shared" si="108"/>
        <v>32.098587852206265</v>
      </c>
      <c r="K92" s="34">
        <f t="shared" si="108"/>
        <v>30.995933014354065</v>
      </c>
      <c r="L92" s="34">
        <f t="shared" si="108"/>
        <v>28.562200956937808</v>
      </c>
      <c r="M92" s="34">
        <f t="shared" si="108"/>
        <v>25.507177033492823</v>
      </c>
      <c r="N92" s="34">
        <f t="shared" si="108"/>
        <v>21.946889952153107</v>
      </c>
      <c r="O92" s="34">
        <f t="shared" si="108"/>
        <v>27.408716246898816</v>
      </c>
      <c r="R92" s="106" t="s">
        <v>38</v>
      </c>
      <c r="S92" s="85">
        <v>1</v>
      </c>
      <c r="T92" s="85">
        <v>2</v>
      </c>
      <c r="U92" s="85">
        <v>3</v>
      </c>
      <c r="V92" s="85">
        <v>4</v>
      </c>
      <c r="W92" s="85">
        <v>5</v>
      </c>
      <c r="X92" s="85">
        <v>6</v>
      </c>
      <c r="Y92" s="85">
        <v>7</v>
      </c>
      <c r="Z92" s="85">
        <v>8</v>
      </c>
      <c r="AA92" s="85">
        <v>9</v>
      </c>
      <c r="AB92" s="85">
        <v>10</v>
      </c>
      <c r="AC92" s="85">
        <v>11</v>
      </c>
      <c r="AD92" s="85">
        <v>12</v>
      </c>
      <c r="AE92" s="85" t="s">
        <v>17</v>
      </c>
    </row>
    <row r="93" spans="2:31">
      <c r="B93" s="39" t="s">
        <v>43</v>
      </c>
      <c r="C93" s="34">
        <f t="shared" ref="C93:O93" si="109">C14+4</f>
        <v>20.329763170776996</v>
      </c>
      <c r="D93" s="34">
        <f t="shared" si="109"/>
        <v>21.205561334044798</v>
      </c>
      <c r="E93" s="34">
        <f t="shared" si="109"/>
        <v>23.863488124778449</v>
      </c>
      <c r="F93" s="34">
        <f t="shared" si="109"/>
        <v>27.568728414442695</v>
      </c>
      <c r="G93" s="34">
        <f t="shared" si="109"/>
        <v>30.995833966340868</v>
      </c>
      <c r="H93" s="34">
        <f t="shared" si="109"/>
        <v>32.796535845107272</v>
      </c>
      <c r="I93" s="34">
        <f t="shared" si="109"/>
        <v>33.186588680137049</v>
      </c>
      <c r="J93" s="34">
        <f t="shared" si="109"/>
        <v>32.392081497611457</v>
      </c>
      <c r="K93" s="34">
        <f t="shared" si="109"/>
        <v>31.276750392464681</v>
      </c>
      <c r="L93" s="34">
        <f t="shared" si="109"/>
        <v>28.692930571732415</v>
      </c>
      <c r="M93" s="34">
        <f t="shared" si="109"/>
        <v>25.222087912087922</v>
      </c>
      <c r="N93" s="34">
        <f t="shared" si="109"/>
        <v>21.825581944936783</v>
      </c>
      <c r="O93" s="34">
        <f t="shared" si="109"/>
        <v>27.44632765453845</v>
      </c>
      <c r="R93" s="85" t="s">
        <v>39</v>
      </c>
      <c r="S93" s="85">
        <f>S9*1.4</f>
        <v>0</v>
      </c>
      <c r="T93" s="85">
        <f t="shared" ref="T93:AE93" si="110">T9*1.4</f>
        <v>30.730319899803543</v>
      </c>
      <c r="U93" s="85">
        <f t="shared" si="110"/>
        <v>0</v>
      </c>
      <c r="V93" s="85">
        <f t="shared" si="110"/>
        <v>67.121488202202471</v>
      </c>
      <c r="W93" s="85">
        <f t="shared" si="110"/>
        <v>307.30319899803544</v>
      </c>
      <c r="X93" s="85">
        <f t="shared" si="110"/>
        <v>64.695410315375881</v>
      </c>
      <c r="Y93" s="85">
        <f t="shared" si="110"/>
        <v>134.24297640440494</v>
      </c>
      <c r="Z93" s="85">
        <f t="shared" si="110"/>
        <v>398.03851196535004</v>
      </c>
      <c r="AA93" s="85">
        <f t="shared" si="110"/>
        <v>116.45173856767657</v>
      </c>
      <c r="AB93" s="85">
        <f t="shared" si="110"/>
        <v>1152.7104732942098</v>
      </c>
      <c r="AC93" s="85">
        <f t="shared" si="110"/>
        <v>0</v>
      </c>
      <c r="AD93" s="85">
        <f t="shared" si="110"/>
        <v>0</v>
      </c>
      <c r="AE93" s="85">
        <f t="shared" si="110"/>
        <v>2271.2941176470586</v>
      </c>
    </row>
    <row r="94" spans="2:31">
      <c r="B94" s="39" t="s">
        <v>45</v>
      </c>
      <c r="C94" s="34">
        <f t="shared" ref="C94:O94" si="111">C15+4</f>
        <v>20.347826086956523</v>
      </c>
      <c r="D94" s="34">
        <f t="shared" si="111"/>
        <v>21.051930284857573</v>
      </c>
      <c r="E94" s="34">
        <f t="shared" si="111"/>
        <v>23.618092566619918</v>
      </c>
      <c r="F94" s="34">
        <f t="shared" si="111"/>
        <v>27.297753623188395</v>
      </c>
      <c r="G94" s="34">
        <f t="shared" si="111"/>
        <v>30.882889200561014</v>
      </c>
      <c r="H94" s="34">
        <f t="shared" si="111"/>
        <v>32.66804347826087</v>
      </c>
      <c r="I94" s="34">
        <f t="shared" si="111"/>
        <v>33.131837307152878</v>
      </c>
      <c r="J94" s="34">
        <f t="shared" si="111"/>
        <v>32.311991584852734</v>
      </c>
      <c r="K94" s="34">
        <f t="shared" si="111"/>
        <v>31.026159420289854</v>
      </c>
      <c r="L94" s="34">
        <f t="shared" si="111"/>
        <v>28.394670406732114</v>
      </c>
      <c r="M94" s="34">
        <f t="shared" si="111"/>
        <v>25.250144927536233</v>
      </c>
      <c r="N94" s="34">
        <f t="shared" si="111"/>
        <v>21.791374474053292</v>
      </c>
      <c r="O94" s="34">
        <f t="shared" si="111"/>
        <v>27.314392780088443</v>
      </c>
      <c r="R94" s="85" t="s">
        <v>40</v>
      </c>
      <c r="S94" s="85">
        <f t="shared" ref="S94:AE94" si="112">S10*1.4</f>
        <v>5.7442809208398806</v>
      </c>
      <c r="T94" s="85">
        <f t="shared" si="112"/>
        <v>28.557282292175408</v>
      </c>
      <c r="U94" s="85">
        <f t="shared" si="112"/>
        <v>99.129876462493939</v>
      </c>
      <c r="V94" s="85">
        <f t="shared" si="112"/>
        <v>125.38944638633342</v>
      </c>
      <c r="W94" s="85">
        <f t="shared" si="112"/>
        <v>383.3897208880561</v>
      </c>
      <c r="X94" s="85">
        <f t="shared" si="112"/>
        <v>177.90858623401235</v>
      </c>
      <c r="Y94" s="85">
        <f t="shared" si="112"/>
        <v>337.7637181453851</v>
      </c>
      <c r="Z94" s="85">
        <f t="shared" si="112"/>
        <v>407.51570075558362</v>
      </c>
      <c r="AA94" s="85">
        <f t="shared" si="112"/>
        <v>541.76775199121278</v>
      </c>
      <c r="AB94" s="85">
        <f t="shared" si="112"/>
        <v>353.8969414173439</v>
      </c>
      <c r="AC94" s="85">
        <f t="shared" si="112"/>
        <v>5.0877916727438945</v>
      </c>
      <c r="AD94" s="85">
        <f t="shared" si="112"/>
        <v>2.7900793044079424</v>
      </c>
      <c r="AE94" s="85">
        <f t="shared" si="112"/>
        <v>2468.9411764705878</v>
      </c>
    </row>
    <row r="95" spans="2:31">
      <c r="B95" s="39" t="s">
        <v>70</v>
      </c>
      <c r="C95" s="34">
        <f t="shared" ref="C95:O95" si="113">C16+4</f>
        <v>19.650035370684776</v>
      </c>
      <c r="D95" s="34">
        <f t="shared" si="113"/>
        <v>20.385908467288914</v>
      </c>
      <c r="E95" s="34">
        <f t="shared" si="113"/>
        <v>23.136262026032831</v>
      </c>
      <c r="F95" s="34">
        <f t="shared" si="113"/>
        <v>26.774070525706637</v>
      </c>
      <c r="G95" s="34">
        <f t="shared" si="113"/>
        <v>30.119435607668365</v>
      </c>
      <c r="H95" s="34">
        <f t="shared" si="113"/>
        <v>31.863800469054585</v>
      </c>
      <c r="I95" s="34">
        <f t="shared" si="113"/>
        <v>32.227393800747109</v>
      </c>
      <c r="J95" s="34">
        <f t="shared" si="113"/>
        <v>31.576450879575592</v>
      </c>
      <c r="K95" s="34">
        <f t="shared" si="113"/>
        <v>30.346966374268998</v>
      </c>
      <c r="L95" s="34">
        <f t="shared" si="113"/>
        <v>27.855068619128463</v>
      </c>
      <c r="M95" s="34">
        <f t="shared" si="113"/>
        <v>24.641760782163743</v>
      </c>
      <c r="N95" s="34">
        <f t="shared" si="113"/>
        <v>21.05312959818902</v>
      </c>
      <c r="O95" s="34">
        <f t="shared" si="113"/>
        <v>26.635856876709084</v>
      </c>
      <c r="R95" s="85" t="s">
        <v>41</v>
      </c>
      <c r="S95" s="85">
        <f t="shared" ref="S95:AE95" si="114">S11*1.4</f>
        <v>23.285992687536424</v>
      </c>
      <c r="T95" s="85">
        <f t="shared" si="114"/>
        <v>5.157300393883907</v>
      </c>
      <c r="U95" s="85">
        <f t="shared" si="114"/>
        <v>56.105177012252206</v>
      </c>
      <c r="V95" s="85">
        <f t="shared" si="114"/>
        <v>109.86612657273898</v>
      </c>
      <c r="W95" s="85">
        <f t="shared" si="114"/>
        <v>78.297196888964763</v>
      </c>
      <c r="X95" s="85">
        <f t="shared" si="114"/>
        <v>198.79048790970697</v>
      </c>
      <c r="Y95" s="85">
        <f t="shared" si="114"/>
        <v>462.12537165802161</v>
      </c>
      <c r="Z95" s="85">
        <f t="shared" si="114"/>
        <v>290.99676767914644</v>
      </c>
      <c r="AA95" s="85">
        <f t="shared" si="114"/>
        <v>179.09897731487749</v>
      </c>
      <c r="AB95" s="85">
        <f t="shared" si="114"/>
        <v>64.700677668725376</v>
      </c>
      <c r="AC95" s="85">
        <f t="shared" si="114"/>
        <v>92.98768892002802</v>
      </c>
      <c r="AD95" s="85">
        <f t="shared" si="114"/>
        <v>0</v>
      </c>
      <c r="AE95" s="85">
        <f t="shared" si="114"/>
        <v>1561.4117647058822</v>
      </c>
    </row>
    <row r="96" spans="2:31">
      <c r="B96" s="39" t="s">
        <v>48</v>
      </c>
      <c r="C96" s="34">
        <f t="shared" ref="C96:O96" si="115">C17+4</f>
        <v>20.579874080362199</v>
      </c>
      <c r="D96" s="34">
        <f t="shared" si="115"/>
        <v>21.215819181574627</v>
      </c>
      <c r="E96" s="34">
        <f t="shared" si="115"/>
        <v>23.885926004527448</v>
      </c>
      <c r="F96" s="34">
        <f t="shared" si="115"/>
        <v>27.574404848927884</v>
      </c>
      <c r="G96" s="34">
        <f t="shared" si="115"/>
        <v>31.08997028862478</v>
      </c>
      <c r="H96" s="34">
        <f t="shared" si="115"/>
        <v>32.750258802387904</v>
      </c>
      <c r="I96" s="34">
        <f t="shared" si="115"/>
        <v>33.057056107731242</v>
      </c>
      <c r="J96" s="34">
        <f t="shared" si="115"/>
        <v>32.241195503231495</v>
      </c>
      <c r="K96" s="34">
        <f t="shared" si="115"/>
        <v>31.226758040935668</v>
      </c>
      <c r="L96" s="34">
        <f t="shared" si="115"/>
        <v>28.812634850735709</v>
      </c>
      <c r="M96" s="34">
        <f t="shared" si="115"/>
        <v>25.655059393274865</v>
      </c>
      <c r="N96" s="34">
        <f t="shared" si="115"/>
        <v>22.170762126560032</v>
      </c>
      <c r="O96" s="34">
        <f t="shared" si="115"/>
        <v>27.521643269072825</v>
      </c>
      <c r="R96" s="85" t="s">
        <v>42</v>
      </c>
      <c r="S96" s="85">
        <f t="shared" ref="S96:AE96" si="116">S12*1.4</f>
        <v>58.163167174226636</v>
      </c>
      <c r="T96" s="85">
        <f t="shared" si="116"/>
        <v>6.7857028369931074</v>
      </c>
      <c r="U96" s="85">
        <f t="shared" si="116"/>
        <v>42.976117967623011</v>
      </c>
      <c r="V96" s="85">
        <f t="shared" si="116"/>
        <v>62.363840359031897</v>
      </c>
      <c r="W96" s="85">
        <f t="shared" si="116"/>
        <v>118.58823529411764</v>
      </c>
      <c r="X96" s="85">
        <f t="shared" si="116"/>
        <v>234.10674787626218</v>
      </c>
      <c r="Y96" s="85">
        <f t="shared" si="116"/>
        <v>578.56194903029325</v>
      </c>
      <c r="Z96" s="85">
        <f t="shared" si="116"/>
        <v>298.89405353422018</v>
      </c>
      <c r="AA96" s="85">
        <f t="shared" si="116"/>
        <v>224.08975797403428</v>
      </c>
      <c r="AB96" s="85">
        <f t="shared" si="116"/>
        <v>122.4657797723994</v>
      </c>
      <c r="AC96" s="85">
        <f t="shared" si="116"/>
        <v>22.619009456643692</v>
      </c>
      <c r="AD96" s="85">
        <f t="shared" si="116"/>
        <v>68.50328578297804</v>
      </c>
      <c r="AE96" s="85">
        <f t="shared" si="116"/>
        <v>1838.1176470588227</v>
      </c>
    </row>
    <row r="97" spans="2:31">
      <c r="R97" s="85" t="s">
        <v>43</v>
      </c>
      <c r="S97" s="85">
        <f t="shared" ref="S97:AE97" si="117">S13*1.4</f>
        <v>66.05736918649626</v>
      </c>
      <c r="T97" s="85">
        <f t="shared" si="117"/>
        <v>22.355292879908404</v>
      </c>
      <c r="U97" s="85">
        <f t="shared" si="117"/>
        <v>81.521180802673499</v>
      </c>
      <c r="V97" s="85">
        <f t="shared" si="117"/>
        <v>25.716991057338241</v>
      </c>
      <c r="W97" s="85">
        <f t="shared" si="117"/>
        <v>198.00402265061729</v>
      </c>
      <c r="X97" s="85">
        <f t="shared" si="117"/>
        <v>310.11665686790229</v>
      </c>
      <c r="Y97" s="85">
        <f t="shared" si="117"/>
        <v>336.16981774298353</v>
      </c>
      <c r="Z97" s="85">
        <f t="shared" si="117"/>
        <v>482.57177337005294</v>
      </c>
      <c r="AA97" s="85">
        <f t="shared" si="117"/>
        <v>256.66565584676795</v>
      </c>
      <c r="AB97" s="85">
        <f t="shared" si="117"/>
        <v>28.070179781539121</v>
      </c>
      <c r="AC97" s="85">
        <f t="shared" si="117"/>
        <v>88.748831884147648</v>
      </c>
      <c r="AD97" s="85">
        <f t="shared" si="117"/>
        <v>21.178698517807963</v>
      </c>
      <c r="AE97" s="85">
        <f t="shared" si="117"/>
        <v>1917.1764705882354</v>
      </c>
    </row>
    <row r="98" spans="2:31">
      <c r="B98" s="98" t="s">
        <v>173</v>
      </c>
      <c r="C98">
        <v>5</v>
      </c>
      <c r="R98" s="85" t="s">
        <v>44</v>
      </c>
      <c r="S98" s="85">
        <f t="shared" ref="S98:AE98" si="118">S14*1.4</f>
        <v>0</v>
      </c>
      <c r="T98" s="85">
        <f t="shared" si="118"/>
        <v>23.993440047137383</v>
      </c>
      <c r="U98" s="85">
        <f t="shared" si="118"/>
        <v>51.704173622704502</v>
      </c>
      <c r="V98" s="85">
        <f t="shared" si="118"/>
        <v>94.453049199646472</v>
      </c>
      <c r="W98" s="85">
        <f t="shared" si="118"/>
        <v>170.48859864480013</v>
      </c>
      <c r="X98" s="85">
        <f t="shared" si="118"/>
        <v>194.81997446724932</v>
      </c>
      <c r="Y98" s="85">
        <f t="shared" si="118"/>
        <v>217.46167141313947</v>
      </c>
      <c r="Z98" s="85">
        <f t="shared" si="118"/>
        <v>631.6019640577432</v>
      </c>
      <c r="AA98" s="85">
        <f t="shared" si="118"/>
        <v>368.18102720219969</v>
      </c>
      <c r="AB98" s="85">
        <f t="shared" si="118"/>
        <v>262.06919375429635</v>
      </c>
      <c r="AC98" s="85">
        <f t="shared" si="118"/>
        <v>9.4622017087302339</v>
      </c>
      <c r="AD98" s="85">
        <f t="shared" si="118"/>
        <v>0</v>
      </c>
      <c r="AE98" s="85">
        <f t="shared" si="118"/>
        <v>2024.2352941176464</v>
      </c>
    </row>
    <row r="99" spans="2:31">
      <c r="R99" s="85" t="s">
        <v>45</v>
      </c>
      <c r="S99" s="85">
        <f t="shared" ref="S99:AE99" si="119">S15*1.4</f>
        <v>96.665867727508072</v>
      </c>
      <c r="T99" s="85">
        <f t="shared" si="119"/>
        <v>29.398382453211212</v>
      </c>
      <c r="U99" s="85">
        <f t="shared" si="119"/>
        <v>91.184813371824589</v>
      </c>
      <c r="V99" s="85">
        <f t="shared" si="119"/>
        <v>48.831211532452514</v>
      </c>
      <c r="W99" s="85">
        <f t="shared" si="119"/>
        <v>144.83270903502921</v>
      </c>
      <c r="X99" s="85">
        <f t="shared" si="119"/>
        <v>212.26628686555893</v>
      </c>
      <c r="Y99" s="85">
        <f t="shared" si="119"/>
        <v>415.2313905820792</v>
      </c>
      <c r="Z99" s="85">
        <f t="shared" si="119"/>
        <v>570.86011577224258</v>
      </c>
      <c r="AA99" s="85">
        <f t="shared" si="119"/>
        <v>339.65927749614082</v>
      </c>
      <c r="AB99" s="85">
        <f t="shared" si="119"/>
        <v>86.700314353538147</v>
      </c>
      <c r="AC99" s="85">
        <f t="shared" si="119"/>
        <v>55.641006337998611</v>
      </c>
      <c r="AD99" s="85">
        <f t="shared" si="119"/>
        <v>3.6540362371222974</v>
      </c>
      <c r="AE99" s="85">
        <f t="shared" si="119"/>
        <v>2094.925411764706</v>
      </c>
    </row>
    <row r="100" spans="2:31">
      <c r="B100" s="36" t="s">
        <v>38</v>
      </c>
      <c r="C100" s="35">
        <v>1</v>
      </c>
      <c r="D100" s="35">
        <v>2</v>
      </c>
      <c r="E100" s="35">
        <v>3</v>
      </c>
      <c r="F100" s="35">
        <v>4</v>
      </c>
      <c r="G100" s="35">
        <v>5</v>
      </c>
      <c r="H100" s="35">
        <v>6</v>
      </c>
      <c r="I100" s="35">
        <v>7</v>
      </c>
      <c r="J100" s="35">
        <v>8</v>
      </c>
      <c r="K100" s="35">
        <v>9</v>
      </c>
      <c r="L100" s="35">
        <v>10</v>
      </c>
      <c r="M100" s="35">
        <v>11</v>
      </c>
      <c r="N100" s="35">
        <v>12</v>
      </c>
      <c r="O100" s="36" t="s">
        <v>17</v>
      </c>
      <c r="R100" s="85" t="s">
        <v>46</v>
      </c>
      <c r="S100" s="85">
        <f t="shared" ref="S100:AE100" si="120">S16*1.4</f>
        <v>2.3640930325089293</v>
      </c>
      <c r="T100" s="85">
        <f t="shared" si="120"/>
        <v>10.300691070217479</v>
      </c>
      <c r="U100" s="85">
        <f t="shared" si="120"/>
        <v>65.519149758104618</v>
      </c>
      <c r="V100" s="85">
        <f t="shared" si="120"/>
        <v>130.02511678799115</v>
      </c>
      <c r="W100" s="85">
        <f t="shared" si="120"/>
        <v>304.63027361757923</v>
      </c>
      <c r="X100" s="85">
        <f t="shared" si="120"/>
        <v>109.59259843559256</v>
      </c>
      <c r="Y100" s="85">
        <f t="shared" si="120"/>
        <v>133.06466497264549</v>
      </c>
      <c r="Z100" s="85">
        <f t="shared" si="120"/>
        <v>457.62086557851421</v>
      </c>
      <c r="AA100" s="85">
        <f t="shared" si="120"/>
        <v>632.73261377221138</v>
      </c>
      <c r="AB100" s="85">
        <f t="shared" si="120"/>
        <v>295.84935663968889</v>
      </c>
      <c r="AC100" s="85">
        <f t="shared" si="120"/>
        <v>55.21845868788715</v>
      </c>
      <c r="AD100" s="85">
        <f t="shared" si="120"/>
        <v>0</v>
      </c>
      <c r="AE100" s="85">
        <f t="shared" si="120"/>
        <v>2196.9178823529414</v>
      </c>
    </row>
    <row r="101" spans="2:31">
      <c r="B101" s="39" t="s">
        <v>67</v>
      </c>
      <c r="C101" s="34">
        <f>C9+5</f>
        <v>20.306594982078852</v>
      </c>
      <c r="D101" s="34">
        <f t="shared" ref="D101:O101" si="121">D9+5</f>
        <v>21.764655172413793</v>
      </c>
      <c r="E101" s="34">
        <f t="shared" si="121"/>
        <v>24.848745519713262</v>
      </c>
      <c r="F101" s="34">
        <f t="shared" si="121"/>
        <v>28.747555555555554</v>
      </c>
      <c r="G101" s="34">
        <f t="shared" si="121"/>
        <v>31.875053763440853</v>
      </c>
      <c r="H101" s="34">
        <f t="shared" si="121"/>
        <v>33.021851851851849</v>
      </c>
      <c r="I101" s="34">
        <f t="shared" si="121"/>
        <v>33.207240143369184</v>
      </c>
      <c r="J101" s="34">
        <f t="shared" si="121"/>
        <v>32.602652329749105</v>
      </c>
      <c r="K101" s="34">
        <f t="shared" si="121"/>
        <v>31.040074074074077</v>
      </c>
      <c r="L101" s="34">
        <f t="shared" si="121"/>
        <v>28.520501792114693</v>
      </c>
      <c r="M101" s="34">
        <f t="shared" si="121"/>
        <v>24.827037037037044</v>
      </c>
      <c r="N101" s="34">
        <f t="shared" si="121"/>
        <v>21.495985663082433</v>
      </c>
      <c r="O101" s="34">
        <f t="shared" si="121"/>
        <v>27.688162323706724</v>
      </c>
      <c r="R101" s="85" t="s">
        <v>47</v>
      </c>
      <c r="S101" s="85">
        <f t="shared" ref="S101:AE101" si="122">S17*1.4</f>
        <v>13.921019891146235</v>
      </c>
      <c r="T101" s="85">
        <f t="shared" si="122"/>
        <v>59.164334537371495</v>
      </c>
      <c r="U101" s="85">
        <f t="shared" si="122"/>
        <v>73.251080855793276</v>
      </c>
      <c r="V101" s="85">
        <f t="shared" si="122"/>
        <v>179.64744716669662</v>
      </c>
      <c r="W101" s="85">
        <f t="shared" si="122"/>
        <v>284.55227563212003</v>
      </c>
      <c r="X101" s="85">
        <f t="shared" si="122"/>
        <v>311.06850399620811</v>
      </c>
      <c r="Y101" s="85">
        <f t="shared" si="122"/>
        <v>327.30969386921203</v>
      </c>
      <c r="Z101" s="85">
        <f t="shared" si="122"/>
        <v>477.62356340813631</v>
      </c>
      <c r="AA101" s="85">
        <f t="shared" si="122"/>
        <v>570.59608910971997</v>
      </c>
      <c r="AB101" s="85">
        <f t="shared" si="122"/>
        <v>35.631181864243345</v>
      </c>
      <c r="AC101" s="85">
        <f t="shared" si="122"/>
        <v>42.923144664367548</v>
      </c>
      <c r="AD101" s="85">
        <f t="shared" si="122"/>
        <v>10.109312063808574</v>
      </c>
      <c r="AE101" s="85">
        <f t="shared" si="122"/>
        <v>2385.7976470588237</v>
      </c>
    </row>
    <row r="102" spans="2:31">
      <c r="B102" s="39" t="s">
        <v>64</v>
      </c>
      <c r="C102" s="34">
        <f t="shared" ref="C102:O102" si="123">C10+5</f>
        <v>21.820373514431243</v>
      </c>
      <c r="D102" s="34">
        <f t="shared" si="123"/>
        <v>22.802534353124187</v>
      </c>
      <c r="E102" s="34">
        <f t="shared" si="123"/>
        <v>25.314940577249569</v>
      </c>
      <c r="F102" s="34">
        <f t="shared" si="123"/>
        <v>29.158070175438599</v>
      </c>
      <c r="G102" s="34">
        <f t="shared" si="123"/>
        <v>32.055178268251268</v>
      </c>
      <c r="H102" s="34">
        <f t="shared" si="123"/>
        <v>33.916842105263157</v>
      </c>
      <c r="I102" s="34">
        <f t="shared" si="123"/>
        <v>33.968421052631577</v>
      </c>
      <c r="J102" s="34">
        <f t="shared" si="123"/>
        <v>33.486587436332762</v>
      </c>
      <c r="K102" s="34">
        <f t="shared" si="123"/>
        <v>32.547894736842103</v>
      </c>
      <c r="L102" s="34">
        <f t="shared" si="123"/>
        <v>30.516298811544985</v>
      </c>
      <c r="M102" s="34">
        <f t="shared" si="123"/>
        <v>26.995614035087716</v>
      </c>
      <c r="N102" s="34">
        <f t="shared" si="123"/>
        <v>23.818336162988114</v>
      </c>
      <c r="O102" s="34">
        <f t="shared" si="123"/>
        <v>28.866757602432106</v>
      </c>
      <c r="R102" s="85" t="s">
        <v>48</v>
      </c>
      <c r="S102" s="85">
        <f t="shared" ref="S102:AE102" si="124">S18*1.4</f>
        <v>10.231117354237952</v>
      </c>
      <c r="T102" s="85">
        <f t="shared" si="124"/>
        <v>18.675849138688328</v>
      </c>
      <c r="U102" s="85">
        <f t="shared" si="124"/>
        <v>22.898215030913516</v>
      </c>
      <c r="V102" s="85">
        <f t="shared" si="124"/>
        <v>74.053801802103266</v>
      </c>
      <c r="W102" s="85">
        <f t="shared" si="124"/>
        <v>758.07707634258361</v>
      </c>
      <c r="X102" s="85">
        <f t="shared" si="124"/>
        <v>194.87842579500861</v>
      </c>
      <c r="Y102" s="85">
        <f t="shared" si="124"/>
        <v>301.24956654145086</v>
      </c>
      <c r="Z102" s="85">
        <f t="shared" si="124"/>
        <v>260.16269843633654</v>
      </c>
      <c r="AA102" s="85">
        <f t="shared" si="124"/>
        <v>248.63239157679851</v>
      </c>
      <c r="AB102" s="85">
        <f t="shared" si="124"/>
        <v>259.35070499552398</v>
      </c>
      <c r="AC102" s="85">
        <f t="shared" si="124"/>
        <v>67.39545558744048</v>
      </c>
      <c r="AD102" s="85">
        <f t="shared" si="124"/>
        <v>68.045050340090512</v>
      </c>
      <c r="AE102" s="85">
        <f t="shared" si="124"/>
        <v>2283.6503529411762</v>
      </c>
    </row>
    <row r="103" spans="2:31">
      <c r="B103" s="39" t="s">
        <v>68</v>
      </c>
      <c r="C103" s="34">
        <f t="shared" ref="C103:O103" si="125">C11+5</f>
        <v>21.341865357643762</v>
      </c>
      <c r="D103" s="34">
        <f t="shared" si="125"/>
        <v>22.378171717712572</v>
      </c>
      <c r="E103" s="34">
        <f t="shared" si="125"/>
        <v>25.176788218793828</v>
      </c>
      <c r="F103" s="34">
        <f t="shared" si="125"/>
        <v>28.825724637681155</v>
      </c>
      <c r="G103" s="34">
        <f t="shared" si="125"/>
        <v>31.935904628331006</v>
      </c>
      <c r="H103" s="34">
        <f t="shared" si="125"/>
        <v>33.616474637681151</v>
      </c>
      <c r="I103" s="34">
        <f t="shared" si="125"/>
        <v>33.855550760599854</v>
      </c>
      <c r="J103" s="34">
        <f t="shared" si="125"/>
        <v>33.342526020521142</v>
      </c>
      <c r="K103" s="34">
        <f t="shared" si="125"/>
        <v>32.217246376811602</v>
      </c>
      <c r="L103" s="34">
        <f t="shared" si="125"/>
        <v>29.740462833099578</v>
      </c>
      <c r="M103" s="34">
        <f t="shared" si="125"/>
        <v>26.309014492753629</v>
      </c>
      <c r="N103" s="34">
        <f t="shared" si="125"/>
        <v>22.813113604488077</v>
      </c>
      <c r="O103" s="34">
        <f t="shared" si="125"/>
        <v>28.462736940509775</v>
      </c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</row>
    <row r="104" spans="2:31">
      <c r="B104" s="39" t="s">
        <v>69</v>
      </c>
      <c r="C104" s="34">
        <f t="shared" ref="C104:O104" si="126">C12+5</f>
        <v>21.58786816269285</v>
      </c>
      <c r="D104" s="34">
        <f t="shared" si="126"/>
        <v>22.475168665667162</v>
      </c>
      <c r="E104" s="34">
        <f t="shared" si="126"/>
        <v>25.142145862552592</v>
      </c>
      <c r="F104" s="34">
        <f t="shared" si="126"/>
        <v>29.04</v>
      </c>
      <c r="G104" s="34">
        <f t="shared" si="126"/>
        <v>32.043057503506319</v>
      </c>
      <c r="H104" s="34">
        <f t="shared" si="126"/>
        <v>34.020362318840576</v>
      </c>
      <c r="I104" s="34">
        <f t="shared" si="126"/>
        <v>34.217531556802243</v>
      </c>
      <c r="J104" s="34">
        <f t="shared" si="126"/>
        <v>33.618653576437595</v>
      </c>
      <c r="K104" s="34">
        <f t="shared" si="126"/>
        <v>32.570797101449273</v>
      </c>
      <c r="L104" s="34">
        <f t="shared" si="126"/>
        <v>30.091725105189333</v>
      </c>
      <c r="M104" s="34">
        <f t="shared" si="126"/>
        <v>26.588840579710144</v>
      </c>
      <c r="N104" s="34">
        <f t="shared" si="126"/>
        <v>23.201402524544182</v>
      </c>
      <c r="O104" s="34">
        <f t="shared" si="126"/>
        <v>28.716462746449356</v>
      </c>
      <c r="R104" s="104" t="s">
        <v>173</v>
      </c>
      <c r="S104" s="104">
        <v>1.5</v>
      </c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</row>
    <row r="105" spans="2:31">
      <c r="B105" s="39" t="s">
        <v>40</v>
      </c>
      <c r="C105" s="34">
        <f t="shared" ref="C105:O105" si="127">C13+5</f>
        <v>21.564865430622007</v>
      </c>
      <c r="D105" s="34">
        <f t="shared" si="127"/>
        <v>22.027870813397136</v>
      </c>
      <c r="E105" s="34">
        <f t="shared" si="127"/>
        <v>24.790071770334929</v>
      </c>
      <c r="F105" s="34">
        <f t="shared" si="127"/>
        <v>28.512772461456674</v>
      </c>
      <c r="G105" s="34">
        <f t="shared" si="127"/>
        <v>32.03923444976077</v>
      </c>
      <c r="H105" s="34">
        <f t="shared" si="127"/>
        <v>33.74506911217437</v>
      </c>
      <c r="I105" s="34">
        <f t="shared" si="127"/>
        <v>34.113922115895797</v>
      </c>
      <c r="J105" s="34">
        <f t="shared" si="127"/>
        <v>33.098587852206265</v>
      </c>
      <c r="K105" s="34">
        <f t="shared" si="127"/>
        <v>31.995933014354065</v>
      </c>
      <c r="L105" s="34">
        <f t="shared" si="127"/>
        <v>29.562200956937808</v>
      </c>
      <c r="M105" s="34">
        <f t="shared" si="127"/>
        <v>26.507177033492823</v>
      </c>
      <c r="N105" s="34">
        <f t="shared" si="127"/>
        <v>22.946889952153107</v>
      </c>
      <c r="O105" s="34">
        <f t="shared" si="127"/>
        <v>28.408716246898816</v>
      </c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</row>
    <row r="106" spans="2:31">
      <c r="B106" s="39" t="s">
        <v>43</v>
      </c>
      <c r="C106" s="34">
        <f t="shared" ref="C106:O106" si="128">C14+5</f>
        <v>21.329763170776996</v>
      </c>
      <c r="D106" s="34">
        <f t="shared" si="128"/>
        <v>22.205561334044798</v>
      </c>
      <c r="E106" s="34">
        <f t="shared" si="128"/>
        <v>24.863488124778449</v>
      </c>
      <c r="F106" s="34">
        <f t="shared" si="128"/>
        <v>28.568728414442695</v>
      </c>
      <c r="G106" s="34">
        <f t="shared" si="128"/>
        <v>31.995833966340868</v>
      </c>
      <c r="H106" s="34">
        <f t="shared" si="128"/>
        <v>33.796535845107272</v>
      </c>
      <c r="I106" s="34">
        <f t="shared" si="128"/>
        <v>34.186588680137049</v>
      </c>
      <c r="J106" s="34">
        <f t="shared" si="128"/>
        <v>33.392081497611457</v>
      </c>
      <c r="K106" s="34">
        <f t="shared" si="128"/>
        <v>32.276750392464677</v>
      </c>
      <c r="L106" s="34">
        <f t="shared" si="128"/>
        <v>29.692930571732415</v>
      </c>
      <c r="M106" s="34">
        <f t="shared" si="128"/>
        <v>26.222087912087922</v>
      </c>
      <c r="N106" s="34">
        <f t="shared" si="128"/>
        <v>22.825581944936783</v>
      </c>
      <c r="O106" s="34">
        <f t="shared" si="128"/>
        <v>28.44632765453845</v>
      </c>
      <c r="R106" s="106" t="s">
        <v>38</v>
      </c>
      <c r="S106" s="85">
        <v>1</v>
      </c>
      <c r="T106" s="85">
        <v>2</v>
      </c>
      <c r="U106" s="85">
        <v>3</v>
      </c>
      <c r="V106" s="85">
        <v>4</v>
      </c>
      <c r="W106" s="85">
        <v>5</v>
      </c>
      <c r="X106" s="85">
        <v>6</v>
      </c>
      <c r="Y106" s="85">
        <v>7</v>
      </c>
      <c r="Z106" s="85">
        <v>8</v>
      </c>
      <c r="AA106" s="85">
        <v>9</v>
      </c>
      <c r="AB106" s="85">
        <v>10</v>
      </c>
      <c r="AC106" s="85">
        <v>11</v>
      </c>
      <c r="AD106" s="85">
        <v>12</v>
      </c>
      <c r="AE106" s="85" t="s">
        <v>17</v>
      </c>
    </row>
    <row r="107" spans="2:31">
      <c r="B107" s="39" t="s">
        <v>45</v>
      </c>
      <c r="C107" s="34">
        <f t="shared" ref="C107:O107" si="129">C15+5</f>
        <v>21.347826086956523</v>
      </c>
      <c r="D107" s="34">
        <f t="shared" si="129"/>
        <v>22.051930284857573</v>
      </c>
      <c r="E107" s="34">
        <f t="shared" si="129"/>
        <v>24.618092566619918</v>
      </c>
      <c r="F107" s="34">
        <f t="shared" si="129"/>
        <v>28.297753623188395</v>
      </c>
      <c r="G107" s="34">
        <f t="shared" si="129"/>
        <v>31.882889200561014</v>
      </c>
      <c r="H107" s="34">
        <f t="shared" si="129"/>
        <v>33.66804347826087</v>
      </c>
      <c r="I107" s="34">
        <f t="shared" si="129"/>
        <v>34.131837307152878</v>
      </c>
      <c r="J107" s="34">
        <f t="shared" si="129"/>
        <v>33.311991584852734</v>
      </c>
      <c r="K107" s="34">
        <f t="shared" si="129"/>
        <v>32.026159420289858</v>
      </c>
      <c r="L107" s="34">
        <f t="shared" si="129"/>
        <v>29.394670406732114</v>
      </c>
      <c r="M107" s="34">
        <f t="shared" si="129"/>
        <v>26.250144927536233</v>
      </c>
      <c r="N107" s="34">
        <f t="shared" si="129"/>
        <v>22.791374474053292</v>
      </c>
      <c r="O107" s="34">
        <f t="shared" si="129"/>
        <v>28.314392780088443</v>
      </c>
      <c r="R107" s="85" t="s">
        <v>39</v>
      </c>
      <c r="S107" s="85">
        <f>S9*1.5</f>
        <v>0</v>
      </c>
      <c r="T107" s="85">
        <f t="shared" ref="T107:AE107" si="130">T9*1.5</f>
        <v>32.925342749789515</v>
      </c>
      <c r="U107" s="85">
        <f t="shared" si="130"/>
        <v>0</v>
      </c>
      <c r="V107" s="85">
        <f t="shared" si="130"/>
        <v>71.915880216645519</v>
      </c>
      <c r="W107" s="85">
        <f t="shared" si="130"/>
        <v>329.25342749789513</v>
      </c>
      <c r="X107" s="85">
        <f t="shared" si="130"/>
        <v>69.316511052188446</v>
      </c>
      <c r="Y107" s="85">
        <f t="shared" si="130"/>
        <v>143.83176043329104</v>
      </c>
      <c r="Z107" s="85">
        <f t="shared" si="130"/>
        <v>426.46983424858934</v>
      </c>
      <c r="AA107" s="85">
        <f t="shared" si="130"/>
        <v>124.7697198939392</v>
      </c>
      <c r="AB107" s="85">
        <f t="shared" si="130"/>
        <v>1235.0469356723679</v>
      </c>
      <c r="AC107" s="85">
        <f t="shared" si="130"/>
        <v>0</v>
      </c>
      <c r="AD107" s="85">
        <f t="shared" si="130"/>
        <v>0</v>
      </c>
      <c r="AE107" s="85">
        <f t="shared" si="130"/>
        <v>2433.5294117647059</v>
      </c>
    </row>
    <row r="108" spans="2:31">
      <c r="B108" s="39" t="s">
        <v>70</v>
      </c>
      <c r="C108" s="34">
        <f t="shared" ref="C108:O108" si="131">C16+5</f>
        <v>20.650035370684776</v>
      </c>
      <c r="D108" s="34">
        <f t="shared" si="131"/>
        <v>21.385908467288914</v>
      </c>
      <c r="E108" s="34">
        <f t="shared" si="131"/>
        <v>24.136262026032831</v>
      </c>
      <c r="F108" s="34">
        <f t="shared" si="131"/>
        <v>27.774070525706637</v>
      </c>
      <c r="G108" s="34">
        <f t="shared" si="131"/>
        <v>31.119435607668365</v>
      </c>
      <c r="H108" s="34">
        <f t="shared" si="131"/>
        <v>32.863800469054581</v>
      </c>
      <c r="I108" s="34">
        <f t="shared" si="131"/>
        <v>33.227393800747109</v>
      </c>
      <c r="J108" s="34">
        <f t="shared" si="131"/>
        <v>32.576450879575589</v>
      </c>
      <c r="K108" s="34">
        <f t="shared" si="131"/>
        <v>31.346966374268998</v>
      </c>
      <c r="L108" s="34">
        <f t="shared" si="131"/>
        <v>28.855068619128463</v>
      </c>
      <c r="M108" s="34">
        <f t="shared" si="131"/>
        <v>25.641760782163743</v>
      </c>
      <c r="N108" s="34">
        <f t="shared" si="131"/>
        <v>22.05312959818902</v>
      </c>
      <c r="O108" s="34">
        <f t="shared" si="131"/>
        <v>27.635856876709084</v>
      </c>
      <c r="R108" s="85" t="s">
        <v>40</v>
      </c>
      <c r="S108" s="85">
        <f t="shared" ref="S108:AE108" si="132">S10*1.5</f>
        <v>6.1545867008998725</v>
      </c>
      <c r="T108" s="85">
        <f t="shared" si="132"/>
        <v>30.597088170187938</v>
      </c>
      <c r="U108" s="85">
        <f t="shared" si="132"/>
        <v>106.21058192410067</v>
      </c>
      <c r="V108" s="85">
        <f t="shared" si="132"/>
        <v>134.34583541392868</v>
      </c>
      <c r="W108" s="85">
        <f t="shared" si="132"/>
        <v>410.77470095148868</v>
      </c>
      <c r="X108" s="85">
        <f t="shared" si="132"/>
        <v>190.61634239358466</v>
      </c>
      <c r="Y108" s="85">
        <f t="shared" si="132"/>
        <v>361.88969801291262</v>
      </c>
      <c r="Z108" s="85">
        <f t="shared" si="132"/>
        <v>436.6239650952682</v>
      </c>
      <c r="AA108" s="85">
        <f t="shared" si="132"/>
        <v>580.46544856201376</v>
      </c>
      <c r="AB108" s="85">
        <f t="shared" si="132"/>
        <v>379.17529437572563</v>
      </c>
      <c r="AC108" s="85">
        <f t="shared" si="132"/>
        <v>5.4512053636541733</v>
      </c>
      <c r="AD108" s="85">
        <f t="shared" si="132"/>
        <v>2.989370683294224</v>
      </c>
      <c r="AE108" s="85">
        <f t="shared" si="132"/>
        <v>2645.2941176470586</v>
      </c>
    </row>
    <row r="109" spans="2:31">
      <c r="B109" s="39" t="s">
        <v>48</v>
      </c>
      <c r="C109" s="34">
        <f t="shared" ref="C109:O109" si="133">C17+5</f>
        <v>21.579874080362199</v>
      </c>
      <c r="D109" s="34">
        <f t="shared" si="133"/>
        <v>22.215819181574627</v>
      </c>
      <c r="E109" s="34">
        <f t="shared" si="133"/>
        <v>24.885926004527448</v>
      </c>
      <c r="F109" s="34">
        <f t="shared" si="133"/>
        <v>28.574404848927884</v>
      </c>
      <c r="G109" s="34">
        <f t="shared" si="133"/>
        <v>32.089970288624784</v>
      </c>
      <c r="H109" s="34">
        <f t="shared" si="133"/>
        <v>33.750258802387904</v>
      </c>
      <c r="I109" s="34">
        <f t="shared" si="133"/>
        <v>34.057056107731242</v>
      </c>
      <c r="J109" s="34">
        <f t="shared" si="133"/>
        <v>33.241195503231495</v>
      </c>
      <c r="K109" s="34">
        <f t="shared" si="133"/>
        <v>32.226758040935664</v>
      </c>
      <c r="L109" s="34">
        <f t="shared" si="133"/>
        <v>29.812634850735709</v>
      </c>
      <c r="M109" s="34">
        <f t="shared" si="133"/>
        <v>26.655059393274865</v>
      </c>
      <c r="N109" s="34">
        <f t="shared" si="133"/>
        <v>23.170762126560032</v>
      </c>
      <c r="O109" s="34">
        <f t="shared" si="133"/>
        <v>28.521643269072825</v>
      </c>
      <c r="R109" s="85" t="s">
        <v>41</v>
      </c>
      <c r="S109" s="85">
        <f t="shared" ref="S109:AE109" si="134">S11*1.5</f>
        <v>24.949277879503313</v>
      </c>
      <c r="T109" s="85">
        <f t="shared" si="134"/>
        <v>5.5256789934470438</v>
      </c>
      <c r="U109" s="85">
        <f t="shared" si="134"/>
        <v>60.112689655984511</v>
      </c>
      <c r="V109" s="85">
        <f t="shared" si="134"/>
        <v>117.71370704222034</v>
      </c>
      <c r="W109" s="85">
        <f t="shared" si="134"/>
        <v>83.889853809605114</v>
      </c>
      <c r="X109" s="85">
        <f t="shared" si="134"/>
        <v>212.98980847468604</v>
      </c>
      <c r="Y109" s="85">
        <f t="shared" si="134"/>
        <v>495.13432677645176</v>
      </c>
      <c r="Z109" s="85">
        <f t="shared" si="134"/>
        <v>311.78225108479978</v>
      </c>
      <c r="AA109" s="85">
        <f t="shared" si="134"/>
        <v>191.89176140879732</v>
      </c>
      <c r="AB109" s="85">
        <f t="shared" si="134"/>
        <v>69.322154645062909</v>
      </c>
      <c r="AC109" s="85">
        <f t="shared" si="134"/>
        <v>99.629666700030015</v>
      </c>
      <c r="AD109" s="85">
        <f t="shared" si="134"/>
        <v>0</v>
      </c>
      <c r="AE109" s="85">
        <f t="shared" si="134"/>
        <v>1672.9411764705883</v>
      </c>
    </row>
    <row r="110" spans="2:31">
      <c r="R110" s="85" t="s">
        <v>42</v>
      </c>
      <c r="S110" s="85">
        <f t="shared" ref="S110:AE110" si="135">S12*1.5</f>
        <v>62.317679115242832</v>
      </c>
      <c r="T110" s="85">
        <f t="shared" si="135"/>
        <v>7.2703958967783295</v>
      </c>
      <c r="U110" s="85">
        <f t="shared" si="135"/>
        <v>46.045840679596083</v>
      </c>
      <c r="V110" s="85">
        <f t="shared" si="135"/>
        <v>66.818400384677034</v>
      </c>
      <c r="W110" s="85">
        <f t="shared" si="135"/>
        <v>127.05882352941177</v>
      </c>
      <c r="X110" s="85">
        <f t="shared" si="135"/>
        <v>250.82865843885236</v>
      </c>
      <c r="Y110" s="85">
        <f t="shared" si="135"/>
        <v>619.88780253245704</v>
      </c>
      <c r="Z110" s="85">
        <f t="shared" si="135"/>
        <v>320.24362878666449</v>
      </c>
      <c r="AA110" s="85">
        <f t="shared" si="135"/>
        <v>240.09616925789388</v>
      </c>
      <c r="AB110" s="85">
        <f t="shared" si="135"/>
        <v>131.21333547042792</v>
      </c>
      <c r="AC110" s="85">
        <f t="shared" si="135"/>
        <v>24.2346529892611</v>
      </c>
      <c r="AD110" s="85">
        <f t="shared" si="135"/>
        <v>73.396377624619333</v>
      </c>
      <c r="AE110" s="85">
        <f t="shared" si="135"/>
        <v>1969.4117647058818</v>
      </c>
    </row>
    <row r="111" spans="2:31">
      <c r="R111" s="85" t="s">
        <v>43</v>
      </c>
      <c r="S111" s="85">
        <f t="shared" ref="S111:AE111" si="136">S13*1.5</f>
        <v>70.775752699817417</v>
      </c>
      <c r="T111" s="85">
        <f t="shared" si="136"/>
        <v>23.95209951418758</v>
      </c>
      <c r="U111" s="85">
        <f t="shared" si="136"/>
        <v>87.34412228857876</v>
      </c>
      <c r="V111" s="85">
        <f t="shared" si="136"/>
        <v>27.553918990005261</v>
      </c>
      <c r="W111" s="85">
        <f t="shared" si="136"/>
        <v>212.14716712566138</v>
      </c>
      <c r="X111" s="85">
        <f t="shared" si="136"/>
        <v>332.26784664418102</v>
      </c>
      <c r="Y111" s="85">
        <f t="shared" si="136"/>
        <v>360.1819475817681</v>
      </c>
      <c r="Z111" s="85">
        <f t="shared" si="136"/>
        <v>517.04118575362816</v>
      </c>
      <c r="AA111" s="85">
        <f t="shared" si="136"/>
        <v>274.99891697867997</v>
      </c>
      <c r="AB111" s="85">
        <f t="shared" si="136"/>
        <v>30.075192623077633</v>
      </c>
      <c r="AC111" s="85">
        <f t="shared" si="136"/>
        <v>95.088034161586762</v>
      </c>
      <c r="AD111" s="85">
        <f t="shared" si="136"/>
        <v>22.691462697651389</v>
      </c>
      <c r="AE111" s="85">
        <f t="shared" si="136"/>
        <v>2054.1176470588234</v>
      </c>
    </row>
    <row r="112" spans="2:31">
      <c r="R112" s="85" t="s">
        <v>44</v>
      </c>
      <c r="S112" s="85">
        <f t="shared" ref="S112:AE112" si="137">S14*1.5</f>
        <v>0</v>
      </c>
      <c r="T112" s="85">
        <f t="shared" si="137"/>
        <v>25.707257193361485</v>
      </c>
      <c r="U112" s="85">
        <f t="shared" si="137"/>
        <v>55.397328881469107</v>
      </c>
      <c r="V112" s="85">
        <f t="shared" si="137"/>
        <v>101.1996955710498</v>
      </c>
      <c r="W112" s="85">
        <f t="shared" si="137"/>
        <v>182.6663556908573</v>
      </c>
      <c r="X112" s="85">
        <f t="shared" si="137"/>
        <v>208.73568692919571</v>
      </c>
      <c r="Y112" s="85">
        <f t="shared" si="137"/>
        <v>232.99464794264946</v>
      </c>
      <c r="Z112" s="85">
        <f t="shared" si="137"/>
        <v>676.71639006186774</v>
      </c>
      <c r="AA112" s="85">
        <f t="shared" si="137"/>
        <v>394.47967200235678</v>
      </c>
      <c r="AB112" s="85">
        <f t="shared" si="137"/>
        <v>280.78842187960322</v>
      </c>
      <c r="AC112" s="85">
        <f t="shared" si="137"/>
        <v>10.138073259353822</v>
      </c>
      <c r="AD112" s="85">
        <f t="shared" si="137"/>
        <v>0</v>
      </c>
      <c r="AE112" s="85">
        <f t="shared" si="137"/>
        <v>2168.823529411764</v>
      </c>
    </row>
    <row r="113" spans="18:31">
      <c r="R113" s="85" t="s">
        <v>45</v>
      </c>
      <c r="S113" s="85">
        <f t="shared" ref="S113:AE113" si="138">S15*1.5</f>
        <v>103.57057256518722</v>
      </c>
      <c r="T113" s="85">
        <f t="shared" si="138"/>
        <v>31.498266914154872</v>
      </c>
      <c r="U113" s="85">
        <f t="shared" si="138"/>
        <v>97.698014326954933</v>
      </c>
      <c r="V113" s="85">
        <f t="shared" si="138"/>
        <v>52.319155213341979</v>
      </c>
      <c r="W113" s="85">
        <f t="shared" si="138"/>
        <v>155.17790253753131</v>
      </c>
      <c r="X113" s="85">
        <f t="shared" si="138"/>
        <v>227.42816449881315</v>
      </c>
      <c r="Y113" s="85">
        <f t="shared" si="138"/>
        <v>444.89077562365628</v>
      </c>
      <c r="Z113" s="85">
        <f t="shared" si="138"/>
        <v>611.63583832740278</v>
      </c>
      <c r="AA113" s="85">
        <f t="shared" si="138"/>
        <v>363.9206544601509</v>
      </c>
      <c r="AB113" s="85">
        <f t="shared" si="138"/>
        <v>92.893193950219441</v>
      </c>
      <c r="AC113" s="85">
        <f t="shared" si="138"/>
        <v>59.615363933569945</v>
      </c>
      <c r="AD113" s="85">
        <f t="shared" si="138"/>
        <v>3.9150388254881765</v>
      </c>
      <c r="AE113" s="85">
        <f t="shared" si="138"/>
        <v>2244.5629411764708</v>
      </c>
    </row>
    <row r="114" spans="18:31">
      <c r="R114" s="85" t="s">
        <v>46</v>
      </c>
      <c r="S114" s="85">
        <f t="shared" ref="S114:AE114" si="139">S16*1.5</f>
        <v>2.5329568205452819</v>
      </c>
      <c r="T114" s="85">
        <f t="shared" si="139"/>
        <v>11.036454718090155</v>
      </c>
      <c r="U114" s="85">
        <f t="shared" si="139"/>
        <v>70.199089026540676</v>
      </c>
      <c r="V114" s="85">
        <f t="shared" si="139"/>
        <v>139.31262512999052</v>
      </c>
      <c r="W114" s="85">
        <f t="shared" si="139"/>
        <v>326.3895788759778</v>
      </c>
      <c r="X114" s="85">
        <f t="shared" si="139"/>
        <v>117.42064118099204</v>
      </c>
      <c r="Y114" s="85">
        <f t="shared" si="139"/>
        <v>142.56928389926301</v>
      </c>
      <c r="Z114" s="85">
        <f t="shared" si="139"/>
        <v>490.30807026269383</v>
      </c>
      <c r="AA114" s="85">
        <f t="shared" si="139"/>
        <v>677.92780047022654</v>
      </c>
      <c r="AB114" s="85">
        <f t="shared" si="139"/>
        <v>316.98145354252381</v>
      </c>
      <c r="AC114" s="85">
        <f t="shared" si="139"/>
        <v>59.162634308450521</v>
      </c>
      <c r="AD114" s="85">
        <f t="shared" si="139"/>
        <v>0</v>
      </c>
      <c r="AE114" s="85">
        <f t="shared" si="139"/>
        <v>2353.8405882352945</v>
      </c>
    </row>
    <row r="115" spans="18:31">
      <c r="R115" s="85" t="s">
        <v>47</v>
      </c>
      <c r="S115" s="85">
        <f t="shared" ref="S115:AE115" si="140">S17*1.5</f>
        <v>14.915378454799539</v>
      </c>
      <c r="T115" s="85">
        <f t="shared" si="140"/>
        <v>63.39035843289804</v>
      </c>
      <c r="U115" s="85">
        <f t="shared" si="140"/>
        <v>78.48330091692138</v>
      </c>
      <c r="V115" s="85">
        <f t="shared" si="140"/>
        <v>192.47940767860354</v>
      </c>
      <c r="W115" s="85">
        <f t="shared" si="140"/>
        <v>304.87743817727147</v>
      </c>
      <c r="X115" s="85">
        <f t="shared" si="140"/>
        <v>333.28768285308013</v>
      </c>
      <c r="Y115" s="85">
        <f t="shared" si="140"/>
        <v>350.6889577170129</v>
      </c>
      <c r="Z115" s="85">
        <f t="shared" si="140"/>
        <v>511.73953222300321</v>
      </c>
      <c r="AA115" s="85">
        <f t="shared" si="140"/>
        <v>611.35295261755721</v>
      </c>
      <c r="AB115" s="85">
        <f t="shared" si="140"/>
        <v>38.176266283117869</v>
      </c>
      <c r="AC115" s="85">
        <f t="shared" si="140"/>
        <v>45.989083568965235</v>
      </c>
      <c r="AD115" s="85">
        <f t="shared" si="140"/>
        <v>10.831405782652043</v>
      </c>
      <c r="AE115" s="85">
        <f t="shared" si="140"/>
        <v>2556.2117647058831</v>
      </c>
    </row>
    <row r="116" spans="18:31">
      <c r="R116" s="85" t="s">
        <v>48</v>
      </c>
      <c r="S116" s="85">
        <f t="shared" ref="S116:AE116" si="141">S18*1.5</f>
        <v>10.961911450969234</v>
      </c>
      <c r="T116" s="85">
        <f t="shared" si="141"/>
        <v>20.009838362880352</v>
      </c>
      <c r="U116" s="85">
        <f t="shared" si="141"/>
        <v>24.533801818835911</v>
      </c>
      <c r="V116" s="85">
        <f t="shared" si="141"/>
        <v>79.34335907368208</v>
      </c>
      <c r="W116" s="85">
        <f t="shared" si="141"/>
        <v>812.22543893848251</v>
      </c>
      <c r="X116" s="85">
        <f t="shared" si="141"/>
        <v>208.79831335179495</v>
      </c>
      <c r="Y116" s="85">
        <f t="shared" si="141"/>
        <v>322.76739272298312</v>
      </c>
      <c r="Z116" s="85">
        <f t="shared" si="141"/>
        <v>278.74574832464629</v>
      </c>
      <c r="AA116" s="85">
        <f t="shared" si="141"/>
        <v>266.39184811799845</v>
      </c>
      <c r="AB116" s="85">
        <f t="shared" si="141"/>
        <v>277.87575535234714</v>
      </c>
      <c r="AC116" s="85">
        <f t="shared" si="141"/>
        <v>72.209416700829095</v>
      </c>
      <c r="AD116" s="85">
        <f t="shared" si="141"/>
        <v>72.905411078668408</v>
      </c>
      <c r="AE116" s="85">
        <f t="shared" si="141"/>
        <v>2446.7682352941174</v>
      </c>
    </row>
    <row r="117" spans="18:31"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</row>
    <row r="118" spans="18:31">
      <c r="R118" s="104" t="s">
        <v>173</v>
      </c>
      <c r="S118" s="104">
        <v>1.6</v>
      </c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</row>
    <row r="119" spans="18:31"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</row>
    <row r="120" spans="18:31">
      <c r="R120" s="106" t="s">
        <v>38</v>
      </c>
      <c r="S120" s="85">
        <v>1</v>
      </c>
      <c r="T120" s="85">
        <v>2</v>
      </c>
      <c r="U120" s="85">
        <v>3</v>
      </c>
      <c r="V120" s="85">
        <v>4</v>
      </c>
      <c r="W120" s="85">
        <v>5</v>
      </c>
      <c r="X120" s="85">
        <v>6</v>
      </c>
      <c r="Y120" s="85">
        <v>7</v>
      </c>
      <c r="Z120" s="85">
        <v>8</v>
      </c>
      <c r="AA120" s="85">
        <v>9</v>
      </c>
      <c r="AB120" s="85">
        <v>10</v>
      </c>
      <c r="AC120" s="85">
        <v>11</v>
      </c>
      <c r="AD120" s="85">
        <v>12</v>
      </c>
      <c r="AE120" s="85" t="s">
        <v>17</v>
      </c>
    </row>
    <row r="121" spans="18:31">
      <c r="R121" s="85" t="s">
        <v>39</v>
      </c>
      <c r="S121" s="85">
        <f>S9*1.6</f>
        <v>0</v>
      </c>
      <c r="T121" s="85">
        <f t="shared" ref="T121:AE121" si="142">T9*1.6</f>
        <v>35.120365599775482</v>
      </c>
      <c r="U121" s="85">
        <f t="shared" si="142"/>
        <v>0</v>
      </c>
      <c r="V121" s="85">
        <f t="shared" si="142"/>
        <v>76.710272231088553</v>
      </c>
      <c r="W121" s="85">
        <f t="shared" si="142"/>
        <v>351.20365599775482</v>
      </c>
      <c r="X121" s="85">
        <f t="shared" si="142"/>
        <v>73.937611789001011</v>
      </c>
      <c r="Y121" s="85">
        <f t="shared" si="142"/>
        <v>153.42054446217711</v>
      </c>
      <c r="Z121" s="85">
        <f t="shared" si="142"/>
        <v>454.90115653182869</v>
      </c>
      <c r="AA121" s="85">
        <f t="shared" si="142"/>
        <v>133.08770122020181</v>
      </c>
      <c r="AB121" s="85">
        <f t="shared" si="142"/>
        <v>1317.3833980505258</v>
      </c>
      <c r="AC121" s="85">
        <f t="shared" si="142"/>
        <v>0</v>
      </c>
      <c r="AD121" s="85">
        <f t="shared" si="142"/>
        <v>0</v>
      </c>
      <c r="AE121" s="85">
        <f t="shared" si="142"/>
        <v>2595.7647058823532</v>
      </c>
    </row>
    <row r="122" spans="18:31">
      <c r="R122" s="85" t="s">
        <v>40</v>
      </c>
      <c r="S122" s="85">
        <f t="shared" ref="S122:AE122" si="143">S10*1.6</f>
        <v>6.5648924809598643</v>
      </c>
      <c r="T122" s="85">
        <f t="shared" si="143"/>
        <v>32.636894048200467</v>
      </c>
      <c r="U122" s="85">
        <f t="shared" si="143"/>
        <v>113.29128738570738</v>
      </c>
      <c r="V122" s="85">
        <f t="shared" si="143"/>
        <v>143.30222444152392</v>
      </c>
      <c r="W122" s="85">
        <f t="shared" si="143"/>
        <v>438.15968101492126</v>
      </c>
      <c r="X122" s="85">
        <f t="shared" si="143"/>
        <v>203.324098553157</v>
      </c>
      <c r="Y122" s="85">
        <f t="shared" si="143"/>
        <v>386.01567788044014</v>
      </c>
      <c r="Z122" s="85">
        <f t="shared" si="143"/>
        <v>465.73222943495279</v>
      </c>
      <c r="AA122" s="85">
        <f t="shared" si="143"/>
        <v>619.16314513281475</v>
      </c>
      <c r="AB122" s="85">
        <f t="shared" si="143"/>
        <v>404.45364733410736</v>
      </c>
      <c r="AC122" s="85">
        <f t="shared" si="143"/>
        <v>5.814619054564452</v>
      </c>
      <c r="AD122" s="85">
        <f t="shared" si="143"/>
        <v>3.188662062180506</v>
      </c>
      <c r="AE122" s="85">
        <f t="shared" si="143"/>
        <v>2821.6470588235297</v>
      </c>
    </row>
    <row r="123" spans="18:31">
      <c r="R123" s="85" t="s">
        <v>41</v>
      </c>
      <c r="S123" s="85">
        <f t="shared" ref="S123:AE123" si="144">S11*1.6</f>
        <v>26.612563071470206</v>
      </c>
      <c r="T123" s="85">
        <f t="shared" si="144"/>
        <v>5.8940575930101806</v>
      </c>
      <c r="U123" s="85">
        <f t="shared" si="144"/>
        <v>64.120202299716809</v>
      </c>
      <c r="V123" s="85">
        <f t="shared" si="144"/>
        <v>125.56128751170171</v>
      </c>
      <c r="W123" s="85">
        <f t="shared" si="144"/>
        <v>89.482510730245451</v>
      </c>
      <c r="X123" s="85">
        <f t="shared" si="144"/>
        <v>227.18912903966512</v>
      </c>
      <c r="Y123" s="85">
        <f t="shared" si="144"/>
        <v>528.14328189488185</v>
      </c>
      <c r="Z123" s="85">
        <f t="shared" si="144"/>
        <v>332.56773449045318</v>
      </c>
      <c r="AA123" s="85">
        <f t="shared" si="144"/>
        <v>204.68454550271713</v>
      </c>
      <c r="AB123" s="85">
        <f t="shared" si="144"/>
        <v>73.943631621400442</v>
      </c>
      <c r="AC123" s="85">
        <f t="shared" si="144"/>
        <v>106.27164448003202</v>
      </c>
      <c r="AD123" s="85">
        <f t="shared" si="144"/>
        <v>0</v>
      </c>
      <c r="AE123" s="85">
        <f t="shared" si="144"/>
        <v>1784.4705882352941</v>
      </c>
    </row>
    <row r="124" spans="18:31">
      <c r="R124" s="85" t="s">
        <v>42</v>
      </c>
      <c r="S124" s="85">
        <f t="shared" ref="S124:AE124" si="145">S12*1.6</f>
        <v>66.472191056259021</v>
      </c>
      <c r="T124" s="85">
        <f t="shared" si="145"/>
        <v>7.7550889565635517</v>
      </c>
      <c r="U124" s="85">
        <f t="shared" si="145"/>
        <v>49.115563391569161</v>
      </c>
      <c r="V124" s="85">
        <f t="shared" si="145"/>
        <v>71.27296041032217</v>
      </c>
      <c r="W124" s="85">
        <f t="shared" si="145"/>
        <v>135.52941176470588</v>
      </c>
      <c r="X124" s="85">
        <f t="shared" si="145"/>
        <v>267.55056900144251</v>
      </c>
      <c r="Y124" s="85">
        <f t="shared" si="145"/>
        <v>661.21365603462095</v>
      </c>
      <c r="Z124" s="85">
        <f t="shared" si="145"/>
        <v>341.5932040391088</v>
      </c>
      <c r="AA124" s="85">
        <f t="shared" si="145"/>
        <v>256.10258054175347</v>
      </c>
      <c r="AB124" s="85">
        <f t="shared" si="145"/>
        <v>139.96089116845647</v>
      </c>
      <c r="AC124" s="85">
        <f t="shared" si="145"/>
        <v>25.850296521878505</v>
      </c>
      <c r="AD124" s="85">
        <f t="shared" si="145"/>
        <v>78.289469466260627</v>
      </c>
      <c r="AE124" s="85">
        <f t="shared" si="145"/>
        <v>2100.7058823529405</v>
      </c>
    </row>
    <row r="125" spans="18:31">
      <c r="R125" s="85" t="s">
        <v>43</v>
      </c>
      <c r="S125" s="85">
        <f t="shared" ref="S125:AE125" si="146">S13*1.6</f>
        <v>75.494136213138589</v>
      </c>
      <c r="T125" s="85">
        <f t="shared" si="146"/>
        <v>25.548906148466752</v>
      </c>
      <c r="U125" s="85">
        <f t="shared" si="146"/>
        <v>93.167063774484006</v>
      </c>
      <c r="V125" s="85">
        <f t="shared" si="146"/>
        <v>29.390846922672281</v>
      </c>
      <c r="W125" s="85">
        <f t="shared" si="146"/>
        <v>226.29031160070551</v>
      </c>
      <c r="X125" s="85">
        <f t="shared" si="146"/>
        <v>354.4190364204598</v>
      </c>
      <c r="Y125" s="85">
        <f t="shared" si="146"/>
        <v>384.19407742055267</v>
      </c>
      <c r="Z125" s="85">
        <f t="shared" si="146"/>
        <v>551.51059813720337</v>
      </c>
      <c r="AA125" s="85">
        <f t="shared" si="146"/>
        <v>293.33217811059194</v>
      </c>
      <c r="AB125" s="85">
        <f t="shared" si="146"/>
        <v>32.080205464616142</v>
      </c>
      <c r="AC125" s="85">
        <f t="shared" si="146"/>
        <v>101.42723643902589</v>
      </c>
      <c r="AD125" s="85">
        <f t="shared" si="146"/>
        <v>24.204226877494818</v>
      </c>
      <c r="AE125" s="85">
        <f t="shared" si="146"/>
        <v>2191.0588235294122</v>
      </c>
    </row>
    <row r="126" spans="18:31">
      <c r="R126" s="85" t="s">
        <v>44</v>
      </c>
      <c r="S126" s="85">
        <f t="shared" ref="S126:AE126" si="147">S14*1.6</f>
        <v>0</v>
      </c>
      <c r="T126" s="85">
        <f t="shared" si="147"/>
        <v>27.421074339585587</v>
      </c>
      <c r="U126" s="85">
        <f t="shared" si="147"/>
        <v>59.09048414023372</v>
      </c>
      <c r="V126" s="85">
        <f t="shared" si="147"/>
        <v>107.94634194245312</v>
      </c>
      <c r="W126" s="85">
        <f t="shared" si="147"/>
        <v>194.84411273691444</v>
      </c>
      <c r="X126" s="85">
        <f t="shared" si="147"/>
        <v>222.65139939114212</v>
      </c>
      <c r="Y126" s="85">
        <f t="shared" si="147"/>
        <v>248.52762447215943</v>
      </c>
      <c r="Z126" s="85">
        <f t="shared" si="147"/>
        <v>721.83081606599228</v>
      </c>
      <c r="AA126" s="85">
        <f t="shared" si="147"/>
        <v>420.77831680251393</v>
      </c>
      <c r="AB126" s="85">
        <f t="shared" si="147"/>
        <v>299.50765000491009</v>
      </c>
      <c r="AC126" s="85">
        <f t="shared" si="147"/>
        <v>10.813944809977411</v>
      </c>
      <c r="AD126" s="85">
        <f t="shared" si="147"/>
        <v>0</v>
      </c>
      <c r="AE126" s="85">
        <f t="shared" si="147"/>
        <v>2313.411764705882</v>
      </c>
    </row>
    <row r="127" spans="18:31">
      <c r="R127" s="85" t="s">
        <v>45</v>
      </c>
      <c r="S127" s="85">
        <f t="shared" ref="S127:AE127" si="148">S15*1.6</f>
        <v>110.47527740286637</v>
      </c>
      <c r="T127" s="85">
        <f t="shared" si="148"/>
        <v>33.598151375098531</v>
      </c>
      <c r="U127" s="85">
        <f t="shared" si="148"/>
        <v>104.21121528208526</v>
      </c>
      <c r="V127" s="85">
        <f t="shared" si="148"/>
        <v>55.807098894231444</v>
      </c>
      <c r="W127" s="85">
        <f t="shared" si="148"/>
        <v>165.52309604003341</v>
      </c>
      <c r="X127" s="85">
        <f t="shared" si="148"/>
        <v>242.59004213206737</v>
      </c>
      <c r="Y127" s="85">
        <f t="shared" si="148"/>
        <v>474.55016066523342</v>
      </c>
      <c r="Z127" s="85">
        <f t="shared" si="148"/>
        <v>652.41156088256298</v>
      </c>
      <c r="AA127" s="85">
        <f t="shared" si="148"/>
        <v>388.18203142416098</v>
      </c>
      <c r="AB127" s="85">
        <f t="shared" si="148"/>
        <v>99.086073546900749</v>
      </c>
      <c r="AC127" s="85">
        <f t="shared" si="148"/>
        <v>63.589721529141279</v>
      </c>
      <c r="AD127" s="85">
        <f t="shared" si="148"/>
        <v>4.1760414138540547</v>
      </c>
      <c r="AE127" s="85">
        <f t="shared" si="148"/>
        <v>2394.2004705882355</v>
      </c>
    </row>
    <row r="128" spans="18:31">
      <c r="R128" s="85" t="s">
        <v>46</v>
      </c>
      <c r="S128" s="85">
        <f t="shared" ref="S128:AE128" si="149">S16*1.6</f>
        <v>2.7018206085816341</v>
      </c>
      <c r="T128" s="85">
        <f t="shared" si="149"/>
        <v>11.772218365962834</v>
      </c>
      <c r="U128" s="85">
        <f t="shared" si="149"/>
        <v>74.87902829497672</v>
      </c>
      <c r="V128" s="85">
        <f t="shared" si="149"/>
        <v>148.60013347198989</v>
      </c>
      <c r="W128" s="85">
        <f t="shared" si="149"/>
        <v>348.14888413437632</v>
      </c>
      <c r="X128" s="85">
        <f t="shared" si="149"/>
        <v>125.24868392639151</v>
      </c>
      <c r="Y128" s="85">
        <f t="shared" si="149"/>
        <v>152.07390282588057</v>
      </c>
      <c r="Z128" s="85">
        <f t="shared" si="149"/>
        <v>522.99527494687345</v>
      </c>
      <c r="AA128" s="85">
        <f t="shared" si="149"/>
        <v>723.12298716824171</v>
      </c>
      <c r="AB128" s="85">
        <f t="shared" si="149"/>
        <v>338.11355044535878</v>
      </c>
      <c r="AC128" s="85">
        <f t="shared" si="149"/>
        <v>63.106809929013892</v>
      </c>
      <c r="AD128" s="85">
        <f t="shared" si="149"/>
        <v>0</v>
      </c>
      <c r="AE128" s="85">
        <f t="shared" si="149"/>
        <v>2510.7632941176475</v>
      </c>
    </row>
    <row r="129" spans="18:31">
      <c r="R129" s="85" t="s">
        <v>47</v>
      </c>
      <c r="S129" s="85">
        <f t="shared" ref="S129:AE129" si="150">S17*1.6</f>
        <v>15.909737018452843</v>
      </c>
      <c r="T129" s="85">
        <f t="shared" si="150"/>
        <v>67.616382328424578</v>
      </c>
      <c r="U129" s="85">
        <f t="shared" si="150"/>
        <v>83.715520978049483</v>
      </c>
      <c r="V129" s="85">
        <f t="shared" si="150"/>
        <v>205.31136819051045</v>
      </c>
      <c r="W129" s="85">
        <f t="shared" si="150"/>
        <v>325.20260072242291</v>
      </c>
      <c r="X129" s="85">
        <f t="shared" si="150"/>
        <v>355.50686170995215</v>
      </c>
      <c r="Y129" s="85">
        <f t="shared" si="150"/>
        <v>374.06822156481377</v>
      </c>
      <c r="Z129" s="85">
        <f t="shared" si="150"/>
        <v>545.85550103787011</v>
      </c>
      <c r="AA129" s="85">
        <f t="shared" si="150"/>
        <v>652.10981612539445</v>
      </c>
      <c r="AB129" s="85">
        <f t="shared" si="150"/>
        <v>40.721350701992399</v>
      </c>
      <c r="AC129" s="85">
        <f t="shared" si="150"/>
        <v>49.055022473562921</v>
      </c>
      <c r="AD129" s="85">
        <f t="shared" si="150"/>
        <v>11.553499501495514</v>
      </c>
      <c r="AE129" s="85">
        <f t="shared" si="150"/>
        <v>2726.625882352942</v>
      </c>
    </row>
    <row r="130" spans="18:31">
      <c r="R130" s="85" t="s">
        <v>48</v>
      </c>
      <c r="S130" s="85">
        <f t="shared" ref="S130:AE130" si="151">S18*1.6</f>
        <v>11.692705547700518</v>
      </c>
      <c r="T130" s="85">
        <f t="shared" si="151"/>
        <v>21.343827587072376</v>
      </c>
      <c r="U130" s="85">
        <f t="shared" si="151"/>
        <v>26.169388606758304</v>
      </c>
      <c r="V130" s="85">
        <f t="shared" si="151"/>
        <v>84.632916345260881</v>
      </c>
      <c r="W130" s="85">
        <f t="shared" si="151"/>
        <v>866.37380153438141</v>
      </c>
      <c r="X130" s="85">
        <f t="shared" si="151"/>
        <v>222.71820090858128</v>
      </c>
      <c r="Y130" s="85">
        <f t="shared" si="151"/>
        <v>344.28521890451532</v>
      </c>
      <c r="Z130" s="85">
        <f t="shared" si="151"/>
        <v>297.32879821295609</v>
      </c>
      <c r="AA130" s="85">
        <f t="shared" si="151"/>
        <v>284.15130465919833</v>
      </c>
      <c r="AB130" s="85">
        <f t="shared" si="151"/>
        <v>296.40080570917024</v>
      </c>
      <c r="AC130" s="85">
        <f t="shared" si="151"/>
        <v>77.02337781421771</v>
      </c>
      <c r="AD130" s="85">
        <f t="shared" si="151"/>
        <v>77.765771817246318</v>
      </c>
      <c r="AE130" s="85">
        <f t="shared" si="151"/>
        <v>2609.8861176470587</v>
      </c>
    </row>
    <row r="131" spans="18:31"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</row>
    <row r="132" spans="18:31"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</row>
    <row r="133" spans="18:31"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</row>
    <row r="134" spans="18:31"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</row>
    <row r="135" spans="18:31"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</row>
  </sheetData>
  <mergeCells count="2">
    <mergeCell ref="B2:F2"/>
    <mergeCell ref="R2:V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Districts</vt:lpstr>
      <vt:lpstr>WATER CONSUMPTION SECTORS</vt:lpstr>
      <vt:lpstr>WD2(CROPS)</vt:lpstr>
      <vt:lpstr>WD2 (RAINFALL)</vt:lpstr>
      <vt:lpstr>WD2(TEMPERATURE)</vt:lpstr>
      <vt:lpstr>WD2(OTHERS)</vt:lpstr>
      <vt:lpstr>Standard + range</vt:lpstr>
      <vt:lpstr>WD1 RISULTATI SOBOL</vt:lpstr>
      <vt:lpstr>Foglio4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Rossi</dc:creator>
  <cp:lastModifiedBy>Kushagra Pandey</cp:lastModifiedBy>
  <dcterms:created xsi:type="dcterms:W3CDTF">2016-06-20T17:15:03Z</dcterms:created>
  <dcterms:modified xsi:type="dcterms:W3CDTF">2021-02-12T05:55:44Z</dcterms:modified>
</cp:coreProperties>
</file>