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pivotTables/pivotTable5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 firstSheet="13" activeTab="19"/>
  </bookViews>
  <sheets>
    <sheet name="Sheet1" sheetId="1" r:id="rId1"/>
    <sheet name="Sheet5" sheetId="5" r:id="rId2"/>
    <sheet name="Sheet7" sheetId="7" r:id="rId3"/>
    <sheet name="Sheet2" sheetId="2" r:id="rId4"/>
    <sheet name="Sheet8" sheetId="8" r:id="rId5"/>
    <sheet name="Sheet3" sheetId="3" r:id="rId6"/>
    <sheet name="Sheet11" sheetId="11" r:id="rId7"/>
    <sheet name="Sheet12" sheetId="12" r:id="rId8"/>
    <sheet name="Sheet13" sheetId="13" r:id="rId9"/>
    <sheet name="Sheet15" sheetId="15" r:id="rId10"/>
    <sheet name="Sheet14" sheetId="14" r:id="rId11"/>
    <sheet name="Sheet17" sheetId="17" r:id="rId12"/>
    <sheet name="Sheet18" sheetId="18" r:id="rId13"/>
    <sheet name="Sheet16" sheetId="16" r:id="rId14"/>
    <sheet name="Sheet4" sheetId="4" r:id="rId15"/>
    <sheet name="Sheet6" sheetId="6" r:id="rId16"/>
    <sheet name="Sheet9" sheetId="9" r:id="rId17"/>
    <sheet name="Sheet10" sheetId="10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25725"/>
  <pivotCaches>
    <pivotCache cacheId="0" r:id="rId24"/>
    <pivotCache cacheId="1" r:id="rId25"/>
    <pivotCache cacheId="2" r:id="rId26"/>
    <pivotCache cacheId="3" r:id="rId27"/>
  </pivotCaches>
</workbook>
</file>

<file path=xl/calcChain.xml><?xml version="1.0" encoding="utf-8"?>
<calcChain xmlns="http://schemas.openxmlformats.org/spreadsheetml/2006/main">
  <c r="I15" i="20"/>
  <c r="D27"/>
  <c r="E32"/>
  <c r="C19"/>
  <c r="BM11"/>
  <c r="BN11"/>
  <c r="BJ11"/>
  <c r="BK11"/>
  <c r="BL11"/>
  <c r="BG11"/>
  <c r="BH11"/>
  <c r="BI11"/>
  <c r="BF11"/>
  <c r="BB3"/>
  <c r="BC3"/>
  <c r="BD3"/>
  <c r="BE3"/>
  <c r="BF3"/>
  <c r="BG3"/>
  <c r="BH3"/>
  <c r="BI3"/>
  <c r="BJ3"/>
  <c r="BK3"/>
  <c r="BL3"/>
  <c r="BM3"/>
  <c r="BB4"/>
  <c r="BC4"/>
  <c r="BD4"/>
  <c r="BE4"/>
  <c r="BF4"/>
  <c r="BG4"/>
  <c r="BH4"/>
  <c r="BI4"/>
  <c r="BJ4"/>
  <c r="BK4"/>
  <c r="BL4"/>
  <c r="BM4"/>
  <c r="BB5"/>
  <c r="BC5"/>
  <c r="BD5"/>
  <c r="BE5"/>
  <c r="BF5"/>
  <c r="BG5"/>
  <c r="BH5"/>
  <c r="BI5"/>
  <c r="BJ5"/>
  <c r="BK5"/>
  <c r="BL5"/>
  <c r="BM5"/>
  <c r="BB6"/>
  <c r="BC6"/>
  <c r="BD6"/>
  <c r="BE6"/>
  <c r="BF6"/>
  <c r="BG6"/>
  <c r="BH6"/>
  <c r="BI6"/>
  <c r="BJ6"/>
  <c r="BK6"/>
  <c r="BL6"/>
  <c r="BM6"/>
  <c r="BB7"/>
  <c r="BC7"/>
  <c r="BD7"/>
  <c r="BE7"/>
  <c r="BF7"/>
  <c r="BG7"/>
  <c r="BH7"/>
  <c r="BI7"/>
  <c r="BJ7"/>
  <c r="BK7"/>
  <c r="BL7"/>
  <c r="BM7"/>
  <c r="BB8"/>
  <c r="BC8"/>
  <c r="BD8"/>
  <c r="BE8"/>
  <c r="BF8"/>
  <c r="BG8"/>
  <c r="BH8"/>
  <c r="BI8"/>
  <c r="BJ8"/>
  <c r="BK8"/>
  <c r="BL8"/>
  <c r="BM8"/>
  <c r="BB9"/>
  <c r="BC9"/>
  <c r="BD9"/>
  <c r="BE9"/>
  <c r="BF9"/>
  <c r="BG9"/>
  <c r="BH9"/>
  <c r="BI9"/>
  <c r="BJ9"/>
  <c r="BK9"/>
  <c r="BL9"/>
  <c r="BM9"/>
  <c r="BB10"/>
  <c r="BC10"/>
  <c r="BD10"/>
  <c r="BE10"/>
  <c r="BF10"/>
  <c r="BG10"/>
  <c r="BH10"/>
  <c r="BI10"/>
  <c r="BJ10"/>
  <c r="BK10"/>
  <c r="BL10"/>
  <c r="BM10"/>
  <c r="BC2"/>
  <c r="BD2"/>
  <c r="BE2"/>
  <c r="BF2"/>
  <c r="BG2"/>
  <c r="BH2"/>
  <c r="BI2"/>
  <c r="BJ2"/>
  <c r="BK2"/>
  <c r="BL2"/>
  <c r="BM2"/>
  <c r="BB2"/>
  <c r="AO3"/>
  <c r="AP3"/>
  <c r="AQ3"/>
  <c r="AR3"/>
  <c r="AS3"/>
  <c r="AT3"/>
  <c r="AU3"/>
  <c r="AV3"/>
  <c r="AW3"/>
  <c r="AX3"/>
  <c r="AY3"/>
  <c r="AZ3"/>
  <c r="AO4"/>
  <c r="AP4"/>
  <c r="AQ4"/>
  <c r="AR4"/>
  <c r="AS4"/>
  <c r="AT4"/>
  <c r="AU4"/>
  <c r="AV4"/>
  <c r="AW4"/>
  <c r="AX4"/>
  <c r="AY4"/>
  <c r="AZ4"/>
  <c r="AO5"/>
  <c r="AP5"/>
  <c r="AQ5"/>
  <c r="AR5"/>
  <c r="AS5"/>
  <c r="AT5"/>
  <c r="AU5"/>
  <c r="AV5"/>
  <c r="AW5"/>
  <c r="AX5"/>
  <c r="AY5"/>
  <c r="AZ5"/>
  <c r="AO6"/>
  <c r="AP6"/>
  <c r="AQ6"/>
  <c r="AR6"/>
  <c r="AS6"/>
  <c r="AT6"/>
  <c r="AU6"/>
  <c r="AV6"/>
  <c r="AW6"/>
  <c r="AX6"/>
  <c r="AY6"/>
  <c r="AZ6"/>
  <c r="AO7"/>
  <c r="AP7"/>
  <c r="AQ7"/>
  <c r="AR7"/>
  <c r="AS7"/>
  <c r="AT7"/>
  <c r="AU7"/>
  <c r="AV7"/>
  <c r="AW7"/>
  <c r="AX7"/>
  <c r="AY7"/>
  <c r="AZ7"/>
  <c r="AO8"/>
  <c r="AP8"/>
  <c r="AQ8"/>
  <c r="AR8"/>
  <c r="AS8"/>
  <c r="AT8"/>
  <c r="AU8"/>
  <c r="AV8"/>
  <c r="AW8"/>
  <c r="AX8"/>
  <c r="AY8"/>
  <c r="AZ8"/>
  <c r="AO9"/>
  <c r="AP9"/>
  <c r="AQ9"/>
  <c r="AR9"/>
  <c r="AS9"/>
  <c r="AT9"/>
  <c r="AU9"/>
  <c r="AV9"/>
  <c r="AW9"/>
  <c r="AX9"/>
  <c r="AY9"/>
  <c r="AZ9"/>
  <c r="AO10"/>
  <c r="AP10"/>
  <c r="AQ10"/>
  <c r="AR10"/>
  <c r="AS10"/>
  <c r="AT10"/>
  <c r="AU10"/>
  <c r="AV10"/>
  <c r="AW10"/>
  <c r="AX10"/>
  <c r="AY10"/>
  <c r="AZ10"/>
  <c r="AO11"/>
  <c r="AP11"/>
  <c r="AQ11"/>
  <c r="AR11"/>
  <c r="AS11"/>
  <c r="AT11"/>
  <c r="AU11"/>
  <c r="AV11"/>
  <c r="AW11"/>
  <c r="AX11"/>
  <c r="AY11"/>
  <c r="AZ11"/>
  <c r="AP2"/>
  <c r="AQ2"/>
  <c r="AR2"/>
  <c r="AS2"/>
  <c r="AT2"/>
  <c r="AU2"/>
  <c r="AV2"/>
  <c r="AW2"/>
  <c r="AX2"/>
  <c r="AY2"/>
  <c r="AZ2"/>
  <c r="AO2"/>
  <c r="AB3"/>
  <c r="AC3"/>
  <c r="AD3"/>
  <c r="AE3"/>
  <c r="AF3"/>
  <c r="AG3"/>
  <c r="AH3"/>
  <c r="AI3"/>
  <c r="AJ3"/>
  <c r="AK3"/>
  <c r="AL3"/>
  <c r="AM3"/>
  <c r="AB4"/>
  <c r="AC4"/>
  <c r="AD4"/>
  <c r="AE4"/>
  <c r="AF4"/>
  <c r="AG4"/>
  <c r="AH4"/>
  <c r="AI4"/>
  <c r="AJ4"/>
  <c r="AK4"/>
  <c r="AL4"/>
  <c r="AM4"/>
  <c r="AB5"/>
  <c r="AC5"/>
  <c r="AD5"/>
  <c r="AE5"/>
  <c r="AF5"/>
  <c r="AG5"/>
  <c r="AH5"/>
  <c r="AI5"/>
  <c r="AJ5"/>
  <c r="AK5"/>
  <c r="AL5"/>
  <c r="AM5"/>
  <c r="AB6"/>
  <c r="AC6"/>
  <c r="AD6"/>
  <c r="AE6"/>
  <c r="AF6"/>
  <c r="AG6"/>
  <c r="AH6"/>
  <c r="AI6"/>
  <c r="AJ6"/>
  <c r="AK6"/>
  <c r="AL6"/>
  <c r="AM6"/>
  <c r="AB7"/>
  <c r="AC7"/>
  <c r="AD7"/>
  <c r="AE7"/>
  <c r="AF7"/>
  <c r="AG7"/>
  <c r="AH7"/>
  <c r="AI7"/>
  <c r="AJ7"/>
  <c r="AK7"/>
  <c r="AL7"/>
  <c r="AM7"/>
  <c r="AB8"/>
  <c r="AC8"/>
  <c r="AD8"/>
  <c r="AE8"/>
  <c r="AF8"/>
  <c r="AG8"/>
  <c r="AH8"/>
  <c r="AI8"/>
  <c r="AJ8"/>
  <c r="AK8"/>
  <c r="AL8"/>
  <c r="AM8"/>
  <c r="AB9"/>
  <c r="AC9"/>
  <c r="AD9"/>
  <c r="AE9"/>
  <c r="AF9"/>
  <c r="AG9"/>
  <c r="AH9"/>
  <c r="AI9"/>
  <c r="AJ9"/>
  <c r="AK9"/>
  <c r="AL9"/>
  <c r="AM9"/>
  <c r="AB10"/>
  <c r="AC10"/>
  <c r="AD10"/>
  <c r="AE10"/>
  <c r="AF10"/>
  <c r="AG10"/>
  <c r="AH10"/>
  <c r="AI10"/>
  <c r="AJ10"/>
  <c r="AK10"/>
  <c r="AL10"/>
  <c r="AM10"/>
  <c r="AB11"/>
  <c r="AC11"/>
  <c r="AD11"/>
  <c r="AE11"/>
  <c r="AF11"/>
  <c r="AG11"/>
  <c r="AH11"/>
  <c r="AI11"/>
  <c r="AJ11"/>
  <c r="AK11"/>
  <c r="AL11"/>
  <c r="AM11"/>
  <c r="AC2"/>
  <c r="AD2"/>
  <c r="AE2"/>
  <c r="AF2"/>
  <c r="AG2"/>
  <c r="AH2"/>
  <c r="AI2"/>
  <c r="AJ2"/>
  <c r="AK2"/>
  <c r="AL2"/>
  <c r="AM2"/>
  <c r="AB2"/>
  <c r="O3"/>
  <c r="P3"/>
  <c r="Q3"/>
  <c r="R3"/>
  <c r="S3"/>
  <c r="T3"/>
  <c r="U3"/>
  <c r="V3"/>
  <c r="W3"/>
  <c r="X3"/>
  <c r="Y3"/>
  <c r="Z3"/>
  <c r="O4"/>
  <c r="P4"/>
  <c r="Q4"/>
  <c r="R4"/>
  <c r="S4"/>
  <c r="T4"/>
  <c r="U4"/>
  <c r="V4"/>
  <c r="W4"/>
  <c r="X4"/>
  <c r="Y4"/>
  <c r="Z4"/>
  <c r="O5"/>
  <c r="P5"/>
  <c r="Q5"/>
  <c r="R5"/>
  <c r="S5"/>
  <c r="T5"/>
  <c r="U5"/>
  <c r="V5"/>
  <c r="W5"/>
  <c r="X5"/>
  <c r="Y5"/>
  <c r="Z5"/>
  <c r="O6"/>
  <c r="P6"/>
  <c r="Q6"/>
  <c r="R6"/>
  <c r="S6"/>
  <c r="T6"/>
  <c r="U6"/>
  <c r="V6"/>
  <c r="W6"/>
  <c r="X6"/>
  <c r="Y6"/>
  <c r="Z6"/>
  <c r="O7"/>
  <c r="P7"/>
  <c r="Q7"/>
  <c r="R7"/>
  <c r="S7"/>
  <c r="T7"/>
  <c r="U7"/>
  <c r="V7"/>
  <c r="W7"/>
  <c r="X7"/>
  <c r="Y7"/>
  <c r="Z7"/>
  <c r="O8"/>
  <c r="P8"/>
  <c r="Q8"/>
  <c r="R8"/>
  <c r="S8"/>
  <c r="T8"/>
  <c r="U8"/>
  <c r="V8"/>
  <c r="W8"/>
  <c r="X8"/>
  <c r="Y8"/>
  <c r="Z8"/>
  <c r="O9"/>
  <c r="P9"/>
  <c r="Q9"/>
  <c r="R9"/>
  <c r="S9"/>
  <c r="T9"/>
  <c r="U9"/>
  <c r="V9"/>
  <c r="W9"/>
  <c r="X9"/>
  <c r="Y9"/>
  <c r="Z9"/>
  <c r="O10"/>
  <c r="P10"/>
  <c r="Q10"/>
  <c r="R10"/>
  <c r="S10"/>
  <c r="T10"/>
  <c r="U10"/>
  <c r="V10"/>
  <c r="W10"/>
  <c r="X10"/>
  <c r="Y10"/>
  <c r="Z10"/>
  <c r="O11"/>
  <c r="P11"/>
  <c r="Q11"/>
  <c r="R11"/>
  <c r="S11"/>
  <c r="T11"/>
  <c r="U11"/>
  <c r="V11"/>
  <c r="W11"/>
  <c r="X11"/>
  <c r="Y11"/>
  <c r="Z11"/>
  <c r="P2"/>
  <c r="Q2"/>
  <c r="R2"/>
  <c r="S2"/>
  <c r="T2"/>
  <c r="U2"/>
  <c r="V2"/>
  <c r="W2"/>
  <c r="X2"/>
  <c r="Y2"/>
  <c r="Z2"/>
  <c r="O2"/>
  <c r="B3"/>
  <c r="C6" i="23" s="1"/>
  <c r="C3" i="20"/>
  <c r="D6" i="23" s="1"/>
  <c r="D3" i="20"/>
  <c r="E6" i="23" s="1"/>
  <c r="E3" i="20"/>
  <c r="F6" i="23" s="1"/>
  <c r="F3" i="20"/>
  <c r="G3"/>
  <c r="H3"/>
  <c r="I3"/>
  <c r="J3"/>
  <c r="K3"/>
  <c r="L3"/>
  <c r="M3"/>
  <c r="B4"/>
  <c r="C10" i="23" s="1"/>
  <c r="C4" i="20"/>
  <c r="D10" i="23" s="1"/>
  <c r="D4" i="20"/>
  <c r="E10" i="23" s="1"/>
  <c r="E4" i="20"/>
  <c r="F10" i="23" s="1"/>
  <c r="F4" i="20"/>
  <c r="G10" i="23" s="1"/>
  <c r="G4" i="20"/>
  <c r="H4"/>
  <c r="I4"/>
  <c r="J4"/>
  <c r="K4"/>
  <c r="L4"/>
  <c r="M4"/>
  <c r="B5"/>
  <c r="C14" i="23" s="1"/>
  <c r="C5" i="20"/>
  <c r="D14" i="23" s="1"/>
  <c r="D5" i="20"/>
  <c r="E14" i="23" s="1"/>
  <c r="E5" i="20"/>
  <c r="F14" i="23" s="1"/>
  <c r="F5" i="20"/>
  <c r="G14" i="23" s="1"/>
  <c r="G5" i="20"/>
  <c r="H5"/>
  <c r="I5"/>
  <c r="J5"/>
  <c r="K5"/>
  <c r="L5"/>
  <c r="M5"/>
  <c r="B6"/>
  <c r="C18" i="23" s="1"/>
  <c r="C6" i="20"/>
  <c r="D6"/>
  <c r="E18" i="23" s="1"/>
  <c r="E6" i="20"/>
  <c r="F18" i="23" s="1"/>
  <c r="F6" i="20"/>
  <c r="G18" i="23" s="1"/>
  <c r="G6" i="20"/>
  <c r="H6"/>
  <c r="I6"/>
  <c r="J6"/>
  <c r="K6"/>
  <c r="L6"/>
  <c r="M6"/>
  <c r="B7"/>
  <c r="C22" i="23" s="1"/>
  <c r="C7" i="20"/>
  <c r="D22" i="23" s="1"/>
  <c r="D7" i="20"/>
  <c r="E22" i="23" s="1"/>
  <c r="E7" i="20"/>
  <c r="F22" i="23" s="1"/>
  <c r="F7" i="20"/>
  <c r="G22" i="23" s="1"/>
  <c r="G7" i="20"/>
  <c r="H7"/>
  <c r="O15" s="1"/>
  <c r="I7"/>
  <c r="J7"/>
  <c r="K7"/>
  <c r="L7"/>
  <c r="M7"/>
  <c r="B8"/>
  <c r="C26" i="23" s="1"/>
  <c r="C8" i="20"/>
  <c r="D26" i="23" s="1"/>
  <c r="D8" i="20"/>
  <c r="E26" i="23" s="1"/>
  <c r="E8" i="20"/>
  <c r="F26" i="23" s="1"/>
  <c r="F8" i="20"/>
  <c r="G26" i="23" s="1"/>
  <c r="G8" i="20"/>
  <c r="H8"/>
  <c r="I8"/>
  <c r="J8"/>
  <c r="K8"/>
  <c r="L8"/>
  <c r="M8"/>
  <c r="B9"/>
  <c r="C30" i="23" s="1"/>
  <c r="C9" i="20"/>
  <c r="D30" i="23" s="1"/>
  <c r="D9" i="20"/>
  <c r="E30" i="23" s="1"/>
  <c r="E9" i="20"/>
  <c r="F30" i="23" s="1"/>
  <c r="F9" i="20"/>
  <c r="G30" i="23" s="1"/>
  <c r="G9" i="20"/>
  <c r="H9"/>
  <c r="I9"/>
  <c r="J9"/>
  <c r="K9"/>
  <c r="L9"/>
  <c r="M9"/>
  <c r="B10"/>
  <c r="C34" i="23" s="1"/>
  <c r="C10" i="20"/>
  <c r="D34" i="23" s="1"/>
  <c r="D10" i="20"/>
  <c r="E34" i="23" s="1"/>
  <c r="E10" i="20"/>
  <c r="F34" i="23" s="1"/>
  <c r="F10" i="20"/>
  <c r="G34" i="23" s="1"/>
  <c r="G10" i="20"/>
  <c r="H10"/>
  <c r="I10"/>
  <c r="J10"/>
  <c r="K10"/>
  <c r="L10"/>
  <c r="M10"/>
  <c r="B11"/>
  <c r="C38" i="23" s="1"/>
  <c r="C11" i="20"/>
  <c r="D38" i="23" s="1"/>
  <c r="D11" i="20"/>
  <c r="E38" i="23" s="1"/>
  <c r="E11" i="20"/>
  <c r="F38" i="23" s="1"/>
  <c r="F11" i="20"/>
  <c r="G38" i="23" s="1"/>
  <c r="G11" i="20"/>
  <c r="H11"/>
  <c r="I11"/>
  <c r="J11"/>
  <c r="K11"/>
  <c r="L11"/>
  <c r="M11"/>
  <c r="G2"/>
  <c r="G15" s="1"/>
  <c r="H2"/>
  <c r="I2"/>
  <c r="J2"/>
  <c r="K2"/>
  <c r="L2"/>
  <c r="M2"/>
  <c r="C2"/>
  <c r="D2" i="23" s="1"/>
  <c r="D2" i="20"/>
  <c r="E2" i="23" s="1"/>
  <c r="E2" i="20"/>
  <c r="F2" i="23" s="1"/>
  <c r="F2" i="20"/>
  <c r="G2" i="23" s="1"/>
  <c r="H3"/>
  <c r="H4"/>
  <c r="H5"/>
  <c r="H7"/>
  <c r="H8"/>
  <c r="H9" s="1"/>
  <c r="H11"/>
  <c r="H12"/>
  <c r="H13" s="1"/>
  <c r="H15"/>
  <c r="H16"/>
  <c r="H17"/>
  <c r="H19"/>
  <c r="H20"/>
  <c r="H21"/>
  <c r="H23"/>
  <c r="H24"/>
  <c r="H25" s="1"/>
  <c r="H27"/>
  <c r="H28"/>
  <c r="H29" s="1"/>
  <c r="H31"/>
  <c r="H32"/>
  <c r="H33"/>
  <c r="H35"/>
  <c r="H36"/>
  <c r="H37"/>
  <c r="H39"/>
  <c r="H40"/>
  <c r="H41" s="1"/>
  <c r="F11" i="22"/>
  <c r="G40" i="23" s="1"/>
  <c r="E11" i="22"/>
  <c r="F40" i="23" s="1"/>
  <c r="D11" i="22"/>
  <c r="E40" i="23" s="1"/>
  <c r="C11" i="22"/>
  <c r="D40" i="23" s="1"/>
  <c r="B11" i="22"/>
  <c r="C40" i="23" s="1"/>
  <c r="F10" i="22"/>
  <c r="G36" i="23" s="1"/>
  <c r="E10" i="22"/>
  <c r="F36" i="23" s="1"/>
  <c r="D10" i="22"/>
  <c r="E36" i="23" s="1"/>
  <c r="C10" i="22"/>
  <c r="D36" i="23" s="1"/>
  <c r="B10" i="22"/>
  <c r="C36" i="23" s="1"/>
  <c r="F9" i="22"/>
  <c r="G32" i="23" s="1"/>
  <c r="E9" i="22"/>
  <c r="F32" i="23" s="1"/>
  <c r="D9" i="22"/>
  <c r="E32" i="23" s="1"/>
  <c r="C9" i="22"/>
  <c r="D32" i="23" s="1"/>
  <c r="B9" i="22"/>
  <c r="C32" i="23" s="1"/>
  <c r="F8" i="22"/>
  <c r="G28" i="23" s="1"/>
  <c r="E8" i="22"/>
  <c r="F28" i="23" s="1"/>
  <c r="D8" i="22"/>
  <c r="E28" i="23" s="1"/>
  <c r="C8" i="22"/>
  <c r="D28" i="23" s="1"/>
  <c r="B8" i="22"/>
  <c r="C28" i="23" s="1"/>
  <c r="F7" i="22"/>
  <c r="G24" i="23" s="1"/>
  <c r="E7" i="22"/>
  <c r="F24" i="23" s="1"/>
  <c r="D7" i="22"/>
  <c r="E24" i="23" s="1"/>
  <c r="C7" i="22"/>
  <c r="D24" i="23" s="1"/>
  <c r="B7" i="22"/>
  <c r="C24" i="23" s="1"/>
  <c r="F6" i="22"/>
  <c r="G20" i="23" s="1"/>
  <c r="E6" i="22"/>
  <c r="F20" i="23" s="1"/>
  <c r="D6" i="22"/>
  <c r="E20" i="23" s="1"/>
  <c r="C6" i="22"/>
  <c r="D20" i="23" s="1"/>
  <c r="B6" i="22"/>
  <c r="C20" i="23" s="1"/>
  <c r="F5" i="22"/>
  <c r="G16" i="23" s="1"/>
  <c r="E5" i="22"/>
  <c r="F16" i="23" s="1"/>
  <c r="D5" i="22"/>
  <c r="E16" i="23" s="1"/>
  <c r="C5" i="22"/>
  <c r="D16" i="23" s="1"/>
  <c r="B5" i="22"/>
  <c r="C16" i="23" s="1"/>
  <c r="F4" i="22"/>
  <c r="G12" i="23" s="1"/>
  <c r="E4" i="22"/>
  <c r="F12" i="23" s="1"/>
  <c r="D4" i="22"/>
  <c r="E12" i="23" s="1"/>
  <c r="C4" i="22"/>
  <c r="D12" i="23" s="1"/>
  <c r="B4" i="22"/>
  <c r="C12" i="23" s="1"/>
  <c r="F3" i="22"/>
  <c r="G8" i="23" s="1"/>
  <c r="E3" i="22"/>
  <c r="F8" i="23" s="1"/>
  <c r="D3" i="22"/>
  <c r="E8" i="23" s="1"/>
  <c r="C3" i="22"/>
  <c r="D8" i="23" s="1"/>
  <c r="B3" i="22"/>
  <c r="C8" i="23" s="1"/>
  <c r="F2" i="22"/>
  <c r="G4" i="23" s="1"/>
  <c r="E2" i="22"/>
  <c r="F4" i="23" s="1"/>
  <c r="D2" i="22"/>
  <c r="E4" i="23" s="1"/>
  <c r="C2" i="22"/>
  <c r="D4" i="23" s="1"/>
  <c r="B2" i="22"/>
  <c r="C4" i="23" s="1"/>
  <c r="B2" i="21"/>
  <c r="C3" i="23" s="1"/>
  <c r="C2" i="21"/>
  <c r="D3" i="23" s="1"/>
  <c r="D2" i="21"/>
  <c r="E3" i="23" s="1"/>
  <c r="E2" i="21"/>
  <c r="F3" i="23" s="1"/>
  <c r="F2" i="21"/>
  <c r="G3" i="23" s="1"/>
  <c r="B3" i="21"/>
  <c r="C7" i="23" s="1"/>
  <c r="C3" i="21"/>
  <c r="D7" i="23" s="1"/>
  <c r="D3" i="21"/>
  <c r="E7" i="23" s="1"/>
  <c r="E3" i="21"/>
  <c r="F7" i="23" s="1"/>
  <c r="F3" i="21"/>
  <c r="G7" i="23" s="1"/>
  <c r="B4" i="21"/>
  <c r="C11" i="23" s="1"/>
  <c r="C4" i="21"/>
  <c r="D11" i="23" s="1"/>
  <c r="D4" i="21"/>
  <c r="E11" i="23" s="1"/>
  <c r="E4" i="21"/>
  <c r="F11" i="23" s="1"/>
  <c r="F4" i="21"/>
  <c r="G11" i="23" s="1"/>
  <c r="B5" i="21"/>
  <c r="C15" i="23" s="1"/>
  <c r="C5" i="21"/>
  <c r="D15" i="23" s="1"/>
  <c r="D5" i="21"/>
  <c r="E15" i="23" s="1"/>
  <c r="E5" i="21"/>
  <c r="F15" i="23" s="1"/>
  <c r="F5" i="21"/>
  <c r="G15" i="23" s="1"/>
  <c r="B6" i="21"/>
  <c r="C19" i="23" s="1"/>
  <c r="C6" i="21"/>
  <c r="D19" i="23" s="1"/>
  <c r="D6" i="21"/>
  <c r="E19" i="23" s="1"/>
  <c r="E6" i="21"/>
  <c r="F19" i="23" s="1"/>
  <c r="F6" i="21"/>
  <c r="G19" i="23" s="1"/>
  <c r="B7" i="21"/>
  <c r="C23" i="23" s="1"/>
  <c r="C7" i="21"/>
  <c r="D23" i="23" s="1"/>
  <c r="D7" i="21"/>
  <c r="E23" i="23" s="1"/>
  <c r="E7" i="21"/>
  <c r="F23" i="23" s="1"/>
  <c r="F7" i="21"/>
  <c r="G23" i="23" s="1"/>
  <c r="B8" i="21"/>
  <c r="C27" i="23" s="1"/>
  <c r="C8" i="21"/>
  <c r="D27" i="23" s="1"/>
  <c r="D8" i="21"/>
  <c r="E27" i="23" s="1"/>
  <c r="E8" i="21"/>
  <c r="F27" i="23" s="1"/>
  <c r="F8" i="21"/>
  <c r="G27" i="23" s="1"/>
  <c r="B9" i="21"/>
  <c r="C31" i="23" s="1"/>
  <c r="C9" i="21"/>
  <c r="D31" i="23" s="1"/>
  <c r="D9" i="21"/>
  <c r="E31" i="23" s="1"/>
  <c r="E9" i="21"/>
  <c r="F31" i="23" s="1"/>
  <c r="F9" i="21"/>
  <c r="G31" i="23" s="1"/>
  <c r="B10" i="21"/>
  <c r="C35" i="23" s="1"/>
  <c r="C10" i="21"/>
  <c r="D35" i="23" s="1"/>
  <c r="D10" i="21"/>
  <c r="E35" i="23" s="1"/>
  <c r="E10" i="21"/>
  <c r="F35" i="23" s="1"/>
  <c r="F10" i="21"/>
  <c r="G35" i="23" s="1"/>
  <c r="B11" i="21"/>
  <c r="C39" i="23" s="1"/>
  <c r="C11" i="21"/>
  <c r="D39" i="23" s="1"/>
  <c r="D11" i="21"/>
  <c r="E39" i="23" s="1"/>
  <c r="E11" i="21"/>
  <c r="F39" i="23" s="1"/>
  <c r="F11" i="21"/>
  <c r="G39" i="23" s="1"/>
  <c r="G6"/>
  <c r="D18"/>
  <c r="B2" i="20"/>
  <c r="C2" i="23" s="1"/>
  <c r="E32" i="19"/>
  <c r="C32"/>
  <c r="E31"/>
  <c r="C31"/>
  <c r="E30"/>
  <c r="C30"/>
  <c r="E29"/>
  <c r="C29"/>
  <c r="E28"/>
  <c r="C28"/>
  <c r="E27"/>
  <c r="C27"/>
  <c r="E26"/>
  <c r="C26"/>
  <c r="E25"/>
  <c r="C25"/>
  <c r="E24"/>
  <c r="C24"/>
  <c r="E23"/>
  <c r="C23"/>
  <c r="E22"/>
  <c r="C22"/>
  <c r="E21"/>
  <c r="C21"/>
  <c r="E20"/>
  <c r="C20"/>
  <c r="E19"/>
  <c r="C19"/>
  <c r="R146" i="10"/>
  <c r="S142"/>
  <c r="S143"/>
  <c r="S141"/>
  <c r="O141"/>
  <c r="T142" s="1"/>
  <c r="O142"/>
  <c r="O143"/>
  <c r="T143" s="1"/>
  <c r="O144"/>
  <c r="O145"/>
  <c r="O146"/>
  <c r="O147"/>
  <c r="O148"/>
  <c r="O149"/>
  <c r="O150"/>
  <c r="O151"/>
  <c r="O152"/>
  <c r="O153"/>
  <c r="O140"/>
  <c r="T141" s="1"/>
  <c r="M141"/>
  <c r="R142" s="1"/>
  <c r="M142"/>
  <c r="M143"/>
  <c r="R143" s="1"/>
  <c r="M144"/>
  <c r="M145"/>
  <c r="M146"/>
  <c r="M147"/>
  <c r="M148"/>
  <c r="M149"/>
  <c r="M150"/>
  <c r="M151"/>
  <c r="M152"/>
  <c r="M153"/>
  <c r="M140"/>
  <c r="R141" s="1"/>
  <c r="F129"/>
  <c r="F133"/>
  <c r="F130"/>
  <c r="F131"/>
  <c r="F132"/>
  <c r="F134"/>
  <c r="D132"/>
  <c r="D131"/>
  <c r="D130"/>
  <c r="D129"/>
  <c r="I119"/>
  <c r="I120"/>
  <c r="I121"/>
  <c r="I122"/>
  <c r="I123"/>
  <c r="I124"/>
  <c r="I125"/>
  <c r="I126"/>
  <c r="I118"/>
  <c r="B119"/>
  <c r="B120"/>
  <c r="B121"/>
  <c r="B122"/>
  <c r="B123"/>
  <c r="B124"/>
  <c r="B125"/>
  <c r="B118"/>
  <c r="C119"/>
  <c r="C120"/>
  <c r="C121"/>
  <c r="C122"/>
  <c r="C123"/>
  <c r="C124"/>
  <c r="C125"/>
  <c r="C118"/>
  <c r="G119"/>
  <c r="G120"/>
  <c r="G121"/>
  <c r="G122"/>
  <c r="G123"/>
  <c r="G124"/>
  <c r="G125"/>
  <c r="G126"/>
  <c r="G118"/>
  <c r="E121"/>
  <c r="E120"/>
  <c r="E119"/>
  <c r="E118"/>
  <c r="D115"/>
  <c r="D114"/>
  <c r="N106"/>
  <c r="E103"/>
  <c r="E104"/>
  <c r="E105"/>
  <c r="E106"/>
  <c r="E107"/>
  <c r="E102"/>
  <c r="G103"/>
  <c r="G104"/>
  <c r="G105"/>
  <c r="G106"/>
  <c r="G107"/>
  <c r="G102"/>
  <c r="Q80"/>
  <c r="R80" s="1"/>
  <c r="Q81"/>
  <c r="R81" s="1"/>
  <c r="Q82"/>
  <c r="R82" s="1"/>
  <c r="Q83"/>
  <c r="R83" s="1"/>
  <c r="Q84"/>
  <c r="R84" s="1"/>
  <c r="Q85"/>
  <c r="R85" s="1"/>
  <c r="Q86"/>
  <c r="R86" s="1"/>
  <c r="Q87"/>
  <c r="R87" s="1"/>
  <c r="Q88"/>
  <c r="R88" s="1"/>
  <c r="Q79"/>
  <c r="R79" s="1"/>
  <c r="O94"/>
  <c r="O95"/>
  <c r="O96"/>
  <c r="O97"/>
  <c r="O98"/>
  <c r="O99"/>
  <c r="O93"/>
  <c r="O92"/>
  <c r="O91"/>
  <c r="O90"/>
  <c r="O89"/>
  <c r="J90"/>
  <c r="J91"/>
  <c r="J92"/>
  <c r="J93"/>
  <c r="J94"/>
  <c r="J95"/>
  <c r="J96"/>
  <c r="J97"/>
  <c r="J98"/>
  <c r="J99"/>
  <c r="J89"/>
  <c r="G89"/>
  <c r="H89" s="1"/>
  <c r="G90"/>
  <c r="H90" s="1"/>
  <c r="G91"/>
  <c r="E91" s="1"/>
  <c r="G92"/>
  <c r="E92" s="1"/>
  <c r="G93"/>
  <c r="H93" s="1"/>
  <c r="G94"/>
  <c r="H94" s="1"/>
  <c r="G95"/>
  <c r="H95" s="1"/>
  <c r="G96"/>
  <c r="H96" s="1"/>
  <c r="G97"/>
  <c r="H97" s="1"/>
  <c r="G88"/>
  <c r="E88" s="1"/>
  <c r="E87"/>
  <c r="K67"/>
  <c r="L67" s="1"/>
  <c r="K68"/>
  <c r="L68" s="1"/>
  <c r="K69"/>
  <c r="L69" s="1"/>
  <c r="K70"/>
  <c r="L70" s="1"/>
  <c r="K71"/>
  <c r="L71" s="1"/>
  <c r="K72"/>
  <c r="L72" s="1"/>
  <c r="K73"/>
  <c r="L73" s="1"/>
  <c r="K74"/>
  <c r="L74" s="1"/>
  <c r="K75"/>
  <c r="L75" s="1"/>
  <c r="K76"/>
  <c r="L76" s="1"/>
  <c r="K77"/>
  <c r="L77" s="1"/>
  <c r="K78"/>
  <c r="L78" s="1"/>
  <c r="K79"/>
  <c r="L79" s="1"/>
  <c r="K80"/>
  <c r="L80" s="1"/>
  <c r="K81"/>
  <c r="L81" s="1"/>
  <c r="K66"/>
  <c r="L66" s="1"/>
  <c r="I67"/>
  <c r="J67" s="1"/>
  <c r="I68"/>
  <c r="J68" s="1"/>
  <c r="I69"/>
  <c r="J69" s="1"/>
  <c r="I70"/>
  <c r="J70" s="1"/>
  <c r="I71"/>
  <c r="J71" s="1"/>
  <c r="I72"/>
  <c r="J72" s="1"/>
  <c r="I73"/>
  <c r="J73" s="1"/>
  <c r="I74"/>
  <c r="J74" s="1"/>
  <c r="I75"/>
  <c r="J75" s="1"/>
  <c r="I76"/>
  <c r="J76" s="1"/>
  <c r="I77"/>
  <c r="J77" s="1"/>
  <c r="I78"/>
  <c r="J78" s="1"/>
  <c r="I79"/>
  <c r="J79" s="1"/>
  <c r="I80"/>
  <c r="J80" s="1"/>
  <c r="I81"/>
  <c r="J81" s="1"/>
  <c r="I82"/>
  <c r="J82" s="1"/>
  <c r="I83"/>
  <c r="J83" s="1"/>
  <c r="I66"/>
  <c r="I63" s="1"/>
  <c r="J66" s="1"/>
  <c r="F77"/>
  <c r="F83"/>
  <c r="E70"/>
  <c r="F70" s="1"/>
  <c r="E71"/>
  <c r="F71" s="1"/>
  <c r="E72"/>
  <c r="F72" s="1"/>
  <c r="E73"/>
  <c r="F73" s="1"/>
  <c r="E74"/>
  <c r="F74" s="1"/>
  <c r="E75"/>
  <c r="F75" s="1"/>
  <c r="E76"/>
  <c r="F76" s="1"/>
  <c r="E78"/>
  <c r="F78" s="1"/>
  <c r="E79"/>
  <c r="F79" s="1"/>
  <c r="E80"/>
  <c r="F80" s="1"/>
  <c r="E81"/>
  <c r="F81" s="1"/>
  <c r="E82"/>
  <c r="F82" s="1"/>
  <c r="E69"/>
  <c r="F69" s="1"/>
  <c r="C70"/>
  <c r="C71"/>
  <c r="C72"/>
  <c r="C73"/>
  <c r="C74"/>
  <c r="C75"/>
  <c r="C76"/>
  <c r="C77"/>
  <c r="C78"/>
  <c r="C79"/>
  <c r="C80"/>
  <c r="C81"/>
  <c r="C82"/>
  <c r="C83"/>
  <c r="C69"/>
  <c r="D66"/>
  <c r="F53"/>
  <c r="D53"/>
  <c r="E47"/>
  <c r="D47"/>
  <c r="E65"/>
  <c r="D50"/>
  <c r="D49"/>
  <c r="D48"/>
  <c r="D51"/>
  <c r="D52"/>
  <c r="D54"/>
  <c r="D55"/>
  <c r="D56"/>
  <c r="D57"/>
  <c r="D58"/>
  <c r="D59"/>
  <c r="D60"/>
  <c r="D61"/>
  <c r="B45"/>
  <c r="A45"/>
  <c r="C44"/>
  <c r="E39"/>
  <c r="C42"/>
  <c r="C41"/>
  <c r="C40"/>
  <c r="C39"/>
  <c r="D35"/>
  <c r="C35"/>
  <c r="C25"/>
  <c r="C31"/>
  <c r="C30"/>
  <c r="E20"/>
  <c r="B23"/>
  <c r="B3"/>
  <c r="A28"/>
  <c r="A27"/>
  <c r="A26"/>
  <c r="A25"/>
  <c r="A23"/>
  <c r="C21" s="1"/>
  <c r="A21"/>
  <c r="D16"/>
  <c r="D15"/>
  <c r="D14"/>
  <c r="A11"/>
  <c r="A8"/>
  <c r="A7"/>
  <c r="A5"/>
  <c r="A3"/>
  <c r="B1"/>
  <c r="N41" i="3"/>
  <c r="E3" i="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2"/>
  <c r="K15" i="20" l="1"/>
  <c r="N15"/>
  <c r="M15"/>
  <c r="L15"/>
  <c r="F17"/>
  <c r="BN3"/>
  <c r="BN2"/>
  <c r="BN8"/>
  <c r="BN7"/>
  <c r="BN4"/>
  <c r="BN10"/>
  <c r="BN9"/>
  <c r="BN6"/>
  <c r="BN5"/>
  <c r="BA11"/>
  <c r="BA10"/>
  <c r="BA9"/>
  <c r="BA8"/>
  <c r="BA7"/>
  <c r="BA6"/>
  <c r="BA4"/>
  <c r="BA3"/>
  <c r="BA5"/>
  <c r="AN2"/>
  <c r="BA2"/>
  <c r="AN11"/>
  <c r="AN7"/>
  <c r="AN10"/>
  <c r="AN9"/>
  <c r="AN8"/>
  <c r="AN6"/>
  <c r="AN5"/>
  <c r="AN4"/>
  <c r="AN3"/>
  <c r="AA3"/>
  <c r="AA9"/>
  <c r="AA4"/>
  <c r="AA11"/>
  <c r="AA10"/>
  <c r="AA8"/>
  <c r="AA7"/>
  <c r="AA6"/>
  <c r="AA5"/>
  <c r="AA2"/>
  <c r="N11"/>
  <c r="N10"/>
  <c r="N9"/>
  <c r="N8"/>
  <c r="N7"/>
  <c r="N6"/>
  <c r="N4"/>
  <c r="N3"/>
  <c r="N5"/>
  <c r="N2"/>
  <c r="C17" i="23"/>
  <c r="E9"/>
  <c r="D33"/>
  <c r="F25"/>
  <c r="E25"/>
  <c r="C41"/>
  <c r="C25"/>
  <c r="C9"/>
  <c r="F37"/>
  <c r="E33"/>
  <c r="D29"/>
  <c r="F21"/>
  <c r="E17"/>
  <c r="D13"/>
  <c r="F5"/>
  <c r="G37"/>
  <c r="G21"/>
  <c r="G5"/>
  <c r="C33"/>
  <c r="E41"/>
  <c r="C5"/>
  <c r="E29"/>
  <c r="E13"/>
  <c r="G33"/>
  <c r="G17"/>
  <c r="E37"/>
  <c r="C13"/>
  <c r="F33"/>
  <c r="D25"/>
  <c r="F17"/>
  <c r="D9"/>
  <c r="G25"/>
  <c r="G13"/>
  <c r="D37"/>
  <c r="F29"/>
  <c r="D21"/>
  <c r="F13"/>
  <c r="D5"/>
  <c r="F41"/>
  <c r="C29"/>
  <c r="E21"/>
  <c r="D17"/>
  <c r="F9"/>
  <c r="E5"/>
  <c r="D41"/>
  <c r="G41"/>
  <c r="G9"/>
  <c r="C37"/>
  <c r="C21"/>
  <c r="G29"/>
  <c r="E125" i="10"/>
  <c r="E123"/>
  <c r="E122"/>
  <c r="E124"/>
  <c r="H126"/>
  <c r="H125"/>
  <c r="H124"/>
  <c r="H121"/>
  <c r="H123"/>
  <c r="H122"/>
  <c r="H120"/>
  <c r="H119"/>
  <c r="H118"/>
  <c r="E90"/>
  <c r="E89"/>
  <c r="H92"/>
  <c r="H91"/>
  <c r="H88"/>
  <c r="J63"/>
  <c r="B21"/>
  <c r="D21"/>
  <c r="D20"/>
  <c r="C20"/>
  <c r="B20"/>
  <c r="M41" i="3"/>
  <c r="L41"/>
  <c r="D41"/>
  <c r="F41"/>
  <c r="G41"/>
  <c r="K41"/>
  <c r="J41"/>
  <c r="I41"/>
  <c r="H41"/>
  <c r="D42"/>
  <c r="F38"/>
  <c r="F37"/>
  <c r="L12"/>
  <c r="I38"/>
  <c r="I37"/>
  <c r="I36"/>
  <c r="I35"/>
  <c r="G38"/>
  <c r="G37"/>
  <c r="G36"/>
  <c r="F36"/>
  <c r="E38"/>
  <c r="E37"/>
  <c r="E36"/>
  <c r="H35"/>
  <c r="F35"/>
  <c r="E35"/>
  <c r="G35"/>
  <c r="O12"/>
  <c r="N12"/>
  <c r="M12"/>
  <c r="L22"/>
  <c r="L21"/>
  <c r="M19"/>
  <c r="L20"/>
  <c r="L19"/>
  <c r="I12" i="1"/>
  <c r="I6"/>
  <c r="J12"/>
  <c r="J9"/>
  <c r="J10"/>
  <c r="I11"/>
  <c r="I7"/>
  <c r="O30" i="5"/>
  <c r="L30"/>
  <c r="M30"/>
  <c r="M29"/>
  <c r="O29"/>
  <c r="J29"/>
  <c r="E45"/>
  <c r="M21" i="9"/>
  <c r="L21"/>
  <c r="L23"/>
  <c r="M24"/>
  <c r="M23"/>
  <c r="L29"/>
  <c r="L28"/>
  <c r="L26"/>
  <c r="L25"/>
  <c r="L11"/>
  <c r="L17"/>
  <c r="L14"/>
  <c r="L13"/>
  <c r="L12"/>
  <c r="J7"/>
  <c r="J6"/>
  <c r="J5"/>
  <c r="D12" i="2"/>
  <c r="D11"/>
  <c r="D10"/>
  <c r="D9"/>
  <c r="D8"/>
  <c r="D7"/>
  <c r="D6"/>
  <c r="D5"/>
  <c r="D4"/>
  <c r="D3"/>
  <c r="D2"/>
  <c r="N30" i="5"/>
  <c r="N29"/>
  <c r="L29"/>
  <c r="K30"/>
  <c r="K29"/>
  <c r="J30"/>
  <c r="K21"/>
  <c r="K20"/>
  <c r="K19"/>
  <c r="K18"/>
  <c r="J21"/>
  <c r="J20"/>
  <c r="J19"/>
  <c r="J18"/>
  <c r="I21"/>
  <c r="I20"/>
  <c r="I19"/>
  <c r="I18"/>
  <c r="R12"/>
  <c r="Q12"/>
  <c r="P12"/>
  <c r="O12"/>
  <c r="N12"/>
  <c r="M12"/>
  <c r="L12"/>
  <c r="K12"/>
  <c r="J12"/>
  <c r="I12"/>
  <c r="H12"/>
  <c r="N9" i="6"/>
  <c r="M9"/>
  <c r="L9"/>
  <c r="K9"/>
  <c r="J9"/>
  <c r="I9"/>
  <c r="H9"/>
  <c r="G9"/>
  <c r="F9"/>
  <c r="E9"/>
  <c r="D9"/>
  <c r="J7" i="1"/>
  <c r="J8"/>
  <c r="J11"/>
  <c r="I8"/>
  <c r="I9"/>
  <c r="I10"/>
  <c r="J6"/>
  <c r="G84"/>
  <c r="H84"/>
  <c r="G86"/>
  <c r="G85"/>
  <c r="F84"/>
  <c r="F85"/>
  <c r="F86"/>
  <c r="J118" i="10" l="1"/>
  <c r="J122"/>
  <c r="J126"/>
  <c r="J121"/>
  <c r="J125"/>
  <c r="J120"/>
  <c r="J124"/>
  <c r="J119"/>
  <c r="J123"/>
  <c r="C65" i="1"/>
  <c r="E65"/>
  <c r="F65"/>
  <c r="G65"/>
  <c r="H65"/>
  <c r="I65"/>
  <c r="J65"/>
  <c r="C66"/>
  <c r="E66"/>
  <c r="F66"/>
  <c r="G66"/>
  <c r="H66"/>
  <c r="I66"/>
  <c r="J66"/>
  <c r="C67"/>
  <c r="E67"/>
  <c r="F67"/>
  <c r="G67"/>
  <c r="H67"/>
  <c r="I67"/>
  <c r="J67"/>
  <c r="C68"/>
  <c r="E68"/>
  <c r="F68"/>
  <c r="G68"/>
  <c r="H68"/>
  <c r="I68"/>
  <c r="J68"/>
  <c r="C69"/>
  <c r="E69"/>
  <c r="F69"/>
  <c r="G69"/>
  <c r="H69"/>
  <c r="I69"/>
  <c r="J69"/>
  <c r="E64"/>
  <c r="F64"/>
  <c r="G64"/>
  <c r="H64"/>
  <c r="I64"/>
  <c r="J64"/>
  <c r="C64"/>
  <c r="J57"/>
  <c r="J58"/>
  <c r="J59"/>
  <c r="J60"/>
  <c r="J56"/>
  <c r="C53"/>
  <c r="C54"/>
  <c r="C55"/>
  <c r="C56"/>
  <c r="C57"/>
  <c r="C58"/>
  <c r="C59"/>
  <c r="C52"/>
  <c r="B53"/>
  <c r="B54"/>
  <c r="B55"/>
  <c r="B56"/>
  <c r="B57"/>
  <c r="B58"/>
  <c r="B59"/>
  <c r="B52"/>
  <c r="F57" l="1"/>
  <c r="E52"/>
  <c r="E53"/>
  <c r="E58"/>
  <c r="E55"/>
  <c r="E56"/>
  <c r="E54"/>
  <c r="E59"/>
  <c r="F59"/>
  <c r="F55"/>
  <c r="F58"/>
  <c r="F54"/>
  <c r="F53"/>
  <c r="F56"/>
  <c r="F52"/>
  <c r="E57"/>
  <c r="C29"/>
  <c r="E29"/>
  <c r="C30"/>
  <c r="E30"/>
  <c r="F30"/>
  <c r="G30"/>
  <c r="H30"/>
  <c r="I30"/>
  <c r="J30"/>
  <c r="K30"/>
  <c r="L30"/>
  <c r="C31"/>
  <c r="E31"/>
  <c r="F31"/>
  <c r="G31"/>
  <c r="H31"/>
  <c r="I31"/>
  <c r="J31"/>
  <c r="K31"/>
  <c r="L31"/>
  <c r="C32"/>
  <c r="E32"/>
  <c r="F32"/>
  <c r="G32"/>
  <c r="H32"/>
  <c r="I32"/>
  <c r="J32"/>
  <c r="K32"/>
  <c r="L32"/>
  <c r="C33"/>
  <c r="E33"/>
  <c r="F33"/>
  <c r="G33"/>
  <c r="H33"/>
  <c r="I33"/>
  <c r="J33"/>
  <c r="K33"/>
  <c r="L33"/>
  <c r="C34"/>
  <c r="E34"/>
  <c r="F34"/>
  <c r="G34"/>
  <c r="H34"/>
  <c r="I34"/>
  <c r="J34"/>
  <c r="K34"/>
  <c r="L34"/>
  <c r="C35"/>
  <c r="E35"/>
  <c r="F35"/>
  <c r="G35"/>
  <c r="H35"/>
  <c r="I35"/>
  <c r="J35"/>
  <c r="K35"/>
  <c r="L35"/>
  <c r="C36"/>
  <c r="E36"/>
  <c r="F36"/>
  <c r="G36"/>
  <c r="H36"/>
  <c r="I36"/>
  <c r="J36"/>
  <c r="K36"/>
  <c r="L36"/>
  <c r="C37"/>
  <c r="E37"/>
  <c r="F37"/>
  <c r="G37"/>
  <c r="H37"/>
  <c r="I37"/>
  <c r="J37"/>
  <c r="K37"/>
  <c r="L37"/>
  <c r="F29"/>
  <c r="G29"/>
  <c r="H29"/>
  <c r="I29"/>
  <c r="J29"/>
  <c r="K29"/>
  <c r="L29"/>
  <c r="E17"/>
  <c r="E18"/>
  <c r="E19"/>
  <c r="E20"/>
  <c r="E21"/>
  <c r="E22"/>
  <c r="E23"/>
  <c r="B24"/>
  <c r="E16"/>
  <c r="E24" s="1"/>
  <c r="C17"/>
  <c r="C18"/>
  <c r="C19"/>
  <c r="C20"/>
  <c r="C21"/>
  <c r="C22"/>
  <c r="C23"/>
  <c r="C24" s="1"/>
  <c r="C16"/>
  <c r="E12" l="1"/>
  <c r="E11"/>
  <c r="E10"/>
  <c r="E9"/>
  <c r="E8"/>
  <c r="E4"/>
  <c r="E5"/>
  <c r="E6"/>
  <c r="E3"/>
  <c r="E7"/>
  <c r="E2"/>
</calcChain>
</file>

<file path=xl/sharedStrings.xml><?xml version="1.0" encoding="utf-8"?>
<sst xmlns="http://schemas.openxmlformats.org/spreadsheetml/2006/main" count="1094" uniqueCount="310">
  <si>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</si>
  <si>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</si>
  <si>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</si>
  <si>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</si>
  <si>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</si>
  <si>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</si>
  <si>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</si>
  <si>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</si>
  <si>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</si>
  <si>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</si>
  <si>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</si>
  <si>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Name</t>
  </si>
  <si>
    <t>Month</t>
  </si>
  <si>
    <t>Total revenue</t>
  </si>
  <si>
    <t>Total expenses</t>
  </si>
  <si>
    <t>Net income</t>
  </si>
  <si>
    <t>Grand total</t>
  </si>
  <si>
    <t>percentage</t>
  </si>
  <si>
    <t>max score</t>
  </si>
  <si>
    <t>pavan kuamr</t>
  </si>
  <si>
    <t>naveen</t>
  </si>
  <si>
    <t>praveen</t>
  </si>
  <si>
    <t>bharath</t>
  </si>
  <si>
    <t xml:space="preserve">somu </t>
  </si>
  <si>
    <t>venkatsulu</t>
  </si>
  <si>
    <t>dehel</t>
  </si>
  <si>
    <t>percentage1</t>
  </si>
  <si>
    <t>naveek</t>
  </si>
  <si>
    <t>Total</t>
  </si>
  <si>
    <t>Rowheaders</t>
  </si>
  <si>
    <t>MULTIPLICATION  Table</t>
  </si>
  <si>
    <t xml:space="preserve">                                                                                                  Coiumn                                                                                                                                                               </t>
  </si>
  <si>
    <t>column</t>
  </si>
  <si>
    <t>Numbers</t>
  </si>
  <si>
    <t>Text</t>
  </si>
  <si>
    <t>Dates</t>
  </si>
  <si>
    <t>Mon</t>
  </si>
  <si>
    <t>Tue</t>
  </si>
  <si>
    <t>Wed</t>
  </si>
  <si>
    <t>Thu</t>
  </si>
  <si>
    <t>Fri</t>
  </si>
  <si>
    <t>Sat</t>
  </si>
  <si>
    <t>Sun</t>
  </si>
  <si>
    <t>Total expenese</t>
  </si>
  <si>
    <t>NetIncome</t>
  </si>
  <si>
    <t>net</t>
  </si>
  <si>
    <t>grande total</t>
  </si>
  <si>
    <t>pavan</t>
  </si>
  <si>
    <t>naresh</t>
  </si>
  <si>
    <t>chinna</t>
  </si>
  <si>
    <t>maxscore</t>
  </si>
  <si>
    <t>bindu</t>
  </si>
  <si>
    <t>rownumber</t>
  </si>
  <si>
    <t>multipaction</t>
  </si>
  <si>
    <t>mixrefence</t>
  </si>
  <si>
    <t>name</t>
  </si>
  <si>
    <t>kumar</t>
  </si>
  <si>
    <t>tiger</t>
  </si>
  <si>
    <t>surename</t>
  </si>
  <si>
    <t>karla</t>
  </si>
  <si>
    <t>kanth</t>
  </si>
  <si>
    <t>sanka</t>
  </si>
  <si>
    <t>prodution</t>
  </si>
  <si>
    <t>mech</t>
  </si>
  <si>
    <t>btech</t>
  </si>
  <si>
    <t>mtceh</t>
  </si>
  <si>
    <t>SBIN</t>
  </si>
  <si>
    <t>KOTAK</t>
  </si>
  <si>
    <t>ICICS</t>
  </si>
  <si>
    <t>BAR</t>
  </si>
  <si>
    <t>SIB</t>
  </si>
  <si>
    <t>MMSA</t>
  </si>
  <si>
    <t>SAL</t>
  </si>
  <si>
    <t>DESCOMNT</t>
  </si>
  <si>
    <t>PERCENT</t>
  </si>
  <si>
    <t>TOTAL</t>
  </si>
  <si>
    <t>MONTHSAL</t>
  </si>
  <si>
    <t>YEARSAL</t>
  </si>
  <si>
    <t>NAME</t>
  </si>
  <si>
    <t>date</t>
  </si>
  <si>
    <t>2-09-019</t>
  </si>
  <si>
    <t>total</t>
  </si>
  <si>
    <t>s.no</t>
  </si>
  <si>
    <t>sname</t>
  </si>
  <si>
    <t>class</t>
  </si>
  <si>
    <t>table1</t>
  </si>
  <si>
    <t>table2</t>
  </si>
  <si>
    <t>place</t>
  </si>
  <si>
    <t>marks</t>
  </si>
  <si>
    <t>ravi</t>
  </si>
  <si>
    <t>hima</t>
  </si>
  <si>
    <t>kanthamma</t>
  </si>
  <si>
    <t>sankarappa</t>
  </si>
  <si>
    <t>ranjith</t>
  </si>
  <si>
    <t>hari</t>
  </si>
  <si>
    <t>sukanya</t>
  </si>
  <si>
    <t>lavi</t>
  </si>
  <si>
    <t>manju</t>
  </si>
  <si>
    <t>nani</t>
  </si>
  <si>
    <t>sai</t>
  </si>
  <si>
    <t>deepa</t>
  </si>
  <si>
    <t>chandu</t>
  </si>
  <si>
    <t>V</t>
  </si>
  <si>
    <t>Vii</t>
  </si>
  <si>
    <t>viii</t>
  </si>
  <si>
    <t>x</t>
  </si>
  <si>
    <t>ix</t>
  </si>
  <si>
    <t>vii</t>
  </si>
  <si>
    <t>v</t>
  </si>
  <si>
    <t>vix</t>
  </si>
  <si>
    <t>xvi</t>
  </si>
  <si>
    <t>vi</t>
  </si>
  <si>
    <t>ii</t>
  </si>
  <si>
    <t>iii</t>
  </si>
  <si>
    <t>narayanamma</t>
  </si>
  <si>
    <t>atp</t>
  </si>
  <si>
    <t>kld</t>
  </si>
  <si>
    <t>ttd</t>
  </si>
  <si>
    <t>ryd</t>
  </si>
  <si>
    <t>kdp</t>
  </si>
  <si>
    <t>ant</t>
  </si>
  <si>
    <t>att</t>
  </si>
  <si>
    <t>mm</t>
  </si>
  <si>
    <t>dmm</t>
  </si>
  <si>
    <t>nmm</t>
  </si>
  <si>
    <t>kkk</t>
  </si>
  <si>
    <t>mmm</t>
  </si>
  <si>
    <t>ss</t>
  </si>
  <si>
    <t>dad</t>
  </si>
  <si>
    <t>rrt</t>
  </si>
  <si>
    <t>ghk</t>
  </si>
  <si>
    <t>kjf</t>
  </si>
  <si>
    <t>sno</t>
  </si>
  <si>
    <t>Row Labels</t>
  </si>
  <si>
    <t>Grand Total</t>
  </si>
  <si>
    <t>Sum of Total revenue</t>
  </si>
  <si>
    <t>Values</t>
  </si>
  <si>
    <t>Sum of Total expenses</t>
  </si>
  <si>
    <t>Sum of Net income</t>
  </si>
  <si>
    <t>Sum of marks</t>
  </si>
  <si>
    <t>sun-august-2019</t>
  </si>
  <si>
    <t xml:space="preserve">pavan kumar </t>
  </si>
  <si>
    <t>pavan0314</t>
  </si>
  <si>
    <t>pavankuamr</t>
  </si>
  <si>
    <t>PAVANKUMAR</t>
  </si>
  <si>
    <t>pavankumar</t>
  </si>
  <si>
    <t>pavan  kumar</t>
  </si>
  <si>
    <t>karlakunta</t>
  </si>
  <si>
    <t>concatente</t>
  </si>
  <si>
    <t>mid</t>
  </si>
  <si>
    <t>dec</t>
  </si>
  <si>
    <t xml:space="preserve">hlookup values </t>
  </si>
  <si>
    <t>vlookup values</t>
  </si>
  <si>
    <t>pavan  kumar  karla</t>
  </si>
  <si>
    <t>last</t>
  </si>
  <si>
    <t>first</t>
  </si>
  <si>
    <t>len</t>
  </si>
  <si>
    <t>substitu</t>
  </si>
  <si>
    <t>len1-len2</t>
  </si>
  <si>
    <t xml:space="preserve">date </t>
  </si>
  <si>
    <t>31-06-2019</t>
  </si>
  <si>
    <t>bankname</t>
  </si>
  <si>
    <t>ICICI</t>
  </si>
  <si>
    <t>HDFC</t>
  </si>
  <si>
    <t>SBI</t>
  </si>
  <si>
    <t>RBI</t>
  </si>
  <si>
    <t>sales</t>
  </si>
  <si>
    <t>status</t>
  </si>
  <si>
    <t>HIGH</t>
  </si>
  <si>
    <t>LOW</t>
  </si>
  <si>
    <t>POOR</t>
  </si>
  <si>
    <t>Sum of sales</t>
  </si>
  <si>
    <t>LOW Total</t>
  </si>
  <si>
    <t>ICICI Total</t>
  </si>
  <si>
    <t>SBI Total</t>
  </si>
  <si>
    <t>HDFC Total</t>
  </si>
  <si>
    <t>KOTAK Total</t>
  </si>
  <si>
    <t>RBI Total</t>
  </si>
  <si>
    <t>Min of sales</t>
  </si>
  <si>
    <t>date 2</t>
  </si>
  <si>
    <t>Group1</t>
  </si>
  <si>
    <t>Group2</t>
  </si>
  <si>
    <t>Group3</t>
  </si>
  <si>
    <t>Group4</t>
  </si>
  <si>
    <t>Group5</t>
  </si>
  <si>
    <t>(All)</t>
  </si>
  <si>
    <t>Sum of Field1</t>
  </si>
  <si>
    <t>Sum of ACTUAL_SALS</t>
  </si>
  <si>
    <t>DISCOUNT</t>
  </si>
  <si>
    <t>Average of DISCOUNT</t>
  </si>
  <si>
    <t>Sum of actual_sales</t>
  </si>
  <si>
    <t>Calculated Field</t>
  </si>
  <si>
    <t>Solve Order</t>
  </si>
  <si>
    <t>Field</t>
  </si>
  <si>
    <t>Formula</t>
  </si>
  <si>
    <t>Calculated Item</t>
  </si>
  <si>
    <t>Item</t>
  </si>
  <si>
    <t>actual_sales</t>
  </si>
  <si>
    <t>=sales-DISCOUNT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</si>
  <si>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</si>
  <si>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</si>
  <si>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</si>
  <si>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</si>
  <si>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Tools group, click Formulas, and then click Solve Order.</t>
  </si>
  <si>
    <t>Count of bankname</t>
  </si>
  <si>
    <t>year</t>
  </si>
  <si>
    <t>month</t>
  </si>
  <si>
    <t>day</t>
  </si>
  <si>
    <t>now()</t>
  </si>
  <si>
    <t>today()</t>
  </si>
  <si>
    <t>date(yyyy,mmm,day)</t>
  </si>
  <si>
    <t>DATE(year,month,day)</t>
  </si>
  <si>
    <t>text(b12,"mmmm")</t>
  </si>
  <si>
    <t>EDATE(start_date,month)</t>
  </si>
  <si>
    <t>8/18/2019</t>
  </si>
  <si>
    <t>eomonth</t>
  </si>
  <si>
    <t>workday</t>
  </si>
  <si>
    <t>days</t>
  </si>
  <si>
    <t>holiday</t>
  </si>
  <si>
    <t>8/20/2019</t>
  </si>
  <si>
    <t>8/21/2019</t>
  </si>
  <si>
    <t>08-19-2109</t>
  </si>
  <si>
    <t>startdate</t>
  </si>
  <si>
    <t>enddate</t>
  </si>
  <si>
    <t>datedif(a38,38,"d")</t>
  </si>
  <si>
    <t>datedif(a34,b32,"ym")</t>
  </si>
  <si>
    <t>datedif(a23,b34,"d")</t>
  </si>
  <si>
    <t>datedif(a23,b34,"m")</t>
  </si>
  <si>
    <t>dayname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</si>
  <si>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</si>
  <si>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</si>
  <si>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</si>
  <si>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</si>
  <si>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</si>
  <si>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</si>
  <si>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</si>
  <si>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</si>
  <si>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time</t>
  </si>
  <si>
    <t>hour</t>
  </si>
  <si>
    <t>minute</t>
  </si>
  <si>
    <t>second</t>
  </si>
  <si>
    <t>result</t>
  </si>
  <si>
    <t>sales&gt;1000</t>
  </si>
  <si>
    <t>&gt;=75-a</t>
  </si>
  <si>
    <t>&gt;=65&lt;75-b</t>
  </si>
  <si>
    <t>&gt;=55&lt;65-c</t>
  </si>
  <si>
    <t>&lt;55-d</t>
  </si>
  <si>
    <t>and</t>
  </si>
  <si>
    <t>if</t>
  </si>
  <si>
    <t>sale</t>
  </si>
  <si>
    <t>AD</t>
  </si>
  <si>
    <t>SINK</t>
  </si>
  <si>
    <t>commision</t>
  </si>
  <si>
    <t>if and</t>
  </si>
  <si>
    <t>or</t>
  </si>
  <si>
    <t>appid</t>
  </si>
  <si>
    <t>panid</t>
  </si>
  <si>
    <t>andha</t>
  </si>
  <si>
    <t>pass</t>
  </si>
  <si>
    <t>voter</t>
  </si>
  <si>
    <t>y</t>
  </si>
  <si>
    <t>n</t>
  </si>
  <si>
    <t>mixed</t>
  </si>
  <si>
    <t>rev</t>
  </si>
  <si>
    <t>small</t>
  </si>
  <si>
    <t>large</t>
  </si>
  <si>
    <t>row(h1)</t>
  </si>
  <si>
    <t>row(k1)</t>
  </si>
  <si>
    <t>BOA</t>
  </si>
  <si>
    <t>HSBC</t>
  </si>
  <si>
    <t>MATCH</t>
  </si>
  <si>
    <t>ARRAY</t>
  </si>
  <si>
    <t>RANGE</t>
  </si>
  <si>
    <t>POS</t>
  </si>
  <si>
    <t>0-9</t>
  </si>
  <si>
    <t>20-29</t>
  </si>
  <si>
    <t>30-39</t>
  </si>
  <si>
    <t>&gt;=40</t>
  </si>
  <si>
    <t>LOOKUP</t>
  </si>
  <si>
    <t>discount</t>
  </si>
  <si>
    <t>AB</t>
  </si>
  <si>
    <t>BANKNAME</t>
  </si>
  <si>
    <t>SALE</t>
  </si>
  <si>
    <t>STATUS</t>
  </si>
  <si>
    <t>METHOD-1</t>
  </si>
  <si>
    <t>ANDHARBANK</t>
  </si>
  <si>
    <t>BANKNE</t>
  </si>
  <si>
    <t>UKBANK</t>
  </si>
  <si>
    <t>SKBANK</t>
  </si>
  <si>
    <t>CKBANK</t>
  </si>
  <si>
    <t>JAN</t>
  </si>
  <si>
    <t>FEB</t>
  </si>
  <si>
    <t>MAR</t>
  </si>
  <si>
    <t>APR</t>
  </si>
  <si>
    <t>MAY</t>
  </si>
  <si>
    <t>JUN</t>
  </si>
  <si>
    <t>JULY</t>
  </si>
  <si>
    <t>Excel</t>
  </si>
  <si>
    <t>JUNE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</si>
  <si>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</si>
  <si>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</si>
  <si>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</si>
  <si>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</si>
  <si>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</si>
  <si>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</si>
  <si>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</si>
  <si>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</si>
  <si>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</si>
  <si>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excel</t>
  </si>
  <si>
    <t>AVGSALE</t>
  </si>
</sst>
</file>

<file path=xl/styles.xml><?xml version="1.0" encoding="utf-8"?>
<styleSheet xmlns="http://schemas.openxmlformats.org/spreadsheetml/2006/main">
  <numFmts count="6">
    <numFmt numFmtId="164" formatCode="[$-F800]dddd\,\ mmmm\ dd\,\ yyyy"/>
    <numFmt numFmtId="165" formatCode="[$$-1409]#,##0.00"/>
    <numFmt numFmtId="166" formatCode="[$$-1409]#,##0"/>
    <numFmt numFmtId="167" formatCode="0.0"/>
    <numFmt numFmtId="168" formatCode="&quot;MRP&quot;#"/>
    <numFmt numFmtId="169" formatCode="dd\/mmm\/yyyy"/>
  </numFmts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  <xf numFmtId="0" fontId="0" fillId="8" borderId="0" xfId="0" applyFill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168" fontId="0" fillId="0" borderId="0" xfId="0" applyNumberFormat="1" applyAlignment="1">
      <alignment vertical="top"/>
    </xf>
    <xf numFmtId="168" fontId="0" fillId="0" borderId="0" xfId="0" applyNumberFormat="1" applyAlignment="1">
      <alignment vertical="center"/>
    </xf>
    <xf numFmtId="168" fontId="0" fillId="0" borderId="0" xfId="0" applyNumberFormat="1" applyAlignment="1">
      <alignment vertical="justify"/>
    </xf>
    <xf numFmtId="168" fontId="0" fillId="0" borderId="0" xfId="0" applyNumberFormat="1" applyAlignment="1">
      <alignment vertical="distributed"/>
    </xf>
    <xf numFmtId="168" fontId="0" fillId="0" borderId="0" xfId="0" applyNumberFormat="1" applyAlignment="1"/>
    <xf numFmtId="0" fontId="0" fillId="0" borderId="0" xfId="0" applyFon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left" indent="2"/>
    </xf>
    <xf numFmtId="14" fontId="0" fillId="0" borderId="0" xfId="0" applyNumberFormat="1" applyAlignment="1">
      <alignment horizontal="left" indent="1"/>
    </xf>
    <xf numFmtId="0" fontId="4" fillId="0" borderId="0" xfId="0" applyFont="1"/>
    <xf numFmtId="0" fontId="3" fillId="0" borderId="1" xfId="0" applyFont="1" applyBorder="1"/>
    <xf numFmtId="14" fontId="0" fillId="0" borderId="0" xfId="0" applyNumberFormat="1" applyAlignment="1">
      <alignment horizontal="left"/>
    </xf>
    <xf numFmtId="22" fontId="0" fillId="0" borderId="0" xfId="0" applyNumberFormat="1"/>
    <xf numFmtId="14" fontId="0" fillId="2" borderId="0" xfId="0" applyNumberFormat="1" applyFill="1"/>
    <xf numFmtId="22" fontId="0" fillId="2" borderId="0" xfId="0" applyNumberFormat="1" applyFill="1"/>
    <xf numFmtId="16" fontId="0" fillId="0" borderId="0" xfId="0" applyNumberFormat="1"/>
    <xf numFmtId="21" fontId="0" fillId="0" borderId="0" xfId="0" applyNumberFormat="1"/>
    <xf numFmtId="18" fontId="0" fillId="0" borderId="0" xfId="0" applyNumberFormat="1"/>
    <xf numFmtId="19" fontId="0" fillId="0" borderId="0" xfId="0" applyNumberFormat="1"/>
    <xf numFmtId="9" fontId="0" fillId="0" borderId="0" xfId="0" applyNumberFormat="1"/>
    <xf numFmtId="17" fontId="0" fillId="0" borderId="0" xfId="0" applyNumberFormat="1"/>
    <xf numFmtId="0" fontId="0" fillId="3" borderId="0" xfId="0" applyFill="1" applyAlignment="1">
      <alignment horizontal="center" vertical="top" textRotation="255"/>
    </xf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3"/>
  <c:pivotSource>
    <c:name>[Excel.xlsx]Sheet16!PivotTable5</c:name>
    <c:fmtId val="0"/>
  </c:pivotSource>
  <c:chart>
    <c:pivotFmts>
      <c:pivotFmt>
        <c:idx val="0"/>
      </c:pivotFmt>
      <c:pivotFmt>
        <c:idx val="1"/>
        <c:marker>
          <c:symbol val="none"/>
        </c:marker>
      </c:pivotFmt>
      <c:pivotFmt>
        <c:idx val="2"/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view3D>
      <c:perspective val="30"/>
    </c:view3D>
    <c:plotArea>
      <c:layout/>
      <c:bar3DChart>
        <c:barDir val="col"/>
        <c:grouping val="percentStacked"/>
        <c:ser>
          <c:idx val="0"/>
          <c:order val="0"/>
          <c:tx>
            <c:strRef>
              <c:f>Sheet16!$B$4:$B$5</c:f>
              <c:strCache>
                <c:ptCount val="1"/>
                <c:pt idx="0">
                  <c:v>Average of DISCOUNT</c:v>
                </c:pt>
              </c:strCache>
            </c:strRef>
          </c:tx>
          <c:cat>
            <c:strRef>
              <c:f>Sheet16!$A$6:$A$40</c:f>
              <c:strCache>
                <c:ptCount val="34"/>
                <c:pt idx="0">
                  <c:v>31-06-2019</c:v>
                </c:pt>
                <c:pt idx="1">
                  <c:v>01-01-2019</c:v>
                </c:pt>
                <c:pt idx="2">
                  <c:v>02-01-2019</c:v>
                </c:pt>
                <c:pt idx="3">
                  <c:v>03-01-2019</c:v>
                </c:pt>
                <c:pt idx="4">
                  <c:v>04-01-2019</c:v>
                </c:pt>
                <c:pt idx="5">
                  <c:v>15-01-2019</c:v>
                </c:pt>
                <c:pt idx="6">
                  <c:v>07-02-2019</c:v>
                </c:pt>
                <c:pt idx="7">
                  <c:v>08-02-2019</c:v>
                </c:pt>
                <c:pt idx="8">
                  <c:v>09-02-2019</c:v>
                </c:pt>
                <c:pt idx="9">
                  <c:v>10-02-2019</c:v>
                </c:pt>
                <c:pt idx="10">
                  <c:v>11-02-2019</c:v>
                </c:pt>
                <c:pt idx="11">
                  <c:v>14-02-2019</c:v>
                </c:pt>
                <c:pt idx="12">
                  <c:v>16-03-2019</c:v>
                </c:pt>
                <c:pt idx="13">
                  <c:v>17-03-2019</c:v>
                </c:pt>
                <c:pt idx="14">
                  <c:v>18-03-2019</c:v>
                </c:pt>
                <c:pt idx="15">
                  <c:v>21-03-2019</c:v>
                </c:pt>
                <c:pt idx="16">
                  <c:v>22-04-2019</c:v>
                </c:pt>
                <c:pt idx="17">
                  <c:v>23-04-2019</c:v>
                </c:pt>
                <c:pt idx="18">
                  <c:v>24-04-2019</c:v>
                </c:pt>
                <c:pt idx="19">
                  <c:v>25-04-2019</c:v>
                </c:pt>
                <c:pt idx="20">
                  <c:v>28-04-2019</c:v>
                </c:pt>
                <c:pt idx="21">
                  <c:v>29-04-2019</c:v>
                </c:pt>
                <c:pt idx="22">
                  <c:v>11-05-2019</c:v>
                </c:pt>
                <c:pt idx="23">
                  <c:v>12-05-2019</c:v>
                </c:pt>
                <c:pt idx="24">
                  <c:v>13-05-2019</c:v>
                </c:pt>
                <c:pt idx="25">
                  <c:v>14-05-2019</c:v>
                </c:pt>
                <c:pt idx="26">
                  <c:v>15-05-2019</c:v>
                </c:pt>
                <c:pt idx="27">
                  <c:v>01-06-2019</c:v>
                </c:pt>
                <c:pt idx="28">
                  <c:v>04-06-2019</c:v>
                </c:pt>
                <c:pt idx="29">
                  <c:v>05-06-2019</c:v>
                </c:pt>
                <c:pt idx="30">
                  <c:v>06-06-2019</c:v>
                </c:pt>
                <c:pt idx="31">
                  <c:v>07-06-2019</c:v>
                </c:pt>
                <c:pt idx="32">
                  <c:v>08-06-2019</c:v>
                </c:pt>
                <c:pt idx="33">
                  <c:v>30-06-2019</c:v>
                </c:pt>
              </c:strCache>
            </c:strRef>
          </c:cat>
          <c:val>
            <c:numRef>
              <c:f>Sheet16!$B$6:$B$40</c:f>
              <c:numCache>
                <c:formatCode>General</c:formatCode>
                <c:ptCount val="34"/>
                <c:pt idx="0">
                  <c:v>274</c:v>
                </c:pt>
                <c:pt idx="1">
                  <c:v>309</c:v>
                </c:pt>
                <c:pt idx="2">
                  <c:v>329</c:v>
                </c:pt>
                <c:pt idx="3">
                  <c:v>485</c:v>
                </c:pt>
                <c:pt idx="4">
                  <c:v>386</c:v>
                </c:pt>
                <c:pt idx="5">
                  <c:v>488</c:v>
                </c:pt>
                <c:pt idx="6">
                  <c:v>133</c:v>
                </c:pt>
                <c:pt idx="7">
                  <c:v>452</c:v>
                </c:pt>
                <c:pt idx="8">
                  <c:v>327</c:v>
                </c:pt>
                <c:pt idx="9">
                  <c:v>197</c:v>
                </c:pt>
                <c:pt idx="10">
                  <c:v>472</c:v>
                </c:pt>
                <c:pt idx="11">
                  <c:v>423</c:v>
                </c:pt>
                <c:pt idx="12">
                  <c:v>298</c:v>
                </c:pt>
                <c:pt idx="13">
                  <c:v>159</c:v>
                </c:pt>
                <c:pt idx="14">
                  <c:v>214</c:v>
                </c:pt>
                <c:pt idx="15">
                  <c:v>137</c:v>
                </c:pt>
                <c:pt idx="16">
                  <c:v>212</c:v>
                </c:pt>
                <c:pt idx="17">
                  <c:v>375</c:v>
                </c:pt>
                <c:pt idx="18">
                  <c:v>175</c:v>
                </c:pt>
                <c:pt idx="19">
                  <c:v>172</c:v>
                </c:pt>
                <c:pt idx="20">
                  <c:v>277</c:v>
                </c:pt>
                <c:pt idx="21">
                  <c:v>453</c:v>
                </c:pt>
                <c:pt idx="22">
                  <c:v>337</c:v>
                </c:pt>
                <c:pt idx="23">
                  <c:v>198</c:v>
                </c:pt>
                <c:pt idx="24">
                  <c:v>453</c:v>
                </c:pt>
                <c:pt idx="25">
                  <c:v>430</c:v>
                </c:pt>
                <c:pt idx="26">
                  <c:v>363</c:v>
                </c:pt>
                <c:pt idx="27">
                  <c:v>294</c:v>
                </c:pt>
                <c:pt idx="28">
                  <c:v>446</c:v>
                </c:pt>
                <c:pt idx="29">
                  <c:v>486</c:v>
                </c:pt>
                <c:pt idx="30">
                  <c:v>192</c:v>
                </c:pt>
                <c:pt idx="31">
                  <c:v>326</c:v>
                </c:pt>
                <c:pt idx="32">
                  <c:v>237</c:v>
                </c:pt>
                <c:pt idx="33">
                  <c:v>363</c:v>
                </c:pt>
              </c:numCache>
            </c:numRef>
          </c:val>
        </c:ser>
        <c:ser>
          <c:idx val="1"/>
          <c:order val="1"/>
          <c:tx>
            <c:strRef>
              <c:f>Sheet16!$C$4:$C$5</c:f>
              <c:strCache>
                <c:ptCount val="1"/>
                <c:pt idx="0">
                  <c:v>Sum of actual_sales</c:v>
                </c:pt>
              </c:strCache>
            </c:strRef>
          </c:tx>
          <c:cat>
            <c:strRef>
              <c:f>Sheet16!$A$6:$A$40</c:f>
              <c:strCache>
                <c:ptCount val="34"/>
                <c:pt idx="0">
                  <c:v>31-06-2019</c:v>
                </c:pt>
                <c:pt idx="1">
                  <c:v>01-01-2019</c:v>
                </c:pt>
                <c:pt idx="2">
                  <c:v>02-01-2019</c:v>
                </c:pt>
                <c:pt idx="3">
                  <c:v>03-01-2019</c:v>
                </c:pt>
                <c:pt idx="4">
                  <c:v>04-01-2019</c:v>
                </c:pt>
                <c:pt idx="5">
                  <c:v>15-01-2019</c:v>
                </c:pt>
                <c:pt idx="6">
                  <c:v>07-02-2019</c:v>
                </c:pt>
                <c:pt idx="7">
                  <c:v>08-02-2019</c:v>
                </c:pt>
                <c:pt idx="8">
                  <c:v>09-02-2019</c:v>
                </c:pt>
                <c:pt idx="9">
                  <c:v>10-02-2019</c:v>
                </c:pt>
                <c:pt idx="10">
                  <c:v>11-02-2019</c:v>
                </c:pt>
                <c:pt idx="11">
                  <c:v>14-02-2019</c:v>
                </c:pt>
                <c:pt idx="12">
                  <c:v>16-03-2019</c:v>
                </c:pt>
                <c:pt idx="13">
                  <c:v>17-03-2019</c:v>
                </c:pt>
                <c:pt idx="14">
                  <c:v>18-03-2019</c:v>
                </c:pt>
                <c:pt idx="15">
                  <c:v>21-03-2019</c:v>
                </c:pt>
                <c:pt idx="16">
                  <c:v>22-04-2019</c:v>
                </c:pt>
                <c:pt idx="17">
                  <c:v>23-04-2019</c:v>
                </c:pt>
                <c:pt idx="18">
                  <c:v>24-04-2019</c:v>
                </c:pt>
                <c:pt idx="19">
                  <c:v>25-04-2019</c:v>
                </c:pt>
                <c:pt idx="20">
                  <c:v>28-04-2019</c:v>
                </c:pt>
                <c:pt idx="21">
                  <c:v>29-04-2019</c:v>
                </c:pt>
                <c:pt idx="22">
                  <c:v>11-05-2019</c:v>
                </c:pt>
                <c:pt idx="23">
                  <c:v>12-05-2019</c:v>
                </c:pt>
                <c:pt idx="24">
                  <c:v>13-05-2019</c:v>
                </c:pt>
                <c:pt idx="25">
                  <c:v>14-05-2019</c:v>
                </c:pt>
                <c:pt idx="26">
                  <c:v>15-05-2019</c:v>
                </c:pt>
                <c:pt idx="27">
                  <c:v>01-06-2019</c:v>
                </c:pt>
                <c:pt idx="28">
                  <c:v>04-06-2019</c:v>
                </c:pt>
                <c:pt idx="29">
                  <c:v>05-06-2019</c:v>
                </c:pt>
                <c:pt idx="30">
                  <c:v>06-06-2019</c:v>
                </c:pt>
                <c:pt idx="31">
                  <c:v>07-06-2019</c:v>
                </c:pt>
                <c:pt idx="32">
                  <c:v>08-06-2019</c:v>
                </c:pt>
                <c:pt idx="33">
                  <c:v>30-06-2019</c:v>
                </c:pt>
              </c:strCache>
            </c:strRef>
          </c:cat>
          <c:val>
            <c:numRef>
              <c:f>Sheet16!$C$6:$C$40</c:f>
              <c:numCache>
                <c:formatCode>General</c:formatCode>
                <c:ptCount val="34"/>
                <c:pt idx="0">
                  <c:v>43474</c:v>
                </c:pt>
                <c:pt idx="1">
                  <c:v>38447</c:v>
                </c:pt>
                <c:pt idx="2">
                  <c:v>23317</c:v>
                </c:pt>
                <c:pt idx="3">
                  <c:v>9204</c:v>
                </c:pt>
                <c:pt idx="4">
                  <c:v>2123</c:v>
                </c:pt>
                <c:pt idx="5">
                  <c:v>23238</c:v>
                </c:pt>
                <c:pt idx="6">
                  <c:v>39162</c:v>
                </c:pt>
                <c:pt idx="7">
                  <c:v>7408</c:v>
                </c:pt>
                <c:pt idx="8">
                  <c:v>41072</c:v>
                </c:pt>
                <c:pt idx="9">
                  <c:v>38271</c:v>
                </c:pt>
                <c:pt idx="10">
                  <c:v>785</c:v>
                </c:pt>
                <c:pt idx="11">
                  <c:v>34122</c:v>
                </c:pt>
                <c:pt idx="12">
                  <c:v>10895</c:v>
                </c:pt>
                <c:pt idx="13">
                  <c:v>40477</c:v>
                </c:pt>
                <c:pt idx="14">
                  <c:v>5788</c:v>
                </c:pt>
                <c:pt idx="15">
                  <c:v>35213</c:v>
                </c:pt>
                <c:pt idx="16">
                  <c:v>2995</c:v>
                </c:pt>
                <c:pt idx="17">
                  <c:v>43453</c:v>
                </c:pt>
                <c:pt idx="18">
                  <c:v>14656</c:v>
                </c:pt>
                <c:pt idx="19">
                  <c:v>39747</c:v>
                </c:pt>
                <c:pt idx="20">
                  <c:v>3649</c:v>
                </c:pt>
                <c:pt idx="21">
                  <c:v>27557</c:v>
                </c:pt>
                <c:pt idx="22">
                  <c:v>9964</c:v>
                </c:pt>
                <c:pt idx="23">
                  <c:v>34483</c:v>
                </c:pt>
                <c:pt idx="24">
                  <c:v>32670</c:v>
                </c:pt>
                <c:pt idx="25">
                  <c:v>23528</c:v>
                </c:pt>
                <c:pt idx="26">
                  <c:v>29111</c:v>
                </c:pt>
                <c:pt idx="27">
                  <c:v>28064</c:v>
                </c:pt>
                <c:pt idx="28">
                  <c:v>37912</c:v>
                </c:pt>
                <c:pt idx="29">
                  <c:v>45476</c:v>
                </c:pt>
                <c:pt idx="30">
                  <c:v>26752</c:v>
                </c:pt>
                <c:pt idx="31">
                  <c:v>9164</c:v>
                </c:pt>
                <c:pt idx="32">
                  <c:v>20288</c:v>
                </c:pt>
                <c:pt idx="33">
                  <c:v>36976</c:v>
                </c:pt>
              </c:numCache>
            </c:numRef>
          </c:val>
        </c:ser>
        <c:ser>
          <c:idx val="2"/>
          <c:order val="2"/>
          <c:tx>
            <c:strRef>
              <c:f>Sheet16!$D$4:$D$5</c:f>
              <c:strCache>
                <c:ptCount val="1"/>
                <c:pt idx="0">
                  <c:v>Count of bankname</c:v>
                </c:pt>
              </c:strCache>
            </c:strRef>
          </c:tx>
          <c:cat>
            <c:strRef>
              <c:f>Sheet16!$A$6:$A$40</c:f>
              <c:strCache>
                <c:ptCount val="34"/>
                <c:pt idx="0">
                  <c:v>31-06-2019</c:v>
                </c:pt>
                <c:pt idx="1">
                  <c:v>01-01-2019</c:v>
                </c:pt>
                <c:pt idx="2">
                  <c:v>02-01-2019</c:v>
                </c:pt>
                <c:pt idx="3">
                  <c:v>03-01-2019</c:v>
                </c:pt>
                <c:pt idx="4">
                  <c:v>04-01-2019</c:v>
                </c:pt>
                <c:pt idx="5">
                  <c:v>15-01-2019</c:v>
                </c:pt>
                <c:pt idx="6">
                  <c:v>07-02-2019</c:v>
                </c:pt>
                <c:pt idx="7">
                  <c:v>08-02-2019</c:v>
                </c:pt>
                <c:pt idx="8">
                  <c:v>09-02-2019</c:v>
                </c:pt>
                <c:pt idx="9">
                  <c:v>10-02-2019</c:v>
                </c:pt>
                <c:pt idx="10">
                  <c:v>11-02-2019</c:v>
                </c:pt>
                <c:pt idx="11">
                  <c:v>14-02-2019</c:v>
                </c:pt>
                <c:pt idx="12">
                  <c:v>16-03-2019</c:v>
                </c:pt>
                <c:pt idx="13">
                  <c:v>17-03-2019</c:v>
                </c:pt>
                <c:pt idx="14">
                  <c:v>18-03-2019</c:v>
                </c:pt>
                <c:pt idx="15">
                  <c:v>21-03-2019</c:v>
                </c:pt>
                <c:pt idx="16">
                  <c:v>22-04-2019</c:v>
                </c:pt>
                <c:pt idx="17">
                  <c:v>23-04-2019</c:v>
                </c:pt>
                <c:pt idx="18">
                  <c:v>24-04-2019</c:v>
                </c:pt>
                <c:pt idx="19">
                  <c:v>25-04-2019</c:v>
                </c:pt>
                <c:pt idx="20">
                  <c:v>28-04-2019</c:v>
                </c:pt>
                <c:pt idx="21">
                  <c:v>29-04-2019</c:v>
                </c:pt>
                <c:pt idx="22">
                  <c:v>11-05-2019</c:v>
                </c:pt>
                <c:pt idx="23">
                  <c:v>12-05-2019</c:v>
                </c:pt>
                <c:pt idx="24">
                  <c:v>13-05-2019</c:v>
                </c:pt>
                <c:pt idx="25">
                  <c:v>14-05-2019</c:v>
                </c:pt>
                <c:pt idx="26">
                  <c:v>15-05-2019</c:v>
                </c:pt>
                <c:pt idx="27">
                  <c:v>01-06-2019</c:v>
                </c:pt>
                <c:pt idx="28">
                  <c:v>04-06-2019</c:v>
                </c:pt>
                <c:pt idx="29">
                  <c:v>05-06-2019</c:v>
                </c:pt>
                <c:pt idx="30">
                  <c:v>06-06-2019</c:v>
                </c:pt>
                <c:pt idx="31">
                  <c:v>07-06-2019</c:v>
                </c:pt>
                <c:pt idx="32">
                  <c:v>08-06-2019</c:v>
                </c:pt>
                <c:pt idx="33">
                  <c:v>30-06-2019</c:v>
                </c:pt>
              </c:strCache>
            </c:strRef>
          </c:cat>
          <c:val>
            <c:numRef>
              <c:f>Sheet16!$D$6:$D$40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</c:ser>
        <c:shape val="box"/>
        <c:axId val="115570944"/>
        <c:axId val="115580928"/>
        <c:axId val="0"/>
      </c:bar3DChart>
      <c:catAx>
        <c:axId val="115570944"/>
        <c:scaling>
          <c:orientation val="minMax"/>
        </c:scaling>
        <c:axPos val="b"/>
        <c:tickLblPos val="nextTo"/>
        <c:crossAx val="115580928"/>
        <c:crosses val="autoZero"/>
        <c:auto val="1"/>
        <c:lblAlgn val="ctr"/>
        <c:lblOffset val="100"/>
      </c:catAx>
      <c:valAx>
        <c:axId val="115580928"/>
        <c:scaling>
          <c:orientation val="minMax"/>
        </c:scaling>
        <c:axPos val="l"/>
        <c:majorGridlines/>
        <c:numFmt formatCode="0%" sourceLinked="1"/>
        <c:tickLblPos val="nextTo"/>
        <c:crossAx val="1155709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5</xdr:row>
      <xdr:rowOff>95250</xdr:rowOff>
    </xdr:from>
    <xdr:to>
      <xdr:col>12</xdr:col>
      <xdr:colOff>104775</xdr:colOff>
      <xdr:row>19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679.762656018516" createdVersion="3" refreshedVersion="3" minRefreshableVersion="3" recordCount="11">
  <cacheSource type="worksheet">
    <worksheetSource ref="A1:D12" sheet="Sheet2"/>
  </cacheSource>
  <cacheFields count="4">
    <cacheField name="Month" numFmtId="0">
      <sharedItems count="11">
        <s v="jan"/>
        <s v="feb"/>
        <s v="mar"/>
        <s v="apr"/>
        <s v="may"/>
        <s v="jun"/>
        <s v="jul"/>
        <s v="aug"/>
        <s v="sep"/>
        <s v="oct"/>
        <s v="nov"/>
      </sharedItems>
    </cacheField>
    <cacheField name="Total revenue" numFmtId="0">
      <sharedItems containsSemiMixedTypes="0" containsString="0" containsNumber="1" containsInteger="1" minValue="219348" maxValue="5400000"/>
    </cacheField>
    <cacheField name="Total expenses" numFmtId="0">
      <sharedItems containsSemiMixedTypes="0" containsString="0" containsNumber="1" containsInteger="1" minValue="20000" maxValue="7474674" count="11">
        <n v="1305000"/>
        <n v="1324575"/>
        <n v="1344445"/>
        <n v="1364611"/>
        <n v="1385081"/>
        <n v="1405454"/>
        <n v="20000"/>
        <n v="4748383"/>
        <n v="3847484"/>
        <n v="7474674"/>
        <n v="45373"/>
      </sharedItems>
    </cacheField>
    <cacheField name="Net income" numFmtId="0">
      <sharedItems containsSemiMixedTypes="0" containsString="0" containsNumber="1" containsInteger="1" minValue="-7128996" maxValue="3994546" count="11">
        <n v="695000"/>
        <n v="705425"/>
        <n v="2685555"/>
        <n v="3665389"/>
        <n v="3114919"/>
        <n v="3994546"/>
        <n v="199348"/>
        <n v="-4510899"/>
        <n v="-3498889"/>
        <n v="-7128996"/>
        <n v="41099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679.766846296297" createdVersion="3" refreshedVersion="3" minRefreshableVersion="3" recordCount="18">
  <cacheSource type="worksheet">
    <worksheetSource ref="D1:H19" sheet="Sheet3"/>
  </cacheSource>
  <cacheFields count="5">
    <cacheField name="s.no" numFmtId="0">
      <sharedItems containsSemiMixedTypes="0" containsString="0" containsNumber="1" containsInteger="1" minValue="1214" maxValue="1231" count="18"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</sharedItems>
    </cacheField>
    <cacheField name="sname" numFmtId="0">
      <sharedItems count="18">
        <s v="pavan"/>
        <s v="ravi"/>
        <s v="naveen"/>
        <s v="hima"/>
        <s v="kanthamma"/>
        <s v="sankarappa"/>
        <s v="naresh"/>
        <s v="ranjith"/>
        <s v="hari"/>
        <s v="sukanya"/>
        <s v="lavi"/>
        <s v="manju"/>
        <s v="nani"/>
        <s v="sai"/>
        <s v="chinna"/>
        <s v="deepa"/>
        <s v="chandu"/>
        <s v="narayanamma"/>
      </sharedItems>
    </cacheField>
    <cacheField name="class" numFmtId="0">
      <sharedItems count="10">
        <s v="V"/>
        <s v="Vii"/>
        <s v="viii"/>
        <s v="x"/>
        <s v="ix"/>
        <s v="vix"/>
        <s v="xvi"/>
        <s v="vi"/>
        <s v="ii"/>
        <s v="iii"/>
      </sharedItems>
    </cacheField>
    <cacheField name="place" numFmtId="0">
      <sharedItems count="17">
        <s v="atp"/>
        <s v="kld"/>
        <s v="ttd"/>
        <s v="ryd"/>
        <s v="kdp"/>
        <s v="ant"/>
        <s v="att"/>
        <s v="mm"/>
        <s v="dmm"/>
        <s v="nmm"/>
        <s v="kkk"/>
        <s v="mmm"/>
        <s v="ss"/>
        <s v="dad"/>
        <s v="rrt"/>
        <s v="ghk"/>
        <s v="kjf"/>
      </sharedItems>
    </cacheField>
    <cacheField name="marks" numFmtId="0">
      <sharedItems containsSemiMixedTypes="0" containsString="0" containsNumber="1" containsInteger="1" minValue="159" maxValue="965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3694.917067129631" createdVersion="3" refreshedVersion="3" minRefreshableVersion="3" recordCount="34">
  <cacheSource type="worksheet">
    <worksheetSource ref="A1:D35" sheet="Sheet4"/>
  </cacheSource>
  <cacheFields count="7">
    <cacheField name="date " numFmtId="14">
      <sharedItems containsDate="1" containsMixedTypes="1" minDate="2019-01-01T00:00:00" maxDate="2019-07-01T00:00:00" count="34">
        <d v="2019-01-01T00:00:00"/>
        <d v="2019-01-02T00:00:00"/>
        <d v="2019-01-03T00:00:00"/>
        <d v="2019-01-04T00:00:00"/>
        <d v="2019-02-07T00:00:00"/>
        <d v="2019-02-08T00:00:00"/>
        <d v="2019-02-09T00:00:00"/>
        <d v="2019-02-10T00:00:00"/>
        <d v="2019-02-11T00:00:00"/>
        <d v="2019-02-14T00:00:00"/>
        <d v="2019-01-15T00:00:00"/>
        <d v="2019-03-16T00:00:00"/>
        <d v="2019-03-17T00:00:00"/>
        <d v="2019-03-18T00:00:00"/>
        <d v="2019-03-21T00:00:00"/>
        <d v="2019-04-22T00:00:00"/>
        <d v="2019-04-23T00:00:00"/>
        <d v="2019-04-24T00:00:00"/>
        <d v="2019-04-25T00:00:00"/>
        <d v="2019-04-28T00:00:00"/>
        <d v="2019-04-29T00:00:00"/>
        <d v="2019-06-30T00:00:00"/>
        <s v="31-06-2019"/>
        <d v="2019-06-01T00:00:00"/>
        <d v="2019-06-04T00:00:00"/>
        <d v="2019-06-05T00:00:00"/>
        <d v="2019-06-06T00:00:00"/>
        <d v="2019-06-07T00:00:00"/>
        <d v="2019-06-08T00:00:00"/>
        <d v="2019-05-11T00:00:00"/>
        <d v="2019-05-12T00:00:00"/>
        <d v="2019-05-13T00:00:00"/>
        <d v="2019-05-14T00:00:00"/>
        <d v="2019-05-15T00:00:00"/>
      </sharedItems>
      <fieldGroup par="4"/>
    </cacheField>
    <cacheField name="bankname" numFmtId="0">
      <sharedItems count="5">
        <s v="ICICI"/>
        <s v="HDFC"/>
        <s v="KOTAK"/>
        <s v="SBI"/>
        <s v="RBI"/>
      </sharedItems>
    </cacheField>
    <cacheField name="sales" numFmtId="0">
      <sharedItems containsSemiMixedTypes="0" containsString="0" containsNumber="1" containsInteger="1" minValue="4161" maxValue="49894"/>
    </cacheField>
    <cacheField name="status" numFmtId="0">
      <sharedItems count="3">
        <s v="HIGH"/>
        <s v="LOW"/>
        <s v="POOR"/>
      </sharedItems>
    </cacheField>
    <cacheField name="date 2" numFmtId="0" databaseField="0">
      <fieldGroup base="0">
        <discretePr count="34">
          <x v="0"/>
          <x v="2"/>
          <x v="3"/>
          <x v="1"/>
          <x v="4"/>
          <x v="0"/>
          <x v="2"/>
          <x v="3"/>
          <x v="1"/>
          <x v="4"/>
          <x v="0"/>
          <x v="2"/>
          <x v="3"/>
          <x v="1"/>
          <x v="4"/>
          <x v="0"/>
          <x v="2"/>
          <x v="3"/>
          <x v="1"/>
          <x v="4"/>
          <x v="0"/>
          <x v="2"/>
          <x v="3"/>
          <x v="1"/>
          <x v="4"/>
          <x v="0"/>
          <x v="2"/>
          <x v="3"/>
          <x v="1"/>
          <x v="4"/>
          <x v="0"/>
          <x v="2"/>
          <x v="3"/>
          <x v="1"/>
        </discretePr>
        <groupItems count="5">
          <s v="Group1"/>
          <s v="Group2"/>
          <s v="Group3"/>
          <s v="Group4"/>
          <s v="Group5"/>
        </groupItems>
      </fieldGroup>
    </cacheField>
    <cacheField name="Field1" numFmtId="0" formula=" 0" databaseField="0"/>
    <cacheField name="ACTUAL_SALS" numFmtId="0" formula=" 0" databaseField="0"/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3694.94051458333" createdVersion="3" refreshedVersion="3" minRefreshableVersion="3" recordCount="34">
  <cacheSource type="worksheet">
    <worksheetSource ref="A1:E35" sheet="Sheet4"/>
  </cacheSource>
  <cacheFields count="6">
    <cacheField name="date " numFmtId="14">
      <sharedItems containsDate="1" containsMixedTypes="1" minDate="2019-01-01T00:00:00" maxDate="2019-07-01T00:00:00" count="34">
        <d v="2019-01-01T00:00:00"/>
        <d v="2019-01-02T00:00:00"/>
        <d v="2019-01-03T00:00:00"/>
        <d v="2019-01-04T00:00:00"/>
        <d v="2019-02-07T00:00:00"/>
        <d v="2019-02-08T00:00:00"/>
        <d v="2019-02-09T00:00:00"/>
        <d v="2019-02-10T00:00:00"/>
        <d v="2019-02-11T00:00:00"/>
        <d v="2019-02-14T00:00:00"/>
        <d v="2019-01-15T00:00:00"/>
        <d v="2019-03-16T00:00:00"/>
        <d v="2019-03-17T00:00:00"/>
        <d v="2019-03-18T00:00:00"/>
        <d v="2019-03-21T00:00:00"/>
        <d v="2019-04-22T00:00:00"/>
        <d v="2019-04-23T00:00:00"/>
        <d v="2019-04-24T00:00:00"/>
        <d v="2019-04-25T00:00:00"/>
        <d v="2019-04-28T00:00:00"/>
        <d v="2019-04-29T00:00:00"/>
        <d v="2019-06-30T00:00:00"/>
        <s v="31-06-2019"/>
        <d v="2019-06-01T00:00:00"/>
        <d v="2019-06-04T00:00:00"/>
        <d v="2019-06-05T00:00:00"/>
        <d v="2019-06-06T00:00:00"/>
        <d v="2019-06-07T00:00:00"/>
        <d v="2019-06-08T00:00:00"/>
        <d v="2019-05-11T00:00:00"/>
        <d v="2019-05-12T00:00:00"/>
        <d v="2019-05-13T00:00:00"/>
        <d v="2019-05-14T00:00:00"/>
        <d v="2019-05-15T00:00:00"/>
      </sharedItems>
    </cacheField>
    <cacheField name="bankname" numFmtId="0">
      <sharedItems count="5">
        <s v="ICICI"/>
        <s v="HDFC"/>
        <s v="KOTAK"/>
        <s v="SBI"/>
        <s v="RBI"/>
      </sharedItems>
    </cacheField>
    <cacheField name="sales" numFmtId="0">
      <sharedItems containsSemiMixedTypes="0" containsString="0" containsNumber="1" containsInteger="1" minValue="1257" maxValue="45962" count="34">
        <n v="38756"/>
        <n v="23646"/>
        <n v="9689"/>
        <n v="2509"/>
        <n v="39295"/>
        <n v="7860"/>
        <n v="41399"/>
        <n v="38468"/>
        <n v="1257"/>
        <n v="34545"/>
        <n v="23726"/>
        <n v="11193"/>
        <n v="40636"/>
        <n v="6002"/>
        <n v="35350"/>
        <n v="3207"/>
        <n v="43828"/>
        <n v="14831"/>
        <n v="39919"/>
        <n v="3926"/>
        <n v="28010"/>
        <n v="37339"/>
        <n v="43748"/>
        <n v="28358"/>
        <n v="38358"/>
        <n v="45962"/>
        <n v="26944"/>
        <n v="9490"/>
        <n v="20525"/>
        <n v="10301"/>
        <n v="34681"/>
        <n v="33123"/>
        <n v="23958"/>
        <n v="29474"/>
      </sharedItems>
    </cacheField>
    <cacheField name="status" numFmtId="0">
      <sharedItems count="3">
        <s v="HIGH"/>
        <s v="LOW"/>
        <s v="POOR"/>
      </sharedItems>
    </cacheField>
    <cacheField name="DISCOUNT" numFmtId="0">
      <sharedItems containsSemiMixedTypes="0" containsString="0" containsNumber="1" containsInteger="1" minValue="133" maxValue="488"/>
    </cacheField>
    <cacheField name="actual_sales" numFmtId="0" formula="sales-DISCOUNT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n v="2000000"/>
    <x v="0"/>
    <x v="0"/>
  </r>
  <r>
    <x v="1"/>
    <n v="2030000"/>
    <x v="1"/>
    <x v="1"/>
  </r>
  <r>
    <x v="2"/>
    <n v="4030000"/>
    <x v="2"/>
    <x v="2"/>
  </r>
  <r>
    <x v="3"/>
    <n v="5030000"/>
    <x v="3"/>
    <x v="3"/>
  </r>
  <r>
    <x v="4"/>
    <n v="4500000"/>
    <x v="4"/>
    <x v="4"/>
  </r>
  <r>
    <x v="5"/>
    <n v="5400000"/>
    <x v="5"/>
    <x v="5"/>
  </r>
  <r>
    <x v="6"/>
    <n v="219348"/>
    <x v="6"/>
    <x v="6"/>
  </r>
  <r>
    <x v="7"/>
    <n v="237484"/>
    <x v="7"/>
    <x v="7"/>
  </r>
  <r>
    <x v="8"/>
    <n v="348595"/>
    <x v="8"/>
    <x v="8"/>
  </r>
  <r>
    <x v="9"/>
    <n v="345678"/>
    <x v="9"/>
    <x v="9"/>
  </r>
  <r>
    <x v="10"/>
    <n v="456372"/>
    <x v="10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  <n v="345"/>
  </r>
  <r>
    <x v="1"/>
    <x v="1"/>
    <x v="1"/>
    <x v="1"/>
    <n v="356"/>
  </r>
  <r>
    <x v="2"/>
    <x v="2"/>
    <x v="2"/>
    <x v="2"/>
    <n v="256"/>
  </r>
  <r>
    <x v="3"/>
    <x v="3"/>
    <x v="3"/>
    <x v="3"/>
    <n v="456"/>
  </r>
  <r>
    <x v="4"/>
    <x v="4"/>
    <x v="4"/>
    <x v="4"/>
    <n v="236"/>
  </r>
  <r>
    <x v="5"/>
    <x v="5"/>
    <x v="1"/>
    <x v="5"/>
    <n v="965"/>
  </r>
  <r>
    <x v="6"/>
    <x v="6"/>
    <x v="4"/>
    <x v="6"/>
    <n v="365"/>
  </r>
  <r>
    <x v="7"/>
    <x v="7"/>
    <x v="0"/>
    <x v="7"/>
    <n v="258"/>
  </r>
  <r>
    <x v="8"/>
    <x v="8"/>
    <x v="5"/>
    <x v="8"/>
    <n v="369"/>
  </r>
  <r>
    <x v="9"/>
    <x v="9"/>
    <x v="6"/>
    <x v="9"/>
    <n v="741"/>
  </r>
  <r>
    <x v="10"/>
    <x v="10"/>
    <x v="5"/>
    <x v="10"/>
    <n v="357"/>
  </r>
  <r>
    <x v="11"/>
    <x v="11"/>
    <x v="7"/>
    <x v="11"/>
    <n v="159"/>
  </r>
  <r>
    <x v="12"/>
    <x v="12"/>
    <x v="3"/>
    <x v="12"/>
    <n v="258"/>
  </r>
  <r>
    <x v="13"/>
    <x v="13"/>
    <x v="0"/>
    <x v="13"/>
    <n v="369"/>
  </r>
  <r>
    <x v="14"/>
    <x v="14"/>
    <x v="8"/>
    <x v="14"/>
    <n v="456"/>
  </r>
  <r>
    <x v="15"/>
    <x v="15"/>
    <x v="0"/>
    <x v="13"/>
    <n v="576"/>
  </r>
  <r>
    <x v="16"/>
    <x v="16"/>
    <x v="9"/>
    <x v="15"/>
    <n v="466"/>
  </r>
  <r>
    <x v="17"/>
    <x v="17"/>
    <x v="1"/>
    <x v="16"/>
    <n v="54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">
  <r>
    <x v="0"/>
    <x v="0"/>
    <n v="21011"/>
    <x v="0"/>
  </r>
  <r>
    <x v="1"/>
    <x v="1"/>
    <n v="25754"/>
    <x v="1"/>
  </r>
  <r>
    <x v="2"/>
    <x v="2"/>
    <n v="27572"/>
    <x v="2"/>
  </r>
  <r>
    <x v="3"/>
    <x v="3"/>
    <n v="20834"/>
    <x v="0"/>
  </r>
  <r>
    <x v="4"/>
    <x v="4"/>
    <n v="8345"/>
    <x v="1"/>
  </r>
  <r>
    <x v="5"/>
    <x v="0"/>
    <n v="14409"/>
    <x v="2"/>
  </r>
  <r>
    <x v="6"/>
    <x v="1"/>
    <n v="48562"/>
    <x v="0"/>
  </r>
  <r>
    <x v="7"/>
    <x v="2"/>
    <n v="32656"/>
    <x v="1"/>
  </r>
  <r>
    <x v="8"/>
    <x v="3"/>
    <n v="23473"/>
    <x v="2"/>
  </r>
  <r>
    <x v="9"/>
    <x v="4"/>
    <n v="38982"/>
    <x v="0"/>
  </r>
  <r>
    <x v="10"/>
    <x v="0"/>
    <n v="10157"/>
    <x v="1"/>
  </r>
  <r>
    <x v="11"/>
    <x v="1"/>
    <n v="49894"/>
    <x v="2"/>
  </r>
  <r>
    <x v="12"/>
    <x v="2"/>
    <n v="34712"/>
    <x v="0"/>
  </r>
  <r>
    <x v="13"/>
    <x v="3"/>
    <n v="39999"/>
    <x v="1"/>
  </r>
  <r>
    <x v="14"/>
    <x v="4"/>
    <n v="9515"/>
    <x v="2"/>
  </r>
  <r>
    <x v="15"/>
    <x v="0"/>
    <n v="48225"/>
    <x v="0"/>
  </r>
  <r>
    <x v="16"/>
    <x v="1"/>
    <n v="22713"/>
    <x v="1"/>
  </r>
  <r>
    <x v="17"/>
    <x v="2"/>
    <n v="6149"/>
    <x v="2"/>
  </r>
  <r>
    <x v="18"/>
    <x v="3"/>
    <n v="4161"/>
    <x v="0"/>
  </r>
  <r>
    <x v="19"/>
    <x v="4"/>
    <n v="49755"/>
    <x v="1"/>
  </r>
  <r>
    <x v="20"/>
    <x v="0"/>
    <n v="24724"/>
    <x v="2"/>
  </r>
  <r>
    <x v="21"/>
    <x v="1"/>
    <n v="6520"/>
    <x v="0"/>
  </r>
  <r>
    <x v="22"/>
    <x v="2"/>
    <n v="23444"/>
    <x v="1"/>
  </r>
  <r>
    <x v="23"/>
    <x v="3"/>
    <n v="23118"/>
    <x v="2"/>
  </r>
  <r>
    <x v="24"/>
    <x v="4"/>
    <n v="39804"/>
    <x v="0"/>
  </r>
  <r>
    <x v="25"/>
    <x v="0"/>
    <n v="26428"/>
    <x v="1"/>
  </r>
  <r>
    <x v="26"/>
    <x v="1"/>
    <n v="4566"/>
    <x v="2"/>
  </r>
  <r>
    <x v="27"/>
    <x v="2"/>
    <n v="10326"/>
    <x v="0"/>
  </r>
  <r>
    <x v="28"/>
    <x v="3"/>
    <n v="5525"/>
    <x v="1"/>
  </r>
  <r>
    <x v="29"/>
    <x v="4"/>
    <n v="18786"/>
    <x v="2"/>
  </r>
  <r>
    <x v="30"/>
    <x v="0"/>
    <n v="45331"/>
    <x v="0"/>
  </r>
  <r>
    <x v="31"/>
    <x v="1"/>
    <n v="36216"/>
    <x v="1"/>
  </r>
  <r>
    <x v="32"/>
    <x v="2"/>
    <n v="33749"/>
    <x v="2"/>
  </r>
  <r>
    <x v="33"/>
    <x v="3"/>
    <n v="10745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4">
  <r>
    <x v="0"/>
    <x v="0"/>
    <x v="0"/>
    <x v="0"/>
    <n v="309"/>
  </r>
  <r>
    <x v="1"/>
    <x v="1"/>
    <x v="1"/>
    <x v="1"/>
    <n v="329"/>
  </r>
  <r>
    <x v="2"/>
    <x v="2"/>
    <x v="2"/>
    <x v="2"/>
    <n v="485"/>
  </r>
  <r>
    <x v="3"/>
    <x v="3"/>
    <x v="3"/>
    <x v="0"/>
    <n v="386"/>
  </r>
  <r>
    <x v="4"/>
    <x v="4"/>
    <x v="4"/>
    <x v="1"/>
    <n v="133"/>
  </r>
  <r>
    <x v="5"/>
    <x v="0"/>
    <x v="5"/>
    <x v="2"/>
    <n v="452"/>
  </r>
  <r>
    <x v="6"/>
    <x v="1"/>
    <x v="6"/>
    <x v="0"/>
    <n v="327"/>
  </r>
  <r>
    <x v="7"/>
    <x v="2"/>
    <x v="7"/>
    <x v="1"/>
    <n v="197"/>
  </r>
  <r>
    <x v="8"/>
    <x v="3"/>
    <x v="8"/>
    <x v="2"/>
    <n v="472"/>
  </r>
  <r>
    <x v="9"/>
    <x v="4"/>
    <x v="9"/>
    <x v="0"/>
    <n v="423"/>
  </r>
  <r>
    <x v="10"/>
    <x v="0"/>
    <x v="10"/>
    <x v="1"/>
    <n v="488"/>
  </r>
  <r>
    <x v="11"/>
    <x v="1"/>
    <x v="11"/>
    <x v="2"/>
    <n v="298"/>
  </r>
  <r>
    <x v="12"/>
    <x v="2"/>
    <x v="12"/>
    <x v="0"/>
    <n v="159"/>
  </r>
  <r>
    <x v="13"/>
    <x v="3"/>
    <x v="13"/>
    <x v="1"/>
    <n v="214"/>
  </r>
  <r>
    <x v="14"/>
    <x v="4"/>
    <x v="14"/>
    <x v="2"/>
    <n v="137"/>
  </r>
  <r>
    <x v="15"/>
    <x v="0"/>
    <x v="15"/>
    <x v="0"/>
    <n v="212"/>
  </r>
  <r>
    <x v="16"/>
    <x v="1"/>
    <x v="16"/>
    <x v="1"/>
    <n v="375"/>
  </r>
  <r>
    <x v="17"/>
    <x v="2"/>
    <x v="17"/>
    <x v="2"/>
    <n v="175"/>
  </r>
  <r>
    <x v="18"/>
    <x v="3"/>
    <x v="18"/>
    <x v="0"/>
    <n v="172"/>
  </r>
  <r>
    <x v="19"/>
    <x v="4"/>
    <x v="19"/>
    <x v="1"/>
    <n v="277"/>
  </r>
  <r>
    <x v="20"/>
    <x v="0"/>
    <x v="20"/>
    <x v="2"/>
    <n v="453"/>
  </r>
  <r>
    <x v="21"/>
    <x v="1"/>
    <x v="21"/>
    <x v="0"/>
    <n v="363"/>
  </r>
  <r>
    <x v="22"/>
    <x v="2"/>
    <x v="22"/>
    <x v="1"/>
    <n v="274"/>
  </r>
  <r>
    <x v="23"/>
    <x v="3"/>
    <x v="23"/>
    <x v="2"/>
    <n v="294"/>
  </r>
  <r>
    <x v="24"/>
    <x v="4"/>
    <x v="24"/>
    <x v="0"/>
    <n v="446"/>
  </r>
  <r>
    <x v="25"/>
    <x v="0"/>
    <x v="25"/>
    <x v="1"/>
    <n v="486"/>
  </r>
  <r>
    <x v="26"/>
    <x v="1"/>
    <x v="26"/>
    <x v="2"/>
    <n v="192"/>
  </r>
  <r>
    <x v="27"/>
    <x v="2"/>
    <x v="27"/>
    <x v="0"/>
    <n v="326"/>
  </r>
  <r>
    <x v="28"/>
    <x v="3"/>
    <x v="28"/>
    <x v="1"/>
    <n v="237"/>
  </r>
  <r>
    <x v="29"/>
    <x v="4"/>
    <x v="29"/>
    <x v="2"/>
    <n v="337"/>
  </r>
  <r>
    <x v="30"/>
    <x v="0"/>
    <x v="30"/>
    <x v="0"/>
    <n v="198"/>
  </r>
  <r>
    <x v="31"/>
    <x v="1"/>
    <x v="31"/>
    <x v="1"/>
    <n v="453"/>
  </r>
  <r>
    <x v="32"/>
    <x v="2"/>
    <x v="32"/>
    <x v="2"/>
    <n v="430"/>
  </r>
  <r>
    <x v="33"/>
    <x v="3"/>
    <x v="33"/>
    <x v="0"/>
    <n v="3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16" firstHeaderRow="1" firstDataRow="2" firstDataCol="1"/>
  <pivotFields count="4">
    <pivotField axis="axisRow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howAll="0"/>
    <pivotField dataField="1" showAll="0">
      <items count="12">
        <item x="6"/>
        <item x="10"/>
        <item x="0"/>
        <item x="1"/>
        <item x="2"/>
        <item x="3"/>
        <item x="4"/>
        <item x="5"/>
        <item x="8"/>
        <item x="7"/>
        <item x="9"/>
        <item t="default"/>
      </items>
    </pivotField>
    <pivotField dataField="1" showAll="0">
      <items count="12">
        <item x="9"/>
        <item x="7"/>
        <item x="8"/>
        <item x="6"/>
        <item x="10"/>
        <item x="0"/>
        <item x="1"/>
        <item x="2"/>
        <item x="4"/>
        <item x="3"/>
        <item x="5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revenue" fld="1" baseField="0" baseItem="0"/>
    <dataField name="Sum of Total expenses" fld="2" baseField="0" baseItem="0"/>
    <dataField name="Sum of Net income" fld="3" baseField="0" baseItem="0"/>
  </dataField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76" firstHeaderRow="1" firstDataRow="1" firstDataCol="1"/>
  <pivotFields count="5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19">
        <item x="16"/>
        <item x="14"/>
        <item x="15"/>
        <item x="8"/>
        <item x="3"/>
        <item x="4"/>
        <item x="10"/>
        <item x="11"/>
        <item x="12"/>
        <item x="17"/>
        <item x="6"/>
        <item x="2"/>
        <item x="0"/>
        <item x="7"/>
        <item x="1"/>
        <item x="13"/>
        <item x="5"/>
        <item x="9"/>
        <item t="default"/>
      </items>
    </pivotField>
    <pivotField axis="axisRow" showAll="0">
      <items count="11">
        <item x="8"/>
        <item x="9"/>
        <item x="4"/>
        <item x="0"/>
        <item x="7"/>
        <item x="1"/>
        <item x="2"/>
        <item x="5"/>
        <item x="3"/>
        <item x="6"/>
        <item t="default"/>
      </items>
    </pivotField>
    <pivotField axis="axisRow" showAll="0">
      <items count="18">
        <item x="5"/>
        <item x="0"/>
        <item x="6"/>
        <item x="13"/>
        <item x="8"/>
        <item x="15"/>
        <item x="4"/>
        <item x="16"/>
        <item x="10"/>
        <item x="1"/>
        <item x="7"/>
        <item x="11"/>
        <item x="9"/>
        <item x="14"/>
        <item x="3"/>
        <item x="12"/>
        <item x="2"/>
        <item t="default"/>
      </items>
    </pivotField>
    <pivotField dataField="1" showAll="0"/>
  </pivotFields>
  <rowFields count="4">
    <field x="0"/>
    <field x="1"/>
    <field x="2"/>
    <field x="3"/>
  </rowFields>
  <rowItems count="73">
    <i>
      <x/>
    </i>
    <i r="1">
      <x v="12"/>
    </i>
    <i r="2">
      <x v="3"/>
    </i>
    <i r="3">
      <x v="1"/>
    </i>
    <i>
      <x v="1"/>
    </i>
    <i r="1">
      <x v="14"/>
    </i>
    <i r="2">
      <x v="5"/>
    </i>
    <i r="3">
      <x v="9"/>
    </i>
    <i>
      <x v="2"/>
    </i>
    <i r="1">
      <x v="11"/>
    </i>
    <i r="2">
      <x v="6"/>
    </i>
    <i r="3">
      <x v="16"/>
    </i>
    <i>
      <x v="3"/>
    </i>
    <i r="1">
      <x v="4"/>
    </i>
    <i r="2">
      <x v="8"/>
    </i>
    <i r="3">
      <x v="14"/>
    </i>
    <i>
      <x v="4"/>
    </i>
    <i r="1">
      <x v="5"/>
    </i>
    <i r="2">
      <x v="2"/>
    </i>
    <i r="3">
      <x v="6"/>
    </i>
    <i>
      <x v="5"/>
    </i>
    <i r="1">
      <x v="16"/>
    </i>
    <i r="2">
      <x v="5"/>
    </i>
    <i r="3">
      <x/>
    </i>
    <i>
      <x v="6"/>
    </i>
    <i r="1">
      <x v="10"/>
    </i>
    <i r="2">
      <x v="2"/>
    </i>
    <i r="3">
      <x v="2"/>
    </i>
    <i>
      <x v="7"/>
    </i>
    <i r="1">
      <x v="13"/>
    </i>
    <i r="2">
      <x v="3"/>
    </i>
    <i r="3">
      <x v="10"/>
    </i>
    <i>
      <x v="8"/>
    </i>
    <i r="1">
      <x v="3"/>
    </i>
    <i r="2">
      <x v="7"/>
    </i>
    <i r="3">
      <x v="4"/>
    </i>
    <i>
      <x v="9"/>
    </i>
    <i r="1">
      <x v="17"/>
    </i>
    <i r="2">
      <x v="9"/>
    </i>
    <i r="3">
      <x v="12"/>
    </i>
    <i>
      <x v="10"/>
    </i>
    <i r="1">
      <x v="6"/>
    </i>
    <i r="2">
      <x v="7"/>
    </i>
    <i r="3">
      <x v="8"/>
    </i>
    <i>
      <x v="11"/>
    </i>
    <i r="1">
      <x v="7"/>
    </i>
    <i r="2">
      <x v="4"/>
    </i>
    <i r="3">
      <x v="11"/>
    </i>
    <i>
      <x v="12"/>
    </i>
    <i r="1">
      <x v="8"/>
    </i>
    <i r="2">
      <x v="8"/>
    </i>
    <i r="3">
      <x v="15"/>
    </i>
    <i>
      <x v="13"/>
    </i>
    <i r="1">
      <x v="15"/>
    </i>
    <i r="2">
      <x v="3"/>
    </i>
    <i r="3">
      <x v="3"/>
    </i>
    <i>
      <x v="14"/>
    </i>
    <i r="1">
      <x v="1"/>
    </i>
    <i r="2">
      <x/>
    </i>
    <i r="3">
      <x v="13"/>
    </i>
    <i>
      <x v="15"/>
    </i>
    <i r="1">
      <x v="2"/>
    </i>
    <i r="2">
      <x v="3"/>
    </i>
    <i r="3">
      <x v="3"/>
    </i>
    <i>
      <x v="16"/>
    </i>
    <i r="1">
      <x/>
    </i>
    <i r="2">
      <x v="1"/>
    </i>
    <i r="3">
      <x v="5"/>
    </i>
    <i>
      <x v="17"/>
    </i>
    <i r="1">
      <x v="9"/>
    </i>
    <i r="2">
      <x v="5"/>
    </i>
    <i r="3">
      <x v="7"/>
    </i>
    <i t="grand">
      <x/>
    </i>
  </rowItems>
  <colItems count="1">
    <i/>
  </colItems>
  <dataFields count="1">
    <dataField name="Sum of marks" fld="4" baseField="0" baseItem="0"/>
  </dataFields>
  <pivotTableStyleInfo name="PivotStyleMedium9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3:E26" firstHeaderRow="2" firstDataRow="2" firstDataCol="4"/>
  <pivotFields count="7">
    <pivotField axis="axisRow" compact="0" outline="0" showAll="0">
      <items count="35">
        <item x="22"/>
        <item x="0"/>
        <item x="1"/>
        <item x="2"/>
        <item x="3"/>
        <item x="10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9"/>
        <item x="30"/>
        <item x="31"/>
        <item x="32"/>
        <item x="33"/>
        <item x="23"/>
        <item x="24"/>
        <item x="25"/>
        <item x="26"/>
        <item x="27"/>
        <item x="28"/>
        <item x="21"/>
        <item t="default"/>
      </items>
    </pivotField>
    <pivotField axis="axisRow" compact="0" outline="0" showAll="0">
      <items count="6">
        <item x="0"/>
        <item x="3"/>
        <item x="1"/>
        <item x="2"/>
        <item x="4"/>
        <item t="default"/>
      </items>
    </pivotField>
    <pivotField dataField="1" compact="0" outline="0" showAll="0"/>
    <pivotField axis="axisRow" compact="0" outline="0" showAll="0">
      <items count="4">
        <item h="1" sd="0" x="0"/>
        <item x="1"/>
        <item h="1" x="2"/>
        <item t="default"/>
      </items>
    </pivotField>
    <pivotField axis="axisRow" compact="0" outline="0" showAll="0" defaultSubtotal="0">
      <items count="5">
        <item x="3"/>
        <item x="0"/>
        <item x="2"/>
        <item x="1"/>
        <item x="4"/>
      </items>
    </pivotField>
    <pivotField compact="0" outline="0" dragToRow="0" dragToCol="0" dragToPage="0" showAll="0" defaultSubtotal="0"/>
    <pivotField compact="0" outline="0" dragToRow="0" dragToCol="0" dragToPage="0" showAll="0" defaultSubtotal="0"/>
  </pivotFields>
  <rowFields count="4">
    <field x="1"/>
    <field x="3"/>
    <field x="4"/>
    <field x="0"/>
  </rowFields>
  <rowItems count="22">
    <i>
      <x/>
      <x v="1"/>
      <x v="1"/>
      <x v="5"/>
    </i>
    <i r="3">
      <x v="29"/>
    </i>
    <i t="default" r="1">
      <x v="1"/>
    </i>
    <i t="default">
      <x/>
    </i>
    <i>
      <x v="1"/>
      <x v="1"/>
      <x v="3"/>
      <x v="14"/>
    </i>
    <i r="3">
      <x v="32"/>
    </i>
    <i t="default" r="1">
      <x v="1"/>
    </i>
    <i t="default">
      <x v="1"/>
    </i>
    <i>
      <x v="2"/>
      <x v="1"/>
      <x v="2"/>
      <x v="2"/>
    </i>
    <i r="3">
      <x v="17"/>
    </i>
    <i r="3">
      <x v="24"/>
    </i>
    <i t="default" r="1">
      <x v="1"/>
    </i>
    <i t="default">
      <x v="2"/>
    </i>
    <i>
      <x v="3"/>
      <x v="1"/>
      <x/>
      <x/>
    </i>
    <i r="3">
      <x v="9"/>
    </i>
    <i t="default" r="1">
      <x v="1"/>
    </i>
    <i t="default">
      <x v="3"/>
    </i>
    <i>
      <x v="4"/>
      <x v="1"/>
      <x v="4"/>
      <x v="6"/>
    </i>
    <i r="3">
      <x v="20"/>
    </i>
    <i t="default" r="1">
      <x v="1"/>
    </i>
    <i t="default">
      <x v="4"/>
    </i>
    <i t="grand">
      <x/>
    </i>
  </rowItems>
  <colItems count="1">
    <i/>
  </colItems>
  <dataFields count="1">
    <dataField name="Min of sales" fld="2" subtotal="min" baseField="0" baseItem="0"/>
  </dataFields>
  <pivotTableStyleInfo name="PivotStyleMedium9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48" firstHeaderRow="1" firstDataRow="1" firstDataCol="1"/>
  <pivotFields count="7">
    <pivotField axis="axisRow" showAll="0">
      <items count="35">
        <item x="22"/>
        <item x="0"/>
        <item x="1"/>
        <item x="2"/>
        <item x="3"/>
        <item x="10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9"/>
        <item x="30"/>
        <item x="31"/>
        <item x="32"/>
        <item x="33"/>
        <item x="23"/>
        <item x="24"/>
        <item x="25"/>
        <item x="26"/>
        <item x="27"/>
        <item x="28"/>
        <item x="21"/>
        <item t="default"/>
      </items>
    </pivotField>
    <pivotField axis="axisRow" showAll="0" sortType="ascending">
      <items count="6">
        <item x="0"/>
        <item x="3"/>
        <item x="1"/>
        <item x="2"/>
        <item x="4"/>
        <item t="default"/>
      </items>
    </pivotField>
    <pivotField dataField="1" showAll="0"/>
    <pivotField showAll="0">
      <items count="4">
        <item x="0"/>
        <item x="1"/>
        <item x="2"/>
        <item t="default"/>
      </items>
    </pivotField>
    <pivotField axis="axisRow" showAll="0" defaultSubtotal="0">
      <items count="5">
        <item x="3"/>
        <item x="0"/>
        <item x="2"/>
        <item x="1"/>
        <item x="4"/>
      </items>
    </pivotField>
    <pivotField dragToRow="0" dragToCol="0" dragToPage="0" showAll="0" defaultSubtotal="0"/>
    <pivotField dragToRow="0" dragToCol="0" dragToPage="0" showAll="0" defaultSubtotal="0"/>
  </pivotFields>
  <rowFields count="3">
    <field x="1"/>
    <field x="4"/>
    <field x="0"/>
  </rowFields>
  <rowItems count="45">
    <i>
      <x/>
    </i>
    <i r="1">
      <x v="1"/>
    </i>
    <i r="2">
      <x v="1"/>
    </i>
    <i r="2">
      <x v="5"/>
    </i>
    <i r="2">
      <x v="7"/>
    </i>
    <i r="2">
      <x v="16"/>
    </i>
    <i r="2">
      <x v="21"/>
    </i>
    <i r="2">
      <x v="23"/>
    </i>
    <i r="2">
      <x v="29"/>
    </i>
    <i>
      <x v="1"/>
    </i>
    <i r="1">
      <x v="3"/>
    </i>
    <i r="2">
      <x v="4"/>
    </i>
    <i r="2">
      <x v="10"/>
    </i>
    <i r="2">
      <x v="14"/>
    </i>
    <i r="2">
      <x v="19"/>
    </i>
    <i r="2">
      <x v="26"/>
    </i>
    <i r="2">
      <x v="27"/>
    </i>
    <i r="2">
      <x v="32"/>
    </i>
    <i>
      <x v="2"/>
    </i>
    <i r="1">
      <x v="2"/>
    </i>
    <i r="2">
      <x v="2"/>
    </i>
    <i r="2">
      <x v="8"/>
    </i>
    <i r="2">
      <x v="12"/>
    </i>
    <i r="2">
      <x v="17"/>
    </i>
    <i r="2">
      <x v="24"/>
    </i>
    <i r="2">
      <x v="30"/>
    </i>
    <i r="2">
      <x v="33"/>
    </i>
    <i>
      <x v="3"/>
    </i>
    <i r="1">
      <x/>
    </i>
    <i r="2">
      <x/>
    </i>
    <i r="2">
      <x v="3"/>
    </i>
    <i r="2">
      <x v="9"/>
    </i>
    <i r="2">
      <x v="13"/>
    </i>
    <i r="2">
      <x v="18"/>
    </i>
    <i r="2">
      <x v="25"/>
    </i>
    <i r="2">
      <x v="31"/>
    </i>
    <i>
      <x v="4"/>
    </i>
    <i r="1">
      <x v="4"/>
    </i>
    <i r="2">
      <x v="6"/>
    </i>
    <i r="2">
      <x v="11"/>
    </i>
    <i r="2">
      <x v="15"/>
    </i>
    <i r="2">
      <x v="20"/>
    </i>
    <i r="2">
      <x v="22"/>
    </i>
    <i r="2">
      <x v="28"/>
    </i>
    <i t="grand">
      <x/>
    </i>
  </rowItems>
  <colItems count="1">
    <i/>
  </colItems>
  <dataFields count="1">
    <dataField name="Sum of sales" fld="2" baseField="0" baseItem="0"/>
  </dataFields>
  <pivotTableStyleInfo name="PivotStyleMedium9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22" firstHeaderRow="1" firstDataRow="2" firstDataCol="1" rowPageCount="1" colPageCount="1"/>
  <pivotFields count="7">
    <pivotField axis="axisRow" showAll="0">
      <items count="35">
        <item x="22"/>
        <item x="0"/>
        <item x="1"/>
        <item x="2"/>
        <item x="3"/>
        <item x="10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9"/>
        <item x="30"/>
        <item x="31"/>
        <item x="32"/>
        <item x="33"/>
        <item x="23"/>
        <item x="24"/>
        <item x="25"/>
        <item x="26"/>
        <item x="27"/>
        <item x="28"/>
        <item x="21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dataField="1" showAll="0"/>
    <pivotField axis="axisPage" showAll="0">
      <items count="4">
        <item x="0"/>
        <item x="1"/>
        <item x="2"/>
        <item t="default"/>
      </items>
    </pivotField>
    <pivotField showAll="0" defaultSubtotal="0">
      <items count="5">
        <item x="0"/>
        <item x="1"/>
        <item x="2"/>
        <item x="3"/>
        <item x="4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2">
    <field x="1"/>
    <field x="0"/>
  </rowFields>
  <rowItems count="18">
    <i>
      <x/>
    </i>
    <i r="1">
      <x v="1"/>
    </i>
    <i r="1">
      <x v="16"/>
    </i>
    <i r="1">
      <x v="23"/>
    </i>
    <i>
      <x v="1"/>
    </i>
    <i r="1">
      <x v="4"/>
    </i>
    <i r="1">
      <x v="19"/>
    </i>
    <i r="1">
      <x v="26"/>
    </i>
    <i>
      <x v="2"/>
    </i>
    <i r="1">
      <x v="8"/>
    </i>
    <i r="1">
      <x v="33"/>
    </i>
    <i>
      <x v="3"/>
    </i>
    <i r="1">
      <x v="13"/>
    </i>
    <i r="1">
      <x v="31"/>
    </i>
    <i>
      <x v="4"/>
    </i>
    <i r="1">
      <x v="11"/>
    </i>
    <i r="1">
      <x v="2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item="0" hier="-1"/>
  </pageFields>
  <dataFields count="3">
    <dataField name="Sum of sales" fld="2" baseField="0" baseItem="0"/>
    <dataField name="Sum of Field1" fld="5" baseField="0" baseItem="0"/>
    <dataField name="Sum of ACTUAL_SALS" fld="6" baseField="0" baseItem="0"/>
  </dataFields>
  <pivotTableStyleInfo name="PivotStyleMedium9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21" firstHeaderRow="1" firstDataRow="1" firstDataCol="1" rowPageCount="1" colPageCount="1"/>
  <pivotFields count="6">
    <pivotField axis="axisRow" showAll="0">
      <items count="35">
        <item x="22"/>
        <item x="0"/>
        <item x="1"/>
        <item x="2"/>
        <item x="3"/>
        <item x="10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9"/>
        <item x="30"/>
        <item x="31"/>
        <item x="32"/>
        <item x="33"/>
        <item x="23"/>
        <item x="24"/>
        <item x="25"/>
        <item x="26"/>
        <item x="27"/>
        <item x="28"/>
        <item x="21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dataField="1" showAll="0"/>
    <pivotField axis="axisPage" showAll="0">
      <items count="4">
        <item x="0"/>
        <item x="1"/>
        <item x="2"/>
        <item t="default"/>
      </items>
    </pivotField>
    <pivotField showAll="0"/>
    <pivotField dragToRow="0" dragToCol="0" dragToPage="0" showAll="0" defaultSubtotal="0"/>
  </pivotFields>
  <rowFields count="2">
    <field x="1"/>
    <field x="0"/>
  </rowFields>
  <rowItems count="18">
    <i>
      <x/>
    </i>
    <i r="1">
      <x v="1"/>
    </i>
    <i r="1">
      <x v="16"/>
    </i>
    <i r="1">
      <x v="23"/>
    </i>
    <i>
      <x v="1"/>
    </i>
    <i r="1">
      <x v="4"/>
    </i>
    <i r="1">
      <x v="19"/>
    </i>
    <i r="1">
      <x v="26"/>
    </i>
    <i>
      <x v="2"/>
    </i>
    <i r="1">
      <x v="8"/>
    </i>
    <i r="1">
      <x v="33"/>
    </i>
    <i>
      <x v="3"/>
    </i>
    <i r="1">
      <x v="13"/>
    </i>
    <i r="1">
      <x v="31"/>
    </i>
    <i>
      <x v="4"/>
    </i>
    <i r="1">
      <x v="11"/>
    </i>
    <i r="1">
      <x v="28"/>
    </i>
    <i t="grand">
      <x/>
    </i>
  </rowItems>
  <colItems count="1">
    <i/>
  </colItems>
  <pageFields count="1">
    <pageField fld="3" item="0" hier="-1"/>
  </pageFields>
  <dataFields count="1">
    <dataField name="Sum of sales" fld="2" baseField="0" baseItem="0"/>
  </dataFields>
  <pivotTableStyleInfo name="PivotStyleMedium9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4:D40" firstHeaderRow="1" firstDataRow="2" firstDataCol="1" rowPageCount="2" colPageCount="1"/>
  <pivotFields count="6">
    <pivotField axis="axisRow" showAll="0">
      <items count="35">
        <item x="22"/>
        <item x="0"/>
        <item x="1"/>
        <item x="2"/>
        <item x="3"/>
        <item x="10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9"/>
        <item x="30"/>
        <item x="31"/>
        <item x="32"/>
        <item x="33"/>
        <item x="23"/>
        <item x="24"/>
        <item x="25"/>
        <item x="26"/>
        <item x="27"/>
        <item x="28"/>
        <item x="21"/>
        <item t="default"/>
      </items>
    </pivotField>
    <pivotField dataField="1" showAll="0">
      <items count="6">
        <item x="0"/>
        <item x="3"/>
        <item x="1"/>
        <item x="2"/>
        <item x="4"/>
        <item t="default"/>
      </items>
    </pivotField>
    <pivotField axis="axisPage" showAll="0">
      <items count="35">
        <item x="8"/>
        <item x="3"/>
        <item x="15"/>
        <item x="19"/>
        <item x="13"/>
        <item x="5"/>
        <item x="27"/>
        <item x="2"/>
        <item x="29"/>
        <item x="11"/>
        <item x="17"/>
        <item x="28"/>
        <item x="1"/>
        <item x="10"/>
        <item x="32"/>
        <item x="26"/>
        <item x="20"/>
        <item x="23"/>
        <item x="33"/>
        <item x="31"/>
        <item x="9"/>
        <item x="30"/>
        <item x="14"/>
        <item x="21"/>
        <item x="24"/>
        <item x="7"/>
        <item x="0"/>
        <item x="4"/>
        <item x="18"/>
        <item x="12"/>
        <item x="6"/>
        <item x="22"/>
        <item x="16"/>
        <item x="25"/>
        <item t="default"/>
      </items>
    </pivotField>
    <pivotField axis="axisPage" multipleItemSelectionAllowed="1" showAll="0">
      <items count="4">
        <item x="0"/>
        <item x="1"/>
        <item x="2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DISCOUNT" fld="4" subtotal="average" baseField="0" baseItem="0"/>
    <dataField name="Sum of actual_sales" fld="5" baseField="0" baseItem="0"/>
    <dataField name="Count of bankname" fld="1" subtotal="count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date " dataDxfId="1"/>
    <tableColumn id="2" name="bankname"/>
    <tableColumn id="3" name="sales"/>
    <tableColumn id="4" name="status"/>
    <tableColumn id="5" name="DIS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" totalsRowShown="0">
  <autoFilter ref="A1:E4"/>
  <tableColumns count="5">
    <tableColumn id="1" name="date " dataDxfId="0"/>
    <tableColumn id="2" name="bankname"/>
    <tableColumn id="3" name="sales"/>
    <tableColumn id="4" name="status"/>
    <tableColumn id="5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86"/>
  <sheetViews>
    <sheetView topLeftCell="A6" workbookViewId="0">
      <selection activeCell="I13" sqref="I13"/>
    </sheetView>
  </sheetViews>
  <sheetFormatPr defaultRowHeight="15"/>
  <cols>
    <col min="1" max="1" width="12.28515625" bestFit="1" customWidth="1"/>
    <col min="2" max="2" width="21.85546875" customWidth="1"/>
    <col min="3" max="4" width="25.28515625" customWidth="1"/>
    <col min="5" max="5" width="17.5703125" customWidth="1"/>
    <col min="6" max="6" width="11.5703125" customWidth="1"/>
    <col min="7" max="7" width="11.7109375" customWidth="1"/>
    <col min="9" max="9" width="16.42578125" bestFit="1" customWidth="1"/>
    <col min="10" max="10" width="17.7109375" bestFit="1" customWidth="1"/>
  </cols>
  <sheetData>
    <row r="1" spans="1:10" ht="18.75">
      <c r="A1" s="1" t="s">
        <v>12</v>
      </c>
      <c r="B1" s="1" t="s">
        <v>13</v>
      </c>
      <c r="C1" s="1" t="s">
        <v>14</v>
      </c>
      <c r="D1" s="1"/>
      <c r="E1" s="1" t="s">
        <v>15</v>
      </c>
    </row>
    <row r="2" spans="1:10">
      <c r="A2" t="s">
        <v>0</v>
      </c>
      <c r="B2">
        <v>2000000</v>
      </c>
      <c r="C2">
        <v>1305000</v>
      </c>
      <c r="E2">
        <f>B2-C2</f>
        <v>695000</v>
      </c>
    </row>
    <row r="3" spans="1:10">
      <c r="A3" t="s">
        <v>1</v>
      </c>
      <c r="B3">
        <v>2030000</v>
      </c>
      <c r="C3">
        <v>1324575</v>
      </c>
      <c r="E3">
        <f t="shared" ref="E3:E12" si="0">B3-C3</f>
        <v>705425</v>
      </c>
    </row>
    <row r="4" spans="1:10">
      <c r="A4" t="s">
        <v>2</v>
      </c>
      <c r="B4">
        <v>4030000</v>
      </c>
      <c r="C4">
        <v>1344445</v>
      </c>
      <c r="E4">
        <f>B4-C4</f>
        <v>2685555</v>
      </c>
    </row>
    <row r="5" spans="1:10" ht="18.75">
      <c r="A5" t="s">
        <v>3</v>
      </c>
      <c r="B5">
        <v>5030000</v>
      </c>
      <c r="C5">
        <v>1364611</v>
      </c>
      <c r="E5">
        <f>B5-C5</f>
        <v>3665389</v>
      </c>
      <c r="H5" s="1" t="s">
        <v>12</v>
      </c>
      <c r="I5" s="1" t="s">
        <v>13</v>
      </c>
      <c r="J5" s="1" t="s">
        <v>14</v>
      </c>
    </row>
    <row r="6" spans="1:10">
      <c r="A6" t="s">
        <v>4</v>
      </c>
      <c r="B6">
        <v>4500000</v>
      </c>
      <c r="C6">
        <v>1385081</v>
      </c>
      <c r="E6">
        <f>B6-C6</f>
        <v>3114919</v>
      </c>
      <c r="H6" t="s">
        <v>2</v>
      </c>
      <c r="I6">
        <f>VLOOKUP(H6,A2:E12,2,0)</f>
        <v>4030000</v>
      </c>
      <c r="J6">
        <f>VLOOKUP(H6,A2:E12,3,0)</f>
        <v>1344445</v>
      </c>
    </row>
    <row r="7" spans="1:10">
      <c r="A7" t="s">
        <v>5</v>
      </c>
      <c r="B7">
        <v>5400000</v>
      </c>
      <c r="C7">
        <v>1405454</v>
      </c>
      <c r="E7">
        <f t="shared" si="0"/>
        <v>3994546</v>
      </c>
      <c r="H7" t="s">
        <v>3</v>
      </c>
      <c r="I7">
        <f>VLOOKUP(H7,A3:E13,2,0)</f>
        <v>5030000</v>
      </c>
      <c r="J7">
        <f t="shared" ref="J7:J11" si="1">VLOOKUP(H7,A3:E13,3,0)</f>
        <v>1364611</v>
      </c>
    </row>
    <row r="8" spans="1:10">
      <c r="A8" t="s">
        <v>6</v>
      </c>
      <c r="B8">
        <v>219348</v>
      </c>
      <c r="C8">
        <v>20000</v>
      </c>
      <c r="E8">
        <f t="shared" si="0"/>
        <v>199348</v>
      </c>
      <c r="H8" t="s">
        <v>7</v>
      </c>
      <c r="I8">
        <f t="shared" ref="I8:I10" si="2">VLOOKUP(H8,A4:E14,2,0)</f>
        <v>237484</v>
      </c>
      <c r="J8">
        <f t="shared" si="1"/>
        <v>4748383</v>
      </c>
    </row>
    <row r="9" spans="1:10">
      <c r="A9" t="s">
        <v>7</v>
      </c>
      <c r="B9">
        <v>237484</v>
      </c>
      <c r="C9">
        <v>4748383</v>
      </c>
      <c r="E9">
        <f t="shared" si="0"/>
        <v>-4510899</v>
      </c>
      <c r="H9" t="s">
        <v>8</v>
      </c>
      <c r="I9">
        <f t="shared" si="2"/>
        <v>348595</v>
      </c>
      <c r="J9">
        <f>VLOOKUP(H9,A5:E15,3,0)</f>
        <v>3847484</v>
      </c>
    </row>
    <row r="10" spans="1:10">
      <c r="A10" t="s">
        <v>8</v>
      </c>
      <c r="B10">
        <v>348595</v>
      </c>
      <c r="C10">
        <v>3847484</v>
      </c>
      <c r="E10">
        <f t="shared" si="0"/>
        <v>-3498889</v>
      </c>
      <c r="H10" t="s">
        <v>10</v>
      </c>
      <c r="I10">
        <f t="shared" si="2"/>
        <v>456372</v>
      </c>
      <c r="J10">
        <f>VLOOKUP(H10,A6:E16,3,0)</f>
        <v>45373</v>
      </c>
    </row>
    <row r="11" spans="1:10">
      <c r="A11" t="s">
        <v>9</v>
      </c>
      <c r="B11">
        <v>345678</v>
      </c>
      <c r="C11">
        <v>7474674</v>
      </c>
      <c r="E11">
        <f t="shared" si="0"/>
        <v>-7128996</v>
      </c>
      <c r="H11" t="s">
        <v>9</v>
      </c>
      <c r="I11">
        <f>VLOOKUP(H11,A7:E17,2,0)</f>
        <v>345678</v>
      </c>
      <c r="J11">
        <f t="shared" si="1"/>
        <v>7474674</v>
      </c>
    </row>
    <row r="12" spans="1:10">
      <c r="A12" t="s">
        <v>10</v>
      </c>
      <c r="B12">
        <v>456372</v>
      </c>
      <c r="C12">
        <v>45373</v>
      </c>
      <c r="E12">
        <f t="shared" si="0"/>
        <v>410999</v>
      </c>
      <c r="H12" t="s">
        <v>150</v>
      </c>
      <c r="I12" t="str">
        <f>IFERROR(VLOOKUP(H12,A2:E12,2,0),"not found")</f>
        <v>not found</v>
      </c>
      <c r="J12" t="str">
        <f>IFERROR(VLOOKUP(H12,A2:E12,3,0),"not found")</f>
        <v>not found</v>
      </c>
    </row>
    <row r="14" spans="1:10">
      <c r="A14" s="2" t="s">
        <v>11</v>
      </c>
      <c r="B14" s="2" t="s">
        <v>16</v>
      </c>
      <c r="C14" s="2" t="s">
        <v>17</v>
      </c>
      <c r="D14" s="2"/>
      <c r="E14" s="2" t="s">
        <v>26</v>
      </c>
      <c r="H14" t="s">
        <v>2</v>
      </c>
    </row>
    <row r="15" spans="1:10">
      <c r="A15" s="2" t="s">
        <v>18</v>
      </c>
      <c r="B15" s="2">
        <v>100</v>
      </c>
      <c r="C15" s="2"/>
      <c r="D15" s="2"/>
      <c r="E15" s="2"/>
    </row>
    <row r="16" spans="1:10">
      <c r="A16" t="s">
        <v>19</v>
      </c>
      <c r="B16">
        <v>95</v>
      </c>
      <c r="C16">
        <f>B16/$B$15</f>
        <v>0.95</v>
      </c>
      <c r="E16">
        <f>B16/$B$15</f>
        <v>0.95</v>
      </c>
    </row>
    <row r="17" spans="1:12">
      <c r="A17" t="s">
        <v>20</v>
      </c>
      <c r="B17">
        <v>65</v>
      </c>
      <c r="C17">
        <f t="shared" ref="C17:C23" si="3">B17/$B$15</f>
        <v>0.65</v>
      </c>
      <c r="E17">
        <f t="shared" ref="E17:E23" si="4">B17/$B$15</f>
        <v>0.65</v>
      </c>
    </row>
    <row r="18" spans="1:12">
      <c r="A18" t="s">
        <v>21</v>
      </c>
      <c r="B18">
        <v>45</v>
      </c>
      <c r="C18">
        <f t="shared" si="3"/>
        <v>0.45</v>
      </c>
      <c r="E18">
        <f t="shared" si="4"/>
        <v>0.45</v>
      </c>
    </row>
    <row r="19" spans="1:12">
      <c r="A19" t="s">
        <v>22</v>
      </c>
      <c r="B19">
        <v>68</v>
      </c>
      <c r="C19">
        <f t="shared" si="3"/>
        <v>0.68</v>
      </c>
      <c r="E19">
        <f t="shared" si="4"/>
        <v>0.68</v>
      </c>
    </row>
    <row r="20" spans="1:12">
      <c r="A20" t="s">
        <v>23</v>
      </c>
      <c r="B20">
        <v>34</v>
      </c>
      <c r="C20">
        <f t="shared" si="3"/>
        <v>0.34</v>
      </c>
      <c r="E20">
        <f t="shared" si="4"/>
        <v>0.34</v>
      </c>
    </row>
    <row r="21" spans="1:12">
      <c r="A21" t="s">
        <v>24</v>
      </c>
      <c r="B21">
        <v>63</v>
      </c>
      <c r="C21">
        <f t="shared" si="3"/>
        <v>0.63</v>
      </c>
      <c r="E21">
        <f t="shared" si="4"/>
        <v>0.63</v>
      </c>
    </row>
    <row r="22" spans="1:12">
      <c r="A22" t="s">
        <v>25</v>
      </c>
      <c r="B22">
        <v>45</v>
      </c>
      <c r="C22">
        <f t="shared" si="3"/>
        <v>0.45</v>
      </c>
      <c r="E22">
        <f t="shared" si="4"/>
        <v>0.45</v>
      </c>
    </row>
    <row r="23" spans="1:12">
      <c r="A23" t="s">
        <v>27</v>
      </c>
      <c r="B23">
        <v>85</v>
      </c>
      <c r="C23">
        <f t="shared" si="3"/>
        <v>0.85</v>
      </c>
      <c r="E23">
        <f t="shared" si="4"/>
        <v>0.85</v>
      </c>
    </row>
    <row r="24" spans="1:12">
      <c r="A24" t="s">
        <v>28</v>
      </c>
      <c r="B24">
        <f>SUM(B16:B23)</f>
        <v>500</v>
      </c>
      <c r="C24">
        <f>AVERAGE(C16:C23)</f>
        <v>0.625</v>
      </c>
      <c r="E24">
        <f>AVERAGE(E16:E23)</f>
        <v>0.625</v>
      </c>
    </row>
    <row r="26" spans="1:12">
      <c r="B26" s="3" t="s">
        <v>30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B27" s="4" t="s">
        <v>31</v>
      </c>
      <c r="C27" s="4"/>
      <c r="D27" s="4"/>
      <c r="E27" s="4" t="s">
        <v>32</v>
      </c>
      <c r="F27" s="4"/>
      <c r="G27" s="4"/>
      <c r="H27" s="4"/>
      <c r="I27" s="4"/>
      <c r="J27" s="4"/>
      <c r="K27" s="4"/>
      <c r="L27" s="4"/>
    </row>
    <row r="28" spans="1:12">
      <c r="A28" s="47" t="s">
        <v>29</v>
      </c>
      <c r="C28" s="5">
        <v>1</v>
      </c>
      <c r="D28" s="5"/>
      <c r="E28" s="5">
        <v>2</v>
      </c>
      <c r="F28" s="5">
        <v>3</v>
      </c>
      <c r="G28" s="5">
        <v>4</v>
      </c>
      <c r="H28" s="5">
        <v>5</v>
      </c>
      <c r="I28" s="5">
        <v>6</v>
      </c>
      <c r="J28" s="5">
        <v>7</v>
      </c>
      <c r="K28" s="5">
        <v>8</v>
      </c>
      <c r="L28" s="5">
        <v>9</v>
      </c>
    </row>
    <row r="29" spans="1:12">
      <c r="A29" s="47"/>
      <c r="B29" s="6">
        <v>10</v>
      </c>
      <c r="C29">
        <f>$B29*C$28</f>
        <v>10</v>
      </c>
      <c r="E29">
        <f t="shared" ref="E29:L37" si="5">$B29*E$28</f>
        <v>20</v>
      </c>
      <c r="F29">
        <f t="shared" si="5"/>
        <v>30</v>
      </c>
      <c r="G29">
        <f t="shared" si="5"/>
        <v>40</v>
      </c>
      <c r="H29">
        <f t="shared" si="5"/>
        <v>50</v>
      </c>
      <c r="I29">
        <f t="shared" si="5"/>
        <v>60</v>
      </c>
      <c r="J29">
        <f t="shared" si="5"/>
        <v>70</v>
      </c>
      <c r="K29">
        <f t="shared" si="5"/>
        <v>80</v>
      </c>
      <c r="L29">
        <f t="shared" si="5"/>
        <v>90</v>
      </c>
    </row>
    <row r="30" spans="1:12">
      <c r="A30" s="47"/>
      <c r="B30" s="6">
        <v>20</v>
      </c>
      <c r="C30">
        <f t="shared" ref="C30:C37" si="6">$B30*C$28</f>
        <v>20</v>
      </c>
      <c r="E30">
        <f t="shared" si="5"/>
        <v>40</v>
      </c>
      <c r="F30">
        <f t="shared" si="5"/>
        <v>60</v>
      </c>
      <c r="G30">
        <f t="shared" si="5"/>
        <v>80</v>
      </c>
      <c r="H30">
        <f t="shared" si="5"/>
        <v>100</v>
      </c>
      <c r="I30">
        <f t="shared" si="5"/>
        <v>120</v>
      </c>
      <c r="J30">
        <f t="shared" si="5"/>
        <v>140</v>
      </c>
      <c r="K30">
        <f t="shared" si="5"/>
        <v>160</v>
      </c>
      <c r="L30">
        <f t="shared" si="5"/>
        <v>180</v>
      </c>
    </row>
    <row r="31" spans="1:12">
      <c r="A31" s="47"/>
      <c r="B31" s="6">
        <v>30</v>
      </c>
      <c r="C31">
        <f t="shared" si="6"/>
        <v>30</v>
      </c>
      <c r="E31">
        <f t="shared" si="5"/>
        <v>60</v>
      </c>
      <c r="F31">
        <f t="shared" si="5"/>
        <v>90</v>
      </c>
      <c r="G31">
        <f t="shared" si="5"/>
        <v>120</v>
      </c>
      <c r="H31">
        <f t="shared" si="5"/>
        <v>150</v>
      </c>
      <c r="I31">
        <f t="shared" si="5"/>
        <v>180</v>
      </c>
      <c r="J31">
        <f t="shared" si="5"/>
        <v>210</v>
      </c>
      <c r="K31">
        <f t="shared" si="5"/>
        <v>240</v>
      </c>
      <c r="L31">
        <f t="shared" si="5"/>
        <v>270</v>
      </c>
    </row>
    <row r="32" spans="1:12">
      <c r="A32" s="47"/>
      <c r="B32" s="6">
        <v>40</v>
      </c>
      <c r="C32">
        <f t="shared" si="6"/>
        <v>40</v>
      </c>
      <c r="E32">
        <f t="shared" si="5"/>
        <v>80</v>
      </c>
      <c r="F32">
        <f t="shared" si="5"/>
        <v>120</v>
      </c>
      <c r="G32">
        <f t="shared" si="5"/>
        <v>160</v>
      </c>
      <c r="H32">
        <f t="shared" si="5"/>
        <v>200</v>
      </c>
      <c r="I32">
        <f t="shared" si="5"/>
        <v>240</v>
      </c>
      <c r="J32">
        <f t="shared" si="5"/>
        <v>280</v>
      </c>
      <c r="K32">
        <f t="shared" si="5"/>
        <v>320</v>
      </c>
      <c r="L32">
        <f t="shared" si="5"/>
        <v>360</v>
      </c>
    </row>
    <row r="33" spans="1:13" ht="15" customHeight="1">
      <c r="A33" s="47" t="s">
        <v>29</v>
      </c>
      <c r="B33" s="6">
        <v>50</v>
      </c>
      <c r="C33">
        <f t="shared" si="6"/>
        <v>50</v>
      </c>
      <c r="E33">
        <f t="shared" si="5"/>
        <v>100</v>
      </c>
      <c r="F33">
        <f t="shared" si="5"/>
        <v>150</v>
      </c>
      <c r="G33">
        <f t="shared" si="5"/>
        <v>200</v>
      </c>
      <c r="H33">
        <f t="shared" si="5"/>
        <v>250</v>
      </c>
      <c r="I33">
        <f t="shared" si="5"/>
        <v>300</v>
      </c>
      <c r="J33">
        <f t="shared" si="5"/>
        <v>350</v>
      </c>
      <c r="K33">
        <f t="shared" si="5"/>
        <v>400</v>
      </c>
      <c r="L33">
        <f t="shared" si="5"/>
        <v>450</v>
      </c>
    </row>
    <row r="34" spans="1:13">
      <c r="A34" s="47"/>
      <c r="B34" s="6">
        <v>60</v>
      </c>
      <c r="C34">
        <f t="shared" si="6"/>
        <v>60</v>
      </c>
      <c r="E34">
        <f t="shared" si="5"/>
        <v>120</v>
      </c>
      <c r="F34">
        <f t="shared" si="5"/>
        <v>180</v>
      </c>
      <c r="G34">
        <f t="shared" si="5"/>
        <v>240</v>
      </c>
      <c r="H34">
        <f t="shared" si="5"/>
        <v>300</v>
      </c>
      <c r="I34">
        <f t="shared" si="5"/>
        <v>360</v>
      </c>
      <c r="J34">
        <f t="shared" si="5"/>
        <v>420</v>
      </c>
      <c r="K34">
        <f t="shared" si="5"/>
        <v>480</v>
      </c>
      <c r="L34">
        <f t="shared" si="5"/>
        <v>540</v>
      </c>
    </row>
    <row r="35" spans="1:13">
      <c r="A35" s="47"/>
      <c r="B35" s="6">
        <v>70</v>
      </c>
      <c r="C35">
        <f t="shared" si="6"/>
        <v>70</v>
      </c>
      <c r="E35">
        <f t="shared" si="5"/>
        <v>140</v>
      </c>
      <c r="F35">
        <f t="shared" si="5"/>
        <v>210</v>
      </c>
      <c r="G35">
        <f t="shared" si="5"/>
        <v>280</v>
      </c>
      <c r="H35">
        <f t="shared" si="5"/>
        <v>350</v>
      </c>
      <c r="I35">
        <f t="shared" si="5"/>
        <v>420</v>
      </c>
      <c r="J35">
        <f t="shared" si="5"/>
        <v>490</v>
      </c>
      <c r="K35">
        <f t="shared" si="5"/>
        <v>560</v>
      </c>
      <c r="L35">
        <f t="shared" si="5"/>
        <v>630</v>
      </c>
    </row>
    <row r="36" spans="1:13">
      <c r="A36" s="47"/>
      <c r="B36" s="6">
        <v>80</v>
      </c>
      <c r="C36">
        <f t="shared" si="6"/>
        <v>80</v>
      </c>
      <c r="E36">
        <f t="shared" si="5"/>
        <v>160</v>
      </c>
      <c r="F36">
        <f t="shared" si="5"/>
        <v>240</v>
      </c>
      <c r="G36">
        <f t="shared" si="5"/>
        <v>320</v>
      </c>
      <c r="H36">
        <f t="shared" si="5"/>
        <v>400</v>
      </c>
      <c r="I36">
        <f t="shared" si="5"/>
        <v>480</v>
      </c>
      <c r="J36">
        <f t="shared" si="5"/>
        <v>560</v>
      </c>
      <c r="K36">
        <f t="shared" si="5"/>
        <v>640</v>
      </c>
      <c r="L36">
        <f t="shared" si="5"/>
        <v>720</v>
      </c>
    </row>
    <row r="37" spans="1:13">
      <c r="A37" s="47"/>
      <c r="B37" s="6">
        <v>90</v>
      </c>
      <c r="C37">
        <f t="shared" si="6"/>
        <v>90</v>
      </c>
      <c r="E37">
        <f t="shared" si="5"/>
        <v>180</v>
      </c>
      <c r="F37">
        <f t="shared" si="5"/>
        <v>270</v>
      </c>
      <c r="G37">
        <f t="shared" si="5"/>
        <v>360</v>
      </c>
      <c r="H37">
        <f t="shared" si="5"/>
        <v>450</v>
      </c>
      <c r="I37">
        <f t="shared" si="5"/>
        <v>540</v>
      </c>
      <c r="J37">
        <f t="shared" si="5"/>
        <v>630</v>
      </c>
      <c r="K37">
        <f t="shared" si="5"/>
        <v>720</v>
      </c>
      <c r="L37">
        <f t="shared" si="5"/>
        <v>810</v>
      </c>
    </row>
    <row r="40" spans="1:13">
      <c r="A40" s="8" t="s">
        <v>33</v>
      </c>
      <c r="B40" s="8" t="s">
        <v>34</v>
      </c>
      <c r="C40" s="8" t="s">
        <v>35</v>
      </c>
      <c r="D40" s="8"/>
      <c r="E40" s="8" t="s">
        <v>33</v>
      </c>
    </row>
    <row r="41" spans="1:13">
      <c r="A41">
        <v>10</v>
      </c>
      <c r="B41" s="9" t="s">
        <v>36</v>
      </c>
      <c r="C41" s="7">
        <v>43587</v>
      </c>
      <c r="D41" s="7"/>
      <c r="E41">
        <v>10</v>
      </c>
      <c r="L41" s="12">
        <v>10</v>
      </c>
      <c r="M41" s="11"/>
    </row>
    <row r="42" spans="1:13">
      <c r="A42">
        <v>20</v>
      </c>
      <c r="B42" t="s">
        <v>37</v>
      </c>
      <c r="C42" s="7">
        <v>43588</v>
      </c>
      <c r="D42" s="7"/>
      <c r="E42">
        <v>20</v>
      </c>
      <c r="I42" s="10">
        <v>43587</v>
      </c>
      <c r="J42" s="7"/>
      <c r="L42" s="12">
        <v>20</v>
      </c>
      <c r="M42" s="11"/>
    </row>
    <row r="43" spans="1:13">
      <c r="A43">
        <v>30</v>
      </c>
      <c r="B43" t="s">
        <v>38</v>
      </c>
      <c r="C43" s="7">
        <v>43589</v>
      </c>
      <c r="D43" s="7"/>
      <c r="E43">
        <v>30</v>
      </c>
      <c r="I43" s="10">
        <v>43588</v>
      </c>
      <c r="J43" s="7"/>
      <c r="L43" s="12">
        <v>30</v>
      </c>
      <c r="M43" s="11"/>
    </row>
    <row r="44" spans="1:13">
      <c r="A44">
        <v>40</v>
      </c>
      <c r="B44" t="s">
        <v>39</v>
      </c>
      <c r="C44" s="7">
        <v>43590</v>
      </c>
      <c r="D44" s="7"/>
      <c r="E44">
        <v>40</v>
      </c>
      <c r="I44" s="10">
        <v>43589</v>
      </c>
      <c r="J44" s="7"/>
      <c r="L44" s="12">
        <v>40</v>
      </c>
      <c r="M44" s="11"/>
    </row>
    <row r="45" spans="1:13">
      <c r="A45">
        <v>50</v>
      </c>
      <c r="B45" t="s">
        <v>40</v>
      </c>
      <c r="C45" s="7">
        <v>43591</v>
      </c>
      <c r="D45" s="7"/>
      <c r="E45">
        <v>50</v>
      </c>
      <c r="I45" s="10">
        <v>43590</v>
      </c>
      <c r="J45" s="7"/>
      <c r="L45" s="12">
        <v>50</v>
      </c>
      <c r="M45" s="11"/>
    </row>
    <row r="46" spans="1:13">
      <c r="A46">
        <v>60</v>
      </c>
      <c r="B46" t="s">
        <v>41</v>
      </c>
      <c r="C46" s="7">
        <v>43592</v>
      </c>
      <c r="D46" s="7"/>
      <c r="E46">
        <v>60</v>
      </c>
      <c r="I46" s="10">
        <v>43591</v>
      </c>
      <c r="J46" s="7"/>
      <c r="L46" s="12">
        <v>60</v>
      </c>
      <c r="M46" s="11"/>
    </row>
    <row r="47" spans="1:13">
      <c r="A47">
        <v>70</v>
      </c>
      <c r="B47" t="s">
        <v>42</v>
      </c>
      <c r="C47" s="7">
        <v>43593</v>
      </c>
      <c r="D47" s="7"/>
      <c r="E47">
        <v>70</v>
      </c>
      <c r="I47" s="10">
        <v>43592</v>
      </c>
      <c r="J47" s="7"/>
      <c r="L47" s="12">
        <v>70</v>
      </c>
      <c r="M47" s="11"/>
    </row>
    <row r="48" spans="1:13">
      <c r="A48">
        <v>80</v>
      </c>
      <c r="B48" t="s">
        <v>36</v>
      </c>
      <c r="C48" s="7">
        <v>43594</v>
      </c>
      <c r="D48" s="7"/>
      <c r="E48">
        <v>80</v>
      </c>
      <c r="I48" s="10">
        <v>43593</v>
      </c>
      <c r="J48" s="7"/>
      <c r="L48" s="12">
        <v>80</v>
      </c>
      <c r="M48" s="11"/>
    </row>
    <row r="49" spans="1:13">
      <c r="A49">
        <v>90</v>
      </c>
      <c r="B49" t="s">
        <v>37</v>
      </c>
      <c r="C49" s="7">
        <v>43595</v>
      </c>
      <c r="D49" s="7"/>
      <c r="E49">
        <v>90</v>
      </c>
      <c r="I49" s="10">
        <v>43594</v>
      </c>
      <c r="J49" s="7"/>
      <c r="L49" s="12">
        <v>90</v>
      </c>
      <c r="M49" s="11"/>
    </row>
    <row r="50" spans="1:13">
      <c r="I50" s="10">
        <v>43595</v>
      </c>
      <c r="J50" s="7"/>
      <c r="L50" s="11"/>
      <c r="M50" s="11"/>
    </row>
    <row r="51" spans="1:13">
      <c r="A51" t="s">
        <v>12</v>
      </c>
      <c r="B51" t="s">
        <v>13</v>
      </c>
      <c r="C51" t="s">
        <v>43</v>
      </c>
      <c r="E51" t="s">
        <v>44</v>
      </c>
      <c r="F51" t="s">
        <v>45</v>
      </c>
      <c r="I51" s="10"/>
      <c r="L51" s="11"/>
      <c r="M51" s="11"/>
    </row>
    <row r="52" spans="1:13">
      <c r="A52" t="s">
        <v>0</v>
      </c>
      <c r="B52">
        <f ca="1">RANDBETWEEN(500,700)</f>
        <v>666</v>
      </c>
      <c r="C52">
        <f ca="1">RANDBETWEEN(100,300)</f>
        <v>242</v>
      </c>
      <c r="E52" s="13">
        <f ca="1">B52/C52</f>
        <v>2.7520661157024793</v>
      </c>
      <c r="F52">
        <f t="shared" ref="F52:F59" ca="1" si="7">B52-C52</f>
        <v>424</v>
      </c>
      <c r="L52" s="11"/>
      <c r="M52" s="11"/>
    </row>
    <row r="53" spans="1:13">
      <c r="A53" t="s">
        <v>1</v>
      </c>
      <c r="B53">
        <f t="shared" ref="B53:B59" ca="1" si="8">RANDBETWEEN(500,700)</f>
        <v>526</v>
      </c>
      <c r="C53">
        <f t="shared" ref="C53:C59" ca="1" si="9">RANDBETWEEN(100,300)</f>
        <v>206</v>
      </c>
      <c r="E53" s="13">
        <f t="shared" ref="E53:E59" ca="1" si="10">B53/C53</f>
        <v>2.5533980582524274</v>
      </c>
      <c r="F53">
        <f t="shared" ca="1" si="7"/>
        <v>320</v>
      </c>
      <c r="I53" s="10">
        <v>100</v>
      </c>
    </row>
    <row r="54" spans="1:13">
      <c r="A54" t="s">
        <v>2</v>
      </c>
      <c r="B54">
        <f t="shared" ca="1" si="8"/>
        <v>604</v>
      </c>
      <c r="C54">
        <f t="shared" ca="1" si="9"/>
        <v>141</v>
      </c>
      <c r="E54" s="13">
        <f t="shared" ca="1" si="10"/>
        <v>4.2836879432624118</v>
      </c>
      <c r="F54">
        <f t="shared" ca="1" si="7"/>
        <v>463</v>
      </c>
      <c r="H54" t="s">
        <v>11</v>
      </c>
      <c r="I54" t="s">
        <v>46</v>
      </c>
      <c r="J54" t="s">
        <v>17</v>
      </c>
    </row>
    <row r="55" spans="1:13">
      <c r="A55" t="s">
        <v>3</v>
      </c>
      <c r="B55">
        <f t="shared" ca="1" si="8"/>
        <v>545</v>
      </c>
      <c r="C55">
        <f t="shared" ca="1" si="9"/>
        <v>281</v>
      </c>
      <c r="E55" s="13">
        <f t="shared" ca="1" si="10"/>
        <v>1.9395017793594307</v>
      </c>
      <c r="F55">
        <f t="shared" ca="1" si="7"/>
        <v>264</v>
      </c>
      <c r="H55" t="s">
        <v>50</v>
      </c>
      <c r="I55">
        <v>100</v>
      </c>
    </row>
    <row r="56" spans="1:13">
      <c r="A56" t="s">
        <v>4</v>
      </c>
      <c r="B56">
        <f t="shared" ca="1" si="8"/>
        <v>542</v>
      </c>
      <c r="C56">
        <f t="shared" ca="1" si="9"/>
        <v>207</v>
      </c>
      <c r="E56" s="13">
        <f t="shared" ca="1" si="10"/>
        <v>2.6183574879227054</v>
      </c>
      <c r="F56">
        <f t="shared" ca="1" si="7"/>
        <v>335</v>
      </c>
      <c r="H56" t="s">
        <v>20</v>
      </c>
      <c r="I56">
        <v>85</v>
      </c>
      <c r="J56">
        <f>I56/$I$55</f>
        <v>0.85</v>
      </c>
    </row>
    <row r="57" spans="1:13">
      <c r="A57" t="s">
        <v>5</v>
      </c>
      <c r="B57">
        <f t="shared" ca="1" si="8"/>
        <v>565</v>
      </c>
      <c r="C57">
        <f t="shared" ca="1" si="9"/>
        <v>287</v>
      </c>
      <c r="E57" s="13">
        <f t="shared" ca="1" si="10"/>
        <v>1.9686411149825784</v>
      </c>
      <c r="F57">
        <f t="shared" ca="1" si="7"/>
        <v>278</v>
      </c>
      <c r="H57" t="s">
        <v>48</v>
      </c>
      <c r="I57">
        <v>69</v>
      </c>
      <c r="J57">
        <f t="shared" ref="J57:J60" si="11">I57/$I$55</f>
        <v>0.69</v>
      </c>
    </row>
    <row r="58" spans="1:13">
      <c r="A58" t="s">
        <v>6</v>
      </c>
      <c r="B58">
        <f t="shared" ca="1" si="8"/>
        <v>562</v>
      </c>
      <c r="C58">
        <f t="shared" ca="1" si="9"/>
        <v>213</v>
      </c>
      <c r="E58" s="13">
        <f t="shared" ca="1" si="10"/>
        <v>2.6384976525821595</v>
      </c>
      <c r="F58">
        <f t="shared" ca="1" si="7"/>
        <v>349</v>
      </c>
      <c r="H58" t="s">
        <v>49</v>
      </c>
      <c r="I58">
        <v>94</v>
      </c>
      <c r="J58">
        <f t="shared" si="11"/>
        <v>0.94</v>
      </c>
    </row>
    <row r="59" spans="1:13">
      <c r="A59" t="s">
        <v>7</v>
      </c>
      <c r="B59">
        <f t="shared" ca="1" si="8"/>
        <v>624</v>
      </c>
      <c r="C59">
        <f t="shared" ca="1" si="9"/>
        <v>300</v>
      </c>
      <c r="E59" s="13">
        <f t="shared" ca="1" si="10"/>
        <v>2.08</v>
      </c>
      <c r="F59">
        <f t="shared" ca="1" si="7"/>
        <v>324</v>
      </c>
      <c r="H59" t="s">
        <v>47</v>
      </c>
      <c r="I59">
        <v>85</v>
      </c>
      <c r="J59">
        <f t="shared" si="11"/>
        <v>0.85</v>
      </c>
    </row>
    <row r="60" spans="1:13">
      <c r="H60" t="s">
        <v>51</v>
      </c>
      <c r="I60">
        <v>86</v>
      </c>
      <c r="J60">
        <f t="shared" si="11"/>
        <v>0.86</v>
      </c>
    </row>
    <row r="61" spans="1:13">
      <c r="A61" t="s">
        <v>54</v>
      </c>
      <c r="C61" t="s">
        <v>53</v>
      </c>
    </row>
    <row r="62" spans="1:13">
      <c r="C62" t="s">
        <v>32</v>
      </c>
      <c r="D62" t="s">
        <v>55</v>
      </c>
      <c r="E62" t="s">
        <v>72</v>
      </c>
      <c r="F62" t="s">
        <v>73</v>
      </c>
      <c r="G62" t="s">
        <v>74</v>
      </c>
      <c r="H62" t="s">
        <v>75</v>
      </c>
      <c r="I62" t="s">
        <v>76</v>
      </c>
      <c r="J62" t="s">
        <v>77</v>
      </c>
    </row>
    <row r="63" spans="1:13">
      <c r="C63">
        <v>10</v>
      </c>
      <c r="D63" t="s">
        <v>66</v>
      </c>
      <c r="E63">
        <v>20</v>
      </c>
      <c r="F63">
        <v>30</v>
      </c>
      <c r="G63">
        <v>40</v>
      </c>
      <c r="H63">
        <v>50</v>
      </c>
      <c r="I63">
        <v>60</v>
      </c>
      <c r="J63">
        <v>70</v>
      </c>
    </row>
    <row r="64" spans="1:13">
      <c r="B64">
        <v>20</v>
      </c>
      <c r="C64">
        <f>$B64*C$63</f>
        <v>200</v>
      </c>
      <c r="D64" t="s">
        <v>67</v>
      </c>
      <c r="E64">
        <f t="shared" ref="E64:J69" si="12">$B64*E$63</f>
        <v>400</v>
      </c>
      <c r="F64">
        <f t="shared" si="12"/>
        <v>600</v>
      </c>
      <c r="G64">
        <f t="shared" si="12"/>
        <v>800</v>
      </c>
      <c r="H64">
        <f t="shared" si="12"/>
        <v>1000</v>
      </c>
      <c r="I64">
        <f t="shared" si="12"/>
        <v>1200</v>
      </c>
      <c r="J64">
        <f t="shared" si="12"/>
        <v>1400</v>
      </c>
    </row>
    <row r="65" spans="1:11">
      <c r="A65" t="s">
        <v>52</v>
      </c>
      <c r="B65">
        <v>30</v>
      </c>
      <c r="C65">
        <f t="shared" ref="C65:C69" si="13">$B65*C$63</f>
        <v>300</v>
      </c>
      <c r="D65" t="s">
        <v>68</v>
      </c>
      <c r="E65">
        <f t="shared" si="12"/>
        <v>600</v>
      </c>
      <c r="F65">
        <f t="shared" si="12"/>
        <v>900</v>
      </c>
      <c r="G65">
        <f t="shared" si="12"/>
        <v>1200</v>
      </c>
      <c r="H65">
        <f t="shared" si="12"/>
        <v>1500</v>
      </c>
      <c r="I65">
        <f t="shared" si="12"/>
        <v>1800</v>
      </c>
      <c r="J65">
        <f t="shared" si="12"/>
        <v>2100</v>
      </c>
    </row>
    <row r="66" spans="1:11">
      <c r="B66">
        <v>40</v>
      </c>
      <c r="C66">
        <f t="shared" si="13"/>
        <v>400</v>
      </c>
      <c r="D66" t="s">
        <v>69</v>
      </c>
      <c r="E66">
        <f t="shared" si="12"/>
        <v>800</v>
      </c>
      <c r="F66">
        <f t="shared" si="12"/>
        <v>1200</v>
      </c>
      <c r="G66">
        <f t="shared" si="12"/>
        <v>1600</v>
      </c>
      <c r="H66">
        <f t="shared" si="12"/>
        <v>2000</v>
      </c>
      <c r="I66">
        <f t="shared" si="12"/>
        <v>2400</v>
      </c>
      <c r="J66">
        <f t="shared" si="12"/>
        <v>2800</v>
      </c>
    </row>
    <row r="67" spans="1:11">
      <c r="B67">
        <v>50</v>
      </c>
      <c r="C67">
        <f t="shared" si="13"/>
        <v>500</v>
      </c>
      <c r="D67" t="s">
        <v>68</v>
      </c>
      <c r="E67">
        <f t="shared" si="12"/>
        <v>1000</v>
      </c>
      <c r="F67">
        <f t="shared" si="12"/>
        <v>1500</v>
      </c>
      <c r="G67">
        <f t="shared" si="12"/>
        <v>2000</v>
      </c>
      <c r="H67">
        <f t="shared" si="12"/>
        <v>2500</v>
      </c>
      <c r="I67">
        <f t="shared" si="12"/>
        <v>3000</v>
      </c>
      <c r="J67">
        <f t="shared" si="12"/>
        <v>3500</v>
      </c>
    </row>
    <row r="68" spans="1:11">
      <c r="B68">
        <v>60</v>
      </c>
      <c r="C68">
        <f t="shared" si="13"/>
        <v>600</v>
      </c>
      <c r="D68" t="s">
        <v>70</v>
      </c>
      <c r="E68">
        <f t="shared" si="12"/>
        <v>1200</v>
      </c>
      <c r="F68">
        <f t="shared" si="12"/>
        <v>1800</v>
      </c>
      <c r="G68">
        <f t="shared" si="12"/>
        <v>2400</v>
      </c>
      <c r="H68">
        <f t="shared" si="12"/>
        <v>3000</v>
      </c>
      <c r="I68">
        <f t="shared" si="12"/>
        <v>3600</v>
      </c>
      <c r="J68">
        <f t="shared" si="12"/>
        <v>4200</v>
      </c>
    </row>
    <row r="69" spans="1:11">
      <c r="B69">
        <v>70</v>
      </c>
      <c r="C69">
        <f t="shared" si="13"/>
        <v>700</v>
      </c>
      <c r="D69" t="s">
        <v>71</v>
      </c>
      <c r="E69">
        <f t="shared" si="12"/>
        <v>1400</v>
      </c>
      <c r="F69">
        <f t="shared" si="12"/>
        <v>2100</v>
      </c>
      <c r="G69">
        <f t="shared" si="12"/>
        <v>2800</v>
      </c>
      <c r="H69">
        <f t="shared" si="12"/>
        <v>3500</v>
      </c>
      <c r="I69">
        <f t="shared" si="12"/>
        <v>4200</v>
      </c>
      <c r="J69">
        <f t="shared" si="12"/>
        <v>4900</v>
      </c>
    </row>
    <row r="71" spans="1:11">
      <c r="A71" t="s">
        <v>55</v>
      </c>
      <c r="B71" t="s">
        <v>58</v>
      </c>
      <c r="C71" t="s">
        <v>62</v>
      </c>
    </row>
    <row r="72" spans="1:11">
      <c r="A72" t="s">
        <v>47</v>
      </c>
      <c r="B72" t="s">
        <v>59</v>
      </c>
      <c r="C72" t="s">
        <v>63</v>
      </c>
    </row>
    <row r="73" spans="1:11">
      <c r="A73" t="s">
        <v>56</v>
      </c>
      <c r="B73" t="s">
        <v>60</v>
      </c>
      <c r="C73" t="s">
        <v>64</v>
      </c>
      <c r="E73" t="s">
        <v>55</v>
      </c>
      <c r="F73" t="s">
        <v>72</v>
      </c>
      <c r="G73" t="s">
        <v>73</v>
      </c>
      <c r="H73" t="s">
        <v>74</v>
      </c>
      <c r="I73" t="s">
        <v>75</v>
      </c>
      <c r="J73" t="s">
        <v>76</v>
      </c>
      <c r="K73" t="s">
        <v>77</v>
      </c>
    </row>
    <row r="74" spans="1:11">
      <c r="A74" t="s">
        <v>57</v>
      </c>
      <c r="B74" t="s">
        <v>61</v>
      </c>
      <c r="C74" t="s">
        <v>65</v>
      </c>
      <c r="E74" t="s">
        <v>66</v>
      </c>
      <c r="F74">
        <v>20</v>
      </c>
      <c r="G74">
        <v>30</v>
      </c>
      <c r="H74">
        <v>40</v>
      </c>
      <c r="I74">
        <v>50</v>
      </c>
      <c r="J74">
        <v>60</v>
      </c>
      <c r="K74">
        <v>70</v>
      </c>
    </row>
    <row r="75" spans="1:11">
      <c r="E75" t="s">
        <v>67</v>
      </c>
      <c r="F75">
        <v>400</v>
      </c>
      <c r="G75">
        <v>600</v>
      </c>
      <c r="H75">
        <v>800</v>
      </c>
      <c r="I75">
        <v>1000</v>
      </c>
      <c r="J75">
        <v>1200</v>
      </c>
      <c r="K75">
        <v>1400</v>
      </c>
    </row>
    <row r="76" spans="1:11">
      <c r="E76" t="s">
        <v>68</v>
      </c>
      <c r="F76">
        <v>600</v>
      </c>
      <c r="G76">
        <v>900</v>
      </c>
      <c r="H76">
        <v>1200</v>
      </c>
      <c r="I76">
        <v>1500</v>
      </c>
      <c r="J76">
        <v>1800</v>
      </c>
      <c r="K76">
        <v>2100</v>
      </c>
    </row>
    <row r="77" spans="1:11">
      <c r="E77" t="s">
        <v>69</v>
      </c>
      <c r="F77">
        <v>800</v>
      </c>
      <c r="G77">
        <v>1200</v>
      </c>
      <c r="H77">
        <v>1600</v>
      </c>
      <c r="I77">
        <v>2000</v>
      </c>
      <c r="J77">
        <v>2400</v>
      </c>
      <c r="K77">
        <v>2800</v>
      </c>
    </row>
    <row r="78" spans="1:11">
      <c r="E78" t="s">
        <v>68</v>
      </c>
      <c r="F78">
        <v>1000</v>
      </c>
      <c r="G78">
        <v>1500</v>
      </c>
      <c r="H78">
        <v>2000</v>
      </c>
      <c r="I78">
        <v>2500</v>
      </c>
      <c r="J78">
        <v>3000</v>
      </c>
      <c r="K78">
        <v>3500</v>
      </c>
    </row>
    <row r="79" spans="1:11">
      <c r="E79" t="s">
        <v>70</v>
      </c>
      <c r="F79">
        <v>1200</v>
      </c>
      <c r="G79">
        <v>1800</v>
      </c>
      <c r="H79">
        <v>2400</v>
      </c>
      <c r="I79">
        <v>3000</v>
      </c>
      <c r="J79">
        <v>3600</v>
      </c>
      <c r="K79">
        <v>4200</v>
      </c>
    </row>
    <row r="80" spans="1:11">
      <c r="E80" t="s">
        <v>71</v>
      </c>
      <c r="F80">
        <v>1400</v>
      </c>
      <c r="G80">
        <v>2100</v>
      </c>
      <c r="H80">
        <v>2800</v>
      </c>
      <c r="I80">
        <v>3500</v>
      </c>
      <c r="J80">
        <v>4200</v>
      </c>
      <c r="K80">
        <v>4900</v>
      </c>
    </row>
    <row r="83" spans="5:9">
      <c r="E83" t="s">
        <v>78</v>
      </c>
      <c r="F83" t="s">
        <v>72</v>
      </c>
      <c r="G83" t="s">
        <v>73</v>
      </c>
      <c r="H83" t="s">
        <v>74</v>
      </c>
      <c r="I83" t="s">
        <v>77</v>
      </c>
    </row>
    <row r="84" spans="5:9">
      <c r="E84" t="s">
        <v>67</v>
      </c>
      <c r="F84">
        <f>VLOOKUP(E84,E73:K80,2,0)</f>
        <v>400</v>
      </c>
      <c r="G84">
        <f>VLOOKUP(E84,E73:K80,2,0)</f>
        <v>400</v>
      </c>
      <c r="H84">
        <f>VLOOKUP(E84,E73:K80,3,0)</f>
        <v>600</v>
      </c>
    </row>
    <row r="85" spans="5:9">
      <c r="E85" t="s">
        <v>68</v>
      </c>
      <c r="F85">
        <f>VLOOKUP(E85,E73:K80,3,0)</f>
        <v>900</v>
      </c>
      <c r="G85">
        <f>VLOOKUP(E85,E73:K80,2,0)</f>
        <v>600</v>
      </c>
    </row>
    <row r="86" spans="5:9">
      <c r="E86" t="s">
        <v>69</v>
      </c>
      <c r="F86">
        <f>VLOOKUP(E86,E73:K80,4,0)</f>
        <v>1600</v>
      </c>
      <c r="G86">
        <f>VLOOKUP(E86,E73:K80,4,0)</f>
        <v>1600</v>
      </c>
    </row>
  </sheetData>
  <mergeCells count="2">
    <mergeCell ref="A28:A32"/>
    <mergeCell ref="A33:A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4:R46"/>
  <sheetViews>
    <sheetView topLeftCell="E23" workbookViewId="0">
      <selection activeCell="O31" sqref="O31"/>
    </sheetView>
  </sheetViews>
  <sheetFormatPr defaultRowHeight="15"/>
  <cols>
    <col min="2" max="2" width="13.85546875" customWidth="1"/>
    <col min="3" max="3" width="12.140625" customWidth="1"/>
    <col min="5" max="5" width="13.5703125" bestFit="1" customWidth="1"/>
    <col min="6" max="6" width="13.28515625" customWidth="1"/>
    <col min="7" max="7" width="21.28515625" customWidth="1"/>
    <col min="9" max="9" width="16.140625" customWidth="1"/>
    <col min="10" max="10" width="18.5703125" customWidth="1"/>
    <col min="11" max="11" width="14" customWidth="1"/>
    <col min="12" max="12" width="15.85546875" customWidth="1"/>
    <col min="13" max="13" width="14.5703125" customWidth="1"/>
    <col min="20" max="20" width="17.140625" customWidth="1"/>
    <col min="21" max="21" width="16.28515625" customWidth="1"/>
    <col min="22" max="22" width="16.85546875" customWidth="1"/>
    <col min="23" max="23" width="18.140625" customWidth="1"/>
  </cols>
  <sheetData>
    <row r="4" spans="1:18">
      <c r="A4" s="2" t="s">
        <v>79</v>
      </c>
      <c r="B4" s="2" t="s">
        <v>80</v>
      </c>
    </row>
    <row r="8" spans="1:18">
      <c r="A8" s="2" t="s">
        <v>81</v>
      </c>
      <c r="B8" s="2" t="s">
        <v>81</v>
      </c>
    </row>
    <row r="9" spans="1:18" ht="18.75">
      <c r="G9" s="1" t="s">
        <v>12</v>
      </c>
      <c r="H9" t="s">
        <v>0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O9" t="s">
        <v>7</v>
      </c>
      <c r="P9" t="s">
        <v>8</v>
      </c>
      <c r="Q9" t="s">
        <v>9</v>
      </c>
      <c r="R9" t="s">
        <v>10</v>
      </c>
    </row>
    <row r="10" spans="1:18" ht="18.75">
      <c r="G10" s="1" t="s">
        <v>13</v>
      </c>
      <c r="H10">
        <v>2000000</v>
      </c>
      <c r="I10">
        <v>2030000</v>
      </c>
      <c r="J10">
        <v>4030000</v>
      </c>
      <c r="K10">
        <v>5030000</v>
      </c>
      <c r="L10">
        <v>4500000</v>
      </c>
      <c r="M10">
        <v>5400000</v>
      </c>
      <c r="N10">
        <v>219348</v>
      </c>
      <c r="O10">
        <v>237484</v>
      </c>
      <c r="P10">
        <v>348595</v>
      </c>
      <c r="Q10">
        <v>345678</v>
      </c>
      <c r="R10">
        <v>456372</v>
      </c>
    </row>
    <row r="11" spans="1:18" ht="18.75">
      <c r="G11" s="1" t="s">
        <v>14</v>
      </c>
      <c r="H11">
        <v>1305000</v>
      </c>
      <c r="I11">
        <v>1324575</v>
      </c>
      <c r="J11">
        <v>1344445</v>
      </c>
      <c r="K11">
        <v>1364611</v>
      </c>
      <c r="L11">
        <v>1385081</v>
      </c>
      <c r="M11">
        <v>1405454</v>
      </c>
      <c r="N11">
        <v>20000</v>
      </c>
      <c r="O11">
        <v>4748383</v>
      </c>
      <c r="P11">
        <v>3847484</v>
      </c>
      <c r="Q11">
        <v>7474674</v>
      </c>
      <c r="R11">
        <v>45373</v>
      </c>
    </row>
    <row r="12" spans="1:18" ht="18.75">
      <c r="G12" s="1" t="s">
        <v>15</v>
      </c>
      <c r="H12">
        <f t="shared" ref="H12:R12" si="0">H10-H11</f>
        <v>695000</v>
      </c>
      <c r="I12">
        <f t="shared" si="0"/>
        <v>705425</v>
      </c>
      <c r="J12">
        <f t="shared" si="0"/>
        <v>2685555</v>
      </c>
      <c r="K12">
        <f t="shared" si="0"/>
        <v>3665389</v>
      </c>
      <c r="L12">
        <f t="shared" si="0"/>
        <v>3114919</v>
      </c>
      <c r="M12">
        <f t="shared" si="0"/>
        <v>3994546</v>
      </c>
      <c r="N12">
        <f t="shared" si="0"/>
        <v>199348</v>
      </c>
      <c r="O12">
        <f t="shared" si="0"/>
        <v>-4510899</v>
      </c>
      <c r="P12">
        <f t="shared" si="0"/>
        <v>-3498889</v>
      </c>
      <c r="Q12">
        <f t="shared" si="0"/>
        <v>-7128996</v>
      </c>
      <c r="R12">
        <f t="shared" si="0"/>
        <v>410999</v>
      </c>
    </row>
    <row r="17" spans="1:15" ht="18.75">
      <c r="H17" s="1" t="s">
        <v>12</v>
      </c>
      <c r="I17" s="1" t="s">
        <v>13</v>
      </c>
      <c r="J17" s="1" t="s">
        <v>14</v>
      </c>
      <c r="K17" s="1" t="s">
        <v>15</v>
      </c>
    </row>
    <row r="18" spans="1:15">
      <c r="H18" t="s">
        <v>0</v>
      </c>
      <c r="I18">
        <f>HLOOKUP(H18,H9:R12,2,0)</f>
        <v>2000000</v>
      </c>
      <c r="J18">
        <f>HLOOKUP(H18,H9:R12,3,0)</f>
        <v>1305000</v>
      </c>
      <c r="K18">
        <f>HLOOKUP(H18,H9:R12,4,0)</f>
        <v>695000</v>
      </c>
    </row>
    <row r="19" spans="1:15">
      <c r="H19" t="s">
        <v>2</v>
      </c>
      <c r="I19">
        <f>HLOOKUP(H19,H9:R12,2,0)</f>
        <v>4030000</v>
      </c>
      <c r="J19">
        <f>HLOOKUP(H19,H9:R13,3,0)</f>
        <v>1344445</v>
      </c>
      <c r="K19">
        <f>HLOOKUP(H19,H9:R12,4,0)</f>
        <v>2685555</v>
      </c>
    </row>
    <row r="20" spans="1:15">
      <c r="H20" t="s">
        <v>5</v>
      </c>
      <c r="I20">
        <f>HLOOKUP(H20,H9:R12,2,0)</f>
        <v>5400000</v>
      </c>
      <c r="J20">
        <f>HLOOKUP(H20,H9:R14,3,0)</f>
        <v>1405454</v>
      </c>
      <c r="K20">
        <f>HLOOKUP(H20,H9:R12,4,0)</f>
        <v>3994546</v>
      </c>
    </row>
    <row r="21" spans="1:15">
      <c r="H21" t="s">
        <v>9</v>
      </c>
      <c r="I21">
        <f>HLOOKUP(H21,H9:R12,2,0)</f>
        <v>345678</v>
      </c>
      <c r="J21">
        <f>HLOOKUP(H21,H9:R15,3,0)</f>
        <v>7474674</v>
      </c>
      <c r="K21">
        <f>HLOOKUP(H21,H9:R12,4,0)</f>
        <v>-7128996</v>
      </c>
    </row>
    <row r="23" spans="1:15">
      <c r="A23" s="2"/>
      <c r="B23" s="2" t="s">
        <v>85</v>
      </c>
      <c r="C23" s="2"/>
      <c r="E23" s="2"/>
      <c r="F23" s="2" t="s">
        <v>86</v>
      </c>
      <c r="G23" s="2"/>
    </row>
    <row r="24" spans="1:15">
      <c r="A24" t="s">
        <v>82</v>
      </c>
      <c r="B24" t="s">
        <v>83</v>
      </c>
      <c r="C24" t="s">
        <v>84</v>
      </c>
      <c r="E24" t="s">
        <v>83</v>
      </c>
      <c r="F24" t="s">
        <v>87</v>
      </c>
      <c r="G24" t="s">
        <v>88</v>
      </c>
    </row>
    <row r="25" spans="1:15">
      <c r="A25">
        <v>1214</v>
      </c>
      <c r="B25" t="s">
        <v>47</v>
      </c>
      <c r="C25" t="s">
        <v>102</v>
      </c>
      <c r="E25" t="s">
        <v>114</v>
      </c>
      <c r="F25" t="s">
        <v>115</v>
      </c>
      <c r="G25">
        <v>345</v>
      </c>
    </row>
    <row r="26" spans="1:15">
      <c r="A26">
        <v>1215</v>
      </c>
      <c r="B26" t="s">
        <v>89</v>
      </c>
      <c r="C26" t="s">
        <v>103</v>
      </c>
      <c r="E26" t="s">
        <v>47</v>
      </c>
      <c r="F26" t="s">
        <v>116</v>
      </c>
      <c r="G26">
        <v>356</v>
      </c>
    </row>
    <row r="27" spans="1:15">
      <c r="A27">
        <v>1216</v>
      </c>
      <c r="B27" t="s">
        <v>20</v>
      </c>
      <c r="C27" t="s">
        <v>104</v>
      </c>
      <c r="E27" t="s">
        <v>89</v>
      </c>
      <c r="F27" t="s">
        <v>117</v>
      </c>
      <c r="G27">
        <v>256</v>
      </c>
    </row>
    <row r="28" spans="1:15">
      <c r="A28">
        <v>1217</v>
      </c>
      <c r="B28" t="s">
        <v>90</v>
      </c>
      <c r="C28" t="s">
        <v>105</v>
      </c>
      <c r="E28" t="s">
        <v>20</v>
      </c>
      <c r="F28" t="s">
        <v>118</v>
      </c>
      <c r="G28">
        <v>456</v>
      </c>
      <c r="I28" t="s">
        <v>132</v>
      </c>
      <c r="J28">
        <v>1212</v>
      </c>
      <c r="K28">
        <v>1221</v>
      </c>
      <c r="L28">
        <v>1231</v>
      </c>
      <c r="M28">
        <v>1230</v>
      </c>
      <c r="N28">
        <v>1227</v>
      </c>
      <c r="O28">
        <v>1230</v>
      </c>
    </row>
    <row r="29" spans="1:15">
      <c r="A29">
        <v>1218</v>
      </c>
      <c r="B29" t="s">
        <v>91</v>
      </c>
      <c r="C29" t="s">
        <v>106</v>
      </c>
      <c r="E29" t="s">
        <v>90</v>
      </c>
      <c r="F29" t="s">
        <v>119</v>
      </c>
      <c r="G29">
        <v>236</v>
      </c>
      <c r="I29" t="s">
        <v>83</v>
      </c>
      <c r="J29" s="14" t="str">
        <f>IFERROR(VLOOKUP(J28,A24:C42,2,K290),"not found")</f>
        <v>not found</v>
      </c>
      <c r="K29" s="14" t="str">
        <f>IFERROR(VLOOKUP(K28,A24:C42,2,0),"not found")</f>
        <v>ranjith</v>
      </c>
      <c r="L29" s="14" t="str">
        <f>IFERROR(VLOOKUP(L28,A24:C42,2,0),"not found")</f>
        <v>narayanamma</v>
      </c>
      <c r="M29" s="14" t="str">
        <f>VLOOKUP(M28,A24:C42,2,0)</f>
        <v>chandu</v>
      </c>
      <c r="N29" s="14" t="str">
        <f>VLOOKUP(N28,A24:C42,2,0)</f>
        <v>sai</v>
      </c>
      <c r="O29" t="str">
        <f>VLOOKUP(O28,A24:C42,2,0)</f>
        <v>chandu</v>
      </c>
    </row>
    <row r="30" spans="1:15">
      <c r="A30">
        <v>1219</v>
      </c>
      <c r="B30" t="s">
        <v>92</v>
      </c>
      <c r="C30" t="s">
        <v>107</v>
      </c>
      <c r="E30" t="s">
        <v>91</v>
      </c>
      <c r="F30" t="s">
        <v>120</v>
      </c>
      <c r="G30">
        <v>965</v>
      </c>
      <c r="I30" t="s">
        <v>88</v>
      </c>
      <c r="J30" s="14" t="str">
        <f>IFERROR(VLOOKUP(J29,E24:G42,3,0),"not found")</f>
        <v>not found</v>
      </c>
      <c r="K30">
        <f>IFERROR(VLOOKUP(K29,E24:G42,3,0),"not found")</f>
        <v>369</v>
      </c>
      <c r="L30">
        <f>VLOOKUP(L29,E24:G42,3,0)</f>
        <v>345</v>
      </c>
      <c r="M30">
        <f>VLOOKUP(M29,E24:G42,3,0)</f>
        <v>546</v>
      </c>
      <c r="N30">
        <f>VLOOKUP(N29,E24:G42,3,0)</f>
        <v>456</v>
      </c>
      <c r="O30">
        <f>IFERROR(VLOOKUP(O29,E25:G42,3,0),"not found")</f>
        <v>546</v>
      </c>
    </row>
    <row r="31" spans="1:15">
      <c r="A31">
        <v>1220</v>
      </c>
      <c r="B31" t="s">
        <v>48</v>
      </c>
      <c r="C31" t="s">
        <v>106</v>
      </c>
      <c r="E31" t="s">
        <v>92</v>
      </c>
      <c r="F31" t="s">
        <v>121</v>
      </c>
      <c r="G31">
        <v>365</v>
      </c>
    </row>
    <row r="32" spans="1:15">
      <c r="A32">
        <v>1221</v>
      </c>
      <c r="B32" t="s">
        <v>93</v>
      </c>
      <c r="C32" t="s">
        <v>108</v>
      </c>
      <c r="E32" t="s">
        <v>48</v>
      </c>
      <c r="F32" t="s">
        <v>122</v>
      </c>
      <c r="G32">
        <v>258</v>
      </c>
    </row>
    <row r="33" spans="1:7">
      <c r="A33">
        <v>1222</v>
      </c>
      <c r="B33" t="s">
        <v>94</v>
      </c>
      <c r="C33" t="s">
        <v>109</v>
      </c>
      <c r="E33" t="s">
        <v>93</v>
      </c>
      <c r="F33" t="s">
        <v>123</v>
      </c>
      <c r="G33">
        <v>369</v>
      </c>
    </row>
    <row r="34" spans="1:7">
      <c r="A34">
        <v>1223</v>
      </c>
      <c r="B34" t="s">
        <v>95</v>
      </c>
      <c r="C34" t="s">
        <v>110</v>
      </c>
      <c r="E34" t="s">
        <v>94</v>
      </c>
      <c r="F34" t="s">
        <v>124</v>
      </c>
      <c r="G34">
        <v>741</v>
      </c>
    </row>
    <row r="35" spans="1:7">
      <c r="A35">
        <v>1224</v>
      </c>
      <c r="B35" t="s">
        <v>96</v>
      </c>
      <c r="C35" t="s">
        <v>109</v>
      </c>
      <c r="E35" t="s">
        <v>95</v>
      </c>
      <c r="F35" t="s">
        <v>125</v>
      </c>
      <c r="G35">
        <v>357</v>
      </c>
    </row>
    <row r="36" spans="1:7">
      <c r="A36">
        <v>1225</v>
      </c>
      <c r="B36" t="s">
        <v>97</v>
      </c>
      <c r="C36" t="s">
        <v>111</v>
      </c>
      <c r="E36" t="s">
        <v>96</v>
      </c>
      <c r="F36" t="s">
        <v>126</v>
      </c>
      <c r="G36">
        <v>159</v>
      </c>
    </row>
    <row r="37" spans="1:7">
      <c r="A37">
        <v>1226</v>
      </c>
      <c r="B37" t="s">
        <v>98</v>
      </c>
      <c r="C37" t="s">
        <v>105</v>
      </c>
      <c r="E37" t="s">
        <v>97</v>
      </c>
      <c r="F37" t="s">
        <v>127</v>
      </c>
      <c r="G37">
        <v>258</v>
      </c>
    </row>
    <row r="38" spans="1:7">
      <c r="A38">
        <v>1227</v>
      </c>
      <c r="B38" t="s">
        <v>99</v>
      </c>
      <c r="C38" t="s">
        <v>108</v>
      </c>
      <c r="E38" t="s">
        <v>98</v>
      </c>
      <c r="F38" t="s">
        <v>128</v>
      </c>
      <c r="G38">
        <v>369</v>
      </c>
    </row>
    <row r="39" spans="1:7">
      <c r="A39">
        <v>1228</v>
      </c>
      <c r="B39" t="s">
        <v>49</v>
      </c>
      <c r="C39" t="s">
        <v>112</v>
      </c>
      <c r="E39" t="s">
        <v>99</v>
      </c>
      <c r="F39" t="s">
        <v>129</v>
      </c>
      <c r="G39">
        <v>456</v>
      </c>
    </row>
    <row r="40" spans="1:7">
      <c r="A40">
        <v>1229</v>
      </c>
      <c r="B40" t="s">
        <v>100</v>
      </c>
      <c r="C40" t="s">
        <v>108</v>
      </c>
      <c r="E40" t="s">
        <v>49</v>
      </c>
      <c r="F40" t="s">
        <v>128</v>
      </c>
      <c r="G40">
        <v>576</v>
      </c>
    </row>
    <row r="41" spans="1:7">
      <c r="A41">
        <v>1230</v>
      </c>
      <c r="B41" t="s">
        <v>101</v>
      </c>
      <c r="C41" t="s">
        <v>113</v>
      </c>
      <c r="E41" t="s">
        <v>100</v>
      </c>
      <c r="F41" t="s">
        <v>130</v>
      </c>
      <c r="G41">
        <v>466</v>
      </c>
    </row>
    <row r="42" spans="1:7">
      <c r="A42">
        <v>1231</v>
      </c>
      <c r="B42" t="s">
        <v>114</v>
      </c>
      <c r="C42" t="s">
        <v>107</v>
      </c>
      <c r="E42" t="s">
        <v>101</v>
      </c>
      <c r="F42" t="s">
        <v>131</v>
      </c>
      <c r="G42">
        <v>546</v>
      </c>
    </row>
    <row r="44" spans="1:7">
      <c r="D44" t="s">
        <v>132</v>
      </c>
      <c r="E44">
        <v>1214</v>
      </c>
      <c r="F44">
        <v>1230</v>
      </c>
      <c r="G44">
        <v>1227</v>
      </c>
    </row>
    <row r="45" spans="1:7">
      <c r="D45" t="s">
        <v>83</v>
      </c>
      <c r="E45" t="e">
        <f>HLOOKUP(A23:C42,E44,2,0)</f>
        <v>#VALUE!</v>
      </c>
    </row>
    <row r="46" spans="1:7">
      <c r="D4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D16"/>
  <sheetViews>
    <sheetView workbookViewId="0">
      <selection activeCell="F19" sqref="F19"/>
    </sheetView>
  </sheetViews>
  <sheetFormatPr defaultRowHeight="15"/>
  <cols>
    <col min="1" max="1" width="13.140625" customWidth="1"/>
    <col min="2" max="2" width="20.140625" customWidth="1"/>
    <col min="3" max="3" width="21.140625" customWidth="1"/>
    <col min="4" max="4" width="18.140625" customWidth="1"/>
    <col min="5" max="12" width="8" customWidth="1"/>
    <col min="13" max="13" width="11.28515625" bestFit="1" customWidth="1"/>
  </cols>
  <sheetData>
    <row r="3" spans="1:4">
      <c r="B3" s="15" t="s">
        <v>136</v>
      </c>
    </row>
    <row r="4" spans="1:4">
      <c r="A4" s="15" t="s">
        <v>133</v>
      </c>
      <c r="B4" t="s">
        <v>135</v>
      </c>
      <c r="C4" t="s">
        <v>137</v>
      </c>
      <c r="D4" t="s">
        <v>138</v>
      </c>
    </row>
    <row r="5" spans="1:4">
      <c r="A5" s="16" t="s">
        <v>0</v>
      </c>
      <c r="B5" s="17">
        <v>2000000</v>
      </c>
      <c r="C5" s="17">
        <v>1305000</v>
      </c>
      <c r="D5" s="17">
        <v>695000</v>
      </c>
    </row>
    <row r="6" spans="1:4">
      <c r="A6" s="16" t="s">
        <v>1</v>
      </c>
      <c r="B6" s="17">
        <v>2030000</v>
      </c>
      <c r="C6" s="17">
        <v>1324575</v>
      </c>
      <c r="D6" s="17">
        <v>705425</v>
      </c>
    </row>
    <row r="7" spans="1:4">
      <c r="A7" s="16" t="s">
        <v>2</v>
      </c>
      <c r="B7" s="17">
        <v>4030000</v>
      </c>
      <c r="C7" s="17">
        <v>1344445</v>
      </c>
      <c r="D7" s="17">
        <v>2685555</v>
      </c>
    </row>
    <row r="8" spans="1:4">
      <c r="A8" s="16" t="s">
        <v>3</v>
      </c>
      <c r="B8" s="17">
        <v>5030000</v>
      </c>
      <c r="C8" s="17">
        <v>1364611</v>
      </c>
      <c r="D8" s="17">
        <v>3665389</v>
      </c>
    </row>
    <row r="9" spans="1:4">
      <c r="A9" s="16" t="s">
        <v>4</v>
      </c>
      <c r="B9" s="17">
        <v>4500000</v>
      </c>
      <c r="C9" s="17">
        <v>1385081</v>
      </c>
      <c r="D9" s="17">
        <v>3114919</v>
      </c>
    </row>
    <row r="10" spans="1:4">
      <c r="A10" s="16" t="s">
        <v>5</v>
      </c>
      <c r="B10" s="17">
        <v>5400000</v>
      </c>
      <c r="C10" s="17">
        <v>1405454</v>
      </c>
      <c r="D10" s="17">
        <v>3994546</v>
      </c>
    </row>
    <row r="11" spans="1:4">
      <c r="A11" s="16" t="s">
        <v>6</v>
      </c>
      <c r="B11" s="17">
        <v>219348</v>
      </c>
      <c r="C11" s="17">
        <v>20000</v>
      </c>
      <c r="D11" s="17">
        <v>199348</v>
      </c>
    </row>
    <row r="12" spans="1:4">
      <c r="A12" s="16" t="s">
        <v>7</v>
      </c>
      <c r="B12" s="17">
        <v>237484</v>
      </c>
      <c r="C12" s="17">
        <v>4748383</v>
      </c>
      <c r="D12" s="17">
        <v>-4510899</v>
      </c>
    </row>
    <row r="13" spans="1:4">
      <c r="A13" s="16" t="s">
        <v>8</v>
      </c>
      <c r="B13" s="17">
        <v>348595</v>
      </c>
      <c r="C13" s="17">
        <v>3847484</v>
      </c>
      <c r="D13" s="17">
        <v>-3498889</v>
      </c>
    </row>
    <row r="14" spans="1:4">
      <c r="A14" s="16" t="s">
        <v>9</v>
      </c>
      <c r="B14" s="17">
        <v>345678</v>
      </c>
      <c r="C14" s="17">
        <v>7474674</v>
      </c>
      <c r="D14" s="17">
        <v>-7128996</v>
      </c>
    </row>
    <row r="15" spans="1:4">
      <c r="A15" s="16" t="s">
        <v>10</v>
      </c>
      <c r="B15" s="17">
        <v>456372</v>
      </c>
      <c r="C15" s="17">
        <v>45373</v>
      </c>
      <c r="D15" s="17">
        <v>410999</v>
      </c>
    </row>
    <row r="16" spans="1:4">
      <c r="A16" s="16" t="s">
        <v>134</v>
      </c>
      <c r="B16" s="17">
        <v>24597477</v>
      </c>
      <c r="C16" s="17">
        <v>24265080</v>
      </c>
      <c r="D16" s="17">
        <v>332397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D12"/>
  <sheetViews>
    <sheetView workbookViewId="0"/>
  </sheetViews>
  <sheetFormatPr defaultRowHeight="15"/>
  <cols>
    <col min="2" max="2" width="19.5703125" customWidth="1"/>
    <col min="3" max="3" width="18.85546875" customWidth="1"/>
    <col min="4" max="4" width="13.5703125" customWidth="1"/>
    <col min="5" max="5" width="14.42578125" customWidth="1"/>
  </cols>
  <sheetData>
    <row r="1" spans="1:4" ht="18.75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0</v>
      </c>
      <c r="B2">
        <v>2000000</v>
      </c>
      <c r="C2">
        <v>1305000</v>
      </c>
      <c r="D2">
        <f t="shared" ref="D2:D12" si="0">B2-C2</f>
        <v>695000</v>
      </c>
    </row>
    <row r="3" spans="1:4">
      <c r="A3" t="s">
        <v>1</v>
      </c>
      <c r="B3">
        <v>2030000</v>
      </c>
      <c r="C3">
        <v>1324575</v>
      </c>
      <c r="D3">
        <f t="shared" si="0"/>
        <v>705425</v>
      </c>
    </row>
    <row r="4" spans="1:4">
      <c r="A4" t="s">
        <v>2</v>
      </c>
      <c r="B4">
        <v>4030000</v>
      </c>
      <c r="C4">
        <v>1344445</v>
      </c>
      <c r="D4">
        <f t="shared" si="0"/>
        <v>2685555</v>
      </c>
    </row>
    <row r="5" spans="1:4">
      <c r="A5" t="s">
        <v>3</v>
      </c>
      <c r="B5">
        <v>5030000</v>
      </c>
      <c r="C5">
        <v>1364611</v>
      </c>
      <c r="D5">
        <f t="shared" si="0"/>
        <v>3665389</v>
      </c>
    </row>
    <row r="6" spans="1:4">
      <c r="A6" t="s">
        <v>4</v>
      </c>
      <c r="B6">
        <v>4500000</v>
      </c>
      <c r="C6">
        <v>1385081</v>
      </c>
      <c r="D6">
        <f t="shared" si="0"/>
        <v>3114919</v>
      </c>
    </row>
    <row r="7" spans="1:4">
      <c r="A7" t="s">
        <v>5</v>
      </c>
      <c r="B7">
        <v>5400000</v>
      </c>
      <c r="C7">
        <v>1405454</v>
      </c>
      <c r="D7">
        <f t="shared" si="0"/>
        <v>3994546</v>
      </c>
    </row>
    <row r="8" spans="1:4">
      <c r="A8" t="s">
        <v>6</v>
      </c>
      <c r="B8">
        <v>219348</v>
      </c>
      <c r="C8">
        <v>20000</v>
      </c>
      <c r="D8">
        <f t="shared" si="0"/>
        <v>199348</v>
      </c>
    </row>
    <row r="9" spans="1:4">
      <c r="A9" t="s">
        <v>7</v>
      </c>
      <c r="B9">
        <v>237484</v>
      </c>
      <c r="C9">
        <v>4748383</v>
      </c>
      <c r="D9">
        <f t="shared" si="0"/>
        <v>-4510899</v>
      </c>
    </row>
    <row r="10" spans="1:4">
      <c r="A10" t="s">
        <v>8</v>
      </c>
      <c r="B10">
        <v>348595</v>
      </c>
      <c r="C10">
        <v>3847484</v>
      </c>
      <c r="D10">
        <f t="shared" si="0"/>
        <v>-3498889</v>
      </c>
    </row>
    <row r="11" spans="1:4">
      <c r="A11" t="s">
        <v>9</v>
      </c>
      <c r="B11">
        <v>345678</v>
      </c>
      <c r="C11">
        <v>7474674</v>
      </c>
      <c r="D11">
        <f t="shared" si="0"/>
        <v>-7128996</v>
      </c>
    </row>
    <row r="12" spans="1:4">
      <c r="A12" t="s">
        <v>10</v>
      </c>
      <c r="B12">
        <v>456372</v>
      </c>
      <c r="C12">
        <v>45373</v>
      </c>
      <c r="D12">
        <f t="shared" si="0"/>
        <v>410999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B76"/>
  <sheetViews>
    <sheetView topLeftCell="A64" workbookViewId="0">
      <selection activeCell="H74" sqref="H74"/>
    </sheetView>
  </sheetViews>
  <sheetFormatPr defaultRowHeight="15"/>
  <cols>
    <col min="1" max="1" width="17.28515625" bestFit="1" customWidth="1"/>
    <col min="2" max="2" width="12.85546875" bestFit="1" customWidth="1"/>
  </cols>
  <sheetData>
    <row r="3" spans="1:2">
      <c r="A3" s="15" t="s">
        <v>133</v>
      </c>
      <c r="B3" t="s">
        <v>139</v>
      </c>
    </row>
    <row r="4" spans="1:2">
      <c r="A4" s="16">
        <v>1214</v>
      </c>
      <c r="B4" s="17">
        <v>345</v>
      </c>
    </row>
    <row r="5" spans="1:2">
      <c r="A5" s="18" t="s">
        <v>47</v>
      </c>
      <c r="B5" s="17">
        <v>345</v>
      </c>
    </row>
    <row r="6" spans="1:2">
      <c r="A6" s="19" t="s">
        <v>102</v>
      </c>
      <c r="B6" s="17">
        <v>345</v>
      </c>
    </row>
    <row r="7" spans="1:2">
      <c r="A7" s="20" t="s">
        <v>115</v>
      </c>
      <c r="B7" s="17">
        <v>345</v>
      </c>
    </row>
    <row r="8" spans="1:2">
      <c r="A8" s="16">
        <v>1215</v>
      </c>
      <c r="B8" s="17">
        <v>356</v>
      </c>
    </row>
    <row r="9" spans="1:2">
      <c r="A9" s="18" t="s">
        <v>89</v>
      </c>
      <c r="B9" s="17">
        <v>356</v>
      </c>
    </row>
    <row r="10" spans="1:2">
      <c r="A10" s="19" t="s">
        <v>103</v>
      </c>
      <c r="B10" s="17">
        <v>356</v>
      </c>
    </row>
    <row r="11" spans="1:2">
      <c r="A11" s="20" t="s">
        <v>116</v>
      </c>
      <c r="B11" s="17">
        <v>356</v>
      </c>
    </row>
    <row r="12" spans="1:2">
      <c r="A12" s="16">
        <v>1216</v>
      </c>
      <c r="B12" s="17">
        <v>256</v>
      </c>
    </row>
    <row r="13" spans="1:2">
      <c r="A13" s="18" t="s">
        <v>20</v>
      </c>
      <c r="B13" s="17">
        <v>256</v>
      </c>
    </row>
    <row r="14" spans="1:2">
      <c r="A14" s="19" t="s">
        <v>104</v>
      </c>
      <c r="B14" s="17">
        <v>256</v>
      </c>
    </row>
    <row r="15" spans="1:2">
      <c r="A15" s="20" t="s">
        <v>117</v>
      </c>
      <c r="B15" s="17">
        <v>256</v>
      </c>
    </row>
    <row r="16" spans="1:2">
      <c r="A16" s="16">
        <v>1217</v>
      </c>
      <c r="B16" s="17">
        <v>456</v>
      </c>
    </row>
    <row r="17" spans="1:2">
      <c r="A17" s="18" t="s">
        <v>90</v>
      </c>
      <c r="B17" s="17">
        <v>456</v>
      </c>
    </row>
    <row r="18" spans="1:2">
      <c r="A18" s="19" t="s">
        <v>105</v>
      </c>
      <c r="B18" s="17">
        <v>456</v>
      </c>
    </row>
    <row r="19" spans="1:2">
      <c r="A19" s="20" t="s">
        <v>118</v>
      </c>
      <c r="B19" s="17">
        <v>456</v>
      </c>
    </row>
    <row r="20" spans="1:2">
      <c r="A20" s="16">
        <v>1218</v>
      </c>
      <c r="B20" s="17">
        <v>236</v>
      </c>
    </row>
    <row r="21" spans="1:2">
      <c r="A21" s="18" t="s">
        <v>91</v>
      </c>
      <c r="B21" s="17">
        <v>236</v>
      </c>
    </row>
    <row r="22" spans="1:2">
      <c r="A22" s="19" t="s">
        <v>106</v>
      </c>
      <c r="B22" s="17">
        <v>236</v>
      </c>
    </row>
    <row r="23" spans="1:2">
      <c r="A23" s="20" t="s">
        <v>119</v>
      </c>
      <c r="B23" s="17">
        <v>236</v>
      </c>
    </row>
    <row r="24" spans="1:2">
      <c r="A24" s="16">
        <v>1219</v>
      </c>
      <c r="B24" s="17">
        <v>965</v>
      </c>
    </row>
    <row r="25" spans="1:2">
      <c r="A25" s="18" t="s">
        <v>92</v>
      </c>
      <c r="B25" s="17">
        <v>965</v>
      </c>
    </row>
    <row r="26" spans="1:2">
      <c r="A26" s="19" t="s">
        <v>103</v>
      </c>
      <c r="B26" s="17">
        <v>965</v>
      </c>
    </row>
    <row r="27" spans="1:2">
      <c r="A27" s="20" t="s">
        <v>120</v>
      </c>
      <c r="B27" s="17">
        <v>965</v>
      </c>
    </row>
    <row r="28" spans="1:2">
      <c r="A28" s="16">
        <v>1220</v>
      </c>
      <c r="B28" s="17">
        <v>365</v>
      </c>
    </row>
    <row r="29" spans="1:2">
      <c r="A29" s="18" t="s">
        <v>48</v>
      </c>
      <c r="B29" s="17">
        <v>365</v>
      </c>
    </row>
    <row r="30" spans="1:2">
      <c r="A30" s="19" t="s">
        <v>106</v>
      </c>
      <c r="B30" s="17">
        <v>365</v>
      </c>
    </row>
    <row r="31" spans="1:2">
      <c r="A31" s="20" t="s">
        <v>121</v>
      </c>
      <c r="B31" s="17">
        <v>365</v>
      </c>
    </row>
    <row r="32" spans="1:2">
      <c r="A32" s="16">
        <v>1221</v>
      </c>
      <c r="B32" s="17">
        <v>258</v>
      </c>
    </row>
    <row r="33" spans="1:2">
      <c r="A33" s="18" t="s">
        <v>93</v>
      </c>
      <c r="B33" s="17">
        <v>258</v>
      </c>
    </row>
    <row r="34" spans="1:2">
      <c r="A34" s="19" t="s">
        <v>102</v>
      </c>
      <c r="B34" s="17">
        <v>258</v>
      </c>
    </row>
    <row r="35" spans="1:2">
      <c r="A35" s="20" t="s">
        <v>122</v>
      </c>
      <c r="B35" s="17">
        <v>258</v>
      </c>
    </row>
    <row r="36" spans="1:2">
      <c r="A36" s="16">
        <v>1222</v>
      </c>
      <c r="B36" s="17">
        <v>369</v>
      </c>
    </row>
    <row r="37" spans="1:2">
      <c r="A37" s="18" t="s">
        <v>94</v>
      </c>
      <c r="B37" s="17">
        <v>369</v>
      </c>
    </row>
    <row r="38" spans="1:2">
      <c r="A38" s="19" t="s">
        <v>109</v>
      </c>
      <c r="B38" s="17">
        <v>369</v>
      </c>
    </row>
    <row r="39" spans="1:2">
      <c r="A39" s="20" t="s">
        <v>123</v>
      </c>
      <c r="B39" s="17">
        <v>369</v>
      </c>
    </row>
    <row r="40" spans="1:2">
      <c r="A40" s="16">
        <v>1223</v>
      </c>
      <c r="B40" s="17">
        <v>741</v>
      </c>
    </row>
    <row r="41" spans="1:2">
      <c r="A41" s="18" t="s">
        <v>95</v>
      </c>
      <c r="B41" s="17">
        <v>741</v>
      </c>
    </row>
    <row r="42" spans="1:2">
      <c r="A42" s="19" t="s">
        <v>110</v>
      </c>
      <c r="B42" s="17">
        <v>741</v>
      </c>
    </row>
    <row r="43" spans="1:2">
      <c r="A43" s="20" t="s">
        <v>124</v>
      </c>
      <c r="B43" s="17">
        <v>741</v>
      </c>
    </row>
    <row r="44" spans="1:2">
      <c r="A44" s="16">
        <v>1224</v>
      </c>
      <c r="B44" s="17">
        <v>357</v>
      </c>
    </row>
    <row r="45" spans="1:2">
      <c r="A45" s="18" t="s">
        <v>96</v>
      </c>
      <c r="B45" s="17">
        <v>357</v>
      </c>
    </row>
    <row r="46" spans="1:2">
      <c r="A46" s="19" t="s">
        <v>109</v>
      </c>
      <c r="B46" s="17">
        <v>357</v>
      </c>
    </row>
    <row r="47" spans="1:2">
      <c r="A47" s="20" t="s">
        <v>125</v>
      </c>
      <c r="B47" s="17">
        <v>357</v>
      </c>
    </row>
    <row r="48" spans="1:2">
      <c r="A48" s="16">
        <v>1225</v>
      </c>
      <c r="B48" s="17">
        <v>159</v>
      </c>
    </row>
    <row r="49" spans="1:2">
      <c r="A49" s="18" t="s">
        <v>97</v>
      </c>
      <c r="B49" s="17">
        <v>159</v>
      </c>
    </row>
    <row r="50" spans="1:2">
      <c r="A50" s="19" t="s">
        <v>111</v>
      </c>
      <c r="B50" s="17">
        <v>159</v>
      </c>
    </row>
    <row r="51" spans="1:2">
      <c r="A51" s="20" t="s">
        <v>126</v>
      </c>
      <c r="B51" s="17">
        <v>159</v>
      </c>
    </row>
    <row r="52" spans="1:2">
      <c r="A52" s="16">
        <v>1226</v>
      </c>
      <c r="B52" s="17">
        <v>258</v>
      </c>
    </row>
    <row r="53" spans="1:2">
      <c r="A53" s="18" t="s">
        <v>98</v>
      </c>
      <c r="B53" s="17">
        <v>258</v>
      </c>
    </row>
    <row r="54" spans="1:2">
      <c r="A54" s="19" t="s">
        <v>105</v>
      </c>
      <c r="B54" s="17">
        <v>258</v>
      </c>
    </row>
    <row r="55" spans="1:2">
      <c r="A55" s="20" t="s">
        <v>127</v>
      </c>
      <c r="B55" s="17">
        <v>258</v>
      </c>
    </row>
    <row r="56" spans="1:2">
      <c r="A56" s="16">
        <v>1227</v>
      </c>
      <c r="B56" s="17">
        <v>369</v>
      </c>
    </row>
    <row r="57" spans="1:2">
      <c r="A57" s="18" t="s">
        <v>99</v>
      </c>
      <c r="B57" s="17">
        <v>369</v>
      </c>
    </row>
    <row r="58" spans="1:2">
      <c r="A58" s="19" t="s">
        <v>102</v>
      </c>
      <c r="B58" s="17">
        <v>369</v>
      </c>
    </row>
    <row r="59" spans="1:2">
      <c r="A59" s="20" t="s">
        <v>128</v>
      </c>
      <c r="B59" s="17">
        <v>369</v>
      </c>
    </row>
    <row r="60" spans="1:2">
      <c r="A60" s="16">
        <v>1228</v>
      </c>
      <c r="B60" s="17">
        <v>456</v>
      </c>
    </row>
    <row r="61" spans="1:2">
      <c r="A61" s="18" t="s">
        <v>49</v>
      </c>
      <c r="B61" s="17">
        <v>456</v>
      </c>
    </row>
    <row r="62" spans="1:2">
      <c r="A62" s="19" t="s">
        <v>112</v>
      </c>
      <c r="B62" s="17">
        <v>456</v>
      </c>
    </row>
    <row r="63" spans="1:2">
      <c r="A63" s="20" t="s">
        <v>129</v>
      </c>
      <c r="B63" s="17">
        <v>456</v>
      </c>
    </row>
    <row r="64" spans="1:2">
      <c r="A64" s="16">
        <v>1229</v>
      </c>
      <c r="B64" s="17">
        <v>576</v>
      </c>
    </row>
    <row r="65" spans="1:2">
      <c r="A65" s="18" t="s">
        <v>100</v>
      </c>
      <c r="B65" s="17">
        <v>576</v>
      </c>
    </row>
    <row r="66" spans="1:2">
      <c r="A66" s="19" t="s">
        <v>102</v>
      </c>
      <c r="B66" s="17">
        <v>576</v>
      </c>
    </row>
    <row r="67" spans="1:2">
      <c r="A67" s="20" t="s">
        <v>128</v>
      </c>
      <c r="B67" s="17">
        <v>576</v>
      </c>
    </row>
    <row r="68" spans="1:2">
      <c r="A68" s="16">
        <v>1230</v>
      </c>
      <c r="B68" s="17">
        <v>466</v>
      </c>
    </row>
    <row r="69" spans="1:2">
      <c r="A69" s="18" t="s">
        <v>101</v>
      </c>
      <c r="B69" s="17">
        <v>466</v>
      </c>
    </row>
    <row r="70" spans="1:2">
      <c r="A70" s="19" t="s">
        <v>113</v>
      </c>
      <c r="B70" s="17">
        <v>466</v>
      </c>
    </row>
    <row r="71" spans="1:2">
      <c r="A71" s="20" t="s">
        <v>130</v>
      </c>
      <c r="B71" s="17">
        <v>466</v>
      </c>
    </row>
    <row r="72" spans="1:2">
      <c r="A72" s="16">
        <v>1231</v>
      </c>
      <c r="B72" s="17">
        <v>546</v>
      </c>
    </row>
    <row r="73" spans="1:2">
      <c r="A73" s="18" t="s">
        <v>114</v>
      </c>
      <c r="B73" s="17">
        <v>546</v>
      </c>
    </row>
    <row r="74" spans="1:2">
      <c r="A74" s="19" t="s">
        <v>103</v>
      </c>
      <c r="B74" s="17">
        <v>546</v>
      </c>
    </row>
    <row r="75" spans="1:2">
      <c r="A75" s="20" t="s">
        <v>131</v>
      </c>
      <c r="B75" s="17">
        <v>546</v>
      </c>
    </row>
    <row r="76" spans="1:2">
      <c r="A76" s="16" t="s">
        <v>134</v>
      </c>
      <c r="B76" s="17">
        <v>7534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C1:V42"/>
  <sheetViews>
    <sheetView topLeftCell="A24" workbookViewId="0">
      <selection activeCell="N42" sqref="N42"/>
    </sheetView>
  </sheetViews>
  <sheetFormatPr defaultRowHeight="15"/>
  <cols>
    <col min="3" max="3" width="22.7109375" customWidth="1"/>
    <col min="6" max="6" width="13.42578125" customWidth="1"/>
    <col min="8" max="8" width="7.42578125" bestFit="1" customWidth="1"/>
    <col min="9" max="9" width="17.85546875" customWidth="1"/>
    <col min="10" max="10" width="11" bestFit="1" customWidth="1"/>
    <col min="12" max="12" width="18.7109375" bestFit="1" customWidth="1"/>
    <col min="22" max="22" width="13.5703125" bestFit="1" customWidth="1"/>
  </cols>
  <sheetData>
    <row r="1" spans="4:15">
      <c r="D1" t="s">
        <v>82</v>
      </c>
      <c r="E1" t="s">
        <v>83</v>
      </c>
      <c r="F1" t="s">
        <v>84</v>
      </c>
      <c r="G1" t="s">
        <v>87</v>
      </c>
      <c r="H1" t="s">
        <v>88</v>
      </c>
    </row>
    <row r="2" spans="4:15">
      <c r="D2">
        <v>1214</v>
      </c>
      <c r="E2" t="s">
        <v>47</v>
      </c>
      <c r="F2" t="s">
        <v>102</v>
      </c>
      <c r="G2" t="s">
        <v>115</v>
      </c>
      <c r="H2">
        <v>345</v>
      </c>
    </row>
    <row r="3" spans="4:15">
      <c r="D3">
        <v>1215</v>
      </c>
      <c r="E3" t="s">
        <v>89</v>
      </c>
      <c r="F3" t="s">
        <v>103</v>
      </c>
      <c r="G3" t="s">
        <v>116</v>
      </c>
      <c r="H3">
        <v>356</v>
      </c>
    </row>
    <row r="4" spans="4:15">
      <c r="D4">
        <v>1216</v>
      </c>
      <c r="E4" t="s">
        <v>20</v>
      </c>
      <c r="F4" t="s">
        <v>104</v>
      </c>
      <c r="G4" t="s">
        <v>117</v>
      </c>
      <c r="H4">
        <v>256</v>
      </c>
    </row>
    <row r="5" spans="4:15">
      <c r="D5">
        <v>1217</v>
      </c>
      <c r="E5" t="s">
        <v>90</v>
      </c>
      <c r="F5" t="s">
        <v>105</v>
      </c>
      <c r="G5" t="s">
        <v>118</v>
      </c>
      <c r="H5">
        <v>456</v>
      </c>
    </row>
    <row r="6" spans="4:15">
      <c r="D6">
        <v>1218</v>
      </c>
      <c r="E6" t="s">
        <v>91</v>
      </c>
      <c r="F6" t="s">
        <v>106</v>
      </c>
      <c r="G6" t="s">
        <v>119</v>
      </c>
      <c r="H6">
        <v>236</v>
      </c>
    </row>
    <row r="7" spans="4:15">
      <c r="D7">
        <v>1219</v>
      </c>
      <c r="E7" t="s">
        <v>92</v>
      </c>
      <c r="F7" t="s">
        <v>107</v>
      </c>
      <c r="G7" t="s">
        <v>120</v>
      </c>
      <c r="H7">
        <v>965</v>
      </c>
    </row>
    <row r="8" spans="4:15">
      <c r="D8">
        <v>1220</v>
      </c>
      <c r="E8" t="s">
        <v>48</v>
      </c>
      <c r="F8" t="s">
        <v>106</v>
      </c>
      <c r="G8" t="s">
        <v>121</v>
      </c>
      <c r="H8">
        <v>365</v>
      </c>
    </row>
    <row r="9" spans="4:15">
      <c r="D9">
        <v>1221</v>
      </c>
      <c r="E9" t="s">
        <v>93</v>
      </c>
      <c r="F9" t="s">
        <v>108</v>
      </c>
      <c r="G9" t="s">
        <v>122</v>
      </c>
      <c r="H9">
        <v>258</v>
      </c>
    </row>
    <row r="10" spans="4:15">
      <c r="D10">
        <v>1222</v>
      </c>
      <c r="E10" t="s">
        <v>94</v>
      </c>
      <c r="F10" t="s">
        <v>109</v>
      </c>
      <c r="G10" t="s">
        <v>123</v>
      </c>
      <c r="H10">
        <v>369</v>
      </c>
      <c r="L10" s="2" t="s">
        <v>152</v>
      </c>
    </row>
    <row r="11" spans="4:15">
      <c r="D11">
        <v>1223</v>
      </c>
      <c r="E11" t="s">
        <v>95</v>
      </c>
      <c r="F11" t="s">
        <v>110</v>
      </c>
      <c r="G11" t="s">
        <v>124</v>
      </c>
      <c r="H11">
        <v>741</v>
      </c>
      <c r="K11" t="s">
        <v>82</v>
      </c>
      <c r="L11" t="s">
        <v>83</v>
      </c>
      <c r="M11" t="s">
        <v>84</v>
      </c>
      <c r="N11" t="s">
        <v>87</v>
      </c>
      <c r="O11" t="s">
        <v>88</v>
      </c>
    </row>
    <row r="12" spans="4:15">
      <c r="D12">
        <v>1224</v>
      </c>
      <c r="E12" t="s">
        <v>96</v>
      </c>
      <c r="F12" t="s">
        <v>109</v>
      </c>
      <c r="G12" t="s">
        <v>125</v>
      </c>
      <c r="H12">
        <v>357</v>
      </c>
      <c r="K12">
        <v>1214</v>
      </c>
      <c r="L12" t="str">
        <f>VLOOKUP(K12,D2:H19,2,0)</f>
        <v>pavan</v>
      </c>
      <c r="M12" t="str">
        <f>VLOOKUP(K12,D1:H19,3,0)</f>
        <v>V</v>
      </c>
      <c r="N12" t="str">
        <f>VLOOKUP(K12,D1:H19,4,0)</f>
        <v>atp</v>
      </c>
      <c r="O12">
        <f>VLOOKUP(K12,D1:H19,5)</f>
        <v>345</v>
      </c>
    </row>
    <row r="13" spans="4:15">
      <c r="D13">
        <v>1225</v>
      </c>
      <c r="E13" t="s">
        <v>97</v>
      </c>
      <c r="F13" t="s">
        <v>111</v>
      </c>
      <c r="G13" t="s">
        <v>126</v>
      </c>
      <c r="H13">
        <v>159</v>
      </c>
      <c r="K13">
        <v>1217</v>
      </c>
    </row>
    <row r="14" spans="4:15">
      <c r="D14">
        <v>1226</v>
      </c>
      <c r="E14" t="s">
        <v>98</v>
      </c>
      <c r="F14" t="s">
        <v>105</v>
      </c>
      <c r="G14" t="s">
        <v>127</v>
      </c>
      <c r="H14">
        <v>258</v>
      </c>
      <c r="K14">
        <v>1219</v>
      </c>
    </row>
    <row r="15" spans="4:15">
      <c r="D15">
        <v>1227</v>
      </c>
      <c r="E15" t="s">
        <v>99</v>
      </c>
      <c r="F15" t="s">
        <v>108</v>
      </c>
      <c r="G15" t="s">
        <v>128</v>
      </c>
      <c r="H15">
        <v>369</v>
      </c>
      <c r="K15">
        <v>1230</v>
      </c>
    </row>
    <row r="16" spans="4:15">
      <c r="D16">
        <v>1228</v>
      </c>
      <c r="E16" t="s">
        <v>49</v>
      </c>
      <c r="F16" t="s">
        <v>112</v>
      </c>
      <c r="G16" t="s">
        <v>129</v>
      </c>
      <c r="H16">
        <v>456</v>
      </c>
    </row>
    <row r="17" spans="4:22">
      <c r="D17">
        <v>1229</v>
      </c>
      <c r="E17" t="s">
        <v>100</v>
      </c>
      <c r="F17" t="s">
        <v>108</v>
      </c>
      <c r="G17" t="s">
        <v>128</v>
      </c>
      <c r="H17">
        <v>576</v>
      </c>
    </row>
    <row r="18" spans="4:22">
      <c r="D18">
        <v>1230</v>
      </c>
      <c r="E18" t="s">
        <v>101</v>
      </c>
      <c r="F18" t="s">
        <v>113</v>
      </c>
      <c r="G18" t="s">
        <v>130</v>
      </c>
      <c r="H18">
        <v>466</v>
      </c>
      <c r="K18" t="s">
        <v>82</v>
      </c>
      <c r="L18">
        <v>1214</v>
      </c>
      <c r="M18">
        <v>1217</v>
      </c>
      <c r="N18">
        <v>1219</v>
      </c>
      <c r="O18">
        <v>1230</v>
      </c>
    </row>
    <row r="19" spans="4:22">
      <c r="D19">
        <v>1231</v>
      </c>
      <c r="E19" t="s">
        <v>114</v>
      </c>
      <c r="F19" t="s">
        <v>107</v>
      </c>
      <c r="G19" t="s">
        <v>131</v>
      </c>
      <c r="H19">
        <v>546</v>
      </c>
      <c r="K19" t="s">
        <v>83</v>
      </c>
      <c r="L19" t="str">
        <f>HLOOKUP(K19,D1:H19,2,0)</f>
        <v>pavan</v>
      </c>
      <c r="M19" t="str">
        <f>IFERROR(HLOOKUP(M18,D1:H19,2,0),"not found")</f>
        <v>not found</v>
      </c>
    </row>
    <row r="20" spans="4:22">
      <c r="K20" t="s">
        <v>84</v>
      </c>
      <c r="L20" t="str">
        <f>HLOOKUP(K20,D1:H19,3,0)</f>
        <v>Vii</v>
      </c>
    </row>
    <row r="21" spans="4:22">
      <c r="K21" t="s">
        <v>87</v>
      </c>
      <c r="L21" t="str">
        <f>IFERROR(HLOOKUP(K21,D1:H19,4,0),"not found")</f>
        <v>ttd</v>
      </c>
    </row>
    <row r="22" spans="4:22">
      <c r="K22" t="s">
        <v>88</v>
      </c>
      <c r="L22" t="str">
        <f>IFERROR(HLOOKUP(K22,D2:H20,5,0),"not found")</f>
        <v>not found</v>
      </c>
    </row>
    <row r="24" spans="4:22">
      <c r="I24" s="2" t="s">
        <v>151</v>
      </c>
    </row>
    <row r="26" spans="4:22">
      <c r="D26" s="23" t="s">
        <v>82</v>
      </c>
      <c r="E26" s="23">
        <v>1214</v>
      </c>
      <c r="F26" s="23">
        <v>1215</v>
      </c>
      <c r="G26" s="23">
        <v>1216</v>
      </c>
      <c r="H26" s="23">
        <v>1217</v>
      </c>
      <c r="I26" s="23">
        <v>1218</v>
      </c>
      <c r="J26" s="23">
        <v>1219</v>
      </c>
      <c r="K26" s="23">
        <v>1220</v>
      </c>
      <c r="L26" s="23">
        <v>1221</v>
      </c>
      <c r="M26" s="23">
        <v>1222</v>
      </c>
      <c r="N26" s="23">
        <v>1223</v>
      </c>
      <c r="O26" s="23">
        <v>1224</v>
      </c>
      <c r="P26" s="23">
        <v>1225</v>
      </c>
      <c r="Q26" s="23">
        <v>1226</v>
      </c>
      <c r="R26" s="23">
        <v>1227</v>
      </c>
      <c r="S26" s="23">
        <v>1228</v>
      </c>
      <c r="T26" s="23">
        <v>1229</v>
      </c>
      <c r="U26" s="23">
        <v>1230</v>
      </c>
      <c r="V26" s="23">
        <v>1231</v>
      </c>
    </row>
    <row r="27" spans="4:22">
      <c r="D27" s="23" t="s">
        <v>83</v>
      </c>
      <c r="E27" s="23" t="s">
        <v>47</v>
      </c>
      <c r="F27" s="23" t="s">
        <v>89</v>
      </c>
      <c r="G27" s="23" t="s">
        <v>20</v>
      </c>
      <c r="H27" s="23" t="s">
        <v>90</v>
      </c>
      <c r="I27" s="23" t="s">
        <v>91</v>
      </c>
      <c r="J27" s="23" t="s">
        <v>92</v>
      </c>
      <c r="K27" s="23" t="s">
        <v>48</v>
      </c>
      <c r="L27" s="23" t="s">
        <v>93</v>
      </c>
      <c r="M27" s="23" t="s">
        <v>94</v>
      </c>
      <c r="N27" s="23" t="s">
        <v>95</v>
      </c>
      <c r="O27" s="23" t="s">
        <v>96</v>
      </c>
      <c r="P27" s="23" t="s">
        <v>97</v>
      </c>
      <c r="Q27" s="23" t="s">
        <v>98</v>
      </c>
      <c r="R27" s="23" t="s">
        <v>99</v>
      </c>
      <c r="S27" s="23" t="s">
        <v>49</v>
      </c>
      <c r="T27" s="23" t="s">
        <v>100</v>
      </c>
      <c r="U27" s="23" t="s">
        <v>101</v>
      </c>
      <c r="V27" s="23" t="s">
        <v>114</v>
      </c>
    </row>
    <row r="28" spans="4:22">
      <c r="D28" s="23" t="s">
        <v>84</v>
      </c>
      <c r="E28" s="23" t="s">
        <v>102</v>
      </c>
      <c r="F28" s="23" t="s">
        <v>103</v>
      </c>
      <c r="G28" s="23" t="s">
        <v>104</v>
      </c>
      <c r="H28" s="23" t="s">
        <v>105</v>
      </c>
      <c r="I28" s="23" t="s">
        <v>106</v>
      </c>
      <c r="J28" s="23" t="s">
        <v>107</v>
      </c>
      <c r="K28" s="23" t="s">
        <v>106</v>
      </c>
      <c r="L28" s="23" t="s">
        <v>108</v>
      </c>
      <c r="M28" s="23" t="s">
        <v>109</v>
      </c>
      <c r="N28" s="23" t="s">
        <v>110</v>
      </c>
      <c r="O28" s="23" t="s">
        <v>109</v>
      </c>
      <c r="P28" s="23" t="s">
        <v>111</v>
      </c>
      <c r="Q28" s="23" t="s">
        <v>105</v>
      </c>
      <c r="R28" s="23" t="s">
        <v>108</v>
      </c>
      <c r="S28" s="23" t="s">
        <v>112</v>
      </c>
      <c r="T28" s="23" t="s">
        <v>108</v>
      </c>
      <c r="U28" s="23" t="s">
        <v>113</v>
      </c>
      <c r="V28" s="23" t="s">
        <v>107</v>
      </c>
    </row>
    <row r="29" spans="4:22">
      <c r="D29" s="23" t="s">
        <v>87</v>
      </c>
      <c r="E29" s="23" t="s">
        <v>115</v>
      </c>
      <c r="F29" s="23" t="s">
        <v>116</v>
      </c>
      <c r="G29" s="23" t="s">
        <v>117</v>
      </c>
      <c r="H29" s="23" t="s">
        <v>118</v>
      </c>
      <c r="I29" s="23" t="s">
        <v>119</v>
      </c>
      <c r="J29" s="23" t="s">
        <v>120</v>
      </c>
      <c r="K29" s="23" t="s">
        <v>121</v>
      </c>
      <c r="L29" s="23" t="s">
        <v>122</v>
      </c>
      <c r="M29" s="23" t="s">
        <v>123</v>
      </c>
      <c r="N29" s="23" t="s">
        <v>124</v>
      </c>
      <c r="O29" s="23" t="s">
        <v>125</v>
      </c>
      <c r="P29" s="23" t="s">
        <v>126</v>
      </c>
      <c r="Q29" s="23" t="s">
        <v>127</v>
      </c>
      <c r="R29" s="23" t="s">
        <v>128</v>
      </c>
      <c r="S29" s="23" t="s">
        <v>129</v>
      </c>
      <c r="T29" s="23" t="s">
        <v>128</v>
      </c>
      <c r="U29" s="23" t="s">
        <v>130</v>
      </c>
      <c r="V29" s="23" t="s">
        <v>131</v>
      </c>
    </row>
    <row r="30" spans="4:22">
      <c r="D30" s="23" t="s">
        <v>88</v>
      </c>
      <c r="E30" s="23">
        <v>345</v>
      </c>
      <c r="F30" s="23">
        <v>356</v>
      </c>
      <c r="G30" s="23">
        <v>256</v>
      </c>
      <c r="H30" s="23">
        <v>456</v>
      </c>
      <c r="I30" s="23">
        <v>236</v>
      </c>
      <c r="J30" s="23">
        <v>965</v>
      </c>
      <c r="K30" s="23">
        <v>365</v>
      </c>
      <c r="L30" s="23">
        <v>258</v>
      </c>
      <c r="M30" s="23">
        <v>369</v>
      </c>
      <c r="N30" s="23">
        <v>741</v>
      </c>
      <c r="O30" s="23">
        <v>357</v>
      </c>
      <c r="P30" s="23">
        <v>159</v>
      </c>
      <c r="Q30" s="23">
        <v>258</v>
      </c>
      <c r="R30" s="23">
        <v>369</v>
      </c>
      <c r="S30" s="23">
        <v>456</v>
      </c>
      <c r="T30" s="23">
        <v>576</v>
      </c>
      <c r="U30" s="23">
        <v>466</v>
      </c>
      <c r="V30" s="23">
        <v>546</v>
      </c>
    </row>
    <row r="34" spans="3:14">
      <c r="D34" s="23" t="s">
        <v>132</v>
      </c>
      <c r="E34" s="23">
        <v>1215</v>
      </c>
      <c r="F34" s="23">
        <v>1271</v>
      </c>
      <c r="G34" s="23">
        <v>1217</v>
      </c>
      <c r="H34" s="23">
        <v>1230</v>
      </c>
      <c r="I34" s="23">
        <v>1214</v>
      </c>
    </row>
    <row r="35" spans="3:14">
      <c r="D35" s="23" t="s">
        <v>83</v>
      </c>
      <c r="E35" s="32" t="str">
        <f>HLOOKUP(E34,D26:V30,2,0)</f>
        <v>ravi</v>
      </c>
      <c r="F35" s="23" t="str">
        <f>IFERROR(HLOOKUP(F34,D26:V30,2,0),"not found")</f>
        <v>not found</v>
      </c>
      <c r="G35" s="23" t="str">
        <f>HLOOKUP(G34,D26:V30,2,0)</f>
        <v>hima</v>
      </c>
      <c r="H35" s="23" t="str">
        <f>IFERROR(HLOOKUP(H34,D26:V30,2,0),"not found")</f>
        <v>chandu</v>
      </c>
      <c r="I35" s="23" t="str">
        <f>HLOOKUP(I34,D26:V30,2,0)</f>
        <v>pavan</v>
      </c>
    </row>
    <row r="36" spans="3:14">
      <c r="D36" s="23" t="s">
        <v>84</v>
      </c>
      <c r="E36" s="32" t="str">
        <f>IFERROR(HLOOKUP(E34,D26:V30,3,0),"not found")</f>
        <v>Vii</v>
      </c>
      <c r="F36" t="str">
        <f>IFERROR(HLOOKUP(F34,D26:V30,3,0),"not found")</f>
        <v>not found</v>
      </c>
      <c r="G36" s="23" t="str">
        <f>HLOOKUP(G34,D26:V30,3,0)</f>
        <v>x</v>
      </c>
      <c r="I36" s="23" t="str">
        <f>HLOOKUP(I34,D26:V30,3,0)</f>
        <v>V</v>
      </c>
    </row>
    <row r="37" spans="3:14">
      <c r="D37" s="23" t="s">
        <v>87</v>
      </c>
      <c r="E37" s="32" t="str">
        <f>HLOOKUP(E34,D26:V30,4,0)</f>
        <v>kld</v>
      </c>
      <c r="F37" t="str">
        <f>IFERROR(HLOOKUP(F34,D26:V30,4,0),"not found")</f>
        <v>not found</v>
      </c>
      <c r="G37" s="23" t="str">
        <f>HLOOKUP(G34,D26:V30,4,0)</f>
        <v>ryd</v>
      </c>
      <c r="I37" s="23" t="str">
        <f>HLOOKUP(I34,D26:V30,4,0)</f>
        <v>atp</v>
      </c>
    </row>
    <row r="38" spans="3:14">
      <c r="D38" s="23" t="s">
        <v>88</v>
      </c>
      <c r="E38" s="32">
        <f>HLOOKUP(E34,D26:V30,5,0)</f>
        <v>356</v>
      </c>
      <c r="F38" t="str">
        <f>IFERROR(HLOOKUP(F34,D26:V30,5,0),"not found")</f>
        <v>not found</v>
      </c>
      <c r="G38" s="23">
        <f>HLOOKUP(G34,D26:V30,5,0)</f>
        <v>456</v>
      </c>
      <c r="I38" s="23">
        <f>HLOOKUP(I34,D26:V30,5,0)</f>
        <v>345</v>
      </c>
    </row>
    <row r="40" spans="3:14">
      <c r="D40" s="23" t="s">
        <v>155</v>
      </c>
      <c r="F40" t="s">
        <v>149</v>
      </c>
      <c r="G40" t="s">
        <v>154</v>
      </c>
      <c r="H40" t="s">
        <v>156</v>
      </c>
      <c r="I40" t="s">
        <v>157</v>
      </c>
      <c r="J40" t="s">
        <v>156</v>
      </c>
      <c r="K40" t="s">
        <v>158</v>
      </c>
    </row>
    <row r="41" spans="3:14">
      <c r="C41" t="s">
        <v>153</v>
      </c>
      <c r="D41" s="23" t="str">
        <f>LEFT(C41,SEARCH(" ",C41)-1)</f>
        <v>pavan</v>
      </c>
      <c r="F41" t="str">
        <f>MID(C41,6,11)</f>
        <v xml:space="preserve">  kumar  ka</v>
      </c>
      <c r="G41" t="str">
        <f>RIGHT(C41,5)</f>
        <v>karla</v>
      </c>
      <c r="H41">
        <f>LEN(C41)</f>
        <v>19</v>
      </c>
      <c r="I41" t="str">
        <f>SUBSTITUTE(C41," ","")</f>
        <v>pavankumarkarla</v>
      </c>
      <c r="J41">
        <f>LEN(I41)</f>
        <v>15</v>
      </c>
      <c r="K41">
        <f>H41-J41</f>
        <v>4</v>
      </c>
      <c r="L41" t="str">
        <f>SUBSTITUTE(C41," ","^",K41)</f>
        <v>pavan  kumar ^karla</v>
      </c>
      <c r="M41">
        <f>FIND("^",L41)</f>
        <v>14</v>
      </c>
      <c r="N41" t="e">
        <f>REPLACE(C41,1,L41,"")</f>
        <v>#VALUE!</v>
      </c>
    </row>
    <row r="42" spans="3:14">
      <c r="D42" t="str">
        <f>LEFT(C41,SEARCH(" ",C41)-1)</f>
        <v>pavan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E26"/>
  <sheetViews>
    <sheetView workbookViewId="0">
      <selection activeCell="H9" sqref="H9"/>
    </sheetView>
  </sheetViews>
  <sheetFormatPr defaultRowHeight="15"/>
  <cols>
    <col min="1" max="1" width="16.140625" bestFit="1" customWidth="1"/>
    <col min="2" max="2" width="12" bestFit="1" customWidth="1"/>
    <col min="3" max="3" width="10.42578125" bestFit="1" customWidth="1"/>
    <col min="4" max="4" width="10.42578125" customWidth="1"/>
    <col min="5" max="5" width="6" customWidth="1"/>
  </cols>
  <sheetData>
    <row r="3" spans="1:5">
      <c r="A3" s="15" t="s">
        <v>178</v>
      </c>
    </row>
    <row r="4" spans="1:5">
      <c r="A4" s="15" t="s">
        <v>161</v>
      </c>
      <c r="B4" s="15" t="s">
        <v>167</v>
      </c>
      <c r="C4" s="15" t="s">
        <v>179</v>
      </c>
      <c r="D4" s="15" t="s">
        <v>159</v>
      </c>
      <c r="E4" t="s">
        <v>28</v>
      </c>
    </row>
    <row r="5" spans="1:5">
      <c r="A5" t="s">
        <v>162</v>
      </c>
      <c r="B5" t="s">
        <v>169</v>
      </c>
      <c r="C5" t="s">
        <v>180</v>
      </c>
      <c r="D5" s="7">
        <v>43480</v>
      </c>
      <c r="E5" s="17">
        <v>10157</v>
      </c>
    </row>
    <row r="6" spans="1:5">
      <c r="D6" s="7">
        <v>43621</v>
      </c>
      <c r="E6" s="17">
        <v>26428</v>
      </c>
    </row>
    <row r="7" spans="1:5">
      <c r="B7" t="s">
        <v>172</v>
      </c>
      <c r="E7" s="17">
        <v>10157</v>
      </c>
    </row>
    <row r="8" spans="1:5">
      <c r="A8" t="s">
        <v>173</v>
      </c>
      <c r="E8" s="17">
        <v>10157</v>
      </c>
    </row>
    <row r="9" spans="1:5">
      <c r="A9" t="s">
        <v>164</v>
      </c>
      <c r="B9" t="s">
        <v>169</v>
      </c>
      <c r="C9" t="s">
        <v>181</v>
      </c>
      <c r="D9" s="7">
        <v>43542</v>
      </c>
      <c r="E9" s="17">
        <v>39999</v>
      </c>
    </row>
    <row r="10" spans="1:5">
      <c r="D10" s="7">
        <v>43624</v>
      </c>
      <c r="E10" s="17">
        <v>5525</v>
      </c>
    </row>
    <row r="11" spans="1:5">
      <c r="B11" t="s">
        <v>172</v>
      </c>
      <c r="E11" s="17">
        <v>5525</v>
      </c>
    </row>
    <row r="12" spans="1:5">
      <c r="A12" t="s">
        <v>174</v>
      </c>
      <c r="E12" s="17">
        <v>5525</v>
      </c>
    </row>
    <row r="13" spans="1:5">
      <c r="A13" t="s">
        <v>163</v>
      </c>
      <c r="B13" t="s">
        <v>169</v>
      </c>
      <c r="C13" t="s">
        <v>182</v>
      </c>
      <c r="D13" s="7">
        <v>43467</v>
      </c>
      <c r="E13" s="17">
        <v>25754</v>
      </c>
    </row>
    <row r="14" spans="1:5">
      <c r="D14" s="7">
        <v>43578</v>
      </c>
      <c r="E14" s="17">
        <v>22713</v>
      </c>
    </row>
    <row r="15" spans="1:5">
      <c r="D15" s="7">
        <v>43598</v>
      </c>
      <c r="E15" s="17">
        <v>36216</v>
      </c>
    </row>
    <row r="16" spans="1:5">
      <c r="B16" t="s">
        <v>172</v>
      </c>
      <c r="E16" s="17">
        <v>22713</v>
      </c>
    </row>
    <row r="17" spans="1:5">
      <c r="A17" t="s">
        <v>175</v>
      </c>
      <c r="E17" s="17">
        <v>22713</v>
      </c>
    </row>
    <row r="18" spans="1:5">
      <c r="A18" t="s">
        <v>67</v>
      </c>
      <c r="B18" t="s">
        <v>169</v>
      </c>
      <c r="C18" t="s">
        <v>183</v>
      </c>
      <c r="D18" t="s">
        <v>160</v>
      </c>
      <c r="E18" s="17">
        <v>23444</v>
      </c>
    </row>
    <row r="19" spans="1:5">
      <c r="D19" s="7">
        <v>43506</v>
      </c>
      <c r="E19" s="17">
        <v>32656</v>
      </c>
    </row>
    <row r="20" spans="1:5">
      <c r="B20" t="s">
        <v>172</v>
      </c>
      <c r="E20" s="17">
        <v>23444</v>
      </c>
    </row>
    <row r="21" spans="1:5">
      <c r="A21" t="s">
        <v>176</v>
      </c>
      <c r="E21" s="17">
        <v>23444</v>
      </c>
    </row>
    <row r="22" spans="1:5">
      <c r="A22" t="s">
        <v>165</v>
      </c>
      <c r="B22" t="s">
        <v>169</v>
      </c>
      <c r="C22" t="s">
        <v>184</v>
      </c>
      <c r="D22" s="7">
        <v>43503</v>
      </c>
      <c r="E22" s="17">
        <v>8345</v>
      </c>
    </row>
    <row r="23" spans="1:5">
      <c r="D23" s="7">
        <v>43583</v>
      </c>
      <c r="E23" s="17">
        <v>49755</v>
      </c>
    </row>
    <row r="24" spans="1:5">
      <c r="B24" t="s">
        <v>172</v>
      </c>
      <c r="E24" s="17">
        <v>8345</v>
      </c>
    </row>
    <row r="25" spans="1:5">
      <c r="A25" t="s">
        <v>177</v>
      </c>
      <c r="E25" s="17">
        <v>8345</v>
      </c>
    </row>
    <row r="26" spans="1:5">
      <c r="A26" t="s">
        <v>134</v>
      </c>
      <c r="E26" s="17">
        <v>5525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B48"/>
  <sheetViews>
    <sheetView workbookViewId="0">
      <selection activeCell="C3" sqref="C3"/>
    </sheetView>
  </sheetViews>
  <sheetFormatPr defaultRowHeight="15"/>
  <cols>
    <col min="1" max="1" width="16.140625" bestFit="1" customWidth="1"/>
    <col min="2" max="2" width="12" bestFit="1" customWidth="1"/>
  </cols>
  <sheetData>
    <row r="3" spans="1:2">
      <c r="A3" s="15" t="s">
        <v>133</v>
      </c>
      <c r="B3" t="s">
        <v>171</v>
      </c>
    </row>
    <row r="4" spans="1:2">
      <c r="A4" s="16" t="s">
        <v>162</v>
      </c>
      <c r="B4" s="17">
        <v>190285</v>
      </c>
    </row>
    <row r="5" spans="1:2">
      <c r="A5" s="18" t="s">
        <v>180</v>
      </c>
      <c r="B5" s="17"/>
    </row>
    <row r="6" spans="1:2">
      <c r="A6" s="33">
        <v>43466</v>
      </c>
      <c r="B6" s="17">
        <v>21011</v>
      </c>
    </row>
    <row r="7" spans="1:2">
      <c r="A7" s="33">
        <v>43480</v>
      </c>
      <c r="B7" s="17">
        <v>10157</v>
      </c>
    </row>
    <row r="8" spans="1:2">
      <c r="A8" s="33">
        <v>43504</v>
      </c>
      <c r="B8" s="17">
        <v>14409</v>
      </c>
    </row>
    <row r="9" spans="1:2">
      <c r="A9" s="33">
        <v>43577</v>
      </c>
      <c r="B9" s="17">
        <v>48225</v>
      </c>
    </row>
    <row r="10" spans="1:2">
      <c r="A10" s="33">
        <v>43584</v>
      </c>
      <c r="B10" s="17">
        <v>24724</v>
      </c>
    </row>
    <row r="11" spans="1:2">
      <c r="A11" s="33">
        <v>43597</v>
      </c>
      <c r="B11" s="17">
        <v>45331</v>
      </c>
    </row>
    <row r="12" spans="1:2">
      <c r="A12" s="33">
        <v>43621</v>
      </c>
      <c r="B12" s="17">
        <v>26428</v>
      </c>
    </row>
    <row r="13" spans="1:2">
      <c r="A13" s="16" t="s">
        <v>164</v>
      </c>
      <c r="B13" s="17">
        <v>127855</v>
      </c>
    </row>
    <row r="14" spans="1:2">
      <c r="A14" s="18" t="s">
        <v>181</v>
      </c>
      <c r="B14" s="17"/>
    </row>
    <row r="15" spans="1:2">
      <c r="A15" s="33">
        <v>43469</v>
      </c>
      <c r="B15" s="17">
        <v>20834</v>
      </c>
    </row>
    <row r="16" spans="1:2">
      <c r="A16" s="33">
        <v>43507</v>
      </c>
      <c r="B16" s="17">
        <v>23473</v>
      </c>
    </row>
    <row r="17" spans="1:2">
      <c r="A17" s="33">
        <v>43542</v>
      </c>
      <c r="B17" s="17">
        <v>39999</v>
      </c>
    </row>
    <row r="18" spans="1:2">
      <c r="A18" s="33">
        <v>43580</v>
      </c>
      <c r="B18" s="17">
        <v>4161</v>
      </c>
    </row>
    <row r="19" spans="1:2">
      <c r="A19" s="33">
        <v>43600</v>
      </c>
      <c r="B19" s="17">
        <v>10745</v>
      </c>
    </row>
    <row r="20" spans="1:2">
      <c r="A20" s="33">
        <v>43617</v>
      </c>
      <c r="B20" s="17">
        <v>23118</v>
      </c>
    </row>
    <row r="21" spans="1:2">
      <c r="A21" s="33">
        <v>43624</v>
      </c>
      <c r="B21" s="17">
        <v>5525</v>
      </c>
    </row>
    <row r="22" spans="1:2">
      <c r="A22" s="16" t="s">
        <v>163</v>
      </c>
      <c r="B22" s="17">
        <v>194225</v>
      </c>
    </row>
    <row r="23" spans="1:2">
      <c r="A23" s="18" t="s">
        <v>182</v>
      </c>
      <c r="B23" s="17"/>
    </row>
    <row r="24" spans="1:2">
      <c r="A24" s="33">
        <v>43467</v>
      </c>
      <c r="B24" s="17">
        <v>25754</v>
      </c>
    </row>
    <row r="25" spans="1:2">
      <c r="A25" s="33">
        <v>43505</v>
      </c>
      <c r="B25" s="17">
        <v>48562</v>
      </c>
    </row>
    <row r="26" spans="1:2">
      <c r="A26" s="33">
        <v>43540</v>
      </c>
      <c r="B26" s="17">
        <v>49894</v>
      </c>
    </row>
    <row r="27" spans="1:2">
      <c r="A27" s="33">
        <v>43578</v>
      </c>
      <c r="B27" s="17">
        <v>22713</v>
      </c>
    </row>
    <row r="28" spans="1:2">
      <c r="A28" s="33">
        <v>43598</v>
      </c>
      <c r="B28" s="17">
        <v>36216</v>
      </c>
    </row>
    <row r="29" spans="1:2">
      <c r="A29" s="33">
        <v>43622</v>
      </c>
      <c r="B29" s="17">
        <v>4566</v>
      </c>
    </row>
    <row r="30" spans="1:2">
      <c r="A30" s="33">
        <v>43646</v>
      </c>
      <c r="B30" s="17">
        <v>6520</v>
      </c>
    </row>
    <row r="31" spans="1:2">
      <c r="A31" s="16" t="s">
        <v>67</v>
      </c>
      <c r="B31" s="17">
        <v>168608</v>
      </c>
    </row>
    <row r="32" spans="1:2">
      <c r="A32" s="18" t="s">
        <v>183</v>
      </c>
      <c r="B32" s="17"/>
    </row>
    <row r="33" spans="1:2">
      <c r="A33" s="19" t="s">
        <v>160</v>
      </c>
      <c r="B33" s="17">
        <v>23444</v>
      </c>
    </row>
    <row r="34" spans="1:2">
      <c r="A34" s="33">
        <v>43468</v>
      </c>
      <c r="B34" s="17">
        <v>27572</v>
      </c>
    </row>
    <row r="35" spans="1:2">
      <c r="A35" s="33">
        <v>43506</v>
      </c>
      <c r="B35" s="17">
        <v>32656</v>
      </c>
    </row>
    <row r="36" spans="1:2">
      <c r="A36" s="33">
        <v>43541</v>
      </c>
      <c r="B36" s="17">
        <v>34712</v>
      </c>
    </row>
    <row r="37" spans="1:2">
      <c r="A37" s="33">
        <v>43579</v>
      </c>
      <c r="B37" s="17">
        <v>6149</v>
      </c>
    </row>
    <row r="38" spans="1:2">
      <c r="A38" s="33">
        <v>43599</v>
      </c>
      <c r="B38" s="17">
        <v>33749</v>
      </c>
    </row>
    <row r="39" spans="1:2">
      <c r="A39" s="33">
        <v>43623</v>
      </c>
      <c r="B39" s="17">
        <v>10326</v>
      </c>
    </row>
    <row r="40" spans="1:2">
      <c r="A40" s="16" t="s">
        <v>165</v>
      </c>
      <c r="B40" s="17">
        <v>165187</v>
      </c>
    </row>
    <row r="41" spans="1:2">
      <c r="A41" s="18" t="s">
        <v>184</v>
      </c>
      <c r="B41" s="17"/>
    </row>
    <row r="42" spans="1:2">
      <c r="A42" s="33">
        <v>43503</v>
      </c>
      <c r="B42" s="17">
        <v>8345</v>
      </c>
    </row>
    <row r="43" spans="1:2">
      <c r="A43" s="33">
        <v>43510</v>
      </c>
      <c r="B43" s="17">
        <v>38982</v>
      </c>
    </row>
    <row r="44" spans="1:2">
      <c r="A44" s="33">
        <v>43545</v>
      </c>
      <c r="B44" s="17">
        <v>9515</v>
      </c>
    </row>
    <row r="45" spans="1:2">
      <c r="A45" s="33">
        <v>43583</v>
      </c>
      <c r="B45" s="17">
        <v>49755</v>
      </c>
    </row>
    <row r="46" spans="1:2">
      <c r="A46" s="33">
        <v>43596</v>
      </c>
      <c r="B46" s="17">
        <v>18786</v>
      </c>
    </row>
    <row r="47" spans="1:2">
      <c r="A47" s="33">
        <v>43620</v>
      </c>
      <c r="B47" s="17">
        <v>39804</v>
      </c>
    </row>
    <row r="48" spans="1:2">
      <c r="A48" s="16" t="s">
        <v>134</v>
      </c>
      <c r="B48" s="17">
        <v>846160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C5" sqref="C5"/>
    </sheetView>
  </sheetViews>
  <sheetFormatPr defaultRowHeight="15"/>
  <cols>
    <col min="1" max="1" width="14.140625" bestFit="1" customWidth="1"/>
    <col min="2" max="2" width="12" bestFit="1" customWidth="1"/>
    <col min="3" max="3" width="13.140625" bestFit="1" customWidth="1"/>
    <col min="4" max="4" width="20" bestFit="1" customWidth="1"/>
  </cols>
  <sheetData>
    <row r="1" spans="1:4">
      <c r="A1" s="15" t="s">
        <v>167</v>
      </c>
      <c r="B1" t="s">
        <v>168</v>
      </c>
    </row>
    <row r="3" spans="1:4">
      <c r="B3" s="15" t="s">
        <v>136</v>
      </c>
    </row>
    <row r="4" spans="1:4">
      <c r="A4" s="15" t="s">
        <v>133</v>
      </c>
      <c r="B4" t="s">
        <v>171</v>
      </c>
      <c r="C4" t="s">
        <v>186</v>
      </c>
      <c r="D4" t="s">
        <v>187</v>
      </c>
    </row>
    <row r="5" spans="1:4">
      <c r="A5" s="16" t="s">
        <v>162</v>
      </c>
      <c r="B5" s="17">
        <v>114567</v>
      </c>
      <c r="C5" s="17">
        <v>0</v>
      </c>
      <c r="D5" s="17">
        <v>0</v>
      </c>
    </row>
    <row r="6" spans="1:4">
      <c r="A6" s="34">
        <v>43466</v>
      </c>
      <c r="B6" s="17">
        <v>21011</v>
      </c>
      <c r="C6" s="17">
        <v>0</v>
      </c>
      <c r="D6" s="17">
        <v>0</v>
      </c>
    </row>
    <row r="7" spans="1:4">
      <c r="A7" s="34">
        <v>43577</v>
      </c>
      <c r="B7" s="17">
        <v>48225</v>
      </c>
      <c r="C7" s="17">
        <v>0</v>
      </c>
      <c r="D7" s="17">
        <v>0</v>
      </c>
    </row>
    <row r="8" spans="1:4">
      <c r="A8" s="34">
        <v>43597</v>
      </c>
      <c r="B8" s="17">
        <v>45331</v>
      </c>
      <c r="C8" s="17">
        <v>0</v>
      </c>
      <c r="D8" s="17">
        <v>0</v>
      </c>
    </row>
    <row r="9" spans="1:4">
      <c r="A9" s="16" t="s">
        <v>164</v>
      </c>
      <c r="B9" s="17">
        <v>35740</v>
      </c>
      <c r="C9" s="17">
        <v>0</v>
      </c>
      <c r="D9" s="17">
        <v>0</v>
      </c>
    </row>
    <row r="10" spans="1:4">
      <c r="A10" s="34">
        <v>43469</v>
      </c>
      <c r="B10" s="17">
        <v>20834</v>
      </c>
      <c r="C10" s="17">
        <v>0</v>
      </c>
      <c r="D10" s="17">
        <v>0</v>
      </c>
    </row>
    <row r="11" spans="1:4">
      <c r="A11" s="34">
        <v>43580</v>
      </c>
      <c r="B11" s="17">
        <v>4161</v>
      </c>
      <c r="C11" s="17">
        <v>0</v>
      </c>
      <c r="D11" s="17">
        <v>0</v>
      </c>
    </row>
    <row r="12" spans="1:4">
      <c r="A12" s="34">
        <v>43600</v>
      </c>
      <c r="B12" s="17">
        <v>10745</v>
      </c>
      <c r="C12" s="17">
        <v>0</v>
      </c>
      <c r="D12" s="17">
        <v>0</v>
      </c>
    </row>
    <row r="13" spans="1:4">
      <c r="A13" s="16" t="s">
        <v>163</v>
      </c>
      <c r="B13" s="17">
        <v>55082</v>
      </c>
      <c r="C13" s="17">
        <v>0</v>
      </c>
      <c r="D13" s="17">
        <v>0</v>
      </c>
    </row>
    <row r="14" spans="1:4">
      <c r="A14" s="34">
        <v>43505</v>
      </c>
      <c r="B14" s="17">
        <v>48562</v>
      </c>
      <c r="C14" s="17">
        <v>0</v>
      </c>
      <c r="D14" s="17">
        <v>0</v>
      </c>
    </row>
    <row r="15" spans="1:4">
      <c r="A15" s="34">
        <v>43646</v>
      </c>
      <c r="B15" s="17">
        <v>6520</v>
      </c>
      <c r="C15" s="17">
        <v>0</v>
      </c>
      <c r="D15" s="17">
        <v>0</v>
      </c>
    </row>
    <row r="16" spans="1:4">
      <c r="A16" s="16" t="s">
        <v>67</v>
      </c>
      <c r="B16" s="17">
        <v>45038</v>
      </c>
      <c r="C16" s="17">
        <v>0</v>
      </c>
      <c r="D16" s="17">
        <v>0</v>
      </c>
    </row>
    <row r="17" spans="1:4">
      <c r="A17" s="34">
        <v>43541</v>
      </c>
      <c r="B17" s="17">
        <v>34712</v>
      </c>
      <c r="C17" s="17">
        <v>0</v>
      </c>
      <c r="D17" s="17">
        <v>0</v>
      </c>
    </row>
    <row r="18" spans="1:4">
      <c r="A18" s="34">
        <v>43623</v>
      </c>
      <c r="B18" s="17">
        <v>10326</v>
      </c>
      <c r="C18" s="17">
        <v>0</v>
      </c>
      <c r="D18" s="17">
        <v>0</v>
      </c>
    </row>
    <row r="19" spans="1:4">
      <c r="A19" s="16" t="s">
        <v>165</v>
      </c>
      <c r="B19" s="17">
        <v>78786</v>
      </c>
      <c r="C19" s="17">
        <v>0</v>
      </c>
      <c r="D19" s="17">
        <v>0</v>
      </c>
    </row>
    <row r="20" spans="1:4">
      <c r="A20" s="34">
        <v>43510</v>
      </c>
      <c r="B20" s="17">
        <v>38982</v>
      </c>
      <c r="C20" s="17">
        <v>0</v>
      </c>
      <c r="D20" s="17">
        <v>0</v>
      </c>
    </row>
    <row r="21" spans="1:4">
      <c r="A21" s="34">
        <v>43620</v>
      </c>
      <c r="B21" s="17">
        <v>39804</v>
      </c>
      <c r="C21" s="17">
        <v>0</v>
      </c>
      <c r="D21" s="17">
        <v>0</v>
      </c>
    </row>
    <row r="22" spans="1:4">
      <c r="A22" s="16" t="s">
        <v>134</v>
      </c>
      <c r="B22" s="17">
        <v>329213</v>
      </c>
      <c r="C22" s="17">
        <v>0</v>
      </c>
      <c r="D22" s="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1" max="1" width="10.7109375" customWidth="1"/>
    <col min="2" max="2" width="12.42578125" customWidth="1"/>
    <col min="5" max="5" width="12.28515625" customWidth="1"/>
  </cols>
  <sheetData>
    <row r="1" spans="1:5">
      <c r="A1" t="s">
        <v>159</v>
      </c>
      <c r="B1" t="s">
        <v>161</v>
      </c>
      <c r="C1" t="s">
        <v>166</v>
      </c>
      <c r="D1" t="s">
        <v>167</v>
      </c>
      <c r="E1" t="s">
        <v>188</v>
      </c>
    </row>
    <row r="2" spans="1:5">
      <c r="A2" s="7">
        <v>43466</v>
      </c>
      <c r="B2" t="s">
        <v>162</v>
      </c>
      <c r="C2">
        <v>38756</v>
      </c>
      <c r="D2" t="s">
        <v>168</v>
      </c>
      <c r="E2">
        <v>309</v>
      </c>
    </row>
    <row r="3" spans="1:5">
      <c r="A3" s="7">
        <v>43577</v>
      </c>
      <c r="B3" t="s">
        <v>162</v>
      </c>
      <c r="C3">
        <v>3207</v>
      </c>
      <c r="D3" t="s">
        <v>168</v>
      </c>
      <c r="E3">
        <v>212</v>
      </c>
    </row>
    <row r="4" spans="1:5">
      <c r="A4" s="7">
        <v>43597</v>
      </c>
      <c r="B4" t="s">
        <v>162</v>
      </c>
      <c r="C4">
        <v>34681</v>
      </c>
      <c r="D4" t="s">
        <v>168</v>
      </c>
      <c r="E4">
        <v>198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topLeftCell="A4" workbookViewId="0">
      <selection activeCell="B26" sqref="B26:B27"/>
    </sheetView>
  </sheetViews>
  <sheetFormatPr defaultRowHeight="15"/>
  <cols>
    <col min="1" max="1" width="14.140625" bestFit="1" customWidth="1"/>
    <col min="2" max="2" width="12" bestFit="1" customWidth="1"/>
  </cols>
  <sheetData>
    <row r="1" spans="1:2">
      <c r="A1" s="15" t="s">
        <v>167</v>
      </c>
      <c r="B1" t="s">
        <v>168</v>
      </c>
    </row>
    <row r="3" spans="1:2">
      <c r="A3" s="15" t="s">
        <v>133</v>
      </c>
      <c r="B3" t="s">
        <v>171</v>
      </c>
    </row>
    <row r="4" spans="1:2">
      <c r="A4" s="16" t="s">
        <v>162</v>
      </c>
      <c r="B4" s="17">
        <v>76644</v>
      </c>
    </row>
    <row r="5" spans="1:2">
      <c r="A5" s="34">
        <v>43466</v>
      </c>
      <c r="B5" s="17">
        <v>38756</v>
      </c>
    </row>
    <row r="6" spans="1:2">
      <c r="A6" s="34">
        <v>43577</v>
      </c>
      <c r="B6" s="17">
        <v>3207</v>
      </c>
    </row>
    <row r="7" spans="1:2">
      <c r="A7" s="34">
        <v>43597</v>
      </c>
      <c r="B7" s="17">
        <v>34681</v>
      </c>
    </row>
    <row r="8" spans="1:2">
      <c r="A8" s="16" t="s">
        <v>164</v>
      </c>
      <c r="B8" s="17">
        <v>71902</v>
      </c>
    </row>
    <row r="9" spans="1:2">
      <c r="A9" s="34">
        <v>43469</v>
      </c>
      <c r="B9" s="17">
        <v>2509</v>
      </c>
    </row>
    <row r="10" spans="1:2">
      <c r="A10" s="34">
        <v>43580</v>
      </c>
      <c r="B10" s="17">
        <v>39919</v>
      </c>
    </row>
    <row r="11" spans="1:2">
      <c r="A11" s="34">
        <v>43600</v>
      </c>
      <c r="B11" s="17">
        <v>29474</v>
      </c>
    </row>
    <row r="12" spans="1:2">
      <c r="A12" s="16" t="s">
        <v>163</v>
      </c>
      <c r="B12" s="17">
        <v>78738</v>
      </c>
    </row>
    <row r="13" spans="1:2">
      <c r="A13" s="34">
        <v>43505</v>
      </c>
      <c r="B13" s="17">
        <v>41399</v>
      </c>
    </row>
    <row r="14" spans="1:2">
      <c r="A14" s="34">
        <v>43646</v>
      </c>
      <c r="B14" s="17">
        <v>37339</v>
      </c>
    </row>
    <row r="15" spans="1:2">
      <c r="A15" s="16" t="s">
        <v>67</v>
      </c>
      <c r="B15" s="17">
        <v>50126</v>
      </c>
    </row>
    <row r="16" spans="1:2">
      <c r="A16" s="34">
        <v>43541</v>
      </c>
      <c r="B16" s="17">
        <v>40636</v>
      </c>
    </row>
    <row r="17" spans="1:2">
      <c r="A17" s="34">
        <v>43623</v>
      </c>
      <c r="B17" s="17">
        <v>9490</v>
      </c>
    </row>
    <row r="18" spans="1:2">
      <c r="A18" s="16" t="s">
        <v>165</v>
      </c>
      <c r="B18" s="17">
        <v>72903</v>
      </c>
    </row>
    <row r="19" spans="1:2">
      <c r="A19" s="34">
        <v>43510</v>
      </c>
      <c r="B19" s="17">
        <v>34545</v>
      </c>
    </row>
    <row r="20" spans="1:2">
      <c r="A20" s="34">
        <v>43620</v>
      </c>
      <c r="B20" s="17">
        <v>38358</v>
      </c>
    </row>
    <row r="21" spans="1:2">
      <c r="A21" s="16" t="s">
        <v>134</v>
      </c>
      <c r="B21" s="17">
        <v>350313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15.85546875" bestFit="1" customWidth="1"/>
    <col min="2" max="2" width="11.7109375" bestFit="1" customWidth="1"/>
    <col min="3" max="3" width="16.42578125" bestFit="1" customWidth="1"/>
  </cols>
  <sheetData>
    <row r="1" spans="1:3">
      <c r="A1" s="35" t="s">
        <v>191</v>
      </c>
    </row>
    <row r="2" spans="1:3">
      <c r="A2" s="36" t="s">
        <v>192</v>
      </c>
      <c r="B2" s="36" t="s">
        <v>193</v>
      </c>
      <c r="C2" s="36" t="s">
        <v>194</v>
      </c>
    </row>
    <row r="3" spans="1:3">
      <c r="A3">
        <v>1</v>
      </c>
      <c r="B3" t="s">
        <v>197</v>
      </c>
      <c r="C3" t="s">
        <v>198</v>
      </c>
    </row>
    <row r="5" spans="1:3">
      <c r="A5" s="35" t="s">
        <v>195</v>
      </c>
    </row>
    <row r="6" spans="1:3">
      <c r="A6" s="36" t="s">
        <v>192</v>
      </c>
      <c r="B6" s="36" t="s">
        <v>196</v>
      </c>
      <c r="C6" s="36" t="s">
        <v>194</v>
      </c>
    </row>
    <row r="9" spans="1:3">
      <c r="A9" s="35" t="s">
        <v>199</v>
      </c>
      <c r="B9" t="s">
        <v>200</v>
      </c>
    </row>
    <row r="10" spans="1:3">
      <c r="B10" t="s">
        <v>201</v>
      </c>
    </row>
    <row r="12" spans="1:3">
      <c r="B12" t="s">
        <v>202</v>
      </c>
    </row>
    <row r="13" spans="1:3">
      <c r="B13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7" sqref="C7"/>
    </sheetView>
  </sheetViews>
  <sheetFormatPr defaultRowHeight="15"/>
  <cols>
    <col min="1" max="1" width="10.42578125" bestFit="1" customWidth="1"/>
    <col min="2" max="2" width="12.42578125" customWidth="1"/>
    <col min="5" max="5" width="12.28515625" customWidth="1"/>
  </cols>
  <sheetData>
    <row r="1" spans="1:5">
      <c r="A1" t="s">
        <v>159</v>
      </c>
      <c r="B1" t="s">
        <v>161</v>
      </c>
      <c r="C1" t="s">
        <v>166</v>
      </c>
      <c r="D1" t="s">
        <v>167</v>
      </c>
      <c r="E1" t="s">
        <v>188</v>
      </c>
    </row>
    <row r="2" spans="1:5">
      <c r="A2" s="7">
        <v>43466</v>
      </c>
      <c r="B2" t="s">
        <v>162</v>
      </c>
      <c r="C2">
        <v>38756</v>
      </c>
      <c r="D2" t="s">
        <v>168</v>
      </c>
      <c r="E2">
        <v>309</v>
      </c>
    </row>
    <row r="3" spans="1:5">
      <c r="A3" s="7">
        <v>43577</v>
      </c>
      <c r="B3" t="s">
        <v>162</v>
      </c>
      <c r="C3">
        <v>3207</v>
      </c>
      <c r="D3" t="s">
        <v>168</v>
      </c>
      <c r="E3">
        <v>212</v>
      </c>
    </row>
    <row r="4" spans="1:5">
      <c r="A4" s="7">
        <v>43597</v>
      </c>
      <c r="B4" t="s">
        <v>162</v>
      </c>
      <c r="C4">
        <v>34681</v>
      </c>
      <c r="D4" t="s">
        <v>168</v>
      </c>
      <c r="E4">
        <v>198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I3" sqref="I3"/>
    </sheetView>
  </sheetViews>
  <sheetFormatPr defaultRowHeight="15"/>
  <cols>
    <col min="1" max="1" width="13.140625" customWidth="1"/>
    <col min="2" max="2" width="20.5703125" bestFit="1" customWidth="1"/>
    <col min="3" max="3" width="18.5703125" customWidth="1"/>
    <col min="4" max="5" width="18.5703125" bestFit="1" customWidth="1"/>
  </cols>
  <sheetData>
    <row r="1" spans="1:4">
      <c r="A1" s="15" t="s">
        <v>167</v>
      </c>
      <c r="B1" t="s">
        <v>185</v>
      </c>
    </row>
    <row r="2" spans="1:4">
      <c r="A2" s="15" t="s">
        <v>166</v>
      </c>
      <c r="B2" t="s">
        <v>185</v>
      </c>
    </row>
    <row r="4" spans="1:4">
      <c r="B4" s="15" t="s">
        <v>136</v>
      </c>
    </row>
    <row r="5" spans="1:4">
      <c r="A5" s="15" t="s">
        <v>133</v>
      </c>
      <c r="B5" t="s">
        <v>189</v>
      </c>
      <c r="C5" t="s">
        <v>190</v>
      </c>
      <c r="D5" t="s">
        <v>204</v>
      </c>
    </row>
    <row r="6" spans="1:4">
      <c r="A6" s="16" t="s">
        <v>160</v>
      </c>
      <c r="B6" s="17">
        <v>274</v>
      </c>
      <c r="C6" s="17">
        <v>43474</v>
      </c>
      <c r="D6" s="17">
        <v>1</v>
      </c>
    </row>
    <row r="7" spans="1:4">
      <c r="A7" s="37">
        <v>43466</v>
      </c>
      <c r="B7" s="17">
        <v>309</v>
      </c>
      <c r="C7" s="17">
        <v>38447</v>
      </c>
      <c r="D7" s="17">
        <v>1</v>
      </c>
    </row>
    <row r="8" spans="1:4">
      <c r="A8" s="37">
        <v>43467</v>
      </c>
      <c r="B8" s="17">
        <v>329</v>
      </c>
      <c r="C8" s="17">
        <v>23317</v>
      </c>
      <c r="D8" s="17">
        <v>1</v>
      </c>
    </row>
    <row r="9" spans="1:4">
      <c r="A9" s="37">
        <v>43468</v>
      </c>
      <c r="B9" s="17">
        <v>485</v>
      </c>
      <c r="C9" s="17">
        <v>9204</v>
      </c>
      <c r="D9" s="17">
        <v>1</v>
      </c>
    </row>
    <row r="10" spans="1:4">
      <c r="A10" s="37">
        <v>43469</v>
      </c>
      <c r="B10" s="17">
        <v>386</v>
      </c>
      <c r="C10" s="17">
        <v>2123</v>
      </c>
      <c r="D10" s="17">
        <v>1</v>
      </c>
    </row>
    <row r="11" spans="1:4">
      <c r="A11" s="37">
        <v>43480</v>
      </c>
      <c r="B11" s="17">
        <v>488</v>
      </c>
      <c r="C11" s="17">
        <v>23238</v>
      </c>
      <c r="D11" s="17">
        <v>1</v>
      </c>
    </row>
    <row r="12" spans="1:4">
      <c r="A12" s="37">
        <v>43503</v>
      </c>
      <c r="B12" s="17">
        <v>133</v>
      </c>
      <c r="C12" s="17">
        <v>39162</v>
      </c>
      <c r="D12" s="17">
        <v>1</v>
      </c>
    </row>
    <row r="13" spans="1:4">
      <c r="A13" s="37">
        <v>43504</v>
      </c>
      <c r="B13" s="17">
        <v>452</v>
      </c>
      <c r="C13" s="17">
        <v>7408</v>
      </c>
      <c r="D13" s="17">
        <v>1</v>
      </c>
    </row>
    <row r="14" spans="1:4">
      <c r="A14" s="37">
        <v>43505</v>
      </c>
      <c r="B14" s="17">
        <v>327</v>
      </c>
      <c r="C14" s="17">
        <v>41072</v>
      </c>
      <c r="D14" s="17">
        <v>1</v>
      </c>
    </row>
    <row r="15" spans="1:4">
      <c r="A15" s="37">
        <v>43506</v>
      </c>
      <c r="B15" s="17">
        <v>197</v>
      </c>
      <c r="C15" s="17">
        <v>38271</v>
      </c>
      <c r="D15" s="17">
        <v>1</v>
      </c>
    </row>
    <row r="16" spans="1:4">
      <c r="A16" s="37">
        <v>43507</v>
      </c>
      <c r="B16" s="17">
        <v>472</v>
      </c>
      <c r="C16" s="17">
        <v>785</v>
      </c>
      <c r="D16" s="17">
        <v>1</v>
      </c>
    </row>
    <row r="17" spans="1:4">
      <c r="A17" s="37">
        <v>43510</v>
      </c>
      <c r="B17" s="17">
        <v>423</v>
      </c>
      <c r="C17" s="17">
        <v>34122</v>
      </c>
      <c r="D17" s="17">
        <v>1</v>
      </c>
    </row>
    <row r="18" spans="1:4">
      <c r="A18" s="37">
        <v>43540</v>
      </c>
      <c r="B18" s="17">
        <v>298</v>
      </c>
      <c r="C18" s="17">
        <v>10895</v>
      </c>
      <c r="D18" s="17">
        <v>1</v>
      </c>
    </row>
    <row r="19" spans="1:4">
      <c r="A19" s="37">
        <v>43541</v>
      </c>
      <c r="B19" s="17">
        <v>159</v>
      </c>
      <c r="C19" s="17">
        <v>40477</v>
      </c>
      <c r="D19" s="17">
        <v>1</v>
      </c>
    </row>
    <row r="20" spans="1:4">
      <c r="A20" s="37">
        <v>43542</v>
      </c>
      <c r="B20" s="17">
        <v>214</v>
      </c>
      <c r="C20" s="17">
        <v>5788</v>
      </c>
      <c r="D20" s="17">
        <v>1</v>
      </c>
    </row>
    <row r="21" spans="1:4">
      <c r="A21" s="37">
        <v>43545</v>
      </c>
      <c r="B21" s="17">
        <v>137</v>
      </c>
      <c r="C21" s="17">
        <v>35213</v>
      </c>
      <c r="D21" s="17">
        <v>1</v>
      </c>
    </row>
    <row r="22" spans="1:4">
      <c r="A22" s="37">
        <v>43577</v>
      </c>
      <c r="B22" s="17">
        <v>212</v>
      </c>
      <c r="C22" s="17">
        <v>2995</v>
      </c>
      <c r="D22" s="17">
        <v>1</v>
      </c>
    </row>
    <row r="23" spans="1:4">
      <c r="A23" s="37">
        <v>43578</v>
      </c>
      <c r="B23" s="17">
        <v>375</v>
      </c>
      <c r="C23" s="17">
        <v>43453</v>
      </c>
      <c r="D23" s="17">
        <v>1</v>
      </c>
    </row>
    <row r="24" spans="1:4">
      <c r="A24" s="37">
        <v>43579</v>
      </c>
      <c r="B24" s="17">
        <v>175</v>
      </c>
      <c r="C24" s="17">
        <v>14656</v>
      </c>
      <c r="D24" s="17">
        <v>1</v>
      </c>
    </row>
    <row r="25" spans="1:4">
      <c r="A25" s="37">
        <v>43580</v>
      </c>
      <c r="B25" s="17">
        <v>172</v>
      </c>
      <c r="C25" s="17">
        <v>39747</v>
      </c>
      <c r="D25" s="17">
        <v>1</v>
      </c>
    </row>
    <row r="26" spans="1:4">
      <c r="A26" s="37">
        <v>43583</v>
      </c>
      <c r="B26" s="17">
        <v>277</v>
      </c>
      <c r="C26" s="17">
        <v>3649</v>
      </c>
      <c r="D26" s="17">
        <v>1</v>
      </c>
    </row>
    <row r="27" spans="1:4">
      <c r="A27" s="37">
        <v>43584</v>
      </c>
      <c r="B27" s="17">
        <v>453</v>
      </c>
      <c r="C27" s="17">
        <v>27557</v>
      </c>
      <c r="D27" s="17">
        <v>1</v>
      </c>
    </row>
    <row r="28" spans="1:4">
      <c r="A28" s="37">
        <v>43596</v>
      </c>
      <c r="B28" s="17">
        <v>337</v>
      </c>
      <c r="C28" s="17">
        <v>9964</v>
      </c>
      <c r="D28" s="17">
        <v>1</v>
      </c>
    </row>
    <row r="29" spans="1:4">
      <c r="A29" s="37">
        <v>43597</v>
      </c>
      <c r="B29" s="17">
        <v>198</v>
      </c>
      <c r="C29" s="17">
        <v>34483</v>
      </c>
      <c r="D29" s="17">
        <v>1</v>
      </c>
    </row>
    <row r="30" spans="1:4">
      <c r="A30" s="37">
        <v>43598</v>
      </c>
      <c r="B30" s="17">
        <v>453</v>
      </c>
      <c r="C30" s="17">
        <v>32670</v>
      </c>
      <c r="D30" s="17">
        <v>1</v>
      </c>
    </row>
    <row r="31" spans="1:4">
      <c r="A31" s="37">
        <v>43599</v>
      </c>
      <c r="B31" s="17">
        <v>430</v>
      </c>
      <c r="C31" s="17">
        <v>23528</v>
      </c>
      <c r="D31" s="17">
        <v>1</v>
      </c>
    </row>
    <row r="32" spans="1:4">
      <c r="A32" s="37">
        <v>43600</v>
      </c>
      <c r="B32" s="17">
        <v>363</v>
      </c>
      <c r="C32" s="17">
        <v>29111</v>
      </c>
      <c r="D32" s="17">
        <v>1</v>
      </c>
    </row>
    <row r="33" spans="1:4">
      <c r="A33" s="37">
        <v>43617</v>
      </c>
      <c r="B33" s="17">
        <v>294</v>
      </c>
      <c r="C33" s="17">
        <v>28064</v>
      </c>
      <c r="D33" s="17">
        <v>1</v>
      </c>
    </row>
    <row r="34" spans="1:4">
      <c r="A34" s="37">
        <v>43620</v>
      </c>
      <c r="B34" s="17">
        <v>446</v>
      </c>
      <c r="C34" s="17">
        <v>37912</v>
      </c>
      <c r="D34" s="17">
        <v>1</v>
      </c>
    </row>
    <row r="35" spans="1:4">
      <c r="A35" s="37">
        <v>43621</v>
      </c>
      <c r="B35" s="17">
        <v>486</v>
      </c>
      <c r="C35" s="17">
        <v>45476</v>
      </c>
      <c r="D35" s="17">
        <v>1</v>
      </c>
    </row>
    <row r="36" spans="1:4">
      <c r="A36" s="37">
        <v>43622</v>
      </c>
      <c r="B36" s="17">
        <v>192</v>
      </c>
      <c r="C36" s="17">
        <v>26752</v>
      </c>
      <c r="D36" s="17">
        <v>1</v>
      </c>
    </row>
    <row r="37" spans="1:4">
      <c r="A37" s="37">
        <v>43623</v>
      </c>
      <c r="B37" s="17">
        <v>326</v>
      </c>
      <c r="C37" s="17">
        <v>9164</v>
      </c>
      <c r="D37" s="17">
        <v>1</v>
      </c>
    </row>
    <row r="38" spans="1:4">
      <c r="A38" s="37">
        <v>43624</v>
      </c>
      <c r="B38" s="17">
        <v>237</v>
      </c>
      <c r="C38" s="17">
        <v>20288</v>
      </c>
      <c r="D38" s="17">
        <v>1</v>
      </c>
    </row>
    <row r="39" spans="1:4">
      <c r="A39" s="37">
        <v>43646</v>
      </c>
      <c r="B39" s="17">
        <v>363</v>
      </c>
      <c r="C39" s="17">
        <v>36976</v>
      </c>
      <c r="D39" s="17">
        <v>1</v>
      </c>
    </row>
    <row r="40" spans="1:4">
      <c r="A40" s="16" t="s">
        <v>134</v>
      </c>
      <c r="B40" s="17">
        <v>319.76470588235293</v>
      </c>
      <c r="C40" s="17">
        <v>859441</v>
      </c>
      <c r="D40" s="17">
        <v>34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5"/>
  <dimension ref="A1:E35"/>
  <sheetViews>
    <sheetView workbookViewId="0"/>
  </sheetViews>
  <sheetFormatPr defaultRowHeight="15"/>
  <cols>
    <col min="1" max="1" width="10.42578125" bestFit="1" customWidth="1"/>
    <col min="2" max="2" width="10.28515625" bestFit="1" customWidth="1"/>
  </cols>
  <sheetData>
    <row r="1" spans="1:5">
      <c r="A1" t="s">
        <v>159</v>
      </c>
      <c r="B1" t="s">
        <v>161</v>
      </c>
      <c r="C1" t="s">
        <v>166</v>
      </c>
      <c r="D1" t="s">
        <v>167</v>
      </c>
      <c r="E1" t="s">
        <v>188</v>
      </c>
    </row>
    <row r="2" spans="1:5">
      <c r="A2" s="7">
        <v>43466</v>
      </c>
      <c r="B2" t="s">
        <v>162</v>
      </c>
      <c r="C2">
        <f ca="1">RANDBETWEEN(1000,50000)</f>
        <v>10690</v>
      </c>
      <c r="D2" t="s">
        <v>168</v>
      </c>
      <c r="E2">
        <f ca="1">RANDBETWEEN(100,500)</f>
        <v>326</v>
      </c>
    </row>
    <row r="3" spans="1:5">
      <c r="A3" s="7">
        <v>43467</v>
      </c>
      <c r="B3" t="s">
        <v>163</v>
      </c>
      <c r="C3">
        <f t="shared" ref="C3:C35" ca="1" si="0">RANDBETWEEN(1000,50000)</f>
        <v>11162</v>
      </c>
      <c r="D3" t="s">
        <v>169</v>
      </c>
      <c r="E3">
        <f t="shared" ref="E3:E35" ca="1" si="1">RANDBETWEEN(100,500)</f>
        <v>338</v>
      </c>
    </row>
    <row r="4" spans="1:5">
      <c r="A4" s="7">
        <v>43468</v>
      </c>
      <c r="B4" t="s">
        <v>67</v>
      </c>
      <c r="C4">
        <f t="shared" ca="1" si="0"/>
        <v>16927</v>
      </c>
      <c r="D4" t="s">
        <v>170</v>
      </c>
      <c r="E4">
        <f t="shared" ca="1" si="1"/>
        <v>394</v>
      </c>
    </row>
    <row r="5" spans="1:5">
      <c r="A5" s="7">
        <v>43469</v>
      </c>
      <c r="B5" t="s">
        <v>164</v>
      </c>
      <c r="C5">
        <f t="shared" ca="1" si="0"/>
        <v>44603</v>
      </c>
      <c r="D5" t="s">
        <v>168</v>
      </c>
      <c r="E5">
        <f t="shared" ca="1" si="1"/>
        <v>235</v>
      </c>
    </row>
    <row r="6" spans="1:5">
      <c r="A6" s="7">
        <v>43503</v>
      </c>
      <c r="B6" t="s">
        <v>165</v>
      </c>
      <c r="C6">
        <f t="shared" ca="1" si="0"/>
        <v>5182</v>
      </c>
      <c r="D6" t="s">
        <v>169</v>
      </c>
      <c r="E6">
        <f t="shared" ca="1" si="1"/>
        <v>181</v>
      </c>
    </row>
    <row r="7" spans="1:5">
      <c r="A7" s="7">
        <v>43504</v>
      </c>
      <c r="B7" t="s">
        <v>162</v>
      </c>
      <c r="C7">
        <f t="shared" ca="1" si="0"/>
        <v>27632</v>
      </c>
      <c r="D7" t="s">
        <v>170</v>
      </c>
      <c r="E7">
        <f t="shared" ca="1" si="1"/>
        <v>443</v>
      </c>
    </row>
    <row r="8" spans="1:5">
      <c r="A8" s="7">
        <v>43505</v>
      </c>
      <c r="B8" t="s">
        <v>163</v>
      </c>
      <c r="C8">
        <f t="shared" ca="1" si="0"/>
        <v>1403</v>
      </c>
      <c r="D8" t="s">
        <v>168</v>
      </c>
      <c r="E8">
        <f t="shared" ca="1" si="1"/>
        <v>120</v>
      </c>
    </row>
    <row r="9" spans="1:5">
      <c r="A9" s="7">
        <v>43506</v>
      </c>
      <c r="B9" t="s">
        <v>67</v>
      </c>
      <c r="C9">
        <f t="shared" ca="1" si="0"/>
        <v>16315</v>
      </c>
      <c r="D9" t="s">
        <v>169</v>
      </c>
      <c r="E9">
        <f t="shared" ca="1" si="1"/>
        <v>436</v>
      </c>
    </row>
    <row r="10" spans="1:5">
      <c r="A10" s="7">
        <v>43507</v>
      </c>
      <c r="B10" t="s">
        <v>164</v>
      </c>
      <c r="C10">
        <f t="shared" ca="1" si="0"/>
        <v>40439</v>
      </c>
      <c r="D10" t="s">
        <v>170</v>
      </c>
      <c r="E10">
        <f t="shared" ca="1" si="1"/>
        <v>336</v>
      </c>
    </row>
    <row r="11" spans="1:5">
      <c r="A11" s="7">
        <v>43510</v>
      </c>
      <c r="B11" t="s">
        <v>165</v>
      </c>
      <c r="C11">
        <f t="shared" ca="1" si="0"/>
        <v>47263</v>
      </c>
      <c r="D11" t="s">
        <v>168</v>
      </c>
      <c r="E11">
        <f t="shared" ca="1" si="1"/>
        <v>219</v>
      </c>
    </row>
    <row r="12" spans="1:5">
      <c r="A12" s="7">
        <v>43480</v>
      </c>
      <c r="B12" t="s">
        <v>162</v>
      </c>
      <c r="C12">
        <f t="shared" ca="1" si="0"/>
        <v>4248</v>
      </c>
      <c r="D12" t="s">
        <v>169</v>
      </c>
      <c r="E12">
        <f t="shared" ca="1" si="1"/>
        <v>242</v>
      </c>
    </row>
    <row r="13" spans="1:5">
      <c r="A13" s="7">
        <v>43540</v>
      </c>
      <c r="B13" t="s">
        <v>163</v>
      </c>
      <c r="C13">
        <f t="shared" ca="1" si="0"/>
        <v>29642</v>
      </c>
      <c r="D13" t="s">
        <v>170</v>
      </c>
      <c r="E13">
        <f t="shared" ca="1" si="1"/>
        <v>269</v>
      </c>
    </row>
    <row r="14" spans="1:5">
      <c r="A14" s="7">
        <v>43541</v>
      </c>
      <c r="B14" t="s">
        <v>67</v>
      </c>
      <c r="C14">
        <f t="shared" ca="1" si="0"/>
        <v>35054</v>
      </c>
      <c r="D14" t="s">
        <v>168</v>
      </c>
      <c r="E14">
        <f t="shared" ca="1" si="1"/>
        <v>142</v>
      </c>
    </row>
    <row r="15" spans="1:5">
      <c r="A15" s="7">
        <v>43542</v>
      </c>
      <c r="B15" t="s">
        <v>164</v>
      </c>
      <c r="C15">
        <f t="shared" ca="1" si="0"/>
        <v>15022</v>
      </c>
      <c r="D15" t="s">
        <v>169</v>
      </c>
      <c r="E15">
        <f t="shared" ca="1" si="1"/>
        <v>494</v>
      </c>
    </row>
    <row r="16" spans="1:5">
      <c r="A16" s="7">
        <v>43545</v>
      </c>
      <c r="B16" t="s">
        <v>165</v>
      </c>
      <c r="C16">
        <f t="shared" ca="1" si="0"/>
        <v>40784</v>
      </c>
      <c r="D16" t="s">
        <v>170</v>
      </c>
      <c r="E16">
        <f t="shared" ca="1" si="1"/>
        <v>249</v>
      </c>
    </row>
    <row r="17" spans="1:5">
      <c r="A17" s="7">
        <v>43577</v>
      </c>
      <c r="B17" t="s">
        <v>162</v>
      </c>
      <c r="C17">
        <f t="shared" ca="1" si="0"/>
        <v>21028</v>
      </c>
      <c r="D17" t="s">
        <v>168</v>
      </c>
      <c r="E17">
        <f t="shared" ca="1" si="1"/>
        <v>499</v>
      </c>
    </row>
    <row r="18" spans="1:5">
      <c r="A18" s="7">
        <v>43578</v>
      </c>
      <c r="B18" t="s">
        <v>163</v>
      </c>
      <c r="C18">
        <f t="shared" ca="1" si="0"/>
        <v>9599</v>
      </c>
      <c r="D18" t="s">
        <v>169</v>
      </c>
      <c r="E18">
        <f t="shared" ca="1" si="1"/>
        <v>245</v>
      </c>
    </row>
    <row r="19" spans="1:5">
      <c r="A19" s="7">
        <v>43579</v>
      </c>
      <c r="B19" t="s">
        <v>67</v>
      </c>
      <c r="C19">
        <f t="shared" ca="1" si="0"/>
        <v>11269</v>
      </c>
      <c r="D19" t="s">
        <v>170</v>
      </c>
      <c r="E19">
        <f t="shared" ca="1" si="1"/>
        <v>396</v>
      </c>
    </row>
    <row r="20" spans="1:5">
      <c r="A20" s="7">
        <v>43580</v>
      </c>
      <c r="B20" t="s">
        <v>164</v>
      </c>
      <c r="C20">
        <f t="shared" ca="1" si="0"/>
        <v>25611</v>
      </c>
      <c r="D20" t="s">
        <v>168</v>
      </c>
      <c r="E20">
        <f t="shared" ca="1" si="1"/>
        <v>333</v>
      </c>
    </row>
    <row r="21" spans="1:5">
      <c r="A21" s="7">
        <v>43583</v>
      </c>
      <c r="B21" t="s">
        <v>165</v>
      </c>
      <c r="C21">
        <f t="shared" ca="1" si="0"/>
        <v>6232</v>
      </c>
      <c r="D21" t="s">
        <v>169</v>
      </c>
      <c r="E21">
        <f t="shared" ca="1" si="1"/>
        <v>385</v>
      </c>
    </row>
    <row r="22" spans="1:5">
      <c r="A22" s="7">
        <v>43584</v>
      </c>
      <c r="B22" t="s">
        <v>162</v>
      </c>
      <c r="C22">
        <f t="shared" ca="1" si="0"/>
        <v>48180</v>
      </c>
      <c r="D22" t="s">
        <v>170</v>
      </c>
      <c r="E22">
        <f t="shared" ca="1" si="1"/>
        <v>357</v>
      </c>
    </row>
    <row r="23" spans="1:5">
      <c r="A23" s="7">
        <v>43646</v>
      </c>
      <c r="B23" t="s">
        <v>163</v>
      </c>
      <c r="C23">
        <f t="shared" ca="1" si="0"/>
        <v>10542</v>
      </c>
      <c r="D23" t="s">
        <v>168</v>
      </c>
      <c r="E23">
        <f t="shared" ca="1" si="1"/>
        <v>360</v>
      </c>
    </row>
    <row r="24" spans="1:5">
      <c r="A24" s="7" t="s">
        <v>160</v>
      </c>
      <c r="B24" t="s">
        <v>67</v>
      </c>
      <c r="C24">
        <f t="shared" ca="1" si="0"/>
        <v>18040</v>
      </c>
      <c r="D24" t="s">
        <v>169</v>
      </c>
      <c r="E24">
        <f t="shared" ca="1" si="1"/>
        <v>173</v>
      </c>
    </row>
    <row r="25" spans="1:5">
      <c r="A25" s="7">
        <v>43617</v>
      </c>
      <c r="B25" t="s">
        <v>164</v>
      </c>
      <c r="C25">
        <f t="shared" ca="1" si="0"/>
        <v>23659</v>
      </c>
      <c r="D25" t="s">
        <v>170</v>
      </c>
      <c r="E25">
        <f t="shared" ca="1" si="1"/>
        <v>483</v>
      </c>
    </row>
    <row r="26" spans="1:5">
      <c r="A26" s="7">
        <v>43620</v>
      </c>
      <c r="B26" t="s">
        <v>165</v>
      </c>
      <c r="C26">
        <f t="shared" ca="1" si="0"/>
        <v>26870</v>
      </c>
      <c r="D26" t="s">
        <v>168</v>
      </c>
      <c r="E26">
        <f t="shared" ca="1" si="1"/>
        <v>381</v>
      </c>
    </row>
    <row r="27" spans="1:5">
      <c r="A27" s="7">
        <v>43621</v>
      </c>
      <c r="B27" t="s">
        <v>162</v>
      </c>
      <c r="C27">
        <f t="shared" ca="1" si="0"/>
        <v>17892</v>
      </c>
      <c r="D27" t="s">
        <v>169</v>
      </c>
      <c r="E27">
        <f t="shared" ca="1" si="1"/>
        <v>392</v>
      </c>
    </row>
    <row r="28" spans="1:5">
      <c r="A28" s="7">
        <v>43622</v>
      </c>
      <c r="B28" t="s">
        <v>163</v>
      </c>
      <c r="C28">
        <f t="shared" ca="1" si="0"/>
        <v>48013</v>
      </c>
      <c r="D28" t="s">
        <v>170</v>
      </c>
      <c r="E28">
        <f t="shared" ca="1" si="1"/>
        <v>314</v>
      </c>
    </row>
    <row r="29" spans="1:5">
      <c r="A29" s="7">
        <v>43623</v>
      </c>
      <c r="B29" t="s">
        <v>67</v>
      </c>
      <c r="C29">
        <f t="shared" ca="1" si="0"/>
        <v>23022</v>
      </c>
      <c r="D29" t="s">
        <v>168</v>
      </c>
      <c r="E29">
        <f t="shared" ca="1" si="1"/>
        <v>392</v>
      </c>
    </row>
    <row r="30" spans="1:5">
      <c r="A30" s="7">
        <v>43624</v>
      </c>
      <c r="B30" t="s">
        <v>164</v>
      </c>
      <c r="C30">
        <f t="shared" ca="1" si="0"/>
        <v>35760</v>
      </c>
      <c r="D30" t="s">
        <v>169</v>
      </c>
      <c r="E30">
        <f t="shared" ca="1" si="1"/>
        <v>412</v>
      </c>
    </row>
    <row r="31" spans="1:5">
      <c r="A31" s="7">
        <v>43596</v>
      </c>
      <c r="B31" t="s">
        <v>165</v>
      </c>
      <c r="C31">
        <f t="shared" ca="1" si="0"/>
        <v>14597</v>
      </c>
      <c r="D31" t="s">
        <v>170</v>
      </c>
      <c r="E31">
        <f t="shared" ca="1" si="1"/>
        <v>407</v>
      </c>
    </row>
    <row r="32" spans="1:5">
      <c r="A32" s="7">
        <v>43597</v>
      </c>
      <c r="B32" t="s">
        <v>162</v>
      </c>
      <c r="C32">
        <f t="shared" ca="1" si="0"/>
        <v>42537</v>
      </c>
      <c r="D32" t="s">
        <v>168</v>
      </c>
      <c r="E32">
        <f t="shared" ca="1" si="1"/>
        <v>330</v>
      </c>
    </row>
    <row r="33" spans="1:5">
      <c r="A33" s="7">
        <v>43598</v>
      </c>
      <c r="B33" t="s">
        <v>163</v>
      </c>
      <c r="C33">
        <f t="shared" ca="1" si="0"/>
        <v>14946</v>
      </c>
      <c r="D33" t="s">
        <v>169</v>
      </c>
      <c r="E33">
        <f t="shared" ca="1" si="1"/>
        <v>113</v>
      </c>
    </row>
    <row r="34" spans="1:5">
      <c r="A34" s="7">
        <v>43599</v>
      </c>
      <c r="B34" t="s">
        <v>67</v>
      </c>
      <c r="C34">
        <f t="shared" ca="1" si="0"/>
        <v>33435</v>
      </c>
      <c r="D34" t="s">
        <v>170</v>
      </c>
      <c r="E34">
        <f t="shared" ca="1" si="1"/>
        <v>123</v>
      </c>
    </row>
    <row r="35" spans="1:5">
      <c r="A35" s="7">
        <v>43600</v>
      </c>
      <c r="B35" t="s">
        <v>164</v>
      </c>
      <c r="C35">
        <f t="shared" ca="1" si="0"/>
        <v>11999</v>
      </c>
      <c r="D35" t="s">
        <v>168</v>
      </c>
      <c r="E35">
        <f t="shared" ca="1" si="1"/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C5:N9"/>
  <sheetViews>
    <sheetView workbookViewId="0">
      <selection activeCell="G15" sqref="G15"/>
    </sheetView>
  </sheetViews>
  <sheetFormatPr defaultRowHeight="15"/>
  <sheetData>
    <row r="5" spans="3:14" ht="18.75">
      <c r="C5" s="1" t="s">
        <v>12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</row>
    <row r="6" spans="3:14" ht="18.75">
      <c r="C6" s="1" t="s">
        <v>13</v>
      </c>
      <c r="D6">
        <v>2000000</v>
      </c>
      <c r="E6">
        <v>2030000</v>
      </c>
      <c r="F6">
        <v>4030000</v>
      </c>
      <c r="G6">
        <v>5030000</v>
      </c>
      <c r="H6">
        <v>4500000</v>
      </c>
      <c r="I6">
        <v>5400000</v>
      </c>
      <c r="J6">
        <v>219348</v>
      </c>
      <c r="K6">
        <v>237484</v>
      </c>
      <c r="L6">
        <v>348595</v>
      </c>
      <c r="M6">
        <v>345678</v>
      </c>
      <c r="N6">
        <v>456372</v>
      </c>
    </row>
    <row r="7" spans="3:14" ht="18.75">
      <c r="C7" s="1" t="s">
        <v>14</v>
      </c>
      <c r="D7">
        <v>1305000</v>
      </c>
      <c r="E7">
        <v>1324575</v>
      </c>
      <c r="F7">
        <v>1344445</v>
      </c>
      <c r="G7">
        <v>1364611</v>
      </c>
      <c r="H7">
        <v>1385081</v>
      </c>
      <c r="I7">
        <v>1405454</v>
      </c>
      <c r="J7">
        <v>20000</v>
      </c>
      <c r="K7">
        <v>4748383</v>
      </c>
      <c r="L7">
        <v>3847484</v>
      </c>
      <c r="M7">
        <v>7474674</v>
      </c>
      <c r="N7">
        <v>45373</v>
      </c>
    </row>
    <row r="8" spans="3:14" ht="18.75">
      <c r="C8" s="1"/>
    </row>
    <row r="9" spans="3:14" ht="18.75">
      <c r="C9" s="1" t="s">
        <v>15</v>
      </c>
      <c r="D9">
        <f t="shared" ref="D9:N9" si="0">D6-D7</f>
        <v>695000</v>
      </c>
      <c r="E9">
        <f t="shared" si="0"/>
        <v>705425</v>
      </c>
      <c r="F9">
        <f t="shared" si="0"/>
        <v>2685555</v>
      </c>
      <c r="G9">
        <f t="shared" si="0"/>
        <v>3665389</v>
      </c>
      <c r="H9">
        <f t="shared" si="0"/>
        <v>3114919</v>
      </c>
      <c r="I9">
        <f t="shared" si="0"/>
        <v>3994546</v>
      </c>
      <c r="J9">
        <f t="shared" si="0"/>
        <v>199348</v>
      </c>
      <c r="K9">
        <f t="shared" si="0"/>
        <v>-4510899</v>
      </c>
      <c r="L9">
        <f t="shared" si="0"/>
        <v>-3498889</v>
      </c>
      <c r="M9">
        <f t="shared" si="0"/>
        <v>-7128996</v>
      </c>
      <c r="N9">
        <f t="shared" si="0"/>
        <v>410999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K13" sqref="K13"/>
    </sheetView>
  </sheetViews>
  <sheetFormatPr defaultRowHeight="15"/>
  <cols>
    <col min="4" max="4" width="17.7109375" customWidth="1"/>
    <col min="9" max="9" width="13.42578125" customWidth="1"/>
    <col min="10" max="10" width="11" customWidth="1"/>
    <col min="11" max="11" width="14.5703125" customWidth="1"/>
    <col min="12" max="12" width="23.5703125" customWidth="1"/>
    <col min="13" max="13" width="15.140625" customWidth="1"/>
  </cols>
  <sheetData>
    <row r="1" spans="1:12">
      <c r="A1" s="21">
        <v>123</v>
      </c>
      <c r="C1" s="17">
        <v>34</v>
      </c>
      <c r="D1" s="22" t="s">
        <v>140</v>
      </c>
      <c r="F1" s="26">
        <v>123</v>
      </c>
    </row>
    <row r="2" spans="1:12">
      <c r="A2" s="21">
        <v>-234</v>
      </c>
      <c r="C2" s="17">
        <v>43</v>
      </c>
      <c r="F2" s="27">
        <v>-234</v>
      </c>
    </row>
    <row r="3" spans="1:12">
      <c r="A3" s="21">
        <v>234</v>
      </c>
      <c r="C3" s="17">
        <v>23</v>
      </c>
      <c r="E3" s="16">
        <v>34</v>
      </c>
      <c r="F3" s="28">
        <v>234</v>
      </c>
    </row>
    <row r="4" spans="1:12">
      <c r="A4" s="21">
        <v>-456</v>
      </c>
      <c r="C4" s="17">
        <v>12</v>
      </c>
      <c r="E4" s="23">
        <v>43</v>
      </c>
      <c r="F4" s="29">
        <v>-456</v>
      </c>
    </row>
    <row r="5" spans="1:12">
      <c r="A5" s="21">
        <v>-567</v>
      </c>
      <c r="C5" s="17">
        <v>45</v>
      </c>
      <c r="E5" s="14">
        <v>54</v>
      </c>
      <c r="F5" s="21">
        <v>-567</v>
      </c>
      <c r="I5" t="s">
        <v>141</v>
      </c>
      <c r="J5" t="str">
        <f>LEFT(I5,6)</f>
        <v xml:space="preserve">pavan </v>
      </c>
    </row>
    <row r="6" spans="1:12">
      <c r="A6" s="21">
        <v>838</v>
      </c>
      <c r="C6" s="17">
        <v>35</v>
      </c>
      <c r="E6" s="24">
        <v>33</v>
      </c>
      <c r="F6" s="21">
        <v>838</v>
      </c>
      <c r="I6" t="s">
        <v>141</v>
      </c>
      <c r="J6" t="str">
        <f>RIGHT(I6,6)</f>
        <v xml:space="preserve">kumar </v>
      </c>
    </row>
    <row r="7" spans="1:12">
      <c r="A7" s="21">
        <v>98</v>
      </c>
      <c r="C7" s="17">
        <v>9</v>
      </c>
      <c r="E7" s="25">
        <v>5648</v>
      </c>
      <c r="F7" s="27">
        <v>98</v>
      </c>
      <c r="I7" t="s">
        <v>142</v>
      </c>
      <c r="J7" t="e">
        <f>FIND(I7,n,3)</f>
        <v>#NAME?</v>
      </c>
    </row>
    <row r="8" spans="1:12">
      <c r="A8" s="21">
        <v>987</v>
      </c>
      <c r="C8" s="17">
        <v>90</v>
      </c>
      <c r="F8" s="21">
        <v>987</v>
      </c>
    </row>
    <row r="10" spans="1:12">
      <c r="K10" s="31"/>
    </row>
    <row r="11" spans="1:12">
      <c r="I11" s="17">
        <v>34</v>
      </c>
      <c r="K11" t="s">
        <v>143</v>
      </c>
      <c r="L11" t="str">
        <f>UPPER(K11)</f>
        <v>PAVANKUAMR</v>
      </c>
    </row>
    <row r="12" spans="1:12">
      <c r="I12" s="17">
        <v>43</v>
      </c>
      <c r="K12" t="s">
        <v>144</v>
      </c>
      <c r="L12" t="str">
        <f>LOWER(K12)</f>
        <v>pavankumar</v>
      </c>
    </row>
    <row r="13" spans="1:12">
      <c r="C13" s="30">
        <v>-567</v>
      </c>
      <c r="E13" s="17">
        <v>43</v>
      </c>
      <c r="F13" s="17">
        <v>43</v>
      </c>
      <c r="I13" s="17">
        <v>23</v>
      </c>
      <c r="K13" t="s">
        <v>145</v>
      </c>
      <c r="L13" t="str">
        <f>PROPER(K13)</f>
        <v>Pavankumar</v>
      </c>
    </row>
    <row r="14" spans="1:12">
      <c r="E14" s="48">
        <v>23</v>
      </c>
      <c r="F14" s="49"/>
      <c r="I14" s="17">
        <v>12</v>
      </c>
      <c r="K14" t="s">
        <v>145</v>
      </c>
      <c r="L14">
        <f>LEN(K14)</f>
        <v>10</v>
      </c>
    </row>
    <row r="15" spans="1:12">
      <c r="E15" s="17">
        <v>12</v>
      </c>
      <c r="F15" s="17">
        <v>12</v>
      </c>
      <c r="I15" s="17">
        <v>45</v>
      </c>
    </row>
    <row r="16" spans="1:12">
      <c r="E16" s="17">
        <v>45</v>
      </c>
      <c r="F16" s="17">
        <v>45</v>
      </c>
      <c r="I16" s="17">
        <v>35</v>
      </c>
    </row>
    <row r="17" spans="5:13">
      <c r="E17" s="17">
        <v>35</v>
      </c>
      <c r="F17" s="17">
        <v>35</v>
      </c>
      <c r="I17" s="17">
        <v>9</v>
      </c>
      <c r="K17" t="s">
        <v>146</v>
      </c>
      <c r="L17" t="str">
        <f>TRIM(K17)</f>
        <v>pavan kumar</v>
      </c>
    </row>
    <row r="18" spans="5:13">
      <c r="E18" s="17">
        <v>9</v>
      </c>
      <c r="F18" s="17">
        <v>9</v>
      </c>
      <c r="I18" s="17">
        <v>90</v>
      </c>
    </row>
    <row r="19" spans="5:13">
      <c r="E19" s="17">
        <v>90</v>
      </c>
      <c r="F19" s="17">
        <v>90</v>
      </c>
      <c r="I19" s="17">
        <v>34</v>
      </c>
    </row>
    <row r="20" spans="5:13">
      <c r="L20" t="s">
        <v>148</v>
      </c>
      <c r="M20" t="s">
        <v>149</v>
      </c>
    </row>
    <row r="21" spans="5:13">
      <c r="J21" t="s">
        <v>147</v>
      </c>
      <c r="K21" t="s">
        <v>145</v>
      </c>
      <c r="L21" t="str">
        <f>CONCATENATE(J21,K21)</f>
        <v>karlakuntapavankumar</v>
      </c>
      <c r="M21" t="str">
        <f>MID(L21,11,5)</f>
        <v>pavan</v>
      </c>
    </row>
    <row r="23" spans="5:13">
      <c r="J23" t="s">
        <v>147</v>
      </c>
      <c r="K23" t="s">
        <v>145</v>
      </c>
      <c r="L23" t="str">
        <f>CONCATENATE(J23," ",K23)</f>
        <v>karlakunta pavankumar</v>
      </c>
      <c r="M23" t="str">
        <f>MID(J23,3,6)</f>
        <v>rlakun</v>
      </c>
    </row>
    <row r="24" spans="5:13">
      <c r="M24" t="str">
        <f>MID(J23,1,5)</f>
        <v>karla</v>
      </c>
    </row>
    <row r="25" spans="5:13">
      <c r="I25" s="17">
        <v>9</v>
      </c>
      <c r="J25" t="s">
        <v>147</v>
      </c>
      <c r="K25" t="s">
        <v>145</v>
      </c>
      <c r="L25" t="str">
        <f>J25&amp;K25</f>
        <v>karlakuntapavankumar</v>
      </c>
    </row>
    <row r="26" spans="5:13">
      <c r="I26" s="17">
        <v>90</v>
      </c>
      <c r="L26" t="str">
        <f>J25&amp;" "&amp;K25</f>
        <v>karlakunta pavankumar</v>
      </c>
    </row>
    <row r="28" spans="5:13">
      <c r="L28" t="str">
        <f>LEFT(K25,5)</f>
        <v>pavan</v>
      </c>
    </row>
    <row r="29" spans="5:13">
      <c r="L29" t="str">
        <f>RIGHT(K25,5)</f>
        <v>kumar</v>
      </c>
    </row>
  </sheetData>
  <mergeCells count="1">
    <mergeCell ref="E14:F14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3"/>
  <sheetViews>
    <sheetView topLeftCell="D135" workbookViewId="0">
      <selection activeCell="L139" sqref="L139:O153"/>
    </sheetView>
  </sheetViews>
  <sheetFormatPr defaultRowHeight="15"/>
  <cols>
    <col min="1" max="1" width="26.7109375" customWidth="1"/>
    <col min="2" max="3" width="10.42578125" bestFit="1" customWidth="1"/>
    <col min="4" max="4" width="23.85546875" customWidth="1"/>
    <col min="5" max="5" width="20" customWidth="1"/>
    <col min="12" max="12" width="11.140625" customWidth="1"/>
    <col min="17" max="17" width="11.5703125" customWidth="1"/>
  </cols>
  <sheetData>
    <row r="1" spans="1:4">
      <c r="A1" s="7">
        <v>43808</v>
      </c>
      <c r="B1" s="7">
        <f ca="1">TODAY()</f>
        <v>43731</v>
      </c>
    </row>
    <row r="2" spans="1:4">
      <c r="A2" s="2" t="s">
        <v>209</v>
      </c>
    </row>
    <row r="3" spans="1:4">
      <c r="A3" s="7">
        <f ca="1">TODAY()</f>
        <v>43731</v>
      </c>
      <c r="B3" s="7">
        <f ca="1">TODAY()</f>
        <v>43731</v>
      </c>
    </row>
    <row r="4" spans="1:4">
      <c r="A4" s="39" t="s">
        <v>208</v>
      </c>
    </row>
    <row r="5" spans="1:4">
      <c r="A5" s="38">
        <f ca="1">NOW()</f>
        <v>43731.447787037039</v>
      </c>
    </row>
    <row r="6" spans="1:4">
      <c r="A6" s="40" t="s">
        <v>210</v>
      </c>
      <c r="B6" s="2"/>
    </row>
    <row r="7" spans="1:4">
      <c r="A7" s="7">
        <f>DATE(2019,12,12)</f>
        <v>43811</v>
      </c>
    </row>
    <row r="8" spans="1:4">
      <c r="A8" s="7">
        <f>DATE(2019,-2,23)</f>
        <v>43396</v>
      </c>
    </row>
    <row r="9" spans="1:4">
      <c r="A9" s="7"/>
    </row>
    <row r="10" spans="1:4">
      <c r="A10" s="7"/>
    </row>
    <row r="11" spans="1:4">
      <c r="A11" s="7">
        <f>DATE(2019,5,-5)</f>
        <v>43580</v>
      </c>
    </row>
    <row r="12" spans="1:4">
      <c r="A12" s="39" t="s">
        <v>211</v>
      </c>
    </row>
    <row r="13" spans="1:4">
      <c r="A13" t="s">
        <v>205</v>
      </c>
      <c r="B13" t="s">
        <v>206</v>
      </c>
      <c r="C13" t="s">
        <v>207</v>
      </c>
    </row>
    <row r="14" spans="1:4">
      <c r="A14">
        <v>2018</v>
      </c>
      <c r="B14">
        <v>5</v>
      </c>
      <c r="C14">
        <v>2</v>
      </c>
      <c r="D14" s="7">
        <f>DATE(A14,B14,C14)</f>
        <v>43222</v>
      </c>
    </row>
    <row r="15" spans="1:4">
      <c r="A15">
        <v>2019</v>
      </c>
      <c r="B15">
        <v>6</v>
      </c>
      <c r="C15">
        <v>3</v>
      </c>
      <c r="D15" s="7">
        <f>DATE(A15,B15,C15)</f>
        <v>43619</v>
      </c>
    </row>
    <row r="16" spans="1:4">
      <c r="A16">
        <v>2015</v>
      </c>
      <c r="B16">
        <v>7</v>
      </c>
      <c r="C16">
        <v>5</v>
      </c>
      <c r="D16" s="7">
        <f>DATE(A17,B16,C16)</f>
        <v>42921</v>
      </c>
    </row>
    <row r="17" spans="1:5">
      <c r="A17">
        <v>2017</v>
      </c>
      <c r="B17">
        <v>8</v>
      </c>
      <c r="C17">
        <v>6</v>
      </c>
    </row>
    <row r="18" spans="1:5">
      <c r="A18">
        <v>2014</v>
      </c>
      <c r="B18">
        <v>9</v>
      </c>
      <c r="C18">
        <v>8</v>
      </c>
    </row>
    <row r="19" spans="1:5">
      <c r="E19" s="2" t="s">
        <v>212</v>
      </c>
    </row>
    <row r="20" spans="1:5">
      <c r="A20">
        <v>2013</v>
      </c>
      <c r="B20">
        <f>DAY(A21)</f>
        <v>12</v>
      </c>
      <c r="C20">
        <f>MONTH(A21)</f>
        <v>12</v>
      </c>
      <c r="D20">
        <f>YEAR(A21)</f>
        <v>2019</v>
      </c>
      <c r="E20" t="str">
        <f>TEXT(A21,"mmmm")</f>
        <v>December</v>
      </c>
    </row>
    <row r="21" spans="1:5">
      <c r="A21" s="7">
        <f>DATE(2019,12,12)</f>
        <v>43811</v>
      </c>
      <c r="B21">
        <f>DAY(A23)</f>
        <v>23</v>
      </c>
      <c r="C21">
        <f>MONTH(A23)</f>
        <v>10</v>
      </c>
      <c r="D21">
        <f>YEAR(A23)</f>
        <v>2018</v>
      </c>
    </row>
    <row r="22" spans="1:5">
      <c r="A22" s="7"/>
    </row>
    <row r="23" spans="1:5">
      <c r="A23" s="7">
        <f>DATE(2019,-2,23)</f>
        <v>43396</v>
      </c>
      <c r="B23" t="str">
        <f>TEXT(A25,"mmmm")</f>
        <v>April</v>
      </c>
    </row>
    <row r="24" spans="1:5">
      <c r="A24" s="39" t="s">
        <v>213</v>
      </c>
      <c r="B24" s="2" t="s">
        <v>206</v>
      </c>
    </row>
    <row r="25" spans="1:5">
      <c r="A25" s="7">
        <f>DATE(2019,5,-5)</f>
        <v>43580</v>
      </c>
      <c r="B25">
        <v>8</v>
      </c>
      <c r="C25" s="7">
        <f>EDATE(A25,B25)</f>
        <v>43824</v>
      </c>
    </row>
    <row r="26" spans="1:5">
      <c r="A26" s="7">
        <f>DATE(2019,12,12)</f>
        <v>43811</v>
      </c>
      <c r="B26">
        <v>4</v>
      </c>
    </row>
    <row r="27" spans="1:5">
      <c r="A27" s="7">
        <f>DATE(2019,-2,23)</f>
        <v>43396</v>
      </c>
      <c r="B27">
        <v>5</v>
      </c>
    </row>
    <row r="28" spans="1:5">
      <c r="A28" s="7">
        <f>DATE(2019,5,-5)</f>
        <v>43580</v>
      </c>
    </row>
    <row r="29" spans="1:5">
      <c r="A29" s="39" t="s">
        <v>215</v>
      </c>
      <c r="B29" s="2" t="s">
        <v>206</v>
      </c>
    </row>
    <row r="30" spans="1:5">
      <c r="A30" s="7">
        <v>43807</v>
      </c>
      <c r="B30">
        <v>0</v>
      </c>
      <c r="C30" s="7">
        <f>EOMONTH(A30,B30)</f>
        <v>43830</v>
      </c>
    </row>
    <row r="31" spans="1:5">
      <c r="A31" s="7">
        <v>43685</v>
      </c>
      <c r="B31">
        <v>2</v>
      </c>
      <c r="C31" s="7">
        <f>EOMONTH(A31,B31)</f>
        <v>43769</v>
      </c>
    </row>
    <row r="32" spans="1:5">
      <c r="A32" s="2" t="s">
        <v>216</v>
      </c>
      <c r="B32" s="2" t="s">
        <v>217</v>
      </c>
      <c r="D32" t="s">
        <v>218</v>
      </c>
    </row>
    <row r="33" spans="1:5">
      <c r="A33" s="2"/>
      <c r="B33" s="2"/>
      <c r="D33" t="s">
        <v>219</v>
      </c>
    </row>
    <row r="34" spans="1:5">
      <c r="A34" s="2"/>
      <c r="B34" s="2"/>
      <c r="D34" t="s">
        <v>220</v>
      </c>
    </row>
    <row r="35" spans="1:5">
      <c r="A35" s="7" t="s">
        <v>221</v>
      </c>
      <c r="B35">
        <v>10</v>
      </c>
      <c r="C35" s="7" t="e">
        <f>WORKDAY(A35,B35)</f>
        <v>#VALUE!</v>
      </c>
      <c r="D35" t="e">
        <f>WORKDAY(A35,B35,D33:D34)</f>
        <v>#VALUE!</v>
      </c>
    </row>
    <row r="38" spans="1:5">
      <c r="A38" s="2" t="s">
        <v>222</v>
      </c>
      <c r="B38" s="2" t="s">
        <v>223</v>
      </c>
      <c r="C38" t="s">
        <v>224</v>
      </c>
    </row>
    <row r="39" spans="1:5">
      <c r="A39" s="7">
        <v>43013</v>
      </c>
      <c r="B39" s="7">
        <v>43746</v>
      </c>
      <c r="C39">
        <f>DATEDIF(A39,B39,"d")</f>
        <v>733</v>
      </c>
      <c r="D39" t="s">
        <v>226</v>
      </c>
      <c r="E39">
        <f>DATEDIF(A39,B39,"d")</f>
        <v>733</v>
      </c>
    </row>
    <row r="40" spans="1:5">
      <c r="A40" s="7">
        <v>43743</v>
      </c>
      <c r="B40" s="41">
        <v>43869</v>
      </c>
      <c r="C40">
        <f>DATEDIF(A40,B40,"m")</f>
        <v>4</v>
      </c>
      <c r="D40" t="s">
        <v>227</v>
      </c>
    </row>
    <row r="41" spans="1:5">
      <c r="A41" s="7">
        <v>48246</v>
      </c>
      <c r="B41" s="7">
        <v>412421</v>
      </c>
      <c r="C41">
        <f>DATEDIF(A41,B41,"ym")</f>
        <v>1</v>
      </c>
      <c r="D41" t="s">
        <v>225</v>
      </c>
    </row>
    <row r="42" spans="1:5">
      <c r="A42" s="7">
        <v>43526</v>
      </c>
      <c r="B42" s="7">
        <v>43162</v>
      </c>
      <c r="C42" t="e">
        <f>DATEDIF(A42,B42,"y")</f>
        <v>#NUM!</v>
      </c>
    </row>
    <row r="44" spans="1:5">
      <c r="A44" s="7">
        <v>43013</v>
      </c>
      <c r="B44" s="7" t="s">
        <v>214</v>
      </c>
      <c r="C44" t="e">
        <f>DATEDIF(A44,B44,"y")&amp;"year"&amp;DATEDIF(A44,B44,"ym")&amp;"month"&amp;DATEDIF(A44,B44,"md")&amp;"days"</f>
        <v>#VALUE!</v>
      </c>
    </row>
    <row r="45" spans="1:5">
      <c r="A45" t="str">
        <f>TEXT(A44,"ddd")</f>
        <v>Thu</v>
      </c>
      <c r="B45" t="str">
        <f>TEXT(B44,"dddd")</f>
        <v>8/18/2019</v>
      </c>
    </row>
    <row r="46" spans="1:5">
      <c r="A46" s="2" t="s">
        <v>228</v>
      </c>
      <c r="B46" s="2" t="s">
        <v>79</v>
      </c>
      <c r="C46" s="2" t="s">
        <v>229</v>
      </c>
    </row>
    <row r="47" spans="1:5">
      <c r="A47" t="s">
        <v>230</v>
      </c>
      <c r="B47" s="7">
        <v>43746</v>
      </c>
      <c r="C47">
        <v>1</v>
      </c>
      <c r="D47">
        <f>WEEKDAY(B47,2)</f>
        <v>2</v>
      </c>
      <c r="E47">
        <f>WEEKDAY(B47,3)</f>
        <v>1</v>
      </c>
    </row>
    <row r="48" spans="1:5">
      <c r="A48" t="s">
        <v>231</v>
      </c>
      <c r="B48" s="7">
        <v>43747</v>
      </c>
      <c r="C48">
        <v>2</v>
      </c>
      <c r="D48">
        <f>WEEKDAY(B48,3)</f>
        <v>2</v>
      </c>
    </row>
    <row r="49" spans="1:10">
      <c r="A49" t="s">
        <v>232</v>
      </c>
      <c r="B49" s="7">
        <v>43748</v>
      </c>
      <c r="C49">
        <v>3</v>
      </c>
      <c r="D49">
        <f>WEEKDAY(B49,3)</f>
        <v>3</v>
      </c>
    </row>
    <row r="50" spans="1:10">
      <c r="A50" t="s">
        <v>233</v>
      </c>
      <c r="B50" s="7">
        <v>43749</v>
      </c>
      <c r="C50">
        <v>4</v>
      </c>
      <c r="D50">
        <f>WEEKDAY(B50,2)</f>
        <v>5</v>
      </c>
    </row>
    <row r="51" spans="1:10">
      <c r="A51" t="s">
        <v>234</v>
      </c>
      <c r="B51" s="7">
        <v>43750</v>
      </c>
      <c r="C51">
        <v>5</v>
      </c>
      <c r="D51">
        <f t="shared" ref="D51:D61" si="0">WEEKDAY(B51,2)</f>
        <v>6</v>
      </c>
    </row>
    <row r="52" spans="1:10">
      <c r="A52" t="s">
        <v>235</v>
      </c>
      <c r="B52" s="7">
        <v>43751</v>
      </c>
      <c r="C52">
        <v>6</v>
      </c>
      <c r="D52">
        <f t="shared" si="0"/>
        <v>7</v>
      </c>
    </row>
    <row r="53" spans="1:10">
      <c r="A53" t="s">
        <v>236</v>
      </c>
      <c r="B53" s="7">
        <v>43752</v>
      </c>
      <c r="C53">
        <v>7</v>
      </c>
      <c r="D53">
        <f>WEEKDAY(B53,2)</f>
        <v>1</v>
      </c>
      <c r="F53">
        <f>WEEKDAY(B53,2)</f>
        <v>1</v>
      </c>
    </row>
    <row r="54" spans="1:10">
      <c r="A54" t="s">
        <v>230</v>
      </c>
      <c r="B54" s="7">
        <v>43753</v>
      </c>
      <c r="C54">
        <v>8</v>
      </c>
      <c r="D54">
        <f t="shared" si="0"/>
        <v>2</v>
      </c>
    </row>
    <row r="55" spans="1:10">
      <c r="A55" t="s">
        <v>231</v>
      </c>
      <c r="B55" s="7">
        <v>43754</v>
      </c>
      <c r="C55">
        <v>9</v>
      </c>
      <c r="D55">
        <f t="shared" si="0"/>
        <v>3</v>
      </c>
    </row>
    <row r="56" spans="1:10">
      <c r="A56" t="s">
        <v>232</v>
      </c>
      <c r="B56" s="7">
        <v>43755</v>
      </c>
      <c r="C56">
        <v>10</v>
      </c>
      <c r="D56">
        <f t="shared" si="0"/>
        <v>4</v>
      </c>
    </row>
    <row r="57" spans="1:10">
      <c r="A57" t="s">
        <v>233</v>
      </c>
      <c r="B57" s="7">
        <v>43756</v>
      </c>
      <c r="C57">
        <v>11</v>
      </c>
      <c r="D57">
        <f t="shared" si="0"/>
        <v>5</v>
      </c>
    </row>
    <row r="58" spans="1:10">
      <c r="A58" t="s">
        <v>234</v>
      </c>
      <c r="B58" s="7">
        <v>43757</v>
      </c>
      <c r="C58">
        <v>12</v>
      </c>
      <c r="D58">
        <f t="shared" si="0"/>
        <v>6</v>
      </c>
    </row>
    <row r="59" spans="1:10">
      <c r="A59" t="s">
        <v>235</v>
      </c>
      <c r="B59" s="7">
        <v>43758</v>
      </c>
      <c r="C59">
        <v>13</v>
      </c>
      <c r="D59">
        <f t="shared" si="0"/>
        <v>7</v>
      </c>
    </row>
    <row r="60" spans="1:10">
      <c r="A60" t="s">
        <v>236</v>
      </c>
      <c r="B60" s="7">
        <v>43759</v>
      </c>
      <c r="C60">
        <v>14</v>
      </c>
      <c r="D60">
        <f t="shared" si="0"/>
        <v>1</v>
      </c>
    </row>
    <row r="61" spans="1:10">
      <c r="A61" t="s">
        <v>230</v>
      </c>
      <c r="B61" s="7">
        <v>43760</v>
      </c>
      <c r="C61">
        <v>15</v>
      </c>
      <c r="D61">
        <f t="shared" si="0"/>
        <v>2</v>
      </c>
    </row>
    <row r="63" spans="1:10">
      <c r="A63" t="s">
        <v>237</v>
      </c>
      <c r="I63" t="str">
        <f ca="1">IF(I66&gt;=75,"A",IF(I66&gt;65,"B",IF(I66&gt;=55,"C","D")))</f>
        <v>A</v>
      </c>
      <c r="J63" t="str">
        <f ca="1">IF(I66&gt;=75,"A",IF(I66&gt;65,"B",IF(I66&gt;=55,"C","D")))</f>
        <v>A</v>
      </c>
    </row>
    <row r="64" spans="1:10">
      <c r="A64" t="s">
        <v>238</v>
      </c>
      <c r="B64" t="s">
        <v>239</v>
      </c>
      <c r="C64" t="s">
        <v>240</v>
      </c>
      <c r="D64" t="s">
        <v>237</v>
      </c>
    </row>
    <row r="65" spans="1:18">
      <c r="A65">
        <v>14</v>
      </c>
      <c r="B65">
        <v>5</v>
      </c>
      <c r="C65">
        <v>18</v>
      </c>
      <c r="D65" s="42">
        <v>8.7013888888888891E-2</v>
      </c>
      <c r="E65" s="44">
        <f>TIME(A65,B65,C65)</f>
        <v>0.58701388888888884</v>
      </c>
      <c r="I65" t="s">
        <v>248</v>
      </c>
      <c r="K65" t="s">
        <v>247</v>
      </c>
    </row>
    <row r="66" spans="1:18">
      <c r="A66">
        <v>34</v>
      </c>
      <c r="B66">
        <v>4</v>
      </c>
      <c r="C66">
        <v>54</v>
      </c>
      <c r="D66" s="43">
        <f>TIME(A66,B66,C66)</f>
        <v>0.42006944444444438</v>
      </c>
      <c r="H66" t="s">
        <v>243</v>
      </c>
      <c r="I66">
        <f ca="1">RANDBETWEEN(50,100)</f>
        <v>100</v>
      </c>
      <c r="J66" t="str">
        <f ca="1">I63</f>
        <v>A</v>
      </c>
      <c r="K66">
        <f ca="1">RANDBETWEEN(50,100)</f>
        <v>71</v>
      </c>
      <c r="L66" t="b">
        <f ca="1">AND(K66&gt;0,K66&gt;100)</f>
        <v>0</v>
      </c>
    </row>
    <row r="67" spans="1:18">
      <c r="H67" t="s">
        <v>244</v>
      </c>
      <c r="I67">
        <f t="shared" ref="I67:I83" ca="1" si="1">RANDBETWEEN(50,100)</f>
        <v>62</v>
      </c>
      <c r="J67" t="str">
        <f ca="1">IF(I67&gt;=75,"A",IF(I67&gt;65,"B",IF(I67&gt;=55,"C","D")))</f>
        <v>C</v>
      </c>
      <c r="K67">
        <f t="shared" ref="K67:K81" ca="1" si="2">RANDBETWEEN(50,100)</f>
        <v>63</v>
      </c>
      <c r="L67" t="b">
        <f ca="1">AND(K67&gt;0,K67&gt;75)</f>
        <v>0</v>
      </c>
    </row>
    <row r="68" spans="1:18">
      <c r="B68" t="s">
        <v>88</v>
      </c>
      <c r="C68" t="s">
        <v>241</v>
      </c>
      <c r="E68" t="s">
        <v>242</v>
      </c>
      <c r="H68" t="s">
        <v>245</v>
      </c>
      <c r="I68">
        <f t="shared" ca="1" si="1"/>
        <v>60</v>
      </c>
      <c r="J68" t="str">
        <f ca="1">IF(I68&gt;75,"A",IF(I68&gt;65,"B",IF(I68&gt;=55,"C","D")))</f>
        <v>C</v>
      </c>
      <c r="K68">
        <f t="shared" ca="1" si="2"/>
        <v>71</v>
      </c>
      <c r="L68" t="b">
        <f ca="1">AND(K68&gt;0,K68&gt;75)</f>
        <v>0</v>
      </c>
    </row>
    <row r="69" spans="1:18">
      <c r="B69">
        <v>413</v>
      </c>
      <c r="C69" t="str">
        <f>IF(B69&gt;350,"pass","fail")</f>
        <v>pass</v>
      </c>
      <c r="E69">
        <f ca="1">RANDBETWEEN(1000,10000)</f>
        <v>1032</v>
      </c>
      <c r="F69" t="str">
        <f ca="1">IF(E69&gt;10000,"pass","fail")</f>
        <v>fail</v>
      </c>
      <c r="H69" t="s">
        <v>246</v>
      </c>
      <c r="I69">
        <f t="shared" ca="1" si="1"/>
        <v>69</v>
      </c>
      <c r="J69" t="str">
        <f ca="1">IF(I69&gt;75,"A",IF(I69&gt;65,"B",IF(I69&gt;55,"C","D")))</f>
        <v>B</v>
      </c>
      <c r="K69">
        <f t="shared" ca="1" si="2"/>
        <v>82</v>
      </c>
      <c r="L69" t="b">
        <f ca="1">AND(K69&gt;0,K69&gt;75)</f>
        <v>1</v>
      </c>
    </row>
    <row r="70" spans="1:18">
      <c r="B70">
        <v>217</v>
      </c>
      <c r="C70" t="str">
        <f>IF(B70&gt;350,"pass","fail")</f>
        <v>fail</v>
      </c>
      <c r="E70">
        <f t="shared" ref="E70:E82" ca="1" si="3">RANDBETWEEN(1000,10000)</f>
        <v>6890</v>
      </c>
      <c r="F70" t="str">
        <f t="shared" ref="F70:F83" ca="1" si="4">IF(E70&gt;10000,"pass","fail")</f>
        <v>fail</v>
      </c>
      <c r="I70">
        <f t="shared" ca="1" si="1"/>
        <v>55</v>
      </c>
      <c r="J70" t="str">
        <f t="shared" ref="J70:J83" ca="1" si="5">IF(I70&gt;75,"A",IF(I70&gt;65,"B",IF(I70&gt;55,"C","D")))</f>
        <v>D</v>
      </c>
      <c r="K70">
        <f t="shared" ca="1" si="2"/>
        <v>58</v>
      </c>
      <c r="L70" t="b">
        <f ca="1">AND(K70&gt;0,K70&gt;75)</f>
        <v>0</v>
      </c>
    </row>
    <row r="71" spans="1:18">
      <c r="B71">
        <v>342</v>
      </c>
      <c r="C71" t="str">
        <f t="shared" ref="C71:C83" si="6">IF(B71&gt;350,"pass","fail")</f>
        <v>fail</v>
      </c>
      <c r="E71">
        <f t="shared" ca="1" si="3"/>
        <v>2776</v>
      </c>
      <c r="F71" t="str">
        <f t="shared" ca="1" si="4"/>
        <v>fail</v>
      </c>
      <c r="I71">
        <f t="shared" ca="1" si="1"/>
        <v>72</v>
      </c>
      <c r="J71" t="str">
        <f t="shared" ca="1" si="5"/>
        <v>B</v>
      </c>
      <c r="K71">
        <f t="shared" ca="1" si="2"/>
        <v>54</v>
      </c>
      <c r="L71" t="b">
        <f ca="1">AND(K71&gt;0,K71&gt;75)</f>
        <v>0</v>
      </c>
    </row>
    <row r="72" spans="1:18">
      <c r="B72">
        <v>345</v>
      </c>
      <c r="C72" t="str">
        <f t="shared" si="6"/>
        <v>fail</v>
      </c>
      <c r="E72">
        <f t="shared" ca="1" si="3"/>
        <v>8142</v>
      </c>
      <c r="F72" t="str">
        <f t="shared" ca="1" si="4"/>
        <v>fail</v>
      </c>
      <c r="I72">
        <f t="shared" ca="1" si="1"/>
        <v>89</v>
      </c>
      <c r="J72" t="str">
        <f t="shared" ca="1" si="5"/>
        <v>A</v>
      </c>
      <c r="K72">
        <f t="shared" ca="1" si="2"/>
        <v>65</v>
      </c>
      <c r="L72" t="b">
        <f t="shared" ref="L72:L81" ca="1" si="7">AND(K72&gt;0,K72&gt;75)</f>
        <v>0</v>
      </c>
    </row>
    <row r="73" spans="1:18">
      <c r="B73">
        <v>546</v>
      </c>
      <c r="C73" t="str">
        <f t="shared" si="6"/>
        <v>pass</v>
      </c>
      <c r="E73">
        <f t="shared" ca="1" si="3"/>
        <v>8219</v>
      </c>
      <c r="F73" t="str">
        <f t="shared" ca="1" si="4"/>
        <v>fail</v>
      </c>
      <c r="I73">
        <f t="shared" ca="1" si="1"/>
        <v>100</v>
      </c>
      <c r="J73" t="str">
        <f t="shared" ca="1" si="5"/>
        <v>A</v>
      </c>
      <c r="K73">
        <f t="shared" ca="1" si="2"/>
        <v>83</v>
      </c>
      <c r="L73" t="b">
        <f t="shared" ca="1" si="7"/>
        <v>1</v>
      </c>
    </row>
    <row r="74" spans="1:18">
      <c r="B74">
        <v>765</v>
      </c>
      <c r="C74" t="str">
        <f t="shared" si="6"/>
        <v>pass</v>
      </c>
      <c r="E74">
        <f t="shared" ca="1" si="3"/>
        <v>7291</v>
      </c>
      <c r="F74" t="str">
        <f t="shared" ca="1" si="4"/>
        <v>fail</v>
      </c>
      <c r="I74">
        <f t="shared" ca="1" si="1"/>
        <v>97</v>
      </c>
      <c r="J74" t="str">
        <f t="shared" ca="1" si="5"/>
        <v>A</v>
      </c>
      <c r="K74">
        <f t="shared" ca="1" si="2"/>
        <v>56</v>
      </c>
      <c r="L74" t="b">
        <f t="shared" ca="1" si="7"/>
        <v>0</v>
      </c>
    </row>
    <row r="75" spans="1:18">
      <c r="B75">
        <v>765</v>
      </c>
      <c r="C75" t="str">
        <f t="shared" si="6"/>
        <v>pass</v>
      </c>
      <c r="E75">
        <f t="shared" ca="1" si="3"/>
        <v>7234</v>
      </c>
      <c r="F75" t="str">
        <f t="shared" ca="1" si="4"/>
        <v>fail</v>
      </c>
      <c r="I75">
        <f t="shared" ca="1" si="1"/>
        <v>61</v>
      </c>
      <c r="J75" t="str">
        <f t="shared" ca="1" si="5"/>
        <v>C</v>
      </c>
      <c r="K75">
        <f t="shared" ca="1" si="2"/>
        <v>76</v>
      </c>
      <c r="L75" t="b">
        <f t="shared" ca="1" si="7"/>
        <v>1</v>
      </c>
    </row>
    <row r="76" spans="1:18">
      <c r="B76">
        <v>876</v>
      </c>
      <c r="C76" t="str">
        <f t="shared" si="6"/>
        <v>pass</v>
      </c>
      <c r="E76">
        <f t="shared" ca="1" si="3"/>
        <v>5150</v>
      </c>
      <c r="F76" t="str">
        <f t="shared" ca="1" si="4"/>
        <v>fail</v>
      </c>
      <c r="I76">
        <f t="shared" ca="1" si="1"/>
        <v>57</v>
      </c>
      <c r="J76" t="str">
        <f t="shared" ca="1" si="5"/>
        <v>C</v>
      </c>
      <c r="K76">
        <f t="shared" ca="1" si="2"/>
        <v>73</v>
      </c>
      <c r="L76" t="b">
        <f t="shared" ca="1" si="7"/>
        <v>0</v>
      </c>
    </row>
    <row r="77" spans="1:18">
      <c r="B77">
        <v>575</v>
      </c>
      <c r="C77" t="str">
        <f t="shared" si="6"/>
        <v>pass</v>
      </c>
      <c r="E77">
        <v>100024</v>
      </c>
      <c r="F77" t="str">
        <f t="shared" si="4"/>
        <v>pass</v>
      </c>
      <c r="I77">
        <f t="shared" ca="1" si="1"/>
        <v>72</v>
      </c>
      <c r="J77" t="str">
        <f t="shared" ca="1" si="5"/>
        <v>B</v>
      </c>
      <c r="K77">
        <f t="shared" ca="1" si="2"/>
        <v>72</v>
      </c>
      <c r="L77" t="b">
        <f t="shared" ca="1" si="7"/>
        <v>0</v>
      </c>
    </row>
    <row r="78" spans="1:18">
      <c r="B78">
        <v>645</v>
      </c>
      <c r="C78" t="str">
        <f t="shared" si="6"/>
        <v>pass</v>
      </c>
      <c r="E78">
        <f t="shared" ca="1" si="3"/>
        <v>8281</v>
      </c>
      <c r="F78" t="str">
        <f t="shared" ca="1" si="4"/>
        <v>fail</v>
      </c>
      <c r="I78">
        <f t="shared" ca="1" si="1"/>
        <v>91</v>
      </c>
      <c r="J78" t="str">
        <f t="shared" ca="1" si="5"/>
        <v>A</v>
      </c>
      <c r="K78">
        <f t="shared" ca="1" si="2"/>
        <v>66</v>
      </c>
      <c r="L78" t="b">
        <f t="shared" ca="1" si="7"/>
        <v>0</v>
      </c>
    </row>
    <row r="79" spans="1:18">
      <c r="B79">
        <v>845</v>
      </c>
      <c r="C79" t="str">
        <f t="shared" si="6"/>
        <v>pass</v>
      </c>
      <c r="E79">
        <f t="shared" ca="1" si="3"/>
        <v>8058</v>
      </c>
      <c r="F79" t="str">
        <f t="shared" ca="1" si="4"/>
        <v>fail</v>
      </c>
      <c r="I79">
        <f t="shared" ca="1" si="1"/>
        <v>74</v>
      </c>
      <c r="J79" t="str">
        <f t="shared" ca="1" si="5"/>
        <v>B</v>
      </c>
      <c r="K79">
        <f t="shared" ca="1" si="2"/>
        <v>90</v>
      </c>
      <c r="L79" t="b">
        <f t="shared" ca="1" si="7"/>
        <v>1</v>
      </c>
      <c r="Q79">
        <f ca="1">RANDBETWEEN(50,100)</f>
        <v>70</v>
      </c>
      <c r="R79" t="b">
        <f ca="1">NOT(Q79&gt;0)</f>
        <v>0</v>
      </c>
    </row>
    <row r="80" spans="1:18">
      <c r="B80">
        <v>323</v>
      </c>
      <c r="C80" t="str">
        <f t="shared" si="6"/>
        <v>fail</v>
      </c>
      <c r="E80">
        <f t="shared" ca="1" si="3"/>
        <v>5720</v>
      </c>
      <c r="F80" t="str">
        <f t="shared" ca="1" si="4"/>
        <v>fail</v>
      </c>
      <c r="I80">
        <f t="shared" ca="1" si="1"/>
        <v>88</v>
      </c>
      <c r="J80" t="str">
        <f t="shared" ca="1" si="5"/>
        <v>A</v>
      </c>
      <c r="K80">
        <f t="shared" ca="1" si="2"/>
        <v>89</v>
      </c>
      <c r="L80" t="b">
        <f t="shared" ca="1" si="7"/>
        <v>1</v>
      </c>
      <c r="Q80">
        <f t="shared" ref="Q80:Q88" ca="1" si="8">RANDBETWEEN(50,100)</f>
        <v>100</v>
      </c>
      <c r="R80" t="b">
        <f ca="1">NOT(Q80&gt;0)</f>
        <v>0</v>
      </c>
    </row>
    <row r="81" spans="2:18">
      <c r="B81">
        <v>123</v>
      </c>
      <c r="C81" t="str">
        <f t="shared" si="6"/>
        <v>fail</v>
      </c>
      <c r="E81">
        <f t="shared" ca="1" si="3"/>
        <v>9417</v>
      </c>
      <c r="F81" t="str">
        <f t="shared" ca="1" si="4"/>
        <v>fail</v>
      </c>
      <c r="I81">
        <f t="shared" ca="1" si="1"/>
        <v>98</v>
      </c>
      <c r="J81" t="str">
        <f t="shared" ca="1" si="5"/>
        <v>A</v>
      </c>
      <c r="K81">
        <f t="shared" ca="1" si="2"/>
        <v>91</v>
      </c>
      <c r="L81" t="b">
        <f t="shared" ca="1" si="7"/>
        <v>1</v>
      </c>
      <c r="Q81">
        <f t="shared" ca="1" si="8"/>
        <v>68</v>
      </c>
      <c r="R81" t="str">
        <f ca="1">IF(NOT(Q81&gt;250),"pass","fail")</f>
        <v>pass</v>
      </c>
    </row>
    <row r="82" spans="2:18">
      <c r="B82">
        <v>231</v>
      </c>
      <c r="C82" t="str">
        <f t="shared" si="6"/>
        <v>fail</v>
      </c>
      <c r="E82">
        <f t="shared" ca="1" si="3"/>
        <v>3046</v>
      </c>
      <c r="F82" t="str">
        <f t="shared" ca="1" si="4"/>
        <v>fail</v>
      </c>
      <c r="I82">
        <f t="shared" ca="1" si="1"/>
        <v>94</v>
      </c>
      <c r="J82" t="str">
        <f t="shared" ca="1" si="5"/>
        <v>A</v>
      </c>
      <c r="Q82">
        <f t="shared" ca="1" si="8"/>
        <v>60</v>
      </c>
      <c r="R82" t="str">
        <f ca="1">IF(NOT(Q82&gt;250),"pass","fail")</f>
        <v>pass</v>
      </c>
    </row>
    <row r="83" spans="2:18">
      <c r="B83">
        <v>231</v>
      </c>
      <c r="C83" t="str">
        <f t="shared" si="6"/>
        <v>fail</v>
      </c>
      <c r="E83">
        <v>100030</v>
      </c>
      <c r="F83" t="str">
        <f t="shared" si="4"/>
        <v>pass</v>
      </c>
      <c r="I83">
        <f t="shared" ca="1" si="1"/>
        <v>52</v>
      </c>
      <c r="J83" t="str">
        <f t="shared" ca="1" si="5"/>
        <v>D</v>
      </c>
      <c r="Q83">
        <f t="shared" ca="1" si="8"/>
        <v>50</v>
      </c>
      <c r="R83" t="str">
        <f t="shared" ref="R83:R88" ca="1" si="9">IF(NOT(Q83&gt;250),"pass","fail")</f>
        <v>pass</v>
      </c>
    </row>
    <row r="84" spans="2:18">
      <c r="Q84">
        <f t="shared" ca="1" si="8"/>
        <v>96</v>
      </c>
      <c r="R84" t="str">
        <f t="shared" ca="1" si="9"/>
        <v>pass</v>
      </c>
    </row>
    <row r="85" spans="2:18">
      <c r="D85" t="s">
        <v>253</v>
      </c>
      <c r="Q85">
        <f t="shared" ca="1" si="8"/>
        <v>61</v>
      </c>
      <c r="R85" t="str">
        <f t="shared" ca="1" si="9"/>
        <v>pass</v>
      </c>
    </row>
    <row r="86" spans="2:18">
      <c r="B86" t="s">
        <v>161</v>
      </c>
      <c r="C86" t="s">
        <v>249</v>
      </c>
      <c r="D86" t="s">
        <v>252</v>
      </c>
      <c r="Q86">
        <f t="shared" ca="1" si="8"/>
        <v>61</v>
      </c>
      <c r="R86" t="str">
        <f t="shared" ca="1" si="9"/>
        <v>pass</v>
      </c>
    </row>
    <row r="87" spans="2:18">
      <c r="B87" t="s">
        <v>163</v>
      </c>
      <c r="C87">
        <v>345</v>
      </c>
      <c r="D87" s="45">
        <v>0.1</v>
      </c>
      <c r="E87">
        <f>IF(AND(B87&gt;"HDFC",C87&gt;G87),D87*21%,0)</f>
        <v>0</v>
      </c>
      <c r="G87" t="s">
        <v>254</v>
      </c>
      <c r="Q87">
        <f t="shared" ca="1" si="8"/>
        <v>80</v>
      </c>
      <c r="R87" t="str">
        <f t="shared" ca="1" si="9"/>
        <v>pass</v>
      </c>
    </row>
    <row r="88" spans="2:18">
      <c r="B88" t="s">
        <v>67</v>
      </c>
      <c r="C88">
        <v>343</v>
      </c>
      <c r="D88" s="45">
        <v>0.2</v>
      </c>
      <c r="E88">
        <f t="shared" ref="E88:E92" ca="1" si="10">IF(AND(B88&gt;"HDFC",C88&gt;G88),D88*21%,0)</f>
        <v>4.2000000000000003E-2</v>
      </c>
      <c r="G88">
        <f ca="1">RANDBETWEEN(50,100)</f>
        <v>89</v>
      </c>
      <c r="H88" t="b">
        <f ca="1">OR(G88&gt;0,G88&gt;75)</f>
        <v>1</v>
      </c>
      <c r="J88" t="s">
        <v>255</v>
      </c>
      <c r="K88" t="s">
        <v>256</v>
      </c>
      <c r="L88" t="s">
        <v>257</v>
      </c>
      <c r="M88" t="s">
        <v>258</v>
      </c>
      <c r="N88" t="s">
        <v>259</v>
      </c>
      <c r="O88" t="s">
        <v>167</v>
      </c>
      <c r="Q88">
        <f t="shared" ca="1" si="8"/>
        <v>74</v>
      </c>
      <c r="R88" t="str">
        <f t="shared" ca="1" si="9"/>
        <v>pass</v>
      </c>
    </row>
    <row r="89" spans="2:18">
      <c r="B89" t="s">
        <v>66</v>
      </c>
      <c r="C89">
        <v>657</v>
      </c>
      <c r="D89" s="45">
        <v>0.21</v>
      </c>
      <c r="E89">
        <f t="shared" ca="1" si="10"/>
        <v>4.4099999999999993E-2</v>
      </c>
      <c r="G89">
        <f t="shared" ref="G89:G97" ca="1" si="11">RANDBETWEEN(50,100)</f>
        <v>62</v>
      </c>
      <c r="H89" t="b">
        <f ca="1">OR(G89&gt;0,G89&gt;75)</f>
        <v>1</v>
      </c>
      <c r="J89">
        <f ca="1">RANDBETWEEN(500,1000)</f>
        <v>709</v>
      </c>
      <c r="K89" t="s">
        <v>260</v>
      </c>
      <c r="L89" t="s">
        <v>261</v>
      </c>
      <c r="M89" t="s">
        <v>260</v>
      </c>
      <c r="N89" t="s">
        <v>260</v>
      </c>
      <c r="O89" t="str">
        <f>IF(OR(K89="y",L89="y",M89="y",N89="y"),"accpet","reject")</f>
        <v>accpet</v>
      </c>
    </row>
    <row r="90" spans="2:18">
      <c r="B90" t="s">
        <v>162</v>
      </c>
      <c r="C90">
        <v>876</v>
      </c>
      <c r="D90" s="45">
        <v>0.1</v>
      </c>
      <c r="E90">
        <f t="shared" ca="1" si="10"/>
        <v>2.1000000000000001E-2</v>
      </c>
      <c r="G90">
        <f t="shared" ca="1" si="11"/>
        <v>57</v>
      </c>
      <c r="H90" t="b">
        <f ca="1">OR(G90&gt;0,G90&gt;75)</f>
        <v>1</v>
      </c>
      <c r="J90">
        <f t="shared" ref="J90:J99" ca="1" si="12">RANDBETWEEN(500,1000)</f>
        <v>821</v>
      </c>
      <c r="K90" t="s">
        <v>261</v>
      </c>
      <c r="L90" t="s">
        <v>260</v>
      </c>
      <c r="M90" t="s">
        <v>261</v>
      </c>
      <c r="N90" t="s">
        <v>261</v>
      </c>
      <c r="O90" t="str">
        <f>IF(OR(K90="y",L90="y",M90="y",N90="y"),"accepet","reject")</f>
        <v>accepet</v>
      </c>
    </row>
    <row r="91" spans="2:18">
      <c r="B91" t="s">
        <v>250</v>
      </c>
      <c r="C91">
        <v>875</v>
      </c>
      <c r="D91" s="45">
        <v>0.22</v>
      </c>
      <c r="E91">
        <f t="shared" ca="1" si="10"/>
        <v>0</v>
      </c>
      <c r="G91">
        <f t="shared" ca="1" si="11"/>
        <v>67</v>
      </c>
      <c r="H91" t="b">
        <f ca="1">OR(G91&gt;0,G91&gt;75)</f>
        <v>1</v>
      </c>
      <c r="J91">
        <f t="shared" ca="1" si="12"/>
        <v>915</v>
      </c>
      <c r="K91" t="s">
        <v>260</v>
      </c>
      <c r="L91" t="s">
        <v>260</v>
      </c>
      <c r="M91" t="s">
        <v>260</v>
      </c>
      <c r="N91" t="s">
        <v>260</v>
      </c>
      <c r="O91" t="str">
        <f>IF(OR(L91="y",K91="y",M91="y",N91=T91),"accpet","reject")</f>
        <v>accpet</v>
      </c>
    </row>
    <row r="92" spans="2:18">
      <c r="B92" t="s">
        <v>251</v>
      </c>
      <c r="C92">
        <v>985</v>
      </c>
      <c r="D92" s="45">
        <v>0.23</v>
      </c>
      <c r="E92">
        <f t="shared" ca="1" si="10"/>
        <v>4.8300000000000003E-2</v>
      </c>
      <c r="G92">
        <f t="shared" ca="1" si="11"/>
        <v>92</v>
      </c>
      <c r="H92" t="b">
        <f ca="1">OR(G92&gt;0,G92&gt;75)</f>
        <v>1</v>
      </c>
      <c r="J92">
        <f t="shared" ca="1" si="12"/>
        <v>705</v>
      </c>
      <c r="K92" t="s">
        <v>261</v>
      </c>
      <c r="L92" t="s">
        <v>261</v>
      </c>
      <c r="M92" t="s">
        <v>261</v>
      </c>
      <c r="N92" t="s">
        <v>261</v>
      </c>
      <c r="O92" t="str">
        <f>IF(OR(L92="y",K92="y",M92="y",N92=S92),"accepet","reject")</f>
        <v>reject</v>
      </c>
    </row>
    <row r="93" spans="2:18">
      <c r="G93">
        <f t="shared" ca="1" si="11"/>
        <v>57</v>
      </c>
      <c r="H93" t="b">
        <f t="shared" ref="H93:H97" ca="1" si="13">OR(G93&gt;0,G93&gt;75)</f>
        <v>1</v>
      </c>
      <c r="J93">
        <f t="shared" ca="1" si="12"/>
        <v>719</v>
      </c>
      <c r="K93" t="s">
        <v>260</v>
      </c>
      <c r="L93" t="s">
        <v>260</v>
      </c>
      <c r="M93" t="s">
        <v>261</v>
      </c>
      <c r="N93" t="s">
        <v>260</v>
      </c>
      <c r="O93" t="str">
        <f>IF(OR(K93="y",L93="y",M93="y",N93=P98),"accepet","reject")</f>
        <v>accepet</v>
      </c>
    </row>
    <row r="94" spans="2:18">
      <c r="G94">
        <f t="shared" ca="1" si="11"/>
        <v>53</v>
      </c>
      <c r="H94" t="b">
        <f t="shared" ca="1" si="13"/>
        <v>1</v>
      </c>
      <c r="J94">
        <f t="shared" ca="1" si="12"/>
        <v>559</v>
      </c>
      <c r="K94" t="s">
        <v>260</v>
      </c>
      <c r="L94" t="s">
        <v>260</v>
      </c>
      <c r="M94" t="s">
        <v>260</v>
      </c>
      <c r="N94" t="s">
        <v>261</v>
      </c>
      <c r="O94" t="str">
        <f t="shared" ref="O94:O99" si="14">IF(OR(K94="y",L94="y",M94="y",N94=P99),"accepet","reject")</f>
        <v>accepet</v>
      </c>
    </row>
    <row r="95" spans="2:18">
      <c r="G95">
        <f t="shared" ca="1" si="11"/>
        <v>86</v>
      </c>
      <c r="H95" t="b">
        <f t="shared" ca="1" si="13"/>
        <v>1</v>
      </c>
      <c r="J95">
        <f t="shared" ca="1" si="12"/>
        <v>979</v>
      </c>
      <c r="K95" t="s">
        <v>261</v>
      </c>
      <c r="L95" t="s">
        <v>261</v>
      </c>
      <c r="M95" t="s">
        <v>260</v>
      </c>
      <c r="N95" t="s">
        <v>260</v>
      </c>
      <c r="O95" t="str">
        <f t="shared" si="14"/>
        <v>accepet</v>
      </c>
    </row>
    <row r="96" spans="2:18">
      <c r="G96">
        <f t="shared" ca="1" si="11"/>
        <v>100</v>
      </c>
      <c r="H96" t="b">
        <f t="shared" ca="1" si="13"/>
        <v>1</v>
      </c>
      <c r="J96">
        <f t="shared" ca="1" si="12"/>
        <v>722</v>
      </c>
      <c r="K96" t="s">
        <v>260</v>
      </c>
      <c r="L96" t="s">
        <v>260</v>
      </c>
      <c r="M96" t="s">
        <v>261</v>
      </c>
      <c r="N96" t="s">
        <v>261</v>
      </c>
      <c r="O96" t="str">
        <f t="shared" si="14"/>
        <v>accepet</v>
      </c>
    </row>
    <row r="97" spans="5:15">
      <c r="G97">
        <f t="shared" ca="1" si="11"/>
        <v>66</v>
      </c>
      <c r="H97" t="b">
        <f t="shared" ca="1" si="13"/>
        <v>1</v>
      </c>
      <c r="J97">
        <f t="shared" ca="1" si="12"/>
        <v>997</v>
      </c>
      <c r="K97" t="s">
        <v>261</v>
      </c>
      <c r="L97" t="s">
        <v>260</v>
      </c>
      <c r="M97" t="s">
        <v>260</v>
      </c>
      <c r="N97" t="s">
        <v>260</v>
      </c>
      <c r="O97" t="str">
        <f t="shared" si="14"/>
        <v>accepet</v>
      </c>
    </row>
    <row r="98" spans="5:15">
      <c r="J98">
        <f t="shared" ca="1" si="12"/>
        <v>914</v>
      </c>
      <c r="K98" t="s">
        <v>261</v>
      </c>
      <c r="L98" t="s">
        <v>261</v>
      </c>
      <c r="M98" t="s">
        <v>261</v>
      </c>
      <c r="N98" t="s">
        <v>260</v>
      </c>
      <c r="O98" t="str">
        <f t="shared" si="14"/>
        <v>reject</v>
      </c>
    </row>
    <row r="99" spans="5:15">
      <c r="J99">
        <f t="shared" ca="1" si="12"/>
        <v>549</v>
      </c>
      <c r="K99" t="s">
        <v>260</v>
      </c>
      <c r="L99" t="s">
        <v>261</v>
      </c>
      <c r="M99" t="s">
        <v>260</v>
      </c>
      <c r="N99" t="s">
        <v>261</v>
      </c>
      <c r="O99" t="str">
        <f t="shared" si="14"/>
        <v>accepet</v>
      </c>
    </row>
    <row r="102" spans="5:15">
      <c r="E102">
        <f>SMALL(F102:F107,1)</f>
        <v>23</v>
      </c>
      <c r="G102" t="str">
        <f>IF(F102&gt;25,"yes","no")</f>
        <v>no</v>
      </c>
    </row>
    <row r="103" spans="5:15">
      <c r="E103">
        <f t="shared" ref="E103:E107" si="15">SMALL(F103:F108,1)</f>
        <v>23</v>
      </c>
      <c r="F103">
        <v>23</v>
      </c>
      <c r="G103" t="str">
        <f t="shared" ref="G103:G107" si="16">IF(F103&gt;25,"yes","no")</f>
        <v>no</v>
      </c>
    </row>
    <row r="104" spans="5:15">
      <c r="E104">
        <f t="shared" si="15"/>
        <v>34</v>
      </c>
      <c r="F104">
        <v>34</v>
      </c>
      <c r="G104" t="str">
        <f t="shared" si="16"/>
        <v>yes</v>
      </c>
    </row>
    <row r="105" spans="5:15">
      <c r="E105">
        <f t="shared" si="15"/>
        <v>45</v>
      </c>
      <c r="F105">
        <v>45</v>
      </c>
      <c r="G105" t="str">
        <f t="shared" si="16"/>
        <v>yes</v>
      </c>
      <c r="I105" t="s">
        <v>262</v>
      </c>
      <c r="J105" t="s">
        <v>0</v>
      </c>
      <c r="K105" t="s">
        <v>1</v>
      </c>
      <c r="L105" t="s">
        <v>2</v>
      </c>
    </row>
    <row r="106" spans="5:15">
      <c r="E106">
        <f t="shared" si="15"/>
        <v>54</v>
      </c>
      <c r="F106">
        <v>54</v>
      </c>
      <c r="G106" t="str">
        <f t="shared" si="16"/>
        <v>yes</v>
      </c>
      <c r="I106" t="s">
        <v>263</v>
      </c>
      <c r="J106">
        <v>2019</v>
      </c>
      <c r="K106">
        <v>3030</v>
      </c>
      <c r="L106">
        <v>3404</v>
      </c>
      <c r="N106">
        <f>$J$106*$J$110</f>
        <v>4098570</v>
      </c>
    </row>
    <row r="107" spans="5:15">
      <c r="E107">
        <f t="shared" si="15"/>
        <v>65</v>
      </c>
      <c r="F107">
        <v>65</v>
      </c>
      <c r="G107" t="str">
        <f t="shared" si="16"/>
        <v>yes</v>
      </c>
      <c r="J107">
        <v>2033</v>
      </c>
      <c r="K107">
        <v>4050</v>
      </c>
      <c r="L107">
        <v>5040</v>
      </c>
    </row>
    <row r="108" spans="5:15">
      <c r="J108">
        <v>4303</v>
      </c>
      <c r="K108">
        <v>2030</v>
      </c>
      <c r="L108">
        <v>6049</v>
      </c>
    </row>
    <row r="109" spans="5:15">
      <c r="J109">
        <v>4040</v>
      </c>
      <c r="K109">
        <v>4030</v>
      </c>
      <c r="L109">
        <v>5405</v>
      </c>
    </row>
    <row r="110" spans="5:15">
      <c r="J110">
        <v>2030</v>
      </c>
      <c r="K110">
        <v>1020</v>
      </c>
      <c r="L110">
        <v>2019</v>
      </c>
    </row>
    <row r="114" spans="2:10">
      <c r="D114">
        <f>ROW()</f>
        <v>114</v>
      </c>
    </row>
    <row r="115" spans="2:10">
      <c r="D115">
        <f>COLUMN()</f>
        <v>4</v>
      </c>
    </row>
    <row r="117" spans="2:10">
      <c r="C117" t="s">
        <v>266</v>
      </c>
      <c r="E117" t="s">
        <v>264</v>
      </c>
      <c r="G117" t="s">
        <v>265</v>
      </c>
      <c r="I117" t="s">
        <v>267</v>
      </c>
    </row>
    <row r="118" spans="2:10">
      <c r="B118">
        <f>SMALL($D$118:$D$125,ROW(H1))</f>
        <v>23</v>
      </c>
      <c r="C118">
        <f>ROW(H1)</f>
        <v>1</v>
      </c>
      <c r="D118">
        <v>32</v>
      </c>
      <c r="E118">
        <f>SMALL($D$118:D125,1)</f>
        <v>23</v>
      </c>
      <c r="G118">
        <f ca="1">RANDBETWEEN(50,100)</f>
        <v>86</v>
      </c>
      <c r="H118">
        <f ca="1">LARGE($G$118:G126,1)</f>
        <v>97</v>
      </c>
      <c r="I118">
        <f>ROW(K1)</f>
        <v>1</v>
      </c>
      <c r="J118">
        <f ca="1">LARGE($H$118:$H$126,ROW(K1))</f>
        <v>97</v>
      </c>
    </row>
    <row r="119" spans="2:10">
      <c r="B119">
        <f t="shared" ref="B119:B125" si="17">SMALL($D$118:$D$125,ROW(H2))</f>
        <v>24</v>
      </c>
      <c r="C119">
        <f t="shared" ref="C119:C125" si="18">ROW(H2)</f>
        <v>2</v>
      </c>
      <c r="D119">
        <v>24</v>
      </c>
      <c r="E119">
        <f>SMALL($D$118:D126,2)</f>
        <v>24</v>
      </c>
      <c r="G119">
        <f t="shared" ref="G119:G126" ca="1" si="19">RANDBETWEEN(50,100)</f>
        <v>66</v>
      </c>
      <c r="H119">
        <f ca="1">LARGE($G$118:G127,2)</f>
        <v>88</v>
      </c>
      <c r="I119">
        <f t="shared" ref="I119:I126" si="20">ROW(K2)</f>
        <v>2</v>
      </c>
      <c r="J119">
        <f t="shared" ref="J119:J126" ca="1" si="21">LARGE($H$118:$H$126,ROW(K2))</f>
        <v>88</v>
      </c>
    </row>
    <row r="120" spans="2:10">
      <c r="B120">
        <f t="shared" si="17"/>
        <v>32</v>
      </c>
      <c r="C120">
        <f t="shared" si="18"/>
        <v>3</v>
      </c>
      <c r="D120">
        <v>43</v>
      </c>
      <c r="E120">
        <f>SMALL($D$118:D127,3)</f>
        <v>32</v>
      </c>
      <c r="G120">
        <f t="shared" ca="1" si="19"/>
        <v>84</v>
      </c>
      <c r="H120">
        <f ca="1">LARGE($G$118:G128,3)</f>
        <v>86</v>
      </c>
      <c r="I120">
        <f t="shared" si="20"/>
        <v>3</v>
      </c>
      <c r="J120">
        <f t="shared" ca="1" si="21"/>
        <v>86</v>
      </c>
    </row>
    <row r="121" spans="2:10">
      <c r="B121">
        <f t="shared" si="17"/>
        <v>43</v>
      </c>
      <c r="C121">
        <f t="shared" si="18"/>
        <v>4</v>
      </c>
      <c r="D121">
        <v>56</v>
      </c>
      <c r="E121">
        <f>SMALL($D$118:D128,4)</f>
        <v>43</v>
      </c>
      <c r="G121">
        <f t="shared" ca="1" si="19"/>
        <v>77</v>
      </c>
      <c r="H121">
        <f ca="1">LARGE($G$118:G129,4)</f>
        <v>84</v>
      </c>
      <c r="I121">
        <f t="shared" si="20"/>
        <v>4</v>
      </c>
      <c r="J121">
        <f t="shared" ca="1" si="21"/>
        <v>84</v>
      </c>
    </row>
    <row r="122" spans="2:10">
      <c r="B122">
        <f t="shared" si="17"/>
        <v>56</v>
      </c>
      <c r="C122">
        <f t="shared" si="18"/>
        <v>5</v>
      </c>
      <c r="D122">
        <v>67</v>
      </c>
      <c r="E122">
        <f>SMALL($D$118:D129,5)</f>
        <v>43</v>
      </c>
      <c r="G122">
        <f t="shared" ca="1" si="19"/>
        <v>64</v>
      </c>
      <c r="H122">
        <f ca="1">LARGE($G$118:G130,5)</f>
        <v>77</v>
      </c>
      <c r="I122">
        <f t="shared" si="20"/>
        <v>5</v>
      </c>
      <c r="J122">
        <f t="shared" ca="1" si="21"/>
        <v>77</v>
      </c>
    </row>
    <row r="123" spans="2:10">
      <c r="B123">
        <f t="shared" si="17"/>
        <v>67</v>
      </c>
      <c r="C123">
        <f t="shared" si="18"/>
        <v>6</v>
      </c>
      <c r="D123">
        <v>78</v>
      </c>
      <c r="E123">
        <f>SMALL($D$118:D130,6)</f>
        <v>43</v>
      </c>
      <c r="G123">
        <f t="shared" ca="1" si="19"/>
        <v>52</v>
      </c>
      <c r="H123">
        <f ca="1">LARGE($G$118:G131,6)</f>
        <v>66</v>
      </c>
      <c r="I123">
        <f t="shared" si="20"/>
        <v>6</v>
      </c>
      <c r="J123">
        <f t="shared" ca="1" si="21"/>
        <v>66</v>
      </c>
    </row>
    <row r="124" spans="2:10">
      <c r="B124">
        <f t="shared" si="17"/>
        <v>76</v>
      </c>
      <c r="C124">
        <f t="shared" si="18"/>
        <v>7</v>
      </c>
      <c r="D124">
        <v>23</v>
      </c>
      <c r="E124">
        <f>SMALL($D$118:D131,7)</f>
        <v>43</v>
      </c>
      <c r="G124">
        <f t="shared" ca="1" si="19"/>
        <v>88</v>
      </c>
      <c r="H124">
        <f ca="1">LARGE($G$118:G132,7)</f>
        <v>64</v>
      </c>
      <c r="I124">
        <f t="shared" si="20"/>
        <v>7</v>
      </c>
      <c r="J124">
        <f t="shared" ca="1" si="21"/>
        <v>64</v>
      </c>
    </row>
    <row r="125" spans="2:10">
      <c r="B125">
        <f t="shared" si="17"/>
        <v>78</v>
      </c>
      <c r="C125">
        <f t="shared" si="18"/>
        <v>8</v>
      </c>
      <c r="D125">
        <v>76</v>
      </c>
      <c r="E125">
        <f>SMALL($D$118:D132,8)</f>
        <v>43</v>
      </c>
      <c r="G125">
        <f t="shared" ca="1" si="19"/>
        <v>97</v>
      </c>
      <c r="H125">
        <f ca="1">LARGE($G$118:G133,8)</f>
        <v>55</v>
      </c>
      <c r="I125">
        <f t="shared" si="20"/>
        <v>8</v>
      </c>
      <c r="J125">
        <f t="shared" ca="1" si="21"/>
        <v>55</v>
      </c>
    </row>
    <row r="126" spans="2:10">
      <c r="G126">
        <f t="shared" ca="1" si="19"/>
        <v>55</v>
      </c>
      <c r="H126">
        <f ca="1">LARGE($G$118:G134,9)</f>
        <v>52</v>
      </c>
      <c r="I126">
        <f t="shared" si="20"/>
        <v>9</v>
      </c>
      <c r="J126">
        <f t="shared" ca="1" si="21"/>
        <v>52</v>
      </c>
    </row>
    <row r="128" spans="2:10">
      <c r="D128" t="s">
        <v>270</v>
      </c>
      <c r="H128" t="s">
        <v>278</v>
      </c>
    </row>
    <row r="129" spans="2:20">
      <c r="B129" t="s">
        <v>163</v>
      </c>
      <c r="C129" t="s">
        <v>250</v>
      </c>
      <c r="D129">
        <f>MATCH(C129,$B$129:$B$134,0)</f>
        <v>3</v>
      </c>
      <c r="E129">
        <v>18</v>
      </c>
      <c r="F129">
        <f>MATCH(E129,$H$129:$H$133,-1)</f>
        <v>4</v>
      </c>
      <c r="H129">
        <v>50</v>
      </c>
    </row>
    <row r="130" spans="2:20">
      <c r="B130" t="s">
        <v>164</v>
      </c>
      <c r="C130" t="s">
        <v>164</v>
      </c>
      <c r="D130">
        <f>MATCH(C130,B129:B134,0)</f>
        <v>2</v>
      </c>
      <c r="E130">
        <v>22</v>
      </c>
      <c r="F130">
        <f t="shared" ref="F130:F134" si="22">MATCH(E130,$H$129:$H$133,-1)</f>
        <v>3</v>
      </c>
      <c r="H130">
        <v>40</v>
      </c>
    </row>
    <row r="131" spans="2:20">
      <c r="B131" t="s">
        <v>250</v>
      </c>
      <c r="C131" t="s">
        <v>268</v>
      </c>
      <c r="D131">
        <f>MATCH(C131,$B$129:$B$134,0)</f>
        <v>4</v>
      </c>
      <c r="E131">
        <v>43</v>
      </c>
      <c r="F131">
        <f t="shared" si="22"/>
        <v>1</v>
      </c>
      <c r="H131">
        <v>30</v>
      </c>
    </row>
    <row r="132" spans="2:20">
      <c r="B132" t="s">
        <v>268</v>
      </c>
      <c r="C132" t="s">
        <v>269</v>
      </c>
      <c r="D132">
        <f>MATCH(C132,$B$129:$B$134,0)</f>
        <v>6</v>
      </c>
      <c r="E132">
        <v>23</v>
      </c>
      <c r="F132">
        <f t="shared" si="22"/>
        <v>3</v>
      </c>
      <c r="H132">
        <v>20</v>
      </c>
    </row>
    <row r="133" spans="2:20">
      <c r="B133" t="s">
        <v>162</v>
      </c>
      <c r="E133">
        <v>48</v>
      </c>
      <c r="F133">
        <f>MATCH(E133,$H$129:$H$133,-1)</f>
        <v>1</v>
      </c>
      <c r="H133">
        <v>10</v>
      </c>
    </row>
    <row r="134" spans="2:20">
      <c r="B134" t="s">
        <v>269</v>
      </c>
      <c r="E134">
        <v>12</v>
      </c>
      <c r="F134">
        <f t="shared" si="22"/>
        <v>4</v>
      </c>
    </row>
    <row r="136" spans="2:20">
      <c r="E136" t="s">
        <v>271</v>
      </c>
      <c r="F136" t="s">
        <v>272</v>
      </c>
      <c r="G136" t="s">
        <v>273</v>
      </c>
    </row>
    <row r="137" spans="2:20">
      <c r="B137">
        <v>18</v>
      </c>
      <c r="E137">
        <v>0</v>
      </c>
      <c r="F137" t="s">
        <v>274</v>
      </c>
    </row>
    <row r="138" spans="2:20">
      <c r="B138">
        <v>22</v>
      </c>
      <c r="D138" s="46">
        <v>43739</v>
      </c>
      <c r="E138">
        <v>10</v>
      </c>
      <c r="F138" s="46"/>
      <c r="G138" s="46">
        <v>43739</v>
      </c>
    </row>
    <row r="139" spans="2:20">
      <c r="B139">
        <v>23</v>
      </c>
      <c r="E139">
        <v>20</v>
      </c>
      <c r="F139" t="s">
        <v>275</v>
      </c>
      <c r="L139" t="s">
        <v>161</v>
      </c>
      <c r="M139" t="s">
        <v>166</v>
      </c>
      <c r="N139" t="s">
        <v>167</v>
      </c>
      <c r="O139" t="s">
        <v>279</v>
      </c>
      <c r="Q139" t="s">
        <v>284</v>
      </c>
    </row>
    <row r="140" spans="2:20">
      <c r="B140">
        <v>13</v>
      </c>
      <c r="E140" s="46">
        <v>43739</v>
      </c>
      <c r="F140" t="s">
        <v>276</v>
      </c>
      <c r="L140" t="s">
        <v>163</v>
      </c>
      <c r="M140">
        <f ca="1">RANDBETWEEN(50,100)</f>
        <v>58</v>
      </c>
      <c r="N140" t="s">
        <v>168</v>
      </c>
      <c r="O140">
        <f ca="1">RANDBETWEEN(50,100)</f>
        <v>98</v>
      </c>
      <c r="Q140" t="s">
        <v>281</v>
      </c>
      <c r="R140" t="s">
        <v>282</v>
      </c>
      <c r="S140" t="s">
        <v>283</v>
      </c>
      <c r="T140" t="s">
        <v>188</v>
      </c>
    </row>
    <row r="141" spans="2:20">
      <c r="B141">
        <v>11</v>
      </c>
      <c r="E141">
        <v>40</v>
      </c>
      <c r="F141" t="s">
        <v>277</v>
      </c>
      <c r="L141" t="s">
        <v>67</v>
      </c>
      <c r="M141">
        <f t="shared" ref="M141:M153" ca="1" si="23">RANDBETWEEN(50,100)</f>
        <v>77</v>
      </c>
      <c r="N141" t="s">
        <v>169</v>
      </c>
      <c r="O141">
        <f t="shared" ref="O141:O153" ca="1" si="24">RANDBETWEEN(50,100)</f>
        <v>98</v>
      </c>
      <c r="Q141" t="s">
        <v>163</v>
      </c>
      <c r="R141">
        <f ca="1">VLOOKUP(Q141,L139:O153,2,0)</f>
        <v>58</v>
      </c>
      <c r="S141" t="str">
        <f>VLOOKUP(Q141,L139:O153,3,0)</f>
        <v>HIGH</v>
      </c>
      <c r="T141">
        <f ca="1">VLOOKUP(Q141,L139:O153,4,0)</f>
        <v>98</v>
      </c>
    </row>
    <row r="142" spans="2:20">
      <c r="B142">
        <v>25</v>
      </c>
      <c r="L142" t="s">
        <v>164</v>
      </c>
      <c r="M142">
        <f t="shared" ca="1" si="23"/>
        <v>72</v>
      </c>
      <c r="N142" t="s">
        <v>170</v>
      </c>
      <c r="O142">
        <f t="shared" ca="1" si="24"/>
        <v>99</v>
      </c>
      <c r="Q142" t="s">
        <v>67</v>
      </c>
      <c r="R142">
        <f ca="1">VLOOKUP(Q142,L139:O153,2,0)</f>
        <v>77</v>
      </c>
      <c r="S142" t="str">
        <f t="shared" ref="S142:S143" si="25">VLOOKUP(Q142,L140:O154,3,0)</f>
        <v>LOW</v>
      </c>
      <c r="T142">
        <f t="shared" ref="T142:T143" ca="1" si="26">VLOOKUP(Q142,L140:O154,4,0)</f>
        <v>98</v>
      </c>
    </row>
    <row r="143" spans="2:20">
      <c r="L143" t="s">
        <v>280</v>
      </c>
      <c r="M143">
        <f t="shared" ca="1" si="23"/>
        <v>54</v>
      </c>
      <c r="N143" t="s">
        <v>169</v>
      </c>
      <c r="O143">
        <f t="shared" ca="1" si="24"/>
        <v>64</v>
      </c>
      <c r="Q143" t="s">
        <v>280</v>
      </c>
      <c r="R143">
        <f ca="1">VLOOKUP(Q143,L140:O154,2,0)</f>
        <v>54</v>
      </c>
      <c r="S143" t="str">
        <f t="shared" si="25"/>
        <v>LOW</v>
      </c>
      <c r="T143">
        <f t="shared" ca="1" si="26"/>
        <v>64</v>
      </c>
    </row>
    <row r="144" spans="2:20">
      <c r="L144" t="s">
        <v>268</v>
      </c>
      <c r="M144">
        <f t="shared" ca="1" si="23"/>
        <v>86</v>
      </c>
      <c r="N144" t="s">
        <v>168</v>
      </c>
      <c r="O144">
        <f t="shared" ca="1" si="24"/>
        <v>50</v>
      </c>
    </row>
    <row r="145" spans="12:18">
      <c r="L145" t="s">
        <v>162</v>
      </c>
      <c r="M145">
        <f t="shared" ca="1" si="23"/>
        <v>60</v>
      </c>
      <c r="N145" t="s">
        <v>169</v>
      </c>
      <c r="O145">
        <f t="shared" ca="1" si="24"/>
        <v>77</v>
      </c>
    </row>
    <row r="146" spans="12:18">
      <c r="L146" t="s">
        <v>269</v>
      </c>
      <c r="M146">
        <f t="shared" ca="1" si="23"/>
        <v>66</v>
      </c>
      <c r="N146" t="s">
        <v>170</v>
      </c>
      <c r="O146">
        <f t="shared" ca="1" si="24"/>
        <v>80</v>
      </c>
      <c r="Q146" t="s">
        <v>268</v>
      </c>
      <c r="R146" t="e">
        <f>VLOOKUP($Q146,$L$139:$O$153,$R140,0)</f>
        <v>#REF!</v>
      </c>
    </row>
    <row r="147" spans="12:18">
      <c r="L147" t="s">
        <v>163</v>
      </c>
      <c r="M147">
        <f t="shared" ca="1" si="23"/>
        <v>63</v>
      </c>
      <c r="N147" t="s">
        <v>169</v>
      </c>
      <c r="O147">
        <f t="shared" ca="1" si="24"/>
        <v>66</v>
      </c>
      <c r="Q147" t="s">
        <v>162</v>
      </c>
    </row>
    <row r="148" spans="12:18">
      <c r="L148" t="s">
        <v>67</v>
      </c>
      <c r="M148">
        <f t="shared" ca="1" si="23"/>
        <v>66</v>
      </c>
      <c r="N148" t="s">
        <v>168</v>
      </c>
      <c r="O148">
        <f t="shared" ca="1" si="24"/>
        <v>60</v>
      </c>
      <c r="Q148" t="s">
        <v>164</v>
      </c>
    </row>
    <row r="149" spans="12:18">
      <c r="L149" t="s">
        <v>164</v>
      </c>
      <c r="M149">
        <f t="shared" ca="1" si="23"/>
        <v>94</v>
      </c>
      <c r="N149" t="s">
        <v>169</v>
      </c>
      <c r="O149">
        <f t="shared" ca="1" si="24"/>
        <v>83</v>
      </c>
      <c r="Q149" t="s">
        <v>269</v>
      </c>
    </row>
    <row r="150" spans="12:18">
      <c r="L150" t="s">
        <v>280</v>
      </c>
      <c r="M150">
        <f t="shared" ca="1" si="23"/>
        <v>53</v>
      </c>
      <c r="N150" t="s">
        <v>170</v>
      </c>
      <c r="O150">
        <f t="shared" ca="1" si="24"/>
        <v>97</v>
      </c>
    </row>
    <row r="151" spans="12:18">
      <c r="L151" t="s">
        <v>268</v>
      </c>
      <c r="M151">
        <f t="shared" ca="1" si="23"/>
        <v>54</v>
      </c>
      <c r="N151" t="s">
        <v>169</v>
      </c>
      <c r="O151">
        <f t="shared" ca="1" si="24"/>
        <v>93</v>
      </c>
    </row>
    <row r="152" spans="12:18">
      <c r="L152" t="s">
        <v>162</v>
      </c>
      <c r="M152">
        <f t="shared" ca="1" si="23"/>
        <v>72</v>
      </c>
      <c r="N152" t="s">
        <v>170</v>
      </c>
      <c r="O152">
        <f t="shared" ca="1" si="24"/>
        <v>94</v>
      </c>
    </row>
    <row r="153" spans="12:18">
      <c r="L153" t="s">
        <v>269</v>
      </c>
      <c r="M153">
        <f t="shared" ca="1" si="23"/>
        <v>53</v>
      </c>
      <c r="N153" t="s">
        <v>169</v>
      </c>
      <c r="O153">
        <f t="shared" ca="1" si="24"/>
        <v>99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18:E32"/>
  <sheetViews>
    <sheetView workbookViewId="0">
      <selection activeCell="G16" sqref="G16"/>
    </sheetView>
  </sheetViews>
  <sheetFormatPr defaultRowHeight="15"/>
  <sheetData>
    <row r="18" spans="2:5">
      <c r="B18" t="s">
        <v>161</v>
      </c>
      <c r="C18" t="s">
        <v>166</v>
      </c>
      <c r="D18" t="s">
        <v>167</v>
      </c>
      <c r="E18" t="s">
        <v>279</v>
      </c>
    </row>
    <row r="19" spans="2:5">
      <c r="B19" t="s">
        <v>163</v>
      </c>
      <c r="C19">
        <f ca="1">RANDBETWEEN(50,100)</f>
        <v>79</v>
      </c>
      <c r="D19" t="s">
        <v>168</v>
      </c>
      <c r="E19">
        <f ca="1">RANDBETWEEN(50,100)</f>
        <v>79</v>
      </c>
    </row>
    <row r="20" spans="2:5">
      <c r="B20" t="s">
        <v>67</v>
      </c>
      <c r="C20">
        <f t="shared" ref="C20:C32" ca="1" si="0">RANDBETWEEN(50,100)</f>
        <v>74</v>
      </c>
      <c r="D20" t="s">
        <v>169</v>
      </c>
      <c r="E20">
        <f t="shared" ref="E20:E32" ca="1" si="1">RANDBETWEEN(50,100)</f>
        <v>78</v>
      </c>
    </row>
    <row r="21" spans="2:5">
      <c r="B21" t="s">
        <v>164</v>
      </c>
      <c r="C21">
        <f t="shared" ca="1" si="0"/>
        <v>96</v>
      </c>
      <c r="D21" t="s">
        <v>170</v>
      </c>
      <c r="E21">
        <f t="shared" ca="1" si="1"/>
        <v>83</v>
      </c>
    </row>
    <row r="22" spans="2:5">
      <c r="B22" t="s">
        <v>280</v>
      </c>
      <c r="C22">
        <f t="shared" ca="1" si="0"/>
        <v>70</v>
      </c>
      <c r="D22" t="s">
        <v>169</v>
      </c>
      <c r="E22">
        <f t="shared" ca="1" si="1"/>
        <v>87</v>
      </c>
    </row>
    <row r="23" spans="2:5">
      <c r="B23" t="s">
        <v>268</v>
      </c>
      <c r="C23">
        <f t="shared" ca="1" si="0"/>
        <v>58</v>
      </c>
      <c r="D23" t="s">
        <v>168</v>
      </c>
      <c r="E23">
        <f t="shared" ca="1" si="1"/>
        <v>93</v>
      </c>
    </row>
    <row r="24" spans="2:5">
      <c r="B24" t="s">
        <v>162</v>
      </c>
      <c r="C24">
        <f t="shared" ca="1" si="0"/>
        <v>98</v>
      </c>
      <c r="D24" t="s">
        <v>169</v>
      </c>
      <c r="E24">
        <f t="shared" ca="1" si="1"/>
        <v>55</v>
      </c>
    </row>
    <row r="25" spans="2:5">
      <c r="B25" t="s">
        <v>269</v>
      </c>
      <c r="C25">
        <f t="shared" ca="1" si="0"/>
        <v>92</v>
      </c>
      <c r="D25" t="s">
        <v>170</v>
      </c>
      <c r="E25">
        <f t="shared" ca="1" si="1"/>
        <v>65</v>
      </c>
    </row>
    <row r="26" spans="2:5">
      <c r="B26" t="s">
        <v>163</v>
      </c>
      <c r="C26">
        <f t="shared" ca="1" si="0"/>
        <v>94</v>
      </c>
      <c r="D26" t="s">
        <v>169</v>
      </c>
      <c r="E26">
        <f t="shared" ca="1" si="1"/>
        <v>100</v>
      </c>
    </row>
    <row r="27" spans="2:5">
      <c r="B27" t="s">
        <v>67</v>
      </c>
      <c r="C27">
        <f t="shared" ca="1" si="0"/>
        <v>67</v>
      </c>
      <c r="D27" t="s">
        <v>168</v>
      </c>
      <c r="E27">
        <f t="shared" ca="1" si="1"/>
        <v>50</v>
      </c>
    </row>
    <row r="28" spans="2:5">
      <c r="B28" t="s">
        <v>164</v>
      </c>
      <c r="C28">
        <f t="shared" ca="1" si="0"/>
        <v>69</v>
      </c>
      <c r="D28" t="s">
        <v>169</v>
      </c>
      <c r="E28">
        <f t="shared" ca="1" si="1"/>
        <v>84</v>
      </c>
    </row>
    <row r="29" spans="2:5">
      <c r="B29" t="s">
        <v>280</v>
      </c>
      <c r="C29">
        <f t="shared" ca="1" si="0"/>
        <v>96</v>
      </c>
      <c r="D29" t="s">
        <v>170</v>
      </c>
      <c r="E29">
        <f t="shared" ca="1" si="1"/>
        <v>51</v>
      </c>
    </row>
    <row r="30" spans="2:5">
      <c r="B30" t="s">
        <v>268</v>
      </c>
      <c r="C30">
        <f t="shared" ca="1" si="0"/>
        <v>84</v>
      </c>
      <c r="D30" t="s">
        <v>169</v>
      </c>
      <c r="E30">
        <f t="shared" ca="1" si="1"/>
        <v>87</v>
      </c>
    </row>
    <row r="31" spans="2:5">
      <c r="B31" t="s">
        <v>162</v>
      </c>
      <c r="C31">
        <f t="shared" ca="1" si="0"/>
        <v>99</v>
      </c>
      <c r="D31" t="s">
        <v>170</v>
      </c>
      <c r="E31">
        <f t="shared" ca="1" si="1"/>
        <v>85</v>
      </c>
    </row>
    <row r="32" spans="2:5">
      <c r="B32" t="s">
        <v>269</v>
      </c>
      <c r="C32">
        <f t="shared" ca="1" si="0"/>
        <v>91</v>
      </c>
      <c r="D32" t="s">
        <v>169</v>
      </c>
      <c r="E32">
        <f t="shared" ca="1" si="1"/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32"/>
  <sheetViews>
    <sheetView tabSelected="1" workbookViewId="0">
      <selection activeCell="J21" sqref="J21"/>
    </sheetView>
  </sheetViews>
  <sheetFormatPr defaultRowHeight="15" outlineLevelRow="1" outlineLevelCol="1"/>
  <cols>
    <col min="1" max="1" width="13.85546875" customWidth="1" outlineLevel="1"/>
    <col min="2" max="2" width="9.140625" customWidth="1" outlineLevel="1"/>
    <col min="3" max="3" width="15.42578125" customWidth="1" outlineLevel="1"/>
    <col min="4" max="9" width="9.140625" customWidth="1" outlineLevel="1"/>
    <col min="10" max="10" width="11.5703125" customWidth="1" outlineLevel="1"/>
    <col min="11" max="11" width="9.140625" customWidth="1" outlineLevel="1"/>
    <col min="12" max="12" width="12.42578125" customWidth="1" outlineLevel="1"/>
    <col min="13" max="14" width="11.140625" customWidth="1" outlineLevel="1"/>
    <col min="15" max="66" width="9.140625" customWidth="1" outlineLevel="1"/>
  </cols>
  <sheetData>
    <row r="1" spans="1:66" outlineLevel="1">
      <c r="A1" t="s">
        <v>281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298</v>
      </c>
      <c r="H1" t="s">
        <v>296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75</v>
      </c>
      <c r="O1" t="s">
        <v>304</v>
      </c>
      <c r="P1" t="s">
        <v>305</v>
      </c>
      <c r="Q1" t="s">
        <v>306</v>
      </c>
      <c r="R1" t="s">
        <v>307</v>
      </c>
      <c r="S1" t="s">
        <v>294</v>
      </c>
      <c r="T1" t="s">
        <v>298</v>
      </c>
      <c r="U1" t="s">
        <v>296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75</v>
      </c>
      <c r="AB1" t="s">
        <v>304</v>
      </c>
      <c r="AC1" t="s">
        <v>305</v>
      </c>
      <c r="AD1" t="s">
        <v>306</v>
      </c>
      <c r="AE1" t="s">
        <v>307</v>
      </c>
      <c r="AF1" t="s">
        <v>294</v>
      </c>
      <c r="AG1" t="s">
        <v>298</v>
      </c>
      <c r="AH1" t="s">
        <v>296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75</v>
      </c>
      <c r="AO1" t="s">
        <v>304</v>
      </c>
      <c r="AP1" t="s">
        <v>305</v>
      </c>
      <c r="AQ1" t="s">
        <v>306</v>
      </c>
      <c r="AR1" t="s">
        <v>307</v>
      </c>
      <c r="AS1" t="s">
        <v>294</v>
      </c>
      <c r="AT1" t="s">
        <v>298</v>
      </c>
      <c r="AU1" t="s">
        <v>296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75</v>
      </c>
      <c r="BB1" t="s">
        <v>304</v>
      </c>
      <c r="BC1" t="s">
        <v>305</v>
      </c>
      <c r="BD1" t="s">
        <v>306</v>
      </c>
      <c r="BE1" t="s">
        <v>307</v>
      </c>
      <c r="BF1" t="s">
        <v>294</v>
      </c>
      <c r="BG1" t="s">
        <v>298</v>
      </c>
      <c r="BH1" t="s">
        <v>296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75</v>
      </c>
    </row>
    <row r="2" spans="1:66" outlineLevel="1">
      <c r="A2" t="s">
        <v>163</v>
      </c>
      <c r="B2">
        <f ca="1">RANDBETWEEN(1000,5000)</f>
        <v>2458</v>
      </c>
      <c r="C2">
        <f t="shared" ref="C2:M11" ca="1" si="0">RANDBETWEEN(1000,5000)</f>
        <v>2760</v>
      </c>
      <c r="D2">
        <f t="shared" ca="1" si="0"/>
        <v>3693</v>
      </c>
      <c r="E2">
        <f t="shared" ca="1" si="0"/>
        <v>3741</v>
      </c>
      <c r="F2">
        <f t="shared" ca="1" si="0"/>
        <v>3571</v>
      </c>
      <c r="G2">
        <f t="shared" ca="1" si="0"/>
        <v>3496</v>
      </c>
      <c r="H2">
        <f t="shared" ca="1" si="0"/>
        <v>1819</v>
      </c>
      <c r="I2">
        <f t="shared" ca="1" si="0"/>
        <v>2147</v>
      </c>
      <c r="J2">
        <f t="shared" ca="1" si="0"/>
        <v>3972</v>
      </c>
      <c r="K2">
        <f t="shared" ca="1" si="0"/>
        <v>2192</v>
      </c>
      <c r="L2">
        <f t="shared" ca="1" si="0"/>
        <v>4291</v>
      </c>
      <c r="M2">
        <f t="shared" ca="1" si="0"/>
        <v>3874</v>
      </c>
      <c r="N2">
        <f ca="1">SUM(B2:M2)</f>
        <v>38014</v>
      </c>
      <c r="O2">
        <f ca="1">RANDBETWEEN(1000,5000)</f>
        <v>2432</v>
      </c>
      <c r="P2">
        <f t="shared" ref="P2:Z11" ca="1" si="1">RANDBETWEEN(1000,5000)</f>
        <v>2053</v>
      </c>
      <c r="Q2">
        <f t="shared" ca="1" si="1"/>
        <v>1386</v>
      </c>
      <c r="R2">
        <f t="shared" ca="1" si="1"/>
        <v>3610</v>
      </c>
      <c r="S2">
        <f t="shared" ca="1" si="1"/>
        <v>4027</v>
      </c>
      <c r="T2">
        <f t="shared" ca="1" si="1"/>
        <v>1816</v>
      </c>
      <c r="U2">
        <f t="shared" ca="1" si="1"/>
        <v>4649</v>
      </c>
      <c r="V2">
        <f t="shared" ca="1" si="1"/>
        <v>1611</v>
      </c>
      <c r="W2">
        <f t="shared" ca="1" si="1"/>
        <v>2327</v>
      </c>
      <c r="X2">
        <f t="shared" ca="1" si="1"/>
        <v>3636</v>
      </c>
      <c r="Y2">
        <f t="shared" ca="1" si="1"/>
        <v>3231</v>
      </c>
      <c r="Z2">
        <f t="shared" ca="1" si="1"/>
        <v>3401</v>
      </c>
      <c r="AA2">
        <f ca="1">SUM(O2:Z2)</f>
        <v>34179</v>
      </c>
      <c r="AB2">
        <f ca="1">RANDBETWEEN(1000,5000)</f>
        <v>2124</v>
      </c>
      <c r="AC2">
        <f t="shared" ref="AC2:AM11" ca="1" si="2">RANDBETWEEN(1000,5000)</f>
        <v>1998</v>
      </c>
      <c r="AD2">
        <f t="shared" ca="1" si="2"/>
        <v>1010</v>
      </c>
      <c r="AE2">
        <f t="shared" ca="1" si="2"/>
        <v>2458</v>
      </c>
      <c r="AF2">
        <f t="shared" ca="1" si="2"/>
        <v>1258</v>
      </c>
      <c r="AG2">
        <f t="shared" ca="1" si="2"/>
        <v>4177</v>
      </c>
      <c r="AH2">
        <f t="shared" ca="1" si="2"/>
        <v>2277</v>
      </c>
      <c r="AI2">
        <f t="shared" ca="1" si="2"/>
        <v>1864</v>
      </c>
      <c r="AJ2">
        <f t="shared" ca="1" si="2"/>
        <v>4340</v>
      </c>
      <c r="AK2">
        <f t="shared" ca="1" si="2"/>
        <v>1928</v>
      </c>
      <c r="AL2">
        <f t="shared" ca="1" si="2"/>
        <v>1109</v>
      </c>
      <c r="AM2">
        <f t="shared" ca="1" si="2"/>
        <v>2831</v>
      </c>
      <c r="AN2">
        <f ca="1">SUM(AB2:AM11)</f>
        <v>333363</v>
      </c>
      <c r="AO2">
        <f ca="1">RANDBETWEEN(1000,5000)</f>
        <v>1926</v>
      </c>
      <c r="AP2">
        <f t="shared" ref="AP2:AZ11" ca="1" si="3">RANDBETWEEN(1000,5000)</f>
        <v>1428</v>
      </c>
      <c r="AQ2">
        <f t="shared" ca="1" si="3"/>
        <v>1203</v>
      </c>
      <c r="AR2">
        <f t="shared" ca="1" si="3"/>
        <v>1642</v>
      </c>
      <c r="AS2">
        <f t="shared" ca="1" si="3"/>
        <v>2117</v>
      </c>
      <c r="AT2">
        <f t="shared" ca="1" si="3"/>
        <v>4695</v>
      </c>
      <c r="AU2">
        <f t="shared" ca="1" si="3"/>
        <v>4552</v>
      </c>
      <c r="AV2">
        <f t="shared" ca="1" si="3"/>
        <v>3723</v>
      </c>
      <c r="AW2">
        <f t="shared" ca="1" si="3"/>
        <v>2822</v>
      </c>
      <c r="AX2">
        <f t="shared" ca="1" si="3"/>
        <v>1488</v>
      </c>
      <c r="AY2">
        <f t="shared" ca="1" si="3"/>
        <v>2062</v>
      </c>
      <c r="AZ2">
        <f t="shared" ca="1" si="3"/>
        <v>4606</v>
      </c>
      <c r="BA2">
        <f ca="1">SUM(AO2:AZ2)</f>
        <v>32264</v>
      </c>
      <c r="BB2">
        <f ca="1">RANDBETWEEN(1000,5000)</f>
        <v>2911</v>
      </c>
      <c r="BC2">
        <f t="shared" ref="BC2:BN11" ca="1" si="4">RANDBETWEEN(1000,5000)</f>
        <v>3855</v>
      </c>
      <c r="BD2">
        <f t="shared" ca="1" si="4"/>
        <v>4583</v>
      </c>
      <c r="BE2">
        <f t="shared" ca="1" si="4"/>
        <v>2904</v>
      </c>
      <c r="BF2">
        <f t="shared" ca="1" si="4"/>
        <v>4180</v>
      </c>
      <c r="BG2">
        <f t="shared" ca="1" si="4"/>
        <v>4521</v>
      </c>
      <c r="BH2">
        <f t="shared" ca="1" si="4"/>
        <v>1894</v>
      </c>
      <c r="BI2">
        <f t="shared" ca="1" si="4"/>
        <v>1864</v>
      </c>
      <c r="BJ2">
        <f t="shared" ca="1" si="4"/>
        <v>2641</v>
      </c>
      <c r="BK2">
        <f t="shared" ca="1" si="4"/>
        <v>2332</v>
      </c>
      <c r="BL2">
        <f t="shared" ca="1" si="4"/>
        <v>2722</v>
      </c>
      <c r="BM2">
        <f t="shared" ca="1" si="4"/>
        <v>3058</v>
      </c>
      <c r="BN2">
        <f ca="1">SUM(BB2:BM2)</f>
        <v>37465</v>
      </c>
    </row>
    <row r="3" spans="1:66" outlineLevel="1">
      <c r="A3" t="s">
        <v>164</v>
      </c>
      <c r="B3">
        <f t="shared" ref="B3:B11" ca="1" si="5">RANDBETWEEN(1000,5000)</f>
        <v>1095</v>
      </c>
      <c r="C3">
        <f t="shared" ca="1" si="0"/>
        <v>1293</v>
      </c>
      <c r="D3">
        <f t="shared" ca="1" si="0"/>
        <v>4354</v>
      </c>
      <c r="E3">
        <f t="shared" ca="1" si="0"/>
        <v>3007</v>
      </c>
      <c r="F3">
        <f t="shared" ca="1" si="0"/>
        <v>3382</v>
      </c>
      <c r="G3">
        <f t="shared" ca="1" si="0"/>
        <v>1043</v>
      </c>
      <c r="H3">
        <f t="shared" ca="1" si="0"/>
        <v>4561</v>
      </c>
      <c r="I3">
        <f t="shared" ca="1" si="0"/>
        <v>2308</v>
      </c>
      <c r="J3">
        <f t="shared" ca="1" si="0"/>
        <v>3423</v>
      </c>
      <c r="K3">
        <f t="shared" ca="1" si="0"/>
        <v>1093</v>
      </c>
      <c r="L3">
        <f t="shared" ca="1" si="0"/>
        <v>2165</v>
      </c>
      <c r="M3">
        <f t="shared" ca="1" si="0"/>
        <v>1943</v>
      </c>
      <c r="N3">
        <f t="shared" ref="N3:N11" ca="1" si="6">SUM(B3:M3)</f>
        <v>29667</v>
      </c>
      <c r="O3">
        <f t="shared" ref="O3:O11" ca="1" si="7">RANDBETWEEN(1000,5000)</f>
        <v>3365</v>
      </c>
      <c r="P3">
        <f t="shared" ca="1" si="1"/>
        <v>2386</v>
      </c>
      <c r="Q3">
        <f t="shared" ca="1" si="1"/>
        <v>4417</v>
      </c>
      <c r="R3">
        <f t="shared" ca="1" si="1"/>
        <v>3001</v>
      </c>
      <c r="S3">
        <f t="shared" ca="1" si="1"/>
        <v>4847</v>
      </c>
      <c r="T3">
        <f t="shared" ca="1" si="1"/>
        <v>2121</v>
      </c>
      <c r="U3">
        <f t="shared" ca="1" si="1"/>
        <v>4414</v>
      </c>
      <c r="V3">
        <f t="shared" ca="1" si="1"/>
        <v>4461</v>
      </c>
      <c r="W3">
        <f t="shared" ca="1" si="1"/>
        <v>3613</v>
      </c>
      <c r="X3">
        <f t="shared" ca="1" si="1"/>
        <v>3030</v>
      </c>
      <c r="Y3">
        <f t="shared" ca="1" si="1"/>
        <v>2891</v>
      </c>
      <c r="Z3">
        <f t="shared" ca="1" si="1"/>
        <v>1855</v>
      </c>
      <c r="AA3">
        <f t="shared" ref="AA3:AA11" ca="1" si="8">SUM(O3:Z3)</f>
        <v>40401</v>
      </c>
      <c r="AB3">
        <f t="shared" ref="AB3:AB11" ca="1" si="9">RANDBETWEEN(1000,5000)</f>
        <v>1211</v>
      </c>
      <c r="AC3">
        <f t="shared" ca="1" si="2"/>
        <v>4965</v>
      </c>
      <c r="AD3">
        <f t="shared" ca="1" si="2"/>
        <v>2616</v>
      </c>
      <c r="AE3">
        <f t="shared" ca="1" si="2"/>
        <v>2536</v>
      </c>
      <c r="AF3">
        <f t="shared" ca="1" si="2"/>
        <v>4786</v>
      </c>
      <c r="AG3">
        <f t="shared" ca="1" si="2"/>
        <v>2276</v>
      </c>
      <c r="AH3">
        <f t="shared" ca="1" si="2"/>
        <v>1621</v>
      </c>
      <c r="AI3">
        <f t="shared" ca="1" si="2"/>
        <v>4578</v>
      </c>
      <c r="AJ3">
        <f t="shared" ca="1" si="2"/>
        <v>1703</v>
      </c>
      <c r="AK3">
        <f t="shared" ca="1" si="2"/>
        <v>4502</v>
      </c>
      <c r="AL3">
        <f t="shared" ca="1" si="2"/>
        <v>4557</v>
      </c>
      <c r="AM3">
        <f t="shared" ca="1" si="2"/>
        <v>1069</v>
      </c>
      <c r="AN3">
        <f t="shared" ref="AN3:AN11" ca="1" si="10">SUM(AB3:AM12)</f>
        <v>305989</v>
      </c>
      <c r="AO3">
        <f t="shared" ref="AO3:AO11" ca="1" si="11">RANDBETWEEN(1000,5000)</f>
        <v>3535</v>
      </c>
      <c r="AP3">
        <f t="shared" ca="1" si="3"/>
        <v>3213</v>
      </c>
      <c r="AQ3">
        <f t="shared" ca="1" si="3"/>
        <v>3570</v>
      </c>
      <c r="AR3">
        <f t="shared" ca="1" si="3"/>
        <v>2506</v>
      </c>
      <c r="AS3">
        <f t="shared" ca="1" si="3"/>
        <v>1019</v>
      </c>
      <c r="AT3">
        <f t="shared" ca="1" si="3"/>
        <v>1933</v>
      </c>
      <c r="AU3">
        <f t="shared" ca="1" si="3"/>
        <v>3685</v>
      </c>
      <c r="AV3">
        <f t="shared" ca="1" si="3"/>
        <v>4192</v>
      </c>
      <c r="AW3">
        <f t="shared" ca="1" si="3"/>
        <v>3727</v>
      </c>
      <c r="AX3">
        <f t="shared" ca="1" si="3"/>
        <v>3009</v>
      </c>
      <c r="AY3">
        <f t="shared" ca="1" si="3"/>
        <v>3724</v>
      </c>
      <c r="AZ3">
        <f t="shared" ca="1" si="3"/>
        <v>3533</v>
      </c>
      <c r="BA3">
        <f t="shared" ref="BA3:BA11" ca="1" si="12">SUM(AO3:AZ3)</f>
        <v>37646</v>
      </c>
      <c r="BB3">
        <f t="shared" ref="BB3:BB10" ca="1" si="13">RANDBETWEEN(1000,5000)</f>
        <v>3697</v>
      </c>
      <c r="BC3">
        <f t="shared" ca="1" si="4"/>
        <v>1793</v>
      </c>
      <c r="BD3">
        <f t="shared" ca="1" si="4"/>
        <v>3261</v>
      </c>
      <c r="BE3">
        <f t="shared" ca="1" si="4"/>
        <v>1419</v>
      </c>
      <c r="BF3">
        <f t="shared" ca="1" si="4"/>
        <v>4923</v>
      </c>
      <c r="BG3">
        <f t="shared" ca="1" si="4"/>
        <v>1827</v>
      </c>
      <c r="BH3">
        <f t="shared" ca="1" si="4"/>
        <v>3169</v>
      </c>
      <c r="BI3">
        <f t="shared" ca="1" si="4"/>
        <v>1628</v>
      </c>
      <c r="BJ3">
        <f t="shared" ca="1" si="4"/>
        <v>4307</v>
      </c>
      <c r="BK3">
        <f t="shared" ca="1" si="4"/>
        <v>2729</v>
      </c>
      <c r="BL3">
        <f t="shared" ca="1" si="4"/>
        <v>1493</v>
      </c>
      <c r="BM3">
        <f t="shared" ca="1" si="4"/>
        <v>3120</v>
      </c>
      <c r="BN3">
        <f ca="1">SUM(BB3:BM3)</f>
        <v>33366</v>
      </c>
    </row>
    <row r="4" spans="1:66" outlineLevel="1">
      <c r="A4" t="s">
        <v>67</v>
      </c>
      <c r="B4">
        <f t="shared" ca="1" si="5"/>
        <v>4612</v>
      </c>
      <c r="C4">
        <f t="shared" ca="1" si="0"/>
        <v>1713</v>
      </c>
      <c r="D4">
        <f t="shared" ca="1" si="0"/>
        <v>1551</v>
      </c>
      <c r="E4">
        <f t="shared" ca="1" si="0"/>
        <v>3160</v>
      </c>
      <c r="F4">
        <f t="shared" ca="1" si="0"/>
        <v>1473</v>
      </c>
      <c r="G4">
        <f t="shared" ca="1" si="0"/>
        <v>3898</v>
      </c>
      <c r="H4">
        <f t="shared" ca="1" si="0"/>
        <v>4062</v>
      </c>
      <c r="I4">
        <f t="shared" ca="1" si="0"/>
        <v>2858</v>
      </c>
      <c r="J4">
        <f t="shared" ca="1" si="0"/>
        <v>4418</v>
      </c>
      <c r="K4">
        <f t="shared" ca="1" si="0"/>
        <v>4857</v>
      </c>
      <c r="L4">
        <f t="shared" ca="1" si="0"/>
        <v>3020</v>
      </c>
      <c r="M4">
        <f t="shared" ca="1" si="0"/>
        <v>2727</v>
      </c>
      <c r="N4">
        <f t="shared" ca="1" si="6"/>
        <v>38349</v>
      </c>
      <c r="O4">
        <f t="shared" ca="1" si="7"/>
        <v>3131</v>
      </c>
      <c r="P4">
        <f t="shared" ca="1" si="1"/>
        <v>4191</v>
      </c>
      <c r="Q4">
        <f t="shared" ca="1" si="1"/>
        <v>4460</v>
      </c>
      <c r="R4">
        <f t="shared" ca="1" si="1"/>
        <v>1046</v>
      </c>
      <c r="S4">
        <f t="shared" ca="1" si="1"/>
        <v>4637</v>
      </c>
      <c r="T4">
        <f t="shared" ca="1" si="1"/>
        <v>3694</v>
      </c>
      <c r="U4">
        <f t="shared" ca="1" si="1"/>
        <v>4246</v>
      </c>
      <c r="V4">
        <f t="shared" ca="1" si="1"/>
        <v>2394</v>
      </c>
      <c r="W4">
        <f t="shared" ca="1" si="1"/>
        <v>1626</v>
      </c>
      <c r="X4">
        <f t="shared" ca="1" si="1"/>
        <v>3945</v>
      </c>
      <c r="Y4">
        <f t="shared" ca="1" si="1"/>
        <v>1599</v>
      </c>
      <c r="Z4">
        <f t="shared" ca="1" si="1"/>
        <v>4517</v>
      </c>
      <c r="AA4">
        <f t="shared" ca="1" si="8"/>
        <v>39486</v>
      </c>
      <c r="AB4">
        <f t="shared" ca="1" si="9"/>
        <v>4941</v>
      </c>
      <c r="AC4">
        <f t="shared" ca="1" si="2"/>
        <v>1339</v>
      </c>
      <c r="AD4">
        <f t="shared" ca="1" si="2"/>
        <v>3720</v>
      </c>
      <c r="AE4">
        <f t="shared" ca="1" si="2"/>
        <v>4218</v>
      </c>
      <c r="AF4">
        <f t="shared" ca="1" si="2"/>
        <v>2109</v>
      </c>
      <c r="AG4">
        <f t="shared" ca="1" si="2"/>
        <v>1562</v>
      </c>
      <c r="AH4">
        <f t="shared" ca="1" si="2"/>
        <v>4895</v>
      </c>
      <c r="AI4">
        <f t="shared" ca="1" si="2"/>
        <v>2178</v>
      </c>
      <c r="AJ4">
        <f t="shared" ca="1" si="2"/>
        <v>4261</v>
      </c>
      <c r="AK4">
        <f t="shared" ca="1" si="2"/>
        <v>1800</v>
      </c>
      <c r="AL4">
        <f t="shared" ca="1" si="2"/>
        <v>1561</v>
      </c>
      <c r="AM4">
        <f t="shared" ca="1" si="2"/>
        <v>4947</v>
      </c>
      <c r="AN4">
        <f t="shared" ca="1" si="10"/>
        <v>269569</v>
      </c>
      <c r="AO4">
        <f t="shared" ca="1" si="11"/>
        <v>2743</v>
      </c>
      <c r="AP4">
        <f t="shared" ca="1" si="3"/>
        <v>2653</v>
      </c>
      <c r="AQ4">
        <f t="shared" ca="1" si="3"/>
        <v>2691</v>
      </c>
      <c r="AR4">
        <f t="shared" ca="1" si="3"/>
        <v>2618</v>
      </c>
      <c r="AS4">
        <f t="shared" ca="1" si="3"/>
        <v>2315</v>
      </c>
      <c r="AT4">
        <f t="shared" ca="1" si="3"/>
        <v>3223</v>
      </c>
      <c r="AU4">
        <f t="shared" ca="1" si="3"/>
        <v>3932</v>
      </c>
      <c r="AV4">
        <f t="shared" ca="1" si="3"/>
        <v>2938</v>
      </c>
      <c r="AW4">
        <f t="shared" ca="1" si="3"/>
        <v>3057</v>
      </c>
      <c r="AX4">
        <f t="shared" ca="1" si="3"/>
        <v>3247</v>
      </c>
      <c r="AY4">
        <f t="shared" ca="1" si="3"/>
        <v>3294</v>
      </c>
      <c r="AZ4">
        <f t="shared" ca="1" si="3"/>
        <v>1880</v>
      </c>
      <c r="BA4">
        <f t="shared" ca="1" si="12"/>
        <v>34591</v>
      </c>
      <c r="BB4">
        <f t="shared" ca="1" si="13"/>
        <v>1460</v>
      </c>
      <c r="BC4">
        <f t="shared" ca="1" si="4"/>
        <v>3707</v>
      </c>
      <c r="BD4">
        <f t="shared" ca="1" si="4"/>
        <v>3010</v>
      </c>
      <c r="BE4">
        <f t="shared" ca="1" si="4"/>
        <v>4196</v>
      </c>
      <c r="BF4">
        <f t="shared" ca="1" si="4"/>
        <v>2618</v>
      </c>
      <c r="BG4">
        <f t="shared" ca="1" si="4"/>
        <v>3162</v>
      </c>
      <c r="BH4">
        <f t="shared" ca="1" si="4"/>
        <v>2708</v>
      </c>
      <c r="BI4">
        <f t="shared" ca="1" si="4"/>
        <v>3644</v>
      </c>
      <c r="BJ4">
        <f t="shared" ca="1" si="4"/>
        <v>4742</v>
      </c>
      <c r="BK4">
        <f t="shared" ca="1" si="4"/>
        <v>1564</v>
      </c>
      <c r="BL4">
        <f t="shared" ca="1" si="4"/>
        <v>1385</v>
      </c>
      <c r="BM4">
        <f t="shared" ca="1" si="4"/>
        <v>3847</v>
      </c>
      <c r="BN4">
        <f t="shared" ref="BN3:BN10" ca="1" si="14">SUM(BB4:BM4)</f>
        <v>36043</v>
      </c>
    </row>
    <row r="5" spans="1:66" outlineLevel="1">
      <c r="A5" t="s">
        <v>162</v>
      </c>
      <c r="B5">
        <f t="shared" ca="1" si="5"/>
        <v>3010</v>
      </c>
      <c r="C5">
        <f t="shared" ca="1" si="0"/>
        <v>1541</v>
      </c>
      <c r="D5">
        <f t="shared" ca="1" si="0"/>
        <v>4924</v>
      </c>
      <c r="E5">
        <f t="shared" ca="1" si="0"/>
        <v>1606</v>
      </c>
      <c r="F5">
        <f t="shared" ca="1" si="0"/>
        <v>2970</v>
      </c>
      <c r="G5">
        <f t="shared" ca="1" si="0"/>
        <v>2139</v>
      </c>
      <c r="H5">
        <f t="shared" ca="1" si="0"/>
        <v>3078</v>
      </c>
      <c r="I5">
        <f t="shared" ca="1" si="0"/>
        <v>1256</v>
      </c>
      <c r="J5">
        <f t="shared" ca="1" si="0"/>
        <v>4026</v>
      </c>
      <c r="K5">
        <f t="shared" ca="1" si="0"/>
        <v>4553</v>
      </c>
      <c r="L5">
        <f t="shared" ca="1" si="0"/>
        <v>4248</v>
      </c>
      <c r="M5">
        <f t="shared" ca="1" si="0"/>
        <v>4398</v>
      </c>
      <c r="N5">
        <f t="shared" ca="1" si="6"/>
        <v>37749</v>
      </c>
      <c r="O5">
        <f t="shared" ca="1" si="7"/>
        <v>4401</v>
      </c>
      <c r="P5">
        <f t="shared" ca="1" si="1"/>
        <v>1715</v>
      </c>
      <c r="Q5">
        <f t="shared" ca="1" si="1"/>
        <v>3213</v>
      </c>
      <c r="R5">
        <f t="shared" ca="1" si="1"/>
        <v>2456</v>
      </c>
      <c r="S5">
        <f t="shared" ca="1" si="1"/>
        <v>2599</v>
      </c>
      <c r="T5">
        <f t="shared" ca="1" si="1"/>
        <v>2128</v>
      </c>
      <c r="U5">
        <f t="shared" ca="1" si="1"/>
        <v>3678</v>
      </c>
      <c r="V5">
        <f t="shared" ca="1" si="1"/>
        <v>3627</v>
      </c>
      <c r="W5">
        <f t="shared" ca="1" si="1"/>
        <v>1804</v>
      </c>
      <c r="X5">
        <f t="shared" ca="1" si="1"/>
        <v>4206</v>
      </c>
      <c r="Y5">
        <f t="shared" ca="1" si="1"/>
        <v>2706</v>
      </c>
      <c r="Z5">
        <f t="shared" ca="1" si="1"/>
        <v>3219</v>
      </c>
      <c r="AA5">
        <f t="shared" ca="1" si="8"/>
        <v>35752</v>
      </c>
      <c r="AB5">
        <f t="shared" ca="1" si="9"/>
        <v>1171</v>
      </c>
      <c r="AC5">
        <f t="shared" ca="1" si="2"/>
        <v>3376</v>
      </c>
      <c r="AD5">
        <f t="shared" ca="1" si="2"/>
        <v>1944</v>
      </c>
      <c r="AE5">
        <f t="shared" ca="1" si="2"/>
        <v>2949</v>
      </c>
      <c r="AF5">
        <f t="shared" ca="1" si="2"/>
        <v>1667</v>
      </c>
      <c r="AG5">
        <f t="shared" ca="1" si="2"/>
        <v>1250</v>
      </c>
      <c r="AH5">
        <f t="shared" ca="1" si="2"/>
        <v>2725</v>
      </c>
      <c r="AI5">
        <f t="shared" ca="1" si="2"/>
        <v>1406</v>
      </c>
      <c r="AJ5">
        <f t="shared" ca="1" si="2"/>
        <v>4186</v>
      </c>
      <c r="AK5">
        <f t="shared" ca="1" si="2"/>
        <v>3254</v>
      </c>
      <c r="AL5">
        <f t="shared" ca="1" si="2"/>
        <v>3231</v>
      </c>
      <c r="AM5">
        <f t="shared" ca="1" si="2"/>
        <v>4289</v>
      </c>
      <c r="AN5">
        <f t="shared" ca="1" si="10"/>
        <v>232038</v>
      </c>
      <c r="AO5">
        <f t="shared" ca="1" si="11"/>
        <v>4183</v>
      </c>
      <c r="AP5">
        <f t="shared" ca="1" si="3"/>
        <v>4823</v>
      </c>
      <c r="AQ5">
        <f t="shared" ca="1" si="3"/>
        <v>4580</v>
      </c>
      <c r="AR5">
        <f t="shared" ca="1" si="3"/>
        <v>3916</v>
      </c>
      <c r="AS5">
        <f t="shared" ca="1" si="3"/>
        <v>2083</v>
      </c>
      <c r="AT5">
        <f t="shared" ca="1" si="3"/>
        <v>1981</v>
      </c>
      <c r="AU5">
        <f t="shared" ca="1" si="3"/>
        <v>4608</v>
      </c>
      <c r="AV5">
        <f t="shared" ca="1" si="3"/>
        <v>4916</v>
      </c>
      <c r="AW5">
        <f t="shared" ca="1" si="3"/>
        <v>1841</v>
      </c>
      <c r="AX5">
        <f t="shared" ca="1" si="3"/>
        <v>3808</v>
      </c>
      <c r="AY5">
        <f t="shared" ca="1" si="3"/>
        <v>2680</v>
      </c>
      <c r="AZ5">
        <f t="shared" ca="1" si="3"/>
        <v>4144</v>
      </c>
      <c r="BA5">
        <f t="shared" ca="1" si="12"/>
        <v>43563</v>
      </c>
      <c r="BB5">
        <f t="shared" ca="1" si="13"/>
        <v>1253</v>
      </c>
      <c r="BC5">
        <f t="shared" ca="1" si="4"/>
        <v>2039</v>
      </c>
      <c r="BD5">
        <f t="shared" ca="1" si="4"/>
        <v>1512</v>
      </c>
      <c r="BE5">
        <f t="shared" ca="1" si="4"/>
        <v>3884</v>
      </c>
      <c r="BF5">
        <f t="shared" ca="1" si="4"/>
        <v>2350</v>
      </c>
      <c r="BG5">
        <f t="shared" ca="1" si="4"/>
        <v>1574</v>
      </c>
      <c r="BH5">
        <f t="shared" ca="1" si="4"/>
        <v>4384</v>
      </c>
      <c r="BI5">
        <f t="shared" ca="1" si="4"/>
        <v>3931</v>
      </c>
      <c r="BJ5">
        <f t="shared" ca="1" si="4"/>
        <v>1337</v>
      </c>
      <c r="BK5">
        <f t="shared" ca="1" si="4"/>
        <v>3836</v>
      </c>
      <c r="BL5">
        <f t="shared" ca="1" si="4"/>
        <v>4925</v>
      </c>
      <c r="BM5">
        <f t="shared" ca="1" si="4"/>
        <v>1230</v>
      </c>
      <c r="BN5">
        <f t="shared" ca="1" si="14"/>
        <v>32255</v>
      </c>
    </row>
    <row r="6" spans="1:66" outlineLevel="1">
      <c r="A6" t="s">
        <v>66</v>
      </c>
      <c r="B6">
        <f t="shared" ca="1" si="5"/>
        <v>4588</v>
      </c>
      <c r="C6">
        <f t="shared" ca="1" si="0"/>
        <v>2378</v>
      </c>
      <c r="D6">
        <f t="shared" ca="1" si="0"/>
        <v>2972</v>
      </c>
      <c r="E6">
        <f t="shared" ca="1" si="0"/>
        <v>4901</v>
      </c>
      <c r="F6">
        <f t="shared" ca="1" si="0"/>
        <v>2156</v>
      </c>
      <c r="G6">
        <f t="shared" ca="1" si="0"/>
        <v>2398</v>
      </c>
      <c r="H6">
        <f t="shared" ca="1" si="0"/>
        <v>4257</v>
      </c>
      <c r="I6">
        <f t="shared" ca="1" si="0"/>
        <v>3863</v>
      </c>
      <c r="J6">
        <f t="shared" ca="1" si="0"/>
        <v>4311</v>
      </c>
      <c r="K6">
        <f t="shared" ca="1" si="0"/>
        <v>3921</v>
      </c>
      <c r="L6">
        <f t="shared" ca="1" si="0"/>
        <v>4459</v>
      </c>
      <c r="M6">
        <f t="shared" ca="1" si="0"/>
        <v>2021</v>
      </c>
      <c r="N6">
        <f t="shared" ca="1" si="6"/>
        <v>42225</v>
      </c>
      <c r="O6">
        <f t="shared" ca="1" si="7"/>
        <v>4161</v>
      </c>
      <c r="P6">
        <f t="shared" ca="1" si="1"/>
        <v>1448</v>
      </c>
      <c r="Q6">
        <f t="shared" ca="1" si="1"/>
        <v>2023</v>
      </c>
      <c r="R6">
        <f t="shared" ca="1" si="1"/>
        <v>2434</v>
      </c>
      <c r="S6">
        <f t="shared" ca="1" si="1"/>
        <v>4154</v>
      </c>
      <c r="T6">
        <f t="shared" ca="1" si="1"/>
        <v>1026</v>
      </c>
      <c r="U6">
        <f t="shared" ca="1" si="1"/>
        <v>3382</v>
      </c>
      <c r="V6">
        <f t="shared" ca="1" si="1"/>
        <v>2711</v>
      </c>
      <c r="W6">
        <f t="shared" ca="1" si="1"/>
        <v>2648</v>
      </c>
      <c r="X6">
        <f t="shared" ca="1" si="1"/>
        <v>2990</v>
      </c>
      <c r="Y6">
        <f t="shared" ca="1" si="1"/>
        <v>2477</v>
      </c>
      <c r="Z6">
        <f t="shared" ca="1" si="1"/>
        <v>3993</v>
      </c>
      <c r="AA6">
        <f t="shared" ca="1" si="8"/>
        <v>33447</v>
      </c>
      <c r="AB6">
        <f t="shared" ca="1" si="9"/>
        <v>3661</v>
      </c>
      <c r="AC6">
        <f t="shared" ca="1" si="2"/>
        <v>1984</v>
      </c>
      <c r="AD6">
        <f t="shared" ca="1" si="2"/>
        <v>2363</v>
      </c>
      <c r="AE6">
        <f t="shared" ca="1" si="2"/>
        <v>3811</v>
      </c>
      <c r="AF6">
        <f t="shared" ca="1" si="2"/>
        <v>3673</v>
      </c>
      <c r="AG6">
        <f t="shared" ca="1" si="2"/>
        <v>1986</v>
      </c>
      <c r="AH6">
        <f t="shared" ca="1" si="2"/>
        <v>4137</v>
      </c>
      <c r="AI6">
        <f t="shared" ca="1" si="2"/>
        <v>1678</v>
      </c>
      <c r="AJ6">
        <f t="shared" ca="1" si="2"/>
        <v>3619</v>
      </c>
      <c r="AK6">
        <f t="shared" ca="1" si="2"/>
        <v>4711</v>
      </c>
      <c r="AL6">
        <f t="shared" ca="1" si="2"/>
        <v>3924</v>
      </c>
      <c r="AM6">
        <f t="shared" ca="1" si="2"/>
        <v>4363</v>
      </c>
      <c r="AN6">
        <f t="shared" ca="1" si="10"/>
        <v>200590</v>
      </c>
      <c r="AO6">
        <f t="shared" ca="1" si="11"/>
        <v>3734</v>
      </c>
      <c r="AP6">
        <f t="shared" ca="1" si="3"/>
        <v>4532</v>
      </c>
      <c r="AQ6">
        <f t="shared" ca="1" si="3"/>
        <v>3723</v>
      </c>
      <c r="AR6">
        <f t="shared" ca="1" si="3"/>
        <v>4278</v>
      </c>
      <c r="AS6">
        <f t="shared" ca="1" si="3"/>
        <v>1329</v>
      </c>
      <c r="AT6">
        <f t="shared" ca="1" si="3"/>
        <v>3166</v>
      </c>
      <c r="AU6">
        <f t="shared" ca="1" si="3"/>
        <v>4377</v>
      </c>
      <c r="AV6">
        <f t="shared" ca="1" si="3"/>
        <v>3175</v>
      </c>
      <c r="AW6">
        <f t="shared" ca="1" si="3"/>
        <v>2828</v>
      </c>
      <c r="AX6">
        <f t="shared" ca="1" si="3"/>
        <v>1379</v>
      </c>
      <c r="AY6">
        <f t="shared" ca="1" si="3"/>
        <v>1403</v>
      </c>
      <c r="AZ6">
        <f t="shared" ca="1" si="3"/>
        <v>4660</v>
      </c>
      <c r="BA6">
        <f t="shared" ca="1" si="12"/>
        <v>38584</v>
      </c>
      <c r="BB6">
        <f t="shared" ca="1" si="13"/>
        <v>2536</v>
      </c>
      <c r="BC6">
        <f t="shared" ca="1" si="4"/>
        <v>3538</v>
      </c>
      <c r="BD6">
        <f t="shared" ca="1" si="4"/>
        <v>4336</v>
      </c>
      <c r="BE6">
        <f t="shared" ca="1" si="4"/>
        <v>3827</v>
      </c>
      <c r="BF6">
        <f t="shared" ca="1" si="4"/>
        <v>4698</v>
      </c>
      <c r="BG6">
        <f t="shared" ca="1" si="4"/>
        <v>2170</v>
      </c>
      <c r="BH6">
        <f t="shared" ca="1" si="4"/>
        <v>3861</v>
      </c>
      <c r="BI6">
        <f t="shared" ca="1" si="4"/>
        <v>4984</v>
      </c>
      <c r="BJ6">
        <f t="shared" ca="1" si="4"/>
        <v>1231</v>
      </c>
      <c r="BK6">
        <f t="shared" ca="1" si="4"/>
        <v>4408</v>
      </c>
      <c r="BL6">
        <f t="shared" ca="1" si="4"/>
        <v>2373</v>
      </c>
      <c r="BM6">
        <f t="shared" ca="1" si="4"/>
        <v>3959</v>
      </c>
      <c r="BN6">
        <f t="shared" ca="1" si="14"/>
        <v>41921</v>
      </c>
    </row>
    <row r="7" spans="1:66" outlineLevel="1">
      <c r="A7" t="s">
        <v>285</v>
      </c>
      <c r="B7">
        <f t="shared" ca="1" si="5"/>
        <v>4289</v>
      </c>
      <c r="C7">
        <f t="shared" ca="1" si="0"/>
        <v>1700</v>
      </c>
      <c r="D7">
        <f t="shared" ca="1" si="0"/>
        <v>3377</v>
      </c>
      <c r="E7">
        <f t="shared" ca="1" si="0"/>
        <v>4542</v>
      </c>
      <c r="F7">
        <f t="shared" ca="1" si="0"/>
        <v>2356</v>
      </c>
      <c r="G7">
        <f t="shared" ca="1" si="0"/>
        <v>3442</v>
      </c>
      <c r="H7">
        <f t="shared" ca="1" si="0"/>
        <v>3293</v>
      </c>
      <c r="I7">
        <f t="shared" ca="1" si="0"/>
        <v>4866</v>
      </c>
      <c r="J7">
        <f t="shared" ca="1" si="0"/>
        <v>2334</v>
      </c>
      <c r="K7">
        <f t="shared" ca="1" si="0"/>
        <v>1507</v>
      </c>
      <c r="L7">
        <f t="shared" ca="1" si="0"/>
        <v>1864</v>
      </c>
      <c r="M7">
        <f t="shared" ca="1" si="0"/>
        <v>2880</v>
      </c>
      <c r="N7">
        <f t="shared" ca="1" si="6"/>
        <v>36450</v>
      </c>
      <c r="O7">
        <f t="shared" ca="1" si="7"/>
        <v>1917</v>
      </c>
      <c r="P7">
        <f t="shared" ca="1" si="1"/>
        <v>2201</v>
      </c>
      <c r="Q7">
        <f t="shared" ca="1" si="1"/>
        <v>1530</v>
      </c>
      <c r="R7">
        <f t="shared" ca="1" si="1"/>
        <v>2371</v>
      </c>
      <c r="S7">
        <f t="shared" ca="1" si="1"/>
        <v>3910</v>
      </c>
      <c r="T7">
        <f t="shared" ca="1" si="1"/>
        <v>1275</v>
      </c>
      <c r="U7">
        <f t="shared" ca="1" si="1"/>
        <v>3052</v>
      </c>
      <c r="V7">
        <f t="shared" ca="1" si="1"/>
        <v>3038</v>
      </c>
      <c r="W7">
        <f t="shared" ca="1" si="1"/>
        <v>4273</v>
      </c>
      <c r="X7">
        <f t="shared" ca="1" si="1"/>
        <v>4127</v>
      </c>
      <c r="Y7">
        <f t="shared" ca="1" si="1"/>
        <v>1639</v>
      </c>
      <c r="Z7">
        <f t="shared" ca="1" si="1"/>
        <v>4860</v>
      </c>
      <c r="AA7">
        <f t="shared" ca="1" si="8"/>
        <v>34193</v>
      </c>
      <c r="AB7">
        <f t="shared" ca="1" si="9"/>
        <v>1412</v>
      </c>
      <c r="AC7">
        <f t="shared" ca="1" si="2"/>
        <v>1989</v>
      </c>
      <c r="AD7">
        <f t="shared" ca="1" si="2"/>
        <v>2707</v>
      </c>
      <c r="AE7">
        <f t="shared" ca="1" si="2"/>
        <v>1508</v>
      </c>
      <c r="AF7">
        <f t="shared" ca="1" si="2"/>
        <v>4627</v>
      </c>
      <c r="AG7">
        <f t="shared" ca="1" si="2"/>
        <v>4005</v>
      </c>
      <c r="AH7">
        <f t="shared" ca="1" si="2"/>
        <v>1351</v>
      </c>
      <c r="AI7">
        <f t="shared" ca="1" si="2"/>
        <v>2391</v>
      </c>
      <c r="AJ7">
        <f t="shared" ca="1" si="2"/>
        <v>1668</v>
      </c>
      <c r="AK7">
        <f t="shared" ca="1" si="2"/>
        <v>3773</v>
      </c>
      <c r="AL7">
        <f t="shared" ca="1" si="2"/>
        <v>1075</v>
      </c>
      <c r="AM7">
        <f t="shared" ca="1" si="2"/>
        <v>3272</v>
      </c>
      <c r="AN7">
        <f t="shared" ca="1" si="10"/>
        <v>160680</v>
      </c>
      <c r="AO7">
        <f t="shared" ca="1" si="11"/>
        <v>4376</v>
      </c>
      <c r="AP7">
        <f t="shared" ca="1" si="3"/>
        <v>4241</v>
      </c>
      <c r="AQ7">
        <f t="shared" ca="1" si="3"/>
        <v>4888</v>
      </c>
      <c r="AR7">
        <f t="shared" ca="1" si="3"/>
        <v>2419</v>
      </c>
      <c r="AS7">
        <f t="shared" ca="1" si="3"/>
        <v>2285</v>
      </c>
      <c r="AT7">
        <f t="shared" ca="1" si="3"/>
        <v>3819</v>
      </c>
      <c r="AU7">
        <f t="shared" ca="1" si="3"/>
        <v>2254</v>
      </c>
      <c r="AV7">
        <f t="shared" ca="1" si="3"/>
        <v>2725</v>
      </c>
      <c r="AW7">
        <f t="shared" ca="1" si="3"/>
        <v>1782</v>
      </c>
      <c r="AX7">
        <f t="shared" ca="1" si="3"/>
        <v>2704</v>
      </c>
      <c r="AY7">
        <f t="shared" ca="1" si="3"/>
        <v>4174</v>
      </c>
      <c r="AZ7">
        <f t="shared" ca="1" si="3"/>
        <v>4563</v>
      </c>
      <c r="BA7">
        <f t="shared" ca="1" si="12"/>
        <v>40230</v>
      </c>
      <c r="BB7">
        <f t="shared" ca="1" si="13"/>
        <v>3800</v>
      </c>
      <c r="BC7">
        <f t="shared" ca="1" si="4"/>
        <v>2120</v>
      </c>
      <c r="BD7">
        <f t="shared" ca="1" si="4"/>
        <v>3986</v>
      </c>
      <c r="BE7">
        <f t="shared" ca="1" si="4"/>
        <v>4387</v>
      </c>
      <c r="BF7">
        <f t="shared" ca="1" si="4"/>
        <v>2062</v>
      </c>
      <c r="BG7">
        <f t="shared" ca="1" si="4"/>
        <v>3340</v>
      </c>
      <c r="BH7">
        <f t="shared" ca="1" si="4"/>
        <v>3584</v>
      </c>
      <c r="BI7">
        <f t="shared" ca="1" si="4"/>
        <v>4397</v>
      </c>
      <c r="BJ7">
        <f t="shared" ca="1" si="4"/>
        <v>1694</v>
      </c>
      <c r="BK7">
        <f t="shared" ca="1" si="4"/>
        <v>2524</v>
      </c>
      <c r="BL7">
        <f t="shared" ca="1" si="4"/>
        <v>1991</v>
      </c>
      <c r="BM7">
        <f t="shared" ca="1" si="4"/>
        <v>1771</v>
      </c>
      <c r="BN7">
        <f t="shared" ca="1" si="14"/>
        <v>35656</v>
      </c>
    </row>
    <row r="8" spans="1:66" outlineLevel="1">
      <c r="A8" t="s">
        <v>286</v>
      </c>
      <c r="B8">
        <f t="shared" ca="1" si="5"/>
        <v>3185</v>
      </c>
      <c r="C8">
        <f t="shared" ca="1" si="0"/>
        <v>3436</v>
      </c>
      <c r="D8">
        <f t="shared" ca="1" si="0"/>
        <v>1200</v>
      </c>
      <c r="E8">
        <f t="shared" ca="1" si="0"/>
        <v>1600</v>
      </c>
      <c r="F8">
        <f t="shared" ca="1" si="0"/>
        <v>3107</v>
      </c>
      <c r="G8">
        <f t="shared" ca="1" si="0"/>
        <v>1267</v>
      </c>
      <c r="H8">
        <f t="shared" ca="1" si="0"/>
        <v>4488</v>
      </c>
      <c r="I8">
        <f t="shared" ca="1" si="0"/>
        <v>4109</v>
      </c>
      <c r="J8">
        <f t="shared" ca="1" si="0"/>
        <v>4563</v>
      </c>
      <c r="K8">
        <f t="shared" ca="1" si="0"/>
        <v>3559</v>
      </c>
      <c r="L8">
        <f t="shared" ca="1" si="0"/>
        <v>3889</v>
      </c>
      <c r="M8">
        <f t="shared" ca="1" si="0"/>
        <v>2762</v>
      </c>
      <c r="N8">
        <f t="shared" ca="1" si="6"/>
        <v>37165</v>
      </c>
      <c r="O8">
        <f t="shared" ca="1" si="7"/>
        <v>2140</v>
      </c>
      <c r="P8">
        <f t="shared" ca="1" si="1"/>
        <v>4283</v>
      </c>
      <c r="Q8">
        <f t="shared" ca="1" si="1"/>
        <v>1384</v>
      </c>
      <c r="R8">
        <f t="shared" ca="1" si="1"/>
        <v>3561</v>
      </c>
      <c r="S8">
        <f t="shared" ca="1" si="1"/>
        <v>3327</v>
      </c>
      <c r="T8">
        <f t="shared" ca="1" si="1"/>
        <v>1777</v>
      </c>
      <c r="U8">
        <f t="shared" ca="1" si="1"/>
        <v>2739</v>
      </c>
      <c r="V8">
        <f t="shared" ca="1" si="1"/>
        <v>2937</v>
      </c>
      <c r="W8">
        <f t="shared" ca="1" si="1"/>
        <v>3876</v>
      </c>
      <c r="X8">
        <f t="shared" ca="1" si="1"/>
        <v>4389</v>
      </c>
      <c r="Y8">
        <f t="shared" ca="1" si="1"/>
        <v>2373</v>
      </c>
      <c r="Z8">
        <f t="shared" ca="1" si="1"/>
        <v>3695</v>
      </c>
      <c r="AA8">
        <f t="shared" ca="1" si="8"/>
        <v>36481</v>
      </c>
      <c r="AB8">
        <f t="shared" ca="1" si="9"/>
        <v>1597</v>
      </c>
      <c r="AC8">
        <f t="shared" ca="1" si="2"/>
        <v>3913</v>
      </c>
      <c r="AD8">
        <f t="shared" ca="1" si="2"/>
        <v>3149</v>
      </c>
      <c r="AE8">
        <f t="shared" ca="1" si="2"/>
        <v>4416</v>
      </c>
      <c r="AF8">
        <f t="shared" ca="1" si="2"/>
        <v>4519</v>
      </c>
      <c r="AG8">
        <f t="shared" ca="1" si="2"/>
        <v>3492</v>
      </c>
      <c r="AH8">
        <f t="shared" ca="1" si="2"/>
        <v>2553</v>
      </c>
      <c r="AI8">
        <f t="shared" ca="1" si="2"/>
        <v>1055</v>
      </c>
      <c r="AJ8">
        <f t="shared" ca="1" si="2"/>
        <v>1789</v>
      </c>
      <c r="AK8">
        <f t="shared" ca="1" si="2"/>
        <v>2920</v>
      </c>
      <c r="AL8">
        <f t="shared" ca="1" si="2"/>
        <v>3000</v>
      </c>
      <c r="AM8">
        <f t="shared" ca="1" si="2"/>
        <v>1608</v>
      </c>
      <c r="AN8">
        <f t="shared" ca="1" si="10"/>
        <v>130902</v>
      </c>
      <c r="AO8">
        <f t="shared" ca="1" si="11"/>
        <v>1069</v>
      </c>
      <c r="AP8">
        <f t="shared" ca="1" si="3"/>
        <v>4179</v>
      </c>
      <c r="AQ8">
        <f t="shared" ca="1" si="3"/>
        <v>1535</v>
      </c>
      <c r="AR8">
        <f t="shared" ca="1" si="3"/>
        <v>2297</v>
      </c>
      <c r="AS8">
        <f t="shared" ca="1" si="3"/>
        <v>2084</v>
      </c>
      <c r="AT8">
        <f t="shared" ca="1" si="3"/>
        <v>2626</v>
      </c>
      <c r="AU8">
        <f t="shared" ca="1" si="3"/>
        <v>1842</v>
      </c>
      <c r="AV8">
        <f t="shared" ca="1" si="3"/>
        <v>2076</v>
      </c>
      <c r="AW8">
        <f t="shared" ca="1" si="3"/>
        <v>2048</v>
      </c>
      <c r="AX8">
        <f t="shared" ca="1" si="3"/>
        <v>2438</v>
      </c>
      <c r="AY8">
        <f t="shared" ca="1" si="3"/>
        <v>2748</v>
      </c>
      <c r="AZ8">
        <f t="shared" ca="1" si="3"/>
        <v>2782</v>
      </c>
      <c r="BA8">
        <f t="shared" ca="1" si="12"/>
        <v>27724</v>
      </c>
      <c r="BB8">
        <f t="shared" ca="1" si="13"/>
        <v>2642</v>
      </c>
      <c r="BC8">
        <f t="shared" ca="1" si="4"/>
        <v>2861</v>
      </c>
      <c r="BD8">
        <f t="shared" ca="1" si="4"/>
        <v>3740</v>
      </c>
      <c r="BE8">
        <f t="shared" ca="1" si="4"/>
        <v>4779</v>
      </c>
      <c r="BF8">
        <f t="shared" ca="1" si="4"/>
        <v>1767</v>
      </c>
      <c r="BG8">
        <f t="shared" ca="1" si="4"/>
        <v>2401</v>
      </c>
      <c r="BH8">
        <f t="shared" ca="1" si="4"/>
        <v>1180</v>
      </c>
      <c r="BI8">
        <f t="shared" ca="1" si="4"/>
        <v>2484</v>
      </c>
      <c r="BJ8">
        <f t="shared" ca="1" si="4"/>
        <v>3684</v>
      </c>
      <c r="BK8">
        <f t="shared" ca="1" si="4"/>
        <v>2947</v>
      </c>
      <c r="BL8">
        <f t="shared" ca="1" si="4"/>
        <v>3947</v>
      </c>
      <c r="BM8">
        <f t="shared" ca="1" si="4"/>
        <v>3355</v>
      </c>
      <c r="BN8">
        <f t="shared" ca="1" si="14"/>
        <v>35787</v>
      </c>
    </row>
    <row r="9" spans="1:66" outlineLevel="1">
      <c r="A9" t="s">
        <v>287</v>
      </c>
      <c r="B9">
        <f t="shared" ca="1" si="5"/>
        <v>2507</v>
      </c>
      <c r="C9">
        <f t="shared" ca="1" si="0"/>
        <v>1706</v>
      </c>
      <c r="D9">
        <f t="shared" ca="1" si="0"/>
        <v>2231</v>
      </c>
      <c r="E9">
        <f t="shared" ca="1" si="0"/>
        <v>1273</v>
      </c>
      <c r="F9">
        <f t="shared" ca="1" si="0"/>
        <v>3319</v>
      </c>
      <c r="G9">
        <f t="shared" ca="1" si="0"/>
        <v>2765</v>
      </c>
      <c r="H9">
        <f t="shared" ca="1" si="0"/>
        <v>2441</v>
      </c>
      <c r="I9">
        <f t="shared" ca="1" si="0"/>
        <v>3821</v>
      </c>
      <c r="J9">
        <f t="shared" ca="1" si="0"/>
        <v>1737</v>
      </c>
      <c r="K9">
        <f t="shared" ca="1" si="0"/>
        <v>1158</v>
      </c>
      <c r="L9">
        <f t="shared" ca="1" si="0"/>
        <v>1286</v>
      </c>
      <c r="M9">
        <f t="shared" ca="1" si="0"/>
        <v>1756</v>
      </c>
      <c r="N9">
        <f t="shared" ca="1" si="6"/>
        <v>26000</v>
      </c>
      <c r="O9">
        <f t="shared" ca="1" si="7"/>
        <v>2153</v>
      </c>
      <c r="P9">
        <f t="shared" ca="1" si="1"/>
        <v>3333</v>
      </c>
      <c r="Q9">
        <f t="shared" ca="1" si="1"/>
        <v>1879</v>
      </c>
      <c r="R9">
        <f t="shared" ca="1" si="1"/>
        <v>2567</v>
      </c>
      <c r="S9">
        <f t="shared" ca="1" si="1"/>
        <v>3778</v>
      </c>
      <c r="T9">
        <f t="shared" ca="1" si="1"/>
        <v>3968</v>
      </c>
      <c r="U9">
        <f t="shared" ca="1" si="1"/>
        <v>1894</v>
      </c>
      <c r="V9">
        <f t="shared" ca="1" si="1"/>
        <v>2811</v>
      </c>
      <c r="W9">
        <f t="shared" ca="1" si="1"/>
        <v>3351</v>
      </c>
      <c r="X9">
        <f t="shared" ca="1" si="1"/>
        <v>3530</v>
      </c>
      <c r="Y9">
        <f t="shared" ca="1" si="1"/>
        <v>4847</v>
      </c>
      <c r="Z9">
        <f t="shared" ca="1" si="1"/>
        <v>4606</v>
      </c>
      <c r="AA9">
        <f t="shared" ca="1" si="8"/>
        <v>38717</v>
      </c>
      <c r="AB9">
        <f t="shared" ca="1" si="9"/>
        <v>3507</v>
      </c>
      <c r="AC9">
        <f t="shared" ca="1" si="2"/>
        <v>1423</v>
      </c>
      <c r="AD9">
        <f t="shared" ca="1" si="2"/>
        <v>2005</v>
      </c>
      <c r="AE9">
        <f t="shared" ca="1" si="2"/>
        <v>4164</v>
      </c>
      <c r="AF9">
        <f t="shared" ca="1" si="2"/>
        <v>1019</v>
      </c>
      <c r="AG9">
        <f t="shared" ca="1" si="2"/>
        <v>1487</v>
      </c>
      <c r="AH9">
        <f t="shared" ca="1" si="2"/>
        <v>2395</v>
      </c>
      <c r="AI9">
        <f t="shared" ca="1" si="2"/>
        <v>1358</v>
      </c>
      <c r="AJ9">
        <f t="shared" ca="1" si="2"/>
        <v>1180</v>
      </c>
      <c r="AK9">
        <f t="shared" ca="1" si="2"/>
        <v>2339</v>
      </c>
      <c r="AL9">
        <f t="shared" ca="1" si="2"/>
        <v>1035</v>
      </c>
      <c r="AM9">
        <f t="shared" ca="1" si="2"/>
        <v>1592</v>
      </c>
      <c r="AN9">
        <f t="shared" ca="1" si="10"/>
        <v>96891</v>
      </c>
      <c r="AO9">
        <f t="shared" ca="1" si="11"/>
        <v>2060</v>
      </c>
      <c r="AP9">
        <f t="shared" ca="1" si="3"/>
        <v>2248</v>
      </c>
      <c r="AQ9">
        <f t="shared" ca="1" si="3"/>
        <v>2246</v>
      </c>
      <c r="AR9">
        <f t="shared" ca="1" si="3"/>
        <v>4531</v>
      </c>
      <c r="AS9">
        <f t="shared" ca="1" si="3"/>
        <v>4222</v>
      </c>
      <c r="AT9">
        <f t="shared" ca="1" si="3"/>
        <v>3672</v>
      </c>
      <c r="AU9">
        <f t="shared" ca="1" si="3"/>
        <v>3729</v>
      </c>
      <c r="AV9">
        <f t="shared" ca="1" si="3"/>
        <v>3251</v>
      </c>
      <c r="AW9">
        <f t="shared" ca="1" si="3"/>
        <v>2833</v>
      </c>
      <c r="AX9">
        <f t="shared" ca="1" si="3"/>
        <v>3311</v>
      </c>
      <c r="AY9">
        <f t="shared" ca="1" si="3"/>
        <v>3391</v>
      </c>
      <c r="AZ9">
        <f t="shared" ca="1" si="3"/>
        <v>1476</v>
      </c>
      <c r="BA9">
        <f t="shared" ca="1" si="12"/>
        <v>36970</v>
      </c>
      <c r="BB9">
        <f t="shared" ca="1" si="13"/>
        <v>1650</v>
      </c>
      <c r="BC9">
        <f t="shared" ca="1" si="4"/>
        <v>4337</v>
      </c>
      <c r="BD9">
        <f t="shared" ca="1" si="4"/>
        <v>2679</v>
      </c>
      <c r="BE9">
        <f t="shared" ca="1" si="4"/>
        <v>1278</v>
      </c>
      <c r="BF9">
        <f t="shared" ca="1" si="4"/>
        <v>3048</v>
      </c>
      <c r="BG9">
        <f t="shared" ca="1" si="4"/>
        <v>1363</v>
      </c>
      <c r="BH9">
        <f t="shared" ca="1" si="4"/>
        <v>4001</v>
      </c>
      <c r="BI9">
        <f t="shared" ca="1" si="4"/>
        <v>2221</v>
      </c>
      <c r="BJ9">
        <f t="shared" ca="1" si="4"/>
        <v>3778</v>
      </c>
      <c r="BK9">
        <f t="shared" ca="1" si="4"/>
        <v>1301</v>
      </c>
      <c r="BL9">
        <f t="shared" ca="1" si="4"/>
        <v>1495</v>
      </c>
      <c r="BM9">
        <f t="shared" ca="1" si="4"/>
        <v>2253</v>
      </c>
      <c r="BN9">
        <f t="shared" ca="1" si="14"/>
        <v>29404</v>
      </c>
    </row>
    <row r="10" spans="1:66" outlineLevel="1">
      <c r="A10" t="s">
        <v>288</v>
      </c>
      <c r="B10">
        <f t="shared" ca="1" si="5"/>
        <v>1568</v>
      </c>
      <c r="C10">
        <f t="shared" ca="1" si="0"/>
        <v>2388</v>
      </c>
      <c r="D10">
        <f t="shared" ca="1" si="0"/>
        <v>3613</v>
      </c>
      <c r="E10">
        <f t="shared" ca="1" si="0"/>
        <v>4493</v>
      </c>
      <c r="F10">
        <f t="shared" ca="1" si="0"/>
        <v>3832</v>
      </c>
      <c r="G10">
        <f t="shared" ca="1" si="0"/>
        <v>3314</v>
      </c>
      <c r="H10">
        <f t="shared" ca="1" si="0"/>
        <v>3366</v>
      </c>
      <c r="I10">
        <f t="shared" ca="1" si="0"/>
        <v>3361</v>
      </c>
      <c r="J10">
        <f t="shared" ca="1" si="0"/>
        <v>4798</v>
      </c>
      <c r="K10">
        <f t="shared" ca="1" si="0"/>
        <v>2500</v>
      </c>
      <c r="L10">
        <f t="shared" ca="1" si="0"/>
        <v>4710</v>
      </c>
      <c r="M10">
        <f t="shared" ca="1" si="0"/>
        <v>1861</v>
      </c>
      <c r="N10">
        <f t="shared" ca="1" si="6"/>
        <v>39804</v>
      </c>
      <c r="O10">
        <f t="shared" ca="1" si="7"/>
        <v>4198</v>
      </c>
      <c r="P10">
        <f t="shared" ca="1" si="1"/>
        <v>4272</v>
      </c>
      <c r="Q10">
        <f t="shared" ca="1" si="1"/>
        <v>2760</v>
      </c>
      <c r="R10">
        <f t="shared" ca="1" si="1"/>
        <v>2514</v>
      </c>
      <c r="S10">
        <f t="shared" ca="1" si="1"/>
        <v>1132</v>
      </c>
      <c r="T10">
        <f t="shared" ca="1" si="1"/>
        <v>2057</v>
      </c>
      <c r="U10">
        <f t="shared" ca="1" si="1"/>
        <v>2712</v>
      </c>
      <c r="V10">
        <f t="shared" ca="1" si="1"/>
        <v>3595</v>
      </c>
      <c r="W10">
        <f t="shared" ca="1" si="1"/>
        <v>3150</v>
      </c>
      <c r="X10">
        <f t="shared" ca="1" si="1"/>
        <v>2254</v>
      </c>
      <c r="Y10">
        <f t="shared" ca="1" si="1"/>
        <v>1776</v>
      </c>
      <c r="Z10">
        <f t="shared" ca="1" si="1"/>
        <v>1974</v>
      </c>
      <c r="AA10">
        <f t="shared" ca="1" si="8"/>
        <v>32394</v>
      </c>
      <c r="AB10">
        <f t="shared" ca="1" si="9"/>
        <v>1061</v>
      </c>
      <c r="AC10">
        <f t="shared" ca="1" si="2"/>
        <v>4936</v>
      </c>
      <c r="AD10">
        <f t="shared" ca="1" si="2"/>
        <v>4922</v>
      </c>
      <c r="AE10">
        <f t="shared" ca="1" si="2"/>
        <v>3023</v>
      </c>
      <c r="AF10">
        <f t="shared" ca="1" si="2"/>
        <v>3871</v>
      </c>
      <c r="AG10">
        <f t="shared" ca="1" si="2"/>
        <v>2502</v>
      </c>
      <c r="AH10">
        <f t="shared" ca="1" si="2"/>
        <v>4336</v>
      </c>
      <c r="AI10">
        <f t="shared" ca="1" si="2"/>
        <v>4489</v>
      </c>
      <c r="AJ10">
        <f t="shared" ca="1" si="2"/>
        <v>2910</v>
      </c>
      <c r="AK10">
        <f t="shared" ca="1" si="2"/>
        <v>1742</v>
      </c>
      <c r="AL10">
        <f t="shared" ca="1" si="2"/>
        <v>2356</v>
      </c>
      <c r="AM10">
        <f t="shared" ca="1" si="2"/>
        <v>3533</v>
      </c>
      <c r="AN10">
        <f t="shared" ca="1" si="10"/>
        <v>73387</v>
      </c>
      <c r="AO10">
        <f t="shared" ca="1" si="11"/>
        <v>3759</v>
      </c>
      <c r="AP10">
        <f t="shared" ca="1" si="3"/>
        <v>1061</v>
      </c>
      <c r="AQ10">
        <f t="shared" ca="1" si="3"/>
        <v>4806</v>
      </c>
      <c r="AR10">
        <f t="shared" ca="1" si="3"/>
        <v>1868</v>
      </c>
      <c r="AS10">
        <f t="shared" ca="1" si="3"/>
        <v>3705</v>
      </c>
      <c r="AT10">
        <f t="shared" ca="1" si="3"/>
        <v>3618</v>
      </c>
      <c r="AU10">
        <f t="shared" ca="1" si="3"/>
        <v>1787</v>
      </c>
      <c r="AV10">
        <f t="shared" ca="1" si="3"/>
        <v>2493</v>
      </c>
      <c r="AW10">
        <f t="shared" ca="1" si="3"/>
        <v>4188</v>
      </c>
      <c r="AX10">
        <f t="shared" ca="1" si="3"/>
        <v>4495</v>
      </c>
      <c r="AY10">
        <f t="shared" ca="1" si="3"/>
        <v>1228</v>
      </c>
      <c r="AZ10">
        <f t="shared" ca="1" si="3"/>
        <v>3307</v>
      </c>
      <c r="BA10">
        <f t="shared" ca="1" si="12"/>
        <v>36315</v>
      </c>
      <c r="BB10">
        <f t="shared" ca="1" si="13"/>
        <v>2382</v>
      </c>
      <c r="BC10">
        <f t="shared" ca="1" si="4"/>
        <v>3694</v>
      </c>
      <c r="BD10">
        <f t="shared" ca="1" si="4"/>
        <v>3018</v>
      </c>
      <c r="BE10">
        <f t="shared" ca="1" si="4"/>
        <v>4144</v>
      </c>
      <c r="BF10">
        <f t="shared" ca="1" si="4"/>
        <v>2852</v>
      </c>
      <c r="BG10">
        <f t="shared" ca="1" si="4"/>
        <v>2038</v>
      </c>
      <c r="BH10">
        <f t="shared" ca="1" si="4"/>
        <v>3431</v>
      </c>
      <c r="BI10">
        <f t="shared" ca="1" si="4"/>
        <v>3785</v>
      </c>
      <c r="BJ10">
        <f t="shared" ca="1" si="4"/>
        <v>2597</v>
      </c>
      <c r="BK10">
        <f t="shared" ca="1" si="4"/>
        <v>2505</v>
      </c>
      <c r="BL10">
        <f t="shared" ca="1" si="4"/>
        <v>1310</v>
      </c>
      <c r="BM10">
        <f t="shared" ca="1" si="4"/>
        <v>1602</v>
      </c>
      <c r="BN10">
        <f t="shared" ca="1" si="14"/>
        <v>33358</v>
      </c>
    </row>
    <row r="11" spans="1:66" outlineLevel="1">
      <c r="A11" t="s">
        <v>289</v>
      </c>
      <c r="B11">
        <f t="shared" ca="1" si="5"/>
        <v>4226</v>
      </c>
      <c r="C11">
        <f t="shared" ca="1" si="0"/>
        <v>4996</v>
      </c>
      <c r="D11">
        <f t="shared" ca="1" si="0"/>
        <v>4249</v>
      </c>
      <c r="E11">
        <f t="shared" ca="1" si="0"/>
        <v>4031</v>
      </c>
      <c r="F11">
        <f t="shared" ca="1" si="0"/>
        <v>2401</v>
      </c>
      <c r="G11">
        <f t="shared" ca="1" si="0"/>
        <v>1942</v>
      </c>
      <c r="H11">
        <f t="shared" ca="1" si="0"/>
        <v>1250</v>
      </c>
      <c r="I11">
        <f t="shared" ca="1" si="0"/>
        <v>2207</v>
      </c>
      <c r="J11">
        <f t="shared" ca="1" si="0"/>
        <v>4772</v>
      </c>
      <c r="K11">
        <f t="shared" ca="1" si="0"/>
        <v>1521</v>
      </c>
      <c r="L11">
        <f t="shared" ca="1" si="0"/>
        <v>1032</v>
      </c>
      <c r="M11">
        <f t="shared" ca="1" si="0"/>
        <v>2437</v>
      </c>
      <c r="N11">
        <f t="shared" ca="1" si="6"/>
        <v>35064</v>
      </c>
      <c r="O11">
        <f t="shared" ca="1" si="7"/>
        <v>2316</v>
      </c>
      <c r="P11">
        <f t="shared" ca="1" si="1"/>
        <v>1365</v>
      </c>
      <c r="Q11">
        <f t="shared" ca="1" si="1"/>
        <v>4591</v>
      </c>
      <c r="R11">
        <f t="shared" ca="1" si="1"/>
        <v>3275</v>
      </c>
      <c r="S11">
        <f t="shared" ca="1" si="1"/>
        <v>1285</v>
      </c>
      <c r="T11">
        <f t="shared" ca="1" si="1"/>
        <v>1385</v>
      </c>
      <c r="U11">
        <f t="shared" ca="1" si="1"/>
        <v>2957</v>
      </c>
      <c r="V11">
        <f t="shared" ca="1" si="1"/>
        <v>2250</v>
      </c>
      <c r="W11">
        <f t="shared" ca="1" si="1"/>
        <v>1734</v>
      </c>
      <c r="X11">
        <f t="shared" ca="1" si="1"/>
        <v>2315</v>
      </c>
      <c r="Y11">
        <f t="shared" ca="1" si="1"/>
        <v>1202</v>
      </c>
      <c r="Z11">
        <f t="shared" ca="1" si="1"/>
        <v>3061</v>
      </c>
      <c r="AA11">
        <f t="shared" ca="1" si="8"/>
        <v>27736</v>
      </c>
      <c r="AB11">
        <f t="shared" ca="1" si="9"/>
        <v>1846</v>
      </c>
      <c r="AC11">
        <f t="shared" ca="1" si="2"/>
        <v>4350</v>
      </c>
      <c r="AD11">
        <f t="shared" ca="1" si="2"/>
        <v>4457</v>
      </c>
      <c r="AE11">
        <f t="shared" ca="1" si="2"/>
        <v>1791</v>
      </c>
      <c r="AF11">
        <f t="shared" ca="1" si="2"/>
        <v>2306</v>
      </c>
      <c r="AG11">
        <f t="shared" ca="1" si="2"/>
        <v>2786</v>
      </c>
      <c r="AH11">
        <f t="shared" ca="1" si="2"/>
        <v>1321</v>
      </c>
      <c r="AI11">
        <f t="shared" ca="1" si="2"/>
        <v>2841</v>
      </c>
      <c r="AJ11">
        <f t="shared" ca="1" si="2"/>
        <v>1108</v>
      </c>
      <c r="AK11">
        <f t="shared" ca="1" si="2"/>
        <v>3597</v>
      </c>
      <c r="AL11">
        <f t="shared" ca="1" si="2"/>
        <v>4600</v>
      </c>
      <c r="AM11">
        <f t="shared" ca="1" si="2"/>
        <v>2703</v>
      </c>
      <c r="AN11">
        <f t="shared" ca="1" si="10"/>
        <v>33706</v>
      </c>
      <c r="AO11">
        <f t="shared" ca="1" si="11"/>
        <v>4860</v>
      </c>
      <c r="AP11">
        <f t="shared" ca="1" si="3"/>
        <v>2469</v>
      </c>
      <c r="AQ11">
        <f t="shared" ca="1" si="3"/>
        <v>3424</v>
      </c>
      <c r="AR11">
        <f t="shared" ca="1" si="3"/>
        <v>4409</v>
      </c>
      <c r="AS11">
        <f t="shared" ca="1" si="3"/>
        <v>1504</v>
      </c>
      <c r="AT11">
        <f t="shared" ca="1" si="3"/>
        <v>4618</v>
      </c>
      <c r="AU11">
        <f t="shared" ca="1" si="3"/>
        <v>3397</v>
      </c>
      <c r="AV11">
        <f t="shared" ca="1" si="3"/>
        <v>1984</v>
      </c>
      <c r="AW11">
        <f t="shared" ca="1" si="3"/>
        <v>2158</v>
      </c>
      <c r="AX11">
        <f t="shared" ca="1" si="3"/>
        <v>4807</v>
      </c>
      <c r="AY11">
        <f t="shared" ca="1" si="3"/>
        <v>4288</v>
      </c>
      <c r="AZ11">
        <f t="shared" ca="1" si="3"/>
        <v>4699</v>
      </c>
      <c r="BA11">
        <f t="shared" ca="1" si="12"/>
        <v>42617</v>
      </c>
      <c r="BB11">
        <v>3245</v>
      </c>
      <c r="BC11">
        <v>2365</v>
      </c>
      <c r="BD11">
        <v>4563</v>
      </c>
      <c r="BE11">
        <v>4586</v>
      </c>
      <c r="BF11">
        <f ca="1">RANDBETWEEN(1000,5000)</f>
        <v>1737</v>
      </c>
      <c r="BG11">
        <f t="shared" ca="1" si="4"/>
        <v>3291</v>
      </c>
      <c r="BH11">
        <f t="shared" ca="1" si="4"/>
        <v>3517</v>
      </c>
      <c r="BI11">
        <f t="shared" ca="1" si="4"/>
        <v>3548</v>
      </c>
      <c r="BJ11">
        <f ca="1">RANDBETWEEN(1000,5000)</f>
        <v>2010</v>
      </c>
      <c r="BK11">
        <f t="shared" ca="1" si="4"/>
        <v>3288</v>
      </c>
      <c r="BL11">
        <f t="shared" ca="1" si="4"/>
        <v>2943</v>
      </c>
      <c r="BM11">
        <f ca="1">RANDBETWEEN(1000,5000)</f>
        <v>4030</v>
      </c>
      <c r="BN11">
        <f t="shared" ca="1" si="4"/>
        <v>2772</v>
      </c>
    </row>
    <row r="13" spans="1:66">
      <c r="C13">
        <v>350</v>
      </c>
    </row>
    <row r="14" spans="1:66">
      <c r="C14">
        <v>543</v>
      </c>
    </row>
    <row r="15" spans="1:66">
      <c r="C15" t="s">
        <v>308</v>
      </c>
      <c r="G15">
        <f ca="1">AVERAGEIF($B$1:$M$1,G1,$B$2:$M$11)</f>
        <v>3496</v>
      </c>
      <c r="I15" t="str">
        <f>VLOOKUP(A7,A1:M11,1,0)</f>
        <v>ANDHARBANK</v>
      </c>
      <c r="K15">
        <f ca="1">VLOOKUP(I15,A1:M11,3,0)</f>
        <v>1700</v>
      </c>
      <c r="L15">
        <f ca="1">VLOOKUP(I15,A1:M11,2,0)</f>
        <v>4289</v>
      </c>
      <c r="M15">
        <f ca="1">VLOOKUP(I15,A1:M11,6,0)</f>
        <v>2356</v>
      </c>
      <c r="N15">
        <f ca="1">VLOOKUP($I15,$A$1:$N$11,7,0)</f>
        <v>3442</v>
      </c>
      <c r="O15">
        <f ca="1">VLOOKUP($I15,$A$1:$N$11,8,0)</f>
        <v>3293</v>
      </c>
    </row>
    <row r="16" spans="1:66">
      <c r="C16">
        <v>103</v>
      </c>
    </row>
    <row r="17" spans="1:6">
      <c r="C17">
        <v>403</v>
      </c>
      <c r="F17">
        <f ca="1">AVERAGEIF($A$2:$A$11,A8,$B$2:$M$11)</f>
        <v>3185</v>
      </c>
    </row>
    <row r="18" spans="1:6">
      <c r="C18">
        <v>465</v>
      </c>
    </row>
    <row r="19" spans="1:6">
      <c r="C19">
        <f>AVERAGE(C13:C18)</f>
        <v>372.8</v>
      </c>
    </row>
    <row r="20" spans="1:6">
      <c r="A20" t="s">
        <v>281</v>
      </c>
      <c r="B20" t="s">
        <v>309</v>
      </c>
    </row>
    <row r="21" spans="1:6">
      <c r="A21" t="s">
        <v>163</v>
      </c>
      <c r="B21">
        <v>456</v>
      </c>
    </row>
    <row r="22" spans="1:6">
      <c r="A22" t="s">
        <v>164</v>
      </c>
      <c r="B22">
        <v>177</v>
      </c>
    </row>
    <row r="23" spans="1:6">
      <c r="A23" t="s">
        <v>67</v>
      </c>
      <c r="B23">
        <v>456</v>
      </c>
    </row>
    <row r="24" spans="1:6">
      <c r="A24" t="s">
        <v>162</v>
      </c>
      <c r="B24">
        <v>786</v>
      </c>
    </row>
    <row r="25" spans="1:6">
      <c r="A25" t="s">
        <v>66</v>
      </c>
      <c r="B25">
        <v>98</v>
      </c>
    </row>
    <row r="26" spans="1:6">
      <c r="A26" t="s">
        <v>285</v>
      </c>
      <c r="B26">
        <v>987</v>
      </c>
    </row>
    <row r="27" spans="1:6">
      <c r="A27" t="s">
        <v>286</v>
      </c>
      <c r="B27">
        <v>768</v>
      </c>
      <c r="D27">
        <f>AVERAGEIF($A$21:$A$30,A27,$B$21:$B$30)</f>
        <v>768</v>
      </c>
    </row>
    <row r="28" spans="1:6">
      <c r="A28" t="s">
        <v>287</v>
      </c>
      <c r="B28">
        <v>453</v>
      </c>
    </row>
    <row r="29" spans="1:6">
      <c r="A29" t="s">
        <v>288</v>
      </c>
      <c r="B29">
        <v>674</v>
      </c>
    </row>
    <row r="30" spans="1:6">
      <c r="A30" t="s">
        <v>289</v>
      </c>
      <c r="B30">
        <v>567</v>
      </c>
    </row>
    <row r="32" spans="1:6">
      <c r="C32" t="s">
        <v>285</v>
      </c>
      <c r="E32">
        <f>AVERAGEIF($A$21:$A$30,C32,$B$21:$B$30)</f>
        <v>987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I16" sqref="I16"/>
    </sheetView>
  </sheetViews>
  <sheetFormatPr defaultRowHeight="15"/>
  <cols>
    <col min="1" max="1" width="13.85546875" bestFit="1" customWidth="1"/>
  </cols>
  <sheetData>
    <row r="1" spans="1:7">
      <c r="A1" t="s">
        <v>281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</row>
    <row r="2" spans="1:7">
      <c r="A2" t="s">
        <v>163</v>
      </c>
      <c r="B2">
        <f ca="1">RANDBETWEEN(1000,5000)</f>
        <v>1273</v>
      </c>
      <c r="C2">
        <f t="shared" ref="C2:E2" ca="1" si="0">RANDBETWEEN(1000,5000)</f>
        <v>1692</v>
      </c>
      <c r="D2">
        <f t="shared" ca="1" si="0"/>
        <v>4360</v>
      </c>
      <c r="E2">
        <f t="shared" ca="1" si="0"/>
        <v>3155</v>
      </c>
      <c r="F2">
        <f ca="1">RANDBETWEEN(1000,5000)</f>
        <v>3037</v>
      </c>
      <c r="G2">
        <v>3500</v>
      </c>
    </row>
    <row r="3" spans="1:7">
      <c r="A3" t="s">
        <v>164</v>
      </c>
      <c r="B3">
        <f t="shared" ref="B3:F11" ca="1" si="1">RANDBETWEEN(1000,5000)</f>
        <v>4225</v>
      </c>
      <c r="C3">
        <f t="shared" ca="1" si="1"/>
        <v>3147</v>
      </c>
      <c r="D3">
        <f t="shared" ca="1" si="1"/>
        <v>4991</v>
      </c>
      <c r="E3">
        <f t="shared" ca="1" si="1"/>
        <v>2882</v>
      </c>
      <c r="F3">
        <f t="shared" ca="1" si="1"/>
        <v>1495</v>
      </c>
      <c r="G3">
        <v>2345</v>
      </c>
    </row>
    <row r="4" spans="1:7">
      <c r="A4" t="s">
        <v>67</v>
      </c>
      <c r="B4">
        <f t="shared" ca="1" si="1"/>
        <v>4452</v>
      </c>
      <c r="C4">
        <f t="shared" ca="1" si="1"/>
        <v>4722</v>
      </c>
      <c r="D4">
        <f t="shared" ca="1" si="1"/>
        <v>1744</v>
      </c>
      <c r="E4">
        <f t="shared" ca="1" si="1"/>
        <v>3221</v>
      </c>
      <c r="F4">
        <f t="shared" ca="1" si="1"/>
        <v>1654</v>
      </c>
      <c r="G4">
        <v>1234</v>
      </c>
    </row>
    <row r="5" spans="1:7">
      <c r="A5" t="s">
        <v>162</v>
      </c>
      <c r="B5">
        <f t="shared" ca="1" si="1"/>
        <v>2792</v>
      </c>
      <c r="C5">
        <f t="shared" ca="1" si="1"/>
        <v>3176</v>
      </c>
      <c r="D5">
        <f t="shared" ca="1" si="1"/>
        <v>2064</v>
      </c>
      <c r="E5">
        <f t="shared" ca="1" si="1"/>
        <v>4819</v>
      </c>
      <c r="F5">
        <f t="shared" ca="1" si="1"/>
        <v>2705</v>
      </c>
      <c r="G5">
        <v>3456</v>
      </c>
    </row>
    <row r="6" spans="1:7">
      <c r="A6" t="s">
        <v>66</v>
      </c>
      <c r="B6">
        <f t="shared" ca="1" si="1"/>
        <v>3653</v>
      </c>
      <c r="C6">
        <f t="shared" ca="1" si="1"/>
        <v>3899</v>
      </c>
      <c r="D6">
        <f t="shared" ca="1" si="1"/>
        <v>2998</v>
      </c>
      <c r="E6">
        <f t="shared" ca="1" si="1"/>
        <v>3657</v>
      </c>
      <c r="F6">
        <f t="shared" ca="1" si="1"/>
        <v>4094</v>
      </c>
      <c r="G6">
        <v>6758</v>
      </c>
    </row>
    <row r="7" spans="1:7">
      <c r="A7" t="s">
        <v>285</v>
      </c>
      <c r="B7">
        <f t="shared" ca="1" si="1"/>
        <v>3383</v>
      </c>
      <c r="C7">
        <f t="shared" ca="1" si="1"/>
        <v>2000</v>
      </c>
      <c r="D7">
        <f t="shared" ca="1" si="1"/>
        <v>4206</v>
      </c>
      <c r="E7">
        <f t="shared" ca="1" si="1"/>
        <v>2534</v>
      </c>
      <c r="F7">
        <f t="shared" ca="1" si="1"/>
        <v>1331</v>
      </c>
      <c r="G7">
        <v>9876</v>
      </c>
    </row>
    <row r="8" spans="1:7">
      <c r="A8" t="s">
        <v>286</v>
      </c>
      <c r="B8">
        <f t="shared" ca="1" si="1"/>
        <v>2658</v>
      </c>
      <c r="C8">
        <f t="shared" ca="1" si="1"/>
        <v>4393</v>
      </c>
      <c r="D8">
        <f t="shared" ca="1" si="1"/>
        <v>4294</v>
      </c>
      <c r="E8">
        <f t="shared" ca="1" si="1"/>
        <v>3022</v>
      </c>
      <c r="F8">
        <f t="shared" ca="1" si="1"/>
        <v>4807</v>
      </c>
      <c r="G8">
        <v>987</v>
      </c>
    </row>
    <row r="9" spans="1:7">
      <c r="A9" t="s">
        <v>287</v>
      </c>
      <c r="B9">
        <f t="shared" ca="1" si="1"/>
        <v>1553</v>
      </c>
      <c r="C9">
        <f t="shared" ca="1" si="1"/>
        <v>2802</v>
      </c>
      <c r="D9">
        <f t="shared" ca="1" si="1"/>
        <v>1375</v>
      </c>
      <c r="E9">
        <f t="shared" ca="1" si="1"/>
        <v>3850</v>
      </c>
      <c r="F9">
        <f t="shared" ca="1" si="1"/>
        <v>3428</v>
      </c>
      <c r="G9">
        <v>5674</v>
      </c>
    </row>
    <row r="10" spans="1:7">
      <c r="A10" t="s">
        <v>288</v>
      </c>
      <c r="B10">
        <f t="shared" ca="1" si="1"/>
        <v>4819</v>
      </c>
      <c r="C10">
        <f t="shared" ca="1" si="1"/>
        <v>1367</v>
      </c>
      <c r="D10">
        <f t="shared" ca="1" si="1"/>
        <v>2647</v>
      </c>
      <c r="E10">
        <f t="shared" ca="1" si="1"/>
        <v>4684</v>
      </c>
      <c r="F10">
        <f t="shared" ca="1" si="1"/>
        <v>1711</v>
      </c>
      <c r="G10">
        <v>3456</v>
      </c>
    </row>
    <row r="11" spans="1:7">
      <c r="A11" t="s">
        <v>289</v>
      </c>
      <c r="B11">
        <f t="shared" ca="1" si="1"/>
        <v>3996</v>
      </c>
      <c r="C11">
        <f t="shared" ca="1" si="1"/>
        <v>3010</v>
      </c>
      <c r="D11">
        <f t="shared" ca="1" si="1"/>
        <v>1617</v>
      </c>
      <c r="E11">
        <f t="shared" ca="1" si="1"/>
        <v>2718</v>
      </c>
      <c r="F11">
        <f t="shared" ca="1" si="1"/>
        <v>3155</v>
      </c>
      <c r="G11">
        <v>4657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B12" sqref="B12"/>
    </sheetView>
  </sheetViews>
  <sheetFormatPr defaultRowHeight="15"/>
  <cols>
    <col min="1" max="1" width="13.85546875" bestFit="1" customWidth="1"/>
  </cols>
  <sheetData>
    <row r="1" spans="1:8">
      <c r="A1" t="s">
        <v>281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 spans="1:8">
      <c r="A2" t="s">
        <v>163</v>
      </c>
      <c r="B2">
        <f ca="1">RANDBETWEEN(1000,5000)</f>
        <v>4719</v>
      </c>
      <c r="C2">
        <f t="shared" ref="C2:E2" ca="1" si="0">RANDBETWEEN(1000,5000)</f>
        <v>2267</v>
      </c>
      <c r="D2">
        <f t="shared" ca="1" si="0"/>
        <v>3349</v>
      </c>
      <c r="E2">
        <f t="shared" ca="1" si="0"/>
        <v>4753</v>
      </c>
      <c r="F2">
        <f ca="1">RANDBETWEEN(1000,5000)</f>
        <v>1716</v>
      </c>
      <c r="G2">
        <v>3500</v>
      </c>
      <c r="H2">
        <v>2340</v>
      </c>
    </row>
    <row r="3" spans="1:8">
      <c r="A3" t="s">
        <v>164</v>
      </c>
      <c r="B3">
        <f t="shared" ref="B3:F11" ca="1" si="1">RANDBETWEEN(1000,5000)</f>
        <v>3609</v>
      </c>
      <c r="C3">
        <f t="shared" ca="1" si="1"/>
        <v>3698</v>
      </c>
      <c r="D3">
        <f t="shared" ca="1" si="1"/>
        <v>4104</v>
      </c>
      <c r="E3">
        <f t="shared" ca="1" si="1"/>
        <v>2411</v>
      </c>
      <c r="F3">
        <f t="shared" ca="1" si="1"/>
        <v>3956</v>
      </c>
      <c r="G3">
        <v>2345</v>
      </c>
      <c r="H3">
        <v>3460</v>
      </c>
    </row>
    <row r="4" spans="1:8">
      <c r="A4" t="s">
        <v>67</v>
      </c>
      <c r="B4">
        <f t="shared" ca="1" si="1"/>
        <v>3097</v>
      </c>
      <c r="C4">
        <f t="shared" ca="1" si="1"/>
        <v>3797</v>
      </c>
      <c r="D4">
        <f t="shared" ca="1" si="1"/>
        <v>3870</v>
      </c>
      <c r="E4">
        <f t="shared" ca="1" si="1"/>
        <v>1998</v>
      </c>
      <c r="F4">
        <f t="shared" ca="1" si="1"/>
        <v>1373</v>
      </c>
      <c r="G4">
        <v>1234</v>
      </c>
      <c r="H4">
        <v>4320</v>
      </c>
    </row>
    <row r="5" spans="1:8">
      <c r="A5" t="s">
        <v>162</v>
      </c>
      <c r="B5">
        <f t="shared" ca="1" si="1"/>
        <v>3023</v>
      </c>
      <c r="C5">
        <f t="shared" ca="1" si="1"/>
        <v>4945</v>
      </c>
      <c r="D5">
        <f t="shared" ca="1" si="1"/>
        <v>2446</v>
      </c>
      <c r="E5">
        <f t="shared" ca="1" si="1"/>
        <v>1746</v>
      </c>
      <c r="F5">
        <f t="shared" ca="1" si="1"/>
        <v>2906</v>
      </c>
      <c r="G5">
        <v>3456</v>
      </c>
      <c r="H5">
        <v>8760</v>
      </c>
    </row>
    <row r="6" spans="1:8">
      <c r="A6" t="s">
        <v>66</v>
      </c>
      <c r="B6">
        <f t="shared" ca="1" si="1"/>
        <v>1228</v>
      </c>
      <c r="C6">
        <f t="shared" ca="1" si="1"/>
        <v>2183</v>
      </c>
      <c r="D6">
        <f t="shared" ca="1" si="1"/>
        <v>1907</v>
      </c>
      <c r="E6">
        <f t="shared" ca="1" si="1"/>
        <v>2641</v>
      </c>
      <c r="F6">
        <f t="shared" ca="1" si="1"/>
        <v>4188</v>
      </c>
      <c r="G6">
        <v>6758</v>
      </c>
      <c r="H6">
        <v>9876</v>
      </c>
    </row>
    <row r="7" spans="1:8">
      <c r="A7" t="s">
        <v>285</v>
      </c>
      <c r="B7">
        <f t="shared" ca="1" si="1"/>
        <v>4441</v>
      </c>
      <c r="C7">
        <f t="shared" ca="1" si="1"/>
        <v>1746</v>
      </c>
      <c r="D7">
        <f t="shared" ca="1" si="1"/>
        <v>3124</v>
      </c>
      <c r="E7">
        <f t="shared" ca="1" si="1"/>
        <v>3757</v>
      </c>
      <c r="F7">
        <f t="shared" ca="1" si="1"/>
        <v>2466</v>
      </c>
      <c r="G7">
        <v>9876</v>
      </c>
      <c r="H7">
        <v>1234</v>
      </c>
    </row>
    <row r="8" spans="1:8">
      <c r="A8" t="s">
        <v>286</v>
      </c>
      <c r="B8">
        <f t="shared" ca="1" si="1"/>
        <v>2887</v>
      </c>
      <c r="C8">
        <f t="shared" ca="1" si="1"/>
        <v>3893</v>
      </c>
      <c r="D8">
        <f t="shared" ca="1" si="1"/>
        <v>4921</v>
      </c>
      <c r="E8">
        <f t="shared" ca="1" si="1"/>
        <v>2875</v>
      </c>
      <c r="F8">
        <f t="shared" ca="1" si="1"/>
        <v>3256</v>
      </c>
      <c r="G8">
        <v>987</v>
      </c>
      <c r="H8">
        <v>5687</v>
      </c>
    </row>
    <row r="9" spans="1:8">
      <c r="A9" t="s">
        <v>287</v>
      </c>
      <c r="B9">
        <f t="shared" ca="1" si="1"/>
        <v>1685</v>
      </c>
      <c r="C9">
        <f t="shared" ca="1" si="1"/>
        <v>3393</v>
      </c>
      <c r="D9">
        <f t="shared" ca="1" si="1"/>
        <v>2107</v>
      </c>
      <c r="E9">
        <f t="shared" ca="1" si="1"/>
        <v>4525</v>
      </c>
      <c r="F9">
        <f t="shared" ca="1" si="1"/>
        <v>2179</v>
      </c>
      <c r="G9">
        <v>5674</v>
      </c>
      <c r="H9">
        <v>7865</v>
      </c>
    </row>
    <row r="10" spans="1:8">
      <c r="A10" t="s">
        <v>288</v>
      </c>
      <c r="B10">
        <f t="shared" ca="1" si="1"/>
        <v>3748</v>
      </c>
      <c r="C10">
        <f t="shared" ca="1" si="1"/>
        <v>2960</v>
      </c>
      <c r="D10">
        <f t="shared" ca="1" si="1"/>
        <v>2492</v>
      </c>
      <c r="E10">
        <f t="shared" ca="1" si="1"/>
        <v>4530</v>
      </c>
      <c r="F10">
        <f t="shared" ca="1" si="1"/>
        <v>3667</v>
      </c>
      <c r="G10">
        <v>3456</v>
      </c>
      <c r="H10">
        <v>4567</v>
      </c>
    </row>
    <row r="11" spans="1:8">
      <c r="A11" t="s">
        <v>289</v>
      </c>
      <c r="B11">
        <f t="shared" ca="1" si="1"/>
        <v>2985</v>
      </c>
      <c r="C11">
        <f t="shared" ca="1" si="1"/>
        <v>1076</v>
      </c>
      <c r="D11">
        <f t="shared" ca="1" si="1"/>
        <v>3147</v>
      </c>
      <c r="E11">
        <f t="shared" ca="1" si="1"/>
        <v>1563</v>
      </c>
      <c r="F11">
        <f t="shared" ca="1" si="1"/>
        <v>4612</v>
      </c>
      <c r="G11">
        <v>4657</v>
      </c>
      <c r="H11">
        <v>2345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B1" sqref="B1"/>
    </sheetView>
  </sheetViews>
  <sheetFormatPr defaultRowHeight="15" outlineLevelRow="1"/>
  <cols>
    <col min="1" max="1" width="2.85546875" customWidth="1"/>
    <col min="2" max="2" width="6.28515625" customWidth="1"/>
  </cols>
  <sheetData>
    <row r="1" spans="1:8"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 spans="1:8" hidden="1" outlineLevel="1">
      <c r="B2" t="s">
        <v>297</v>
      </c>
      <c r="C2">
        <f ca="1">Sheet20!$B$2</f>
        <v>2458</v>
      </c>
      <c r="D2">
        <f ca="1">Sheet20!$C$2</f>
        <v>2760</v>
      </c>
      <c r="E2">
        <f ca="1">Sheet20!$D$2</f>
        <v>3693</v>
      </c>
      <c r="F2">
        <f ca="1">Sheet20!$E$2</f>
        <v>3741</v>
      </c>
      <c r="G2">
        <f ca="1">Sheet20!$F$2</f>
        <v>3571</v>
      </c>
    </row>
    <row r="3" spans="1:8" hidden="1" outlineLevel="1">
      <c r="B3" t="s">
        <v>297</v>
      </c>
      <c r="C3">
        <f ca="1">Sheet21!$B$2</f>
        <v>1273</v>
      </c>
      <c r="D3">
        <f ca="1">Sheet21!$C$2</f>
        <v>1692</v>
      </c>
      <c r="E3">
        <f ca="1">Sheet21!$D$2</f>
        <v>4360</v>
      </c>
      <c r="F3">
        <f ca="1">Sheet21!$E$2</f>
        <v>3155</v>
      </c>
      <c r="G3">
        <f ca="1">Sheet21!$F$2</f>
        <v>3037</v>
      </c>
      <c r="H3">
        <f>Sheet21!$G$2</f>
        <v>3500</v>
      </c>
    </row>
    <row r="4" spans="1:8" hidden="1" outlineLevel="1">
      <c r="B4" t="s">
        <v>297</v>
      </c>
      <c r="C4">
        <f ca="1">Sheet22!$B$2</f>
        <v>4719</v>
      </c>
      <c r="D4">
        <f ca="1">Sheet22!$C$2</f>
        <v>2267</v>
      </c>
      <c r="E4">
        <f ca="1">Sheet22!$D$2</f>
        <v>3349</v>
      </c>
      <c r="F4">
        <f ca="1">Sheet22!$E$2</f>
        <v>4753</v>
      </c>
      <c r="G4">
        <f ca="1">Sheet22!$F$2</f>
        <v>1716</v>
      </c>
      <c r="H4">
        <f>Sheet22!$G$2</f>
        <v>3500</v>
      </c>
    </row>
    <row r="5" spans="1:8" collapsed="1">
      <c r="A5" t="s">
        <v>163</v>
      </c>
      <c r="C5">
        <f ca="1">SUM(C2:C4)</f>
        <v>8450</v>
      </c>
      <c r="D5">
        <f ca="1">SUM(D2:D4)</f>
        <v>6719</v>
      </c>
      <c r="E5">
        <f ca="1">SUM(E2:E4)</f>
        <v>11402</v>
      </c>
      <c r="F5">
        <f ca="1">SUM(F2:F4)</f>
        <v>11649</v>
      </c>
      <c r="G5">
        <f ca="1">SUM(G2:G4)</f>
        <v>8324</v>
      </c>
      <c r="H5">
        <f>SUM(H2:H4)</f>
        <v>7000</v>
      </c>
    </row>
    <row r="6" spans="1:8" hidden="1" outlineLevel="1">
      <c r="B6" t="s">
        <v>297</v>
      </c>
      <c r="C6">
        <f ca="1">Sheet20!$B$3</f>
        <v>1095</v>
      </c>
      <c r="D6">
        <f ca="1">Sheet20!$C$3</f>
        <v>1293</v>
      </c>
      <c r="E6">
        <f ca="1">Sheet20!$D$3</f>
        <v>4354</v>
      </c>
      <c r="F6">
        <f ca="1">Sheet20!$E$3</f>
        <v>3007</v>
      </c>
      <c r="G6">
        <f ca="1">Sheet20!$F$3</f>
        <v>3382</v>
      </c>
    </row>
    <row r="7" spans="1:8" hidden="1" outlineLevel="1">
      <c r="B7" t="s">
        <v>297</v>
      </c>
      <c r="C7">
        <f ca="1">Sheet21!$B$3</f>
        <v>4225</v>
      </c>
      <c r="D7">
        <f ca="1">Sheet21!$C$3</f>
        <v>3147</v>
      </c>
      <c r="E7">
        <f ca="1">Sheet21!$D$3</f>
        <v>4991</v>
      </c>
      <c r="F7">
        <f ca="1">Sheet21!$E$3</f>
        <v>2882</v>
      </c>
      <c r="G7">
        <f ca="1">Sheet21!$F$3</f>
        <v>1495</v>
      </c>
      <c r="H7">
        <f>Sheet21!$G$3</f>
        <v>2345</v>
      </c>
    </row>
    <row r="8" spans="1:8" hidden="1" outlineLevel="1">
      <c r="B8" t="s">
        <v>297</v>
      </c>
      <c r="C8">
        <f ca="1">Sheet22!$B$3</f>
        <v>3609</v>
      </c>
      <c r="D8">
        <f ca="1">Sheet22!$C$3</f>
        <v>3698</v>
      </c>
      <c r="E8">
        <f ca="1">Sheet22!$D$3</f>
        <v>4104</v>
      </c>
      <c r="F8">
        <f ca="1">Sheet22!$E$3</f>
        <v>2411</v>
      </c>
      <c r="G8">
        <f ca="1">Sheet22!$F$3</f>
        <v>3956</v>
      </c>
      <c r="H8">
        <f>Sheet22!$G$3</f>
        <v>2345</v>
      </c>
    </row>
    <row r="9" spans="1:8" collapsed="1">
      <c r="A9" t="s">
        <v>164</v>
      </c>
      <c r="C9">
        <f ca="1">SUM(C6:C8)</f>
        <v>8929</v>
      </c>
      <c r="D9">
        <f ca="1">SUM(D6:D8)</f>
        <v>8138</v>
      </c>
      <c r="E9">
        <f ca="1">SUM(E6:E8)</f>
        <v>13449</v>
      </c>
      <c r="F9">
        <f ca="1">SUM(F6:F8)</f>
        <v>8300</v>
      </c>
      <c r="G9">
        <f ca="1">SUM(G6:G8)</f>
        <v>8833</v>
      </c>
      <c r="H9">
        <f>SUM(H6:H8)</f>
        <v>4690</v>
      </c>
    </row>
    <row r="10" spans="1:8" hidden="1" outlineLevel="1">
      <c r="B10" t="s">
        <v>297</v>
      </c>
      <c r="C10">
        <f ca="1">Sheet20!$B$4</f>
        <v>4612</v>
      </c>
      <c r="D10">
        <f ca="1">Sheet20!$C$4</f>
        <v>1713</v>
      </c>
      <c r="E10">
        <f ca="1">Sheet20!$D$4</f>
        <v>1551</v>
      </c>
      <c r="F10">
        <f ca="1">Sheet20!$E$4</f>
        <v>3160</v>
      </c>
      <c r="G10">
        <f ca="1">Sheet20!$F$4</f>
        <v>1473</v>
      </c>
    </row>
    <row r="11" spans="1:8" hidden="1" outlineLevel="1">
      <c r="B11" t="s">
        <v>297</v>
      </c>
      <c r="C11">
        <f ca="1">Sheet21!$B$4</f>
        <v>4452</v>
      </c>
      <c r="D11">
        <f ca="1">Sheet21!$C$4</f>
        <v>4722</v>
      </c>
      <c r="E11">
        <f ca="1">Sheet21!$D$4</f>
        <v>1744</v>
      </c>
      <c r="F11">
        <f ca="1">Sheet21!$E$4</f>
        <v>3221</v>
      </c>
      <c r="G11">
        <f ca="1">Sheet21!$F$4</f>
        <v>1654</v>
      </c>
      <c r="H11">
        <f>Sheet21!$G$4</f>
        <v>1234</v>
      </c>
    </row>
    <row r="12" spans="1:8" hidden="1" outlineLevel="1">
      <c r="B12" t="s">
        <v>297</v>
      </c>
      <c r="C12">
        <f ca="1">Sheet22!$B$4</f>
        <v>3097</v>
      </c>
      <c r="D12">
        <f ca="1">Sheet22!$C$4</f>
        <v>3797</v>
      </c>
      <c r="E12">
        <f ca="1">Sheet22!$D$4</f>
        <v>3870</v>
      </c>
      <c r="F12">
        <f ca="1">Sheet22!$E$4</f>
        <v>1998</v>
      </c>
      <c r="G12">
        <f ca="1">Sheet22!$F$4</f>
        <v>1373</v>
      </c>
      <c r="H12">
        <f>Sheet22!$G$4</f>
        <v>1234</v>
      </c>
    </row>
    <row r="13" spans="1:8" collapsed="1">
      <c r="A13" t="s">
        <v>67</v>
      </c>
      <c r="C13">
        <f ca="1">SUM(C10:C12)</f>
        <v>12161</v>
      </c>
      <c r="D13">
        <f ca="1">SUM(D10:D12)</f>
        <v>10232</v>
      </c>
      <c r="E13">
        <f ca="1">SUM(E10:E12)</f>
        <v>7165</v>
      </c>
      <c r="F13">
        <f ca="1">SUM(F10:F12)</f>
        <v>8379</v>
      </c>
      <c r="G13">
        <f ca="1">SUM(G10:G12)</f>
        <v>4500</v>
      </c>
      <c r="H13">
        <f>SUM(H10:H12)</f>
        <v>2468</v>
      </c>
    </row>
    <row r="14" spans="1:8" hidden="1" outlineLevel="1">
      <c r="B14" t="s">
        <v>297</v>
      </c>
      <c r="C14">
        <f ca="1">Sheet20!$B$5</f>
        <v>3010</v>
      </c>
      <c r="D14">
        <f ca="1">Sheet20!$C$5</f>
        <v>1541</v>
      </c>
      <c r="E14">
        <f ca="1">Sheet20!$D$5</f>
        <v>4924</v>
      </c>
      <c r="F14">
        <f ca="1">Sheet20!$E$5</f>
        <v>1606</v>
      </c>
      <c r="G14">
        <f ca="1">Sheet20!$F$5</f>
        <v>2970</v>
      </c>
    </row>
    <row r="15" spans="1:8" hidden="1" outlineLevel="1">
      <c r="B15" t="s">
        <v>297</v>
      </c>
      <c r="C15">
        <f ca="1">Sheet21!$B$5</f>
        <v>2792</v>
      </c>
      <c r="D15">
        <f ca="1">Sheet21!$C$5</f>
        <v>3176</v>
      </c>
      <c r="E15">
        <f ca="1">Sheet21!$D$5</f>
        <v>2064</v>
      </c>
      <c r="F15">
        <f ca="1">Sheet21!$E$5</f>
        <v>4819</v>
      </c>
      <c r="G15">
        <f ca="1">Sheet21!$F$5</f>
        <v>2705</v>
      </c>
      <c r="H15">
        <f>Sheet21!$G$5</f>
        <v>3456</v>
      </c>
    </row>
    <row r="16" spans="1:8" hidden="1" outlineLevel="1">
      <c r="B16" t="s">
        <v>297</v>
      </c>
      <c r="C16">
        <f ca="1">Sheet22!$B$5</f>
        <v>3023</v>
      </c>
      <c r="D16">
        <f ca="1">Sheet22!$C$5</f>
        <v>4945</v>
      </c>
      <c r="E16">
        <f ca="1">Sheet22!$D$5</f>
        <v>2446</v>
      </c>
      <c r="F16">
        <f ca="1">Sheet22!$E$5</f>
        <v>1746</v>
      </c>
      <c r="G16">
        <f ca="1">Sheet22!$F$5</f>
        <v>2906</v>
      </c>
      <c r="H16">
        <f>Sheet22!$G$5</f>
        <v>3456</v>
      </c>
    </row>
    <row r="17" spans="1:8" collapsed="1">
      <c r="A17" t="s">
        <v>162</v>
      </c>
      <c r="C17">
        <f ca="1">SUM(C14:C16)</f>
        <v>8825</v>
      </c>
      <c r="D17">
        <f ca="1">SUM(D14:D16)</f>
        <v>9662</v>
      </c>
      <c r="E17">
        <f ca="1">SUM(E14:E16)</f>
        <v>9434</v>
      </c>
      <c r="F17">
        <f ca="1">SUM(F14:F16)</f>
        <v>8171</v>
      </c>
      <c r="G17">
        <f ca="1">SUM(G14:G16)</f>
        <v>8581</v>
      </c>
      <c r="H17">
        <f>SUM(H14:H16)</f>
        <v>6912</v>
      </c>
    </row>
    <row r="18" spans="1:8" hidden="1" outlineLevel="1">
      <c r="B18" t="s">
        <v>297</v>
      </c>
      <c r="C18">
        <f ca="1">Sheet20!$B$6</f>
        <v>4588</v>
      </c>
      <c r="D18">
        <f ca="1">Sheet20!$C$6</f>
        <v>2378</v>
      </c>
      <c r="E18">
        <f ca="1">Sheet20!$D$6</f>
        <v>2972</v>
      </c>
      <c r="F18">
        <f ca="1">Sheet20!$E$6</f>
        <v>4901</v>
      </c>
      <c r="G18">
        <f ca="1">Sheet20!$F$6</f>
        <v>2156</v>
      </c>
    </row>
    <row r="19" spans="1:8" hidden="1" outlineLevel="1">
      <c r="B19" t="s">
        <v>297</v>
      </c>
      <c r="C19">
        <f ca="1">Sheet21!$B$6</f>
        <v>3653</v>
      </c>
      <c r="D19">
        <f ca="1">Sheet21!$C$6</f>
        <v>3899</v>
      </c>
      <c r="E19">
        <f ca="1">Sheet21!$D$6</f>
        <v>2998</v>
      </c>
      <c r="F19">
        <f ca="1">Sheet21!$E$6</f>
        <v>3657</v>
      </c>
      <c r="G19">
        <f ca="1">Sheet21!$F$6</f>
        <v>4094</v>
      </c>
      <c r="H19">
        <f>Sheet21!$G$6</f>
        <v>6758</v>
      </c>
    </row>
    <row r="20" spans="1:8" hidden="1" outlineLevel="1">
      <c r="B20" t="s">
        <v>297</v>
      </c>
      <c r="C20">
        <f ca="1">Sheet22!$B$6</f>
        <v>1228</v>
      </c>
      <c r="D20">
        <f ca="1">Sheet22!$C$6</f>
        <v>2183</v>
      </c>
      <c r="E20">
        <f ca="1">Sheet22!$D$6</f>
        <v>1907</v>
      </c>
      <c r="F20">
        <f ca="1">Sheet22!$E$6</f>
        <v>2641</v>
      </c>
      <c r="G20">
        <f ca="1">Sheet22!$F$6</f>
        <v>4188</v>
      </c>
      <c r="H20">
        <f>Sheet22!$G$6</f>
        <v>6758</v>
      </c>
    </row>
    <row r="21" spans="1:8" collapsed="1">
      <c r="A21" t="s">
        <v>66</v>
      </c>
      <c r="C21">
        <f ca="1">SUM(C18:C20)</f>
        <v>9469</v>
      </c>
      <c r="D21">
        <f ca="1">SUM(D18:D20)</f>
        <v>8460</v>
      </c>
      <c r="E21">
        <f ca="1">SUM(E18:E20)</f>
        <v>7877</v>
      </c>
      <c r="F21">
        <f ca="1">SUM(F18:F20)</f>
        <v>11199</v>
      </c>
      <c r="G21">
        <f ca="1">SUM(G18:G20)</f>
        <v>10438</v>
      </c>
      <c r="H21">
        <f>SUM(H18:H20)</f>
        <v>13516</v>
      </c>
    </row>
    <row r="22" spans="1:8" hidden="1" outlineLevel="1">
      <c r="B22" t="s">
        <v>297</v>
      </c>
      <c r="C22">
        <f ca="1">Sheet20!$B$7</f>
        <v>4289</v>
      </c>
      <c r="D22">
        <f ca="1">Sheet20!$C$7</f>
        <v>1700</v>
      </c>
      <c r="E22">
        <f ca="1">Sheet20!$D$7</f>
        <v>3377</v>
      </c>
      <c r="F22">
        <f ca="1">Sheet20!$E$7</f>
        <v>4542</v>
      </c>
      <c r="G22">
        <f ca="1">Sheet20!$F$7</f>
        <v>2356</v>
      </c>
    </row>
    <row r="23" spans="1:8" hidden="1" outlineLevel="1">
      <c r="B23" t="s">
        <v>297</v>
      </c>
      <c r="C23">
        <f ca="1">Sheet21!$B$7</f>
        <v>3383</v>
      </c>
      <c r="D23">
        <f ca="1">Sheet21!$C$7</f>
        <v>2000</v>
      </c>
      <c r="E23">
        <f ca="1">Sheet21!$D$7</f>
        <v>4206</v>
      </c>
      <c r="F23">
        <f ca="1">Sheet21!$E$7</f>
        <v>2534</v>
      </c>
      <c r="G23">
        <f ca="1">Sheet21!$F$7</f>
        <v>1331</v>
      </c>
      <c r="H23">
        <f>Sheet21!$G$7</f>
        <v>9876</v>
      </c>
    </row>
    <row r="24" spans="1:8" hidden="1" outlineLevel="1">
      <c r="B24" t="s">
        <v>297</v>
      </c>
      <c r="C24">
        <f ca="1">Sheet22!$B$7</f>
        <v>4441</v>
      </c>
      <c r="D24">
        <f ca="1">Sheet22!$C$7</f>
        <v>1746</v>
      </c>
      <c r="E24">
        <f ca="1">Sheet22!$D$7</f>
        <v>3124</v>
      </c>
      <c r="F24">
        <f ca="1">Sheet22!$E$7</f>
        <v>3757</v>
      </c>
      <c r="G24">
        <f ca="1">Sheet22!$F$7</f>
        <v>2466</v>
      </c>
      <c r="H24">
        <f>Sheet22!$G$7</f>
        <v>9876</v>
      </c>
    </row>
    <row r="25" spans="1:8" collapsed="1">
      <c r="A25" t="s">
        <v>285</v>
      </c>
      <c r="C25">
        <f ca="1">SUM(C22:C24)</f>
        <v>12113</v>
      </c>
      <c r="D25">
        <f ca="1">SUM(D22:D24)</f>
        <v>5446</v>
      </c>
      <c r="E25">
        <f ca="1">SUM(E22:E24)</f>
        <v>10707</v>
      </c>
      <c r="F25">
        <f ca="1">SUM(F22:F24)</f>
        <v>10833</v>
      </c>
      <c r="G25">
        <f ca="1">SUM(G22:G24)</f>
        <v>6153</v>
      </c>
      <c r="H25">
        <f>SUM(H22:H24)</f>
        <v>19752</v>
      </c>
    </row>
    <row r="26" spans="1:8" hidden="1" outlineLevel="1">
      <c r="B26" t="s">
        <v>297</v>
      </c>
      <c r="C26">
        <f ca="1">Sheet20!$B$8</f>
        <v>3185</v>
      </c>
      <c r="D26">
        <f ca="1">Sheet20!$C$8</f>
        <v>3436</v>
      </c>
      <c r="E26">
        <f ca="1">Sheet20!$D$8</f>
        <v>1200</v>
      </c>
      <c r="F26">
        <f ca="1">Sheet20!$E$8</f>
        <v>1600</v>
      </c>
      <c r="G26">
        <f ca="1">Sheet20!$F$8</f>
        <v>3107</v>
      </c>
    </row>
    <row r="27" spans="1:8" hidden="1" outlineLevel="1">
      <c r="B27" t="s">
        <v>297</v>
      </c>
      <c r="C27">
        <f ca="1">Sheet21!$B$8</f>
        <v>2658</v>
      </c>
      <c r="D27">
        <f ca="1">Sheet21!$C$8</f>
        <v>4393</v>
      </c>
      <c r="E27">
        <f ca="1">Sheet21!$D$8</f>
        <v>4294</v>
      </c>
      <c r="F27">
        <f ca="1">Sheet21!$E$8</f>
        <v>3022</v>
      </c>
      <c r="G27">
        <f ca="1">Sheet21!$F$8</f>
        <v>4807</v>
      </c>
      <c r="H27">
        <f>Sheet21!$G$8</f>
        <v>987</v>
      </c>
    </row>
    <row r="28" spans="1:8" hidden="1" outlineLevel="1">
      <c r="B28" t="s">
        <v>297</v>
      </c>
      <c r="C28">
        <f ca="1">Sheet22!$B$8</f>
        <v>2887</v>
      </c>
      <c r="D28">
        <f ca="1">Sheet22!$C$8</f>
        <v>3893</v>
      </c>
      <c r="E28">
        <f ca="1">Sheet22!$D$8</f>
        <v>4921</v>
      </c>
      <c r="F28">
        <f ca="1">Sheet22!$E$8</f>
        <v>2875</v>
      </c>
      <c r="G28">
        <f ca="1">Sheet22!$F$8</f>
        <v>3256</v>
      </c>
      <c r="H28">
        <f>Sheet22!$G$8</f>
        <v>987</v>
      </c>
    </row>
    <row r="29" spans="1:8" collapsed="1">
      <c r="A29" t="s">
        <v>286</v>
      </c>
      <c r="C29">
        <f ca="1">SUM(C26:C28)</f>
        <v>8730</v>
      </c>
      <c r="D29">
        <f ca="1">SUM(D26:D28)</f>
        <v>11722</v>
      </c>
      <c r="E29">
        <f ca="1">SUM(E26:E28)</f>
        <v>10415</v>
      </c>
      <c r="F29">
        <f ca="1">SUM(F26:F28)</f>
        <v>7497</v>
      </c>
      <c r="G29">
        <f ca="1">SUM(G26:G28)</f>
        <v>11170</v>
      </c>
      <c r="H29">
        <f>SUM(H26:H28)</f>
        <v>1974</v>
      </c>
    </row>
    <row r="30" spans="1:8" hidden="1" outlineLevel="1">
      <c r="B30" t="s">
        <v>297</v>
      </c>
      <c r="C30">
        <f ca="1">Sheet20!$B$9</f>
        <v>2507</v>
      </c>
      <c r="D30">
        <f ca="1">Sheet20!$C$9</f>
        <v>1706</v>
      </c>
      <c r="E30">
        <f ca="1">Sheet20!$D$9</f>
        <v>2231</v>
      </c>
      <c r="F30">
        <f ca="1">Sheet20!$E$9</f>
        <v>1273</v>
      </c>
      <c r="G30">
        <f ca="1">Sheet20!$F$9</f>
        <v>3319</v>
      </c>
    </row>
    <row r="31" spans="1:8" hidden="1" outlineLevel="1">
      <c r="B31" t="s">
        <v>297</v>
      </c>
      <c r="C31">
        <f ca="1">Sheet21!$B$9</f>
        <v>1553</v>
      </c>
      <c r="D31">
        <f ca="1">Sheet21!$C$9</f>
        <v>2802</v>
      </c>
      <c r="E31">
        <f ca="1">Sheet21!$D$9</f>
        <v>1375</v>
      </c>
      <c r="F31">
        <f ca="1">Sheet21!$E$9</f>
        <v>3850</v>
      </c>
      <c r="G31">
        <f ca="1">Sheet21!$F$9</f>
        <v>3428</v>
      </c>
      <c r="H31">
        <f>Sheet21!$G$9</f>
        <v>5674</v>
      </c>
    </row>
    <row r="32" spans="1:8" hidden="1" outlineLevel="1">
      <c r="B32" t="s">
        <v>297</v>
      </c>
      <c r="C32">
        <f ca="1">Sheet22!$B$9</f>
        <v>1685</v>
      </c>
      <c r="D32">
        <f ca="1">Sheet22!$C$9</f>
        <v>3393</v>
      </c>
      <c r="E32">
        <f ca="1">Sheet22!$D$9</f>
        <v>2107</v>
      </c>
      <c r="F32">
        <f ca="1">Sheet22!$E$9</f>
        <v>4525</v>
      </c>
      <c r="G32">
        <f ca="1">Sheet22!$F$9</f>
        <v>2179</v>
      </c>
      <c r="H32">
        <f>Sheet22!$G$9</f>
        <v>5674</v>
      </c>
    </row>
    <row r="33" spans="1:8" collapsed="1">
      <c r="A33" t="s">
        <v>287</v>
      </c>
      <c r="C33">
        <f ca="1">SUM(C30:C32)</f>
        <v>5745</v>
      </c>
      <c r="D33">
        <f ca="1">SUM(D30:D32)</f>
        <v>7901</v>
      </c>
      <c r="E33">
        <f ca="1">SUM(E30:E32)</f>
        <v>5713</v>
      </c>
      <c r="F33">
        <f ca="1">SUM(F30:F32)</f>
        <v>9648</v>
      </c>
      <c r="G33">
        <f ca="1">SUM(G30:G32)</f>
        <v>8926</v>
      </c>
      <c r="H33">
        <f>SUM(H30:H32)</f>
        <v>11348</v>
      </c>
    </row>
    <row r="34" spans="1:8" hidden="1" outlineLevel="1">
      <c r="B34" t="s">
        <v>297</v>
      </c>
      <c r="C34">
        <f ca="1">Sheet20!$B$10</f>
        <v>1568</v>
      </c>
      <c r="D34">
        <f ca="1">Sheet20!$C$10</f>
        <v>2388</v>
      </c>
      <c r="E34">
        <f ca="1">Sheet20!$D$10</f>
        <v>3613</v>
      </c>
      <c r="F34">
        <f ca="1">Sheet20!$E$10</f>
        <v>4493</v>
      </c>
      <c r="G34">
        <f ca="1">Sheet20!$F$10</f>
        <v>3832</v>
      </c>
    </row>
    <row r="35" spans="1:8" hidden="1" outlineLevel="1">
      <c r="B35" t="s">
        <v>297</v>
      </c>
      <c r="C35">
        <f ca="1">Sheet21!$B$10</f>
        <v>4819</v>
      </c>
      <c r="D35">
        <f ca="1">Sheet21!$C$10</f>
        <v>1367</v>
      </c>
      <c r="E35">
        <f ca="1">Sheet21!$D$10</f>
        <v>2647</v>
      </c>
      <c r="F35">
        <f ca="1">Sheet21!$E$10</f>
        <v>4684</v>
      </c>
      <c r="G35">
        <f ca="1">Sheet21!$F$10</f>
        <v>1711</v>
      </c>
      <c r="H35">
        <f>Sheet21!$G$10</f>
        <v>3456</v>
      </c>
    </row>
    <row r="36" spans="1:8" hidden="1" outlineLevel="1">
      <c r="B36" t="s">
        <v>297</v>
      </c>
      <c r="C36">
        <f ca="1">Sheet22!$B$10</f>
        <v>3748</v>
      </c>
      <c r="D36">
        <f ca="1">Sheet22!$C$10</f>
        <v>2960</v>
      </c>
      <c r="E36">
        <f ca="1">Sheet22!$D$10</f>
        <v>2492</v>
      </c>
      <c r="F36">
        <f ca="1">Sheet22!$E$10</f>
        <v>4530</v>
      </c>
      <c r="G36">
        <f ca="1">Sheet22!$F$10</f>
        <v>3667</v>
      </c>
      <c r="H36">
        <f>Sheet22!$G$10</f>
        <v>3456</v>
      </c>
    </row>
    <row r="37" spans="1:8" collapsed="1">
      <c r="A37" t="s">
        <v>288</v>
      </c>
      <c r="C37">
        <f ca="1">SUM(C34:C36)</f>
        <v>10135</v>
      </c>
      <c r="D37">
        <f ca="1">SUM(D34:D36)</f>
        <v>6715</v>
      </c>
      <c r="E37">
        <f ca="1">SUM(E34:E36)</f>
        <v>8752</v>
      </c>
      <c r="F37">
        <f ca="1">SUM(F34:F36)</f>
        <v>13707</v>
      </c>
      <c r="G37">
        <f ca="1">SUM(G34:G36)</f>
        <v>9210</v>
      </c>
      <c r="H37">
        <f>SUM(H34:H36)</f>
        <v>6912</v>
      </c>
    </row>
    <row r="38" spans="1:8" hidden="1" outlineLevel="1">
      <c r="B38" t="s">
        <v>297</v>
      </c>
      <c r="C38">
        <f ca="1">Sheet20!$B$11</f>
        <v>4226</v>
      </c>
      <c r="D38">
        <f ca="1">Sheet20!$C$11</f>
        <v>4996</v>
      </c>
      <c r="E38">
        <f ca="1">Sheet20!$D$11</f>
        <v>4249</v>
      </c>
      <c r="F38">
        <f ca="1">Sheet20!$E$11</f>
        <v>4031</v>
      </c>
      <c r="G38">
        <f ca="1">Sheet20!$F$11</f>
        <v>2401</v>
      </c>
    </row>
    <row r="39" spans="1:8" hidden="1" outlineLevel="1">
      <c r="B39" t="s">
        <v>297</v>
      </c>
      <c r="C39">
        <f ca="1">Sheet21!$B$11</f>
        <v>3996</v>
      </c>
      <c r="D39">
        <f ca="1">Sheet21!$C$11</f>
        <v>3010</v>
      </c>
      <c r="E39">
        <f ca="1">Sheet21!$D$11</f>
        <v>1617</v>
      </c>
      <c r="F39">
        <f ca="1">Sheet21!$E$11</f>
        <v>2718</v>
      </c>
      <c r="G39">
        <f ca="1">Sheet21!$F$11</f>
        <v>3155</v>
      </c>
      <c r="H39">
        <f>Sheet21!$G$11</f>
        <v>4657</v>
      </c>
    </row>
    <row r="40" spans="1:8" hidden="1" outlineLevel="1">
      <c r="B40" t="s">
        <v>297</v>
      </c>
      <c r="C40">
        <f ca="1">Sheet22!$B$11</f>
        <v>2985</v>
      </c>
      <c r="D40">
        <f ca="1">Sheet22!$C$11</f>
        <v>1076</v>
      </c>
      <c r="E40">
        <f ca="1">Sheet22!$D$11</f>
        <v>3147</v>
      </c>
      <c r="F40">
        <f ca="1">Sheet22!$E$11</f>
        <v>1563</v>
      </c>
      <c r="G40">
        <f ca="1">Sheet22!$F$11</f>
        <v>4612</v>
      </c>
      <c r="H40">
        <f>Sheet22!$G$11</f>
        <v>4657</v>
      </c>
    </row>
    <row r="41" spans="1:8" collapsed="1">
      <c r="A41" t="s">
        <v>289</v>
      </c>
      <c r="C41">
        <f ca="1">SUM(C38:C40)</f>
        <v>11207</v>
      </c>
      <c r="D41">
        <f ca="1">SUM(D38:D40)</f>
        <v>9082</v>
      </c>
      <c r="E41">
        <f ca="1">SUM(E38:E40)</f>
        <v>9013</v>
      </c>
      <c r="F41">
        <f ca="1">SUM(F38:F40)</f>
        <v>8312</v>
      </c>
      <c r="G41">
        <f ca="1">SUM(G38:G40)</f>
        <v>10168</v>
      </c>
      <c r="H41">
        <f>SUM(H38:H40)</f>
        <v>9314</v>
      </c>
    </row>
  </sheetData>
  <dataConsolidate leftLabels="1" topLabels="1" link="1">
    <dataRefs count="3">
      <dataRef ref="A1:F11" sheet="Sheet20"/>
      <dataRef ref="A1:H11" sheet="Sheet21"/>
      <dataRef ref="A1:G11" sheet="Sheet2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Sheet5</vt:lpstr>
      <vt:lpstr>Sheet7</vt:lpstr>
      <vt:lpstr>Sheet2</vt:lpstr>
      <vt:lpstr>Sheet8</vt:lpstr>
      <vt:lpstr>Sheet3</vt:lpstr>
      <vt:lpstr>Sheet11</vt:lpstr>
      <vt:lpstr>Sheet12</vt:lpstr>
      <vt:lpstr>Sheet13</vt:lpstr>
      <vt:lpstr>Sheet15</vt:lpstr>
      <vt:lpstr>Sheet14</vt:lpstr>
      <vt:lpstr>Sheet17</vt:lpstr>
      <vt:lpstr>Sheet18</vt:lpstr>
      <vt:lpstr>Sheet16</vt:lpstr>
      <vt:lpstr>Sheet4</vt:lpstr>
      <vt:lpstr>Sheet6</vt:lpstr>
      <vt:lpstr>Sheet9</vt:lpstr>
      <vt:lpstr>Sheet10</vt:lpstr>
      <vt:lpstr>Sheet19</vt:lpstr>
      <vt:lpstr>Sheet20</vt:lpstr>
      <vt:lpstr>Sheet21</vt:lpstr>
      <vt:lpstr>Sheet22</vt:lpstr>
      <vt:lpstr>Sheet23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2019-09-23T05:14:49Z</dcterms:modified>
</cp:coreProperties>
</file>