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si448\excel\"/>
    </mc:Choice>
  </mc:AlternateContent>
  <xr:revisionPtr revIDLastSave="0" documentId="13_ncr:1_{5B5C5067-0765-47A8-9A16-0746D1E630D5}" xr6:coauthVersionLast="47" xr6:coauthVersionMax="47" xr10:uidLastSave="{00000000-0000-0000-0000-000000000000}"/>
  <bookViews>
    <workbookView xWindow="0" yWindow="0" windowWidth="25800" windowHeight="21000" xr2:uid="{21CDCEB4-9B84-407A-BF47-889307B56D3F}"/>
  </bookViews>
  <sheets>
    <sheet name="Sheet1" sheetId="1" r:id="rId1"/>
  </sheets>
  <definedNames>
    <definedName name="faceA">Sheet1!$F$2</definedName>
    <definedName name="faceB">Sheet1!$F$3</definedName>
    <definedName name="faceC">Sheet1!$F$4</definedName>
    <definedName name="faceD">Sheet1!$F$5</definedName>
    <definedName name="priceA">Sheet1!$C$2</definedName>
    <definedName name="priceB">Sheet1!$C$3</definedName>
    <definedName name="priceC">Sheet1!$C$4</definedName>
    <definedName name="priceD">Sheet1!$C$5</definedName>
    <definedName name="z_1">Sheet1!$B$9</definedName>
    <definedName name="z_2">Sheet1!$B$12</definedName>
    <definedName name="z_3">Sheet1!$B$19</definedName>
    <definedName name="z_4">Sheet1!$B$26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E34" i="1"/>
  <c r="D34" i="1"/>
  <c r="C34" i="1"/>
  <c r="B34" i="1"/>
  <c r="C23" i="1"/>
  <c r="C24" i="1" s="1"/>
  <c r="B12" i="1"/>
  <c r="C31" i="1" s="1"/>
  <c r="B9" i="1"/>
  <c r="B31" i="1" s="1"/>
  <c r="G3" i="1"/>
  <c r="G4" i="1"/>
  <c r="C16" i="1" s="1"/>
  <c r="C17" i="1" s="1"/>
  <c r="G5" i="1"/>
  <c r="D23" i="1" s="1"/>
  <c r="G2" i="1"/>
  <c r="C35" i="1"/>
  <c r="F31" i="1"/>
  <c r="C32" i="1"/>
  <c r="C25" i="1"/>
  <c r="E24" i="1"/>
  <c r="F23" i="1"/>
  <c r="D17" i="1"/>
  <c r="C18" i="1"/>
  <c r="E16" i="1"/>
  <c r="C26" i="1"/>
  <c r="C19" i="1"/>
  <c r="C12" i="1"/>
  <c r="C9" i="1"/>
  <c r="B16" i="1" l="1"/>
  <c r="B17" i="1" s="1"/>
  <c r="B18" i="1" s="1"/>
  <c r="B19" i="1" s="1"/>
  <c r="D31" i="1" s="1"/>
  <c r="D16" i="1"/>
  <c r="B23" i="1"/>
  <c r="B24" i="1" s="1"/>
  <c r="E23" i="1"/>
  <c r="D24" i="1" l="1"/>
  <c r="B25" i="1" s="1"/>
  <c r="B26" i="1" s="1"/>
  <c r="E31" i="1" s="1" a="1"/>
  <c r="E31" i="1" s="1"/>
  <c r="B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<sst xmlns="http://schemas.openxmlformats.org/spreadsheetml/2006/main" count="35" uniqueCount="28">
  <si>
    <t>Bond</t>
  </si>
  <si>
    <t>A</t>
  </si>
  <si>
    <t>B</t>
  </si>
  <si>
    <t>C</t>
  </si>
  <si>
    <t>D</t>
  </si>
  <si>
    <t>Price</t>
  </si>
  <si>
    <t>Coupon Rate</t>
  </si>
  <si>
    <t>Maturity</t>
  </si>
  <si>
    <t>Face Value</t>
  </si>
  <si>
    <t>Period to Maturity</t>
  </si>
  <si>
    <t>Note: coupon bonds above have semi-annual coupon payments</t>
  </si>
  <si>
    <t>z_1</t>
  </si>
  <si>
    <t>Find period 1 spot rate</t>
  </si>
  <si>
    <t>Find period 2 spot rate</t>
  </si>
  <si>
    <t>z_2</t>
  </si>
  <si>
    <t>Find period 3 spot rate</t>
  </si>
  <si>
    <t>z_3</t>
  </si>
  <si>
    <t>Period</t>
  </si>
  <si>
    <t>CF</t>
  </si>
  <si>
    <t>PV(CF) before maturity</t>
  </si>
  <si>
    <t>PV(CF_T)</t>
  </si>
  <si>
    <t>Find period 4 spot rate</t>
  </si>
  <si>
    <t>z_4</t>
  </si>
  <si>
    <t>PV(CF)</t>
  </si>
  <si>
    <t>Spot-implied fair price</t>
  </si>
  <si>
    <t>Find price of different bond</t>
  </si>
  <si>
    <t>Discount factors</t>
  </si>
  <si>
    <t>Alternative calculation: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</si>
</sst>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4" fontId="3" fillId="0" borderId="2" xfId="0" applyNumberFormat="1" applyFont="1" applyBorder="1"/>
    <xf numFmtId="9" fontId="3" fillId="0" borderId="2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center"/>
    </xf>
    <xf numFmtId="4" fontId="3" fillId="0" borderId="0" xfId="0" applyNumberFormat="1" applyFont="1" applyBorder="1"/>
    <xf numFmtId="9" fontId="3" fillId="0" borderId="0" xfId="0" applyNumberFormat="1" applyFont="1" applyBorder="1"/>
    <xf numFmtId="164" fontId="3" fillId="0" borderId="0" xfId="0" applyNumberFormat="1" applyFont="1" applyBorder="1"/>
    <xf numFmtId="0" fontId="3" fillId="0" borderId="0" xfId="0" applyFont="1" applyBorder="1"/>
    <xf numFmtId="0" fontId="0" fillId="0" borderId="5" xfId="0" applyBorder="1"/>
    <xf numFmtId="10" fontId="3" fillId="0" borderId="0" xfId="0" applyNumberFormat="1" applyFont="1" applyBorder="1"/>
    <xf numFmtId="0" fontId="0" fillId="0" borderId="6" xfId="0" applyBorder="1" applyAlignment="1">
      <alignment horizontal="center"/>
    </xf>
    <xf numFmtId="4" fontId="3" fillId="0" borderId="7" xfId="0" applyNumberFormat="1" applyFont="1" applyBorder="1"/>
    <xf numFmtId="10" fontId="3" fillId="0" borderId="7" xfId="0" applyNumberFormat="1" applyFont="1" applyBorder="1"/>
    <xf numFmtId="164" fontId="3" fillId="0" borderId="7" xfId="0" applyNumberFormat="1" applyFont="1" applyBorder="1"/>
    <xf numFmtId="0" fontId="3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3515-CF71-4F35-BBC1-D7A295E01A22}">
  <dimension ref="A1:G35"/>
  <sheetViews>
    <sheetView tabSelected="1" zoomScale="190" zoomScaleNormal="190" workbookViewId="0">
      <pane ySplit="6" topLeftCell="A7" activePane="bottomLeft" state="frozen"/>
      <selection pane="bottomLeft"/>
    </sheetView>
  </sheetViews>
  <sheetFormatPr defaultRowHeight="15" x14ac:dyDescent="0.25"/>
  <cols>
    <col min="1" max="1" width="22.28515625" bestFit="1" customWidth="1"/>
  </cols>
  <sheetData>
    <row r="1" spans="1:7" ht="30.75" thickBot="1" x14ac:dyDescent="0.3">
      <c r="B1" s="27" t="s">
        <v>0</v>
      </c>
      <c r="C1" s="28" t="s">
        <v>5</v>
      </c>
      <c r="D1" s="29" t="s">
        <v>6</v>
      </c>
      <c r="E1" s="28" t="s">
        <v>7</v>
      </c>
      <c r="F1" s="29" t="s">
        <v>8</v>
      </c>
      <c r="G1" s="30" t="s">
        <v>9</v>
      </c>
    </row>
    <row r="2" spans="1:7" x14ac:dyDescent="0.25">
      <c r="B2" s="8" t="s">
        <v>1</v>
      </c>
      <c r="C2" s="9">
        <v>97.5</v>
      </c>
      <c r="D2" s="10">
        <v>0</v>
      </c>
      <c r="E2" s="11">
        <v>0.5</v>
      </c>
      <c r="F2" s="12">
        <v>100</v>
      </c>
      <c r="G2" s="13">
        <f>E2*2</f>
        <v>1</v>
      </c>
    </row>
    <row r="3" spans="1:7" x14ac:dyDescent="0.25">
      <c r="B3" s="14" t="s">
        <v>2</v>
      </c>
      <c r="C3" s="15">
        <v>95</v>
      </c>
      <c r="D3" s="16">
        <v>0</v>
      </c>
      <c r="E3" s="17">
        <v>1</v>
      </c>
      <c r="F3" s="18">
        <v>100</v>
      </c>
      <c r="G3" s="19">
        <f t="shared" ref="G3:G5" si="0">E3*2</f>
        <v>2</v>
      </c>
    </row>
    <row r="4" spans="1:7" x14ac:dyDescent="0.25">
      <c r="B4" s="14" t="s">
        <v>3</v>
      </c>
      <c r="C4" s="15">
        <v>955</v>
      </c>
      <c r="D4" s="20">
        <v>2.5000000000000001E-2</v>
      </c>
      <c r="E4" s="17">
        <v>1.5</v>
      </c>
      <c r="F4" s="18">
        <v>1000</v>
      </c>
      <c r="G4" s="19">
        <f t="shared" si="0"/>
        <v>3</v>
      </c>
    </row>
    <row r="5" spans="1:7" ht="15.75" thickBot="1" x14ac:dyDescent="0.3">
      <c r="B5" s="21" t="s">
        <v>4</v>
      </c>
      <c r="C5" s="22">
        <v>1000</v>
      </c>
      <c r="D5" s="23">
        <v>5.7500000000000002E-2</v>
      </c>
      <c r="E5" s="24">
        <v>2</v>
      </c>
      <c r="F5" s="25">
        <v>1000</v>
      </c>
      <c r="G5" s="26">
        <f t="shared" si="0"/>
        <v>4</v>
      </c>
    </row>
    <row r="6" spans="1:7" x14ac:dyDescent="0.25">
      <c r="B6" s="4" t="s">
        <v>10</v>
      </c>
    </row>
    <row r="8" spans="1:7" x14ac:dyDescent="0.25">
      <c r="A8" s="6" t="s">
        <v>12</v>
      </c>
    </row>
    <row r="9" spans="1:7" x14ac:dyDescent="0.25">
      <c r="A9" s="5" t="s">
        <v>11</v>
      </c>
      <c r="B9" s="3">
        <f>(faceA/priceA)^(1/G2)-1</f>
        <v>2.564102564102555E-2</v>
      </c>
      <c r="C9" t="str">
        <f ca="1">_xlfn.FORMULATEXT(B9)</f>
        <v>=(faceA/priceA)^(1/G2)-1</v>
      </c>
    </row>
    <row r="11" spans="1:7" x14ac:dyDescent="0.25">
      <c r="A11" s="6" t="s">
        <v>13</v>
      </c>
    </row>
    <row r="12" spans="1:7" x14ac:dyDescent="0.25">
      <c r="A12" s="5" t="s">
        <v>14</v>
      </c>
      <c r="B12" s="3">
        <f>(faceB/priceB)^(1/G3)-1</f>
        <v>2.5978352085153977E-2</v>
      </c>
      <c r="C12" t="str">
        <f ca="1">_xlfn.FORMULATEXT(B12)</f>
        <v>=(faceB/priceB)^(1/G3)-1</v>
      </c>
    </row>
    <row r="14" spans="1:7" x14ac:dyDescent="0.25">
      <c r="A14" s="6" t="s">
        <v>15</v>
      </c>
    </row>
    <row r="15" spans="1:7" x14ac:dyDescent="0.25">
      <c r="A15" s="5" t="s">
        <v>17</v>
      </c>
      <c r="B15" s="1">
        <v>1</v>
      </c>
      <c r="C15" s="1">
        <v>2</v>
      </c>
      <c r="D15" s="1">
        <v>3</v>
      </c>
    </row>
    <row r="16" spans="1:7" x14ac:dyDescent="0.25">
      <c r="A16" s="5" t="s">
        <v>18</v>
      </c>
      <c r="B16">
        <f>$D$4*faceC/2+IF(B15=$G$4,faceC,0)</f>
        <v>12.5</v>
      </c>
      <c r="C16">
        <f>$D$4*faceC/2+IF(C15=$G$4,faceC,0)</f>
        <v>12.5</v>
      </c>
      <c r="D16">
        <f>$D$4*faceC/2+IF(D15=$G$4,faceC,0)</f>
        <v>1012.5</v>
      </c>
      <c r="E16" t="str">
        <f ca="1">_xlfn.FORMULATEXT(D16)</f>
        <v>=$D$4*faceC/2+IF(D15=$G$4,faceC,0)</v>
      </c>
    </row>
    <row r="17" spans="1:6" x14ac:dyDescent="0.25">
      <c r="A17" s="5" t="s">
        <v>19</v>
      </c>
      <c r="B17" s="2">
        <f>B16/(1+z_1)^B15</f>
        <v>12.187500000000002</v>
      </c>
      <c r="C17" s="2">
        <f>C16/(1+z_2)^C15</f>
        <v>11.875000000000004</v>
      </c>
      <c r="D17" t="str">
        <f ca="1">_xlfn.FORMULATEXT(C17)</f>
        <v>=C16/(1+z_2)^C15</v>
      </c>
    </row>
    <row r="18" spans="1:6" x14ac:dyDescent="0.25">
      <c r="A18" s="5" t="s">
        <v>20</v>
      </c>
      <c r="B18" s="2">
        <f>priceC-SUM(B17:C17)</f>
        <v>930.9375</v>
      </c>
      <c r="C18" t="str">
        <f ca="1">_xlfn.FORMULATEXT(B18)</f>
        <v>=priceC-SUM(B17:C17)</v>
      </c>
    </row>
    <row r="19" spans="1:6" x14ac:dyDescent="0.25">
      <c r="A19" s="5" t="s">
        <v>16</v>
      </c>
      <c r="B19" s="3">
        <f>(D16/B18)^(1/G4)-1</f>
        <v>2.8390767355670476E-2</v>
      </c>
      <c r="C19" t="str">
        <f ca="1">_xlfn.FORMULATEXT(B19)</f>
        <v>=(D16/B18)^(1/G4)-1</v>
      </c>
    </row>
    <row r="21" spans="1:6" x14ac:dyDescent="0.25">
      <c r="A21" s="6" t="s">
        <v>21</v>
      </c>
    </row>
    <row r="22" spans="1:6" x14ac:dyDescent="0.25">
      <c r="A22" s="5" t="s">
        <v>17</v>
      </c>
      <c r="B22" s="1">
        <v>1</v>
      </c>
      <c r="C22" s="1">
        <v>2</v>
      </c>
      <c r="D22" s="1">
        <v>3</v>
      </c>
      <c r="E22" s="1">
        <v>4</v>
      </c>
    </row>
    <row r="23" spans="1:6" x14ac:dyDescent="0.25">
      <c r="A23" s="5" t="s">
        <v>18</v>
      </c>
      <c r="B23">
        <f>$D$5*faceD/2+IF(B22=$G$5,faceD,0)</f>
        <v>28.75</v>
      </c>
      <c r="C23">
        <f>$D$5*faceD/2+IF(C22=$G$5,faceD,0)</f>
        <v>28.75</v>
      </c>
      <c r="D23">
        <f>$D$5*faceD/2+IF(D22=$G$5,faceD,0)</f>
        <v>28.75</v>
      </c>
      <c r="E23">
        <f>$D$5*faceD/2+IF(E22=$G$5,faceD,0)</f>
        <v>1028.75</v>
      </c>
      <c r="F23" t="str">
        <f ca="1">_xlfn.FORMULATEXT(E23)</f>
        <v>=$D$5*faceD/2+IF(E22=$G$5,faceD,0)</v>
      </c>
    </row>
    <row r="24" spans="1:6" x14ac:dyDescent="0.25">
      <c r="A24" s="5" t="s">
        <v>19</v>
      </c>
      <c r="B24" s="2">
        <f>B23/(1+z_1)^B22</f>
        <v>28.031250000000004</v>
      </c>
      <c r="C24" s="2">
        <f>C23/(1+z_2)^C22</f>
        <v>27.312500000000007</v>
      </c>
      <c r="D24" s="2">
        <f>D23/(1+z_3)^D22</f>
        <v>26.434027777777771</v>
      </c>
      <c r="E24" t="str">
        <f ca="1">_xlfn.FORMULATEXT(D24)</f>
        <v>=D23/(1+z_3)^D22</v>
      </c>
    </row>
    <row r="25" spans="1:6" x14ac:dyDescent="0.25">
      <c r="A25" s="5" t="s">
        <v>20</v>
      </c>
      <c r="B25" s="2">
        <f>priceD-SUM(B24:D24)</f>
        <v>918.22222222222217</v>
      </c>
      <c r="C25" t="str">
        <f ca="1">_xlfn.FORMULATEXT(B25)</f>
        <v>=priceD-SUM(B24:D24)</v>
      </c>
    </row>
    <row r="26" spans="1:6" x14ac:dyDescent="0.25">
      <c r="A26" s="5" t="s">
        <v>22</v>
      </c>
      <c r="B26" s="3">
        <f>(E23/B25)^(1/G5)-1</f>
        <v>2.8822639127642491E-2</v>
      </c>
      <c r="C26" t="str">
        <f ca="1">_xlfn.FORMULATEXT(B26)</f>
        <v>=(E23/B25)^(1/G5)-1</v>
      </c>
    </row>
    <row r="28" spans="1:6" x14ac:dyDescent="0.25">
      <c r="A28" s="7" t="s">
        <v>25</v>
      </c>
    </row>
    <row r="29" spans="1:6" x14ac:dyDescent="0.25">
      <c r="A29" s="5" t="s">
        <v>17</v>
      </c>
      <c r="B29" s="1">
        <v>1</v>
      </c>
      <c r="C29" s="1">
        <v>2</v>
      </c>
      <c r="D29" s="1">
        <v>3</v>
      </c>
      <c r="E29" s="1">
        <v>4</v>
      </c>
    </row>
    <row r="30" spans="1:6" x14ac:dyDescent="0.25">
      <c r="A30" s="5" t="s">
        <v>18</v>
      </c>
      <c r="B30">
        <v>0</v>
      </c>
      <c r="C30">
        <v>100</v>
      </c>
      <c r="D30">
        <v>0</v>
      </c>
      <c r="E30">
        <v>1100</v>
      </c>
    </row>
    <row r="31" spans="1:6" x14ac:dyDescent="0.25">
      <c r="A31" s="5" t="s">
        <v>23</v>
      </c>
      <c r="B31" s="2">
        <f>B30/(1+z_1)^B29</f>
        <v>0</v>
      </c>
      <c r="C31" s="2">
        <f>C30/(1+z_2)^C29</f>
        <v>95.000000000000028</v>
      </c>
      <c r="D31" s="2">
        <f>D30/(1+z_3)^D29</f>
        <v>0</v>
      </c>
      <c r="E31" s="2" cm="1">
        <f t="array" ref="E31">E30/(1+z_4)^E29</f>
        <v>981.817199945997</v>
      </c>
      <c r="F31" t="str">
        <f ca="1">_xlfn.FORMULATEXT(E31)</f>
        <v>=E30/(1+z_4)^E29</v>
      </c>
    </row>
    <row r="32" spans="1:6" x14ac:dyDescent="0.25">
      <c r="A32" s="5" t="s">
        <v>24</v>
      </c>
      <c r="B32" s="2">
        <f>SUM(B31:E31)</f>
        <v>1076.8171999459971</v>
      </c>
      <c r="C32" t="str">
        <f ca="1">_xlfn.FORMULATEXT(B32)</f>
        <v>=SUM(B31:E31)</v>
      </c>
    </row>
    <row r="33" spans="1:5" x14ac:dyDescent="0.25">
      <c r="A33" s="31" t="s">
        <v>27</v>
      </c>
    </row>
    <row r="34" spans="1:5" x14ac:dyDescent="0.25">
      <c r="A34" s="5" t="s">
        <v>26</v>
      </c>
      <c r="B34" s="2">
        <f>1/(1+z_1)^B29</f>
        <v>0.97500000000000009</v>
      </c>
      <c r="C34" s="2">
        <f>1/(1+z_2)^C29</f>
        <v>0.95000000000000029</v>
      </c>
      <c r="D34" s="2">
        <f>1/(1+z_3)^D29</f>
        <v>0.91944444444444418</v>
      </c>
      <c r="E34" s="2">
        <f>1/(1+z_4)^E29</f>
        <v>0.89256109085999735</v>
      </c>
    </row>
    <row r="35" spans="1:5" x14ac:dyDescent="0.25">
      <c r="A35" s="5" t="s">
        <v>24</v>
      </c>
      <c r="B35" s="2">
        <f>SUMPRODUCT(B30:E30,B34:E34)</f>
        <v>1076.8171999459971</v>
      </c>
      <c r="C35" t="str">
        <f ca="1">_xlfn.FORMULATEXT(B35)</f>
        <v>=SUMPRODUCT(B30:E30,B34:E34)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faceA</vt:lpstr>
      <vt:lpstr>faceB</vt:lpstr>
      <vt:lpstr>faceC</vt:lpstr>
      <vt:lpstr>faceD</vt:lpstr>
      <vt:lpstr>priceA</vt:lpstr>
      <vt:lpstr>priceB</vt:lpstr>
      <vt:lpstr>priceC</vt:lpstr>
      <vt:lpstr>priceD</vt:lpstr>
      <vt:lpstr>z_1</vt:lpstr>
      <vt:lpstr>z_2</vt:lpstr>
      <vt:lpstr>z_3</vt:lpstr>
      <vt:lpstr>z_4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Crotty</dc:creator>
  <cp:lastModifiedBy>Kevin Crotty</cp:lastModifiedBy>
  <dcterms:created xsi:type="dcterms:W3CDTF">2024-01-30T14:53:33Z</dcterms:created>
  <dcterms:modified xsi:type="dcterms:W3CDTF">2024-01-30T15:19:59Z</dcterms:modified>
</cp:coreProperties>
</file>