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busi448\excel\"/>
    </mc:Choice>
  </mc:AlternateContent>
  <xr:revisionPtr revIDLastSave="0" documentId="13_ncr:1_{707B6C6A-DB81-424D-8A8F-F52B5593C6A4}" xr6:coauthVersionLast="47" xr6:coauthVersionMax="47" xr10:uidLastSave="{00000000-0000-0000-0000-000000000000}"/>
  <bookViews>
    <workbookView xWindow="-110" yWindow="-110" windowWidth="25820" windowHeight="14620" xr2:uid="{0B84ED1C-152F-4018-BB72-2914F97B7C0B}"/>
  </bookViews>
  <sheets>
    <sheet name="Two Tangencies" sheetId="4" r:id="rId1"/>
    <sheet name="Direct Optimization" sheetId="5" r:id="rId2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'Direct Optimization'!$C$17:$F$17</definedName>
    <definedName name="solver_adj" localSheetId="0" hidden="1">'Two Tangencies'!$C$16:$D$16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'Direct Optimization'!$C$17</definedName>
    <definedName name="solver_lhs1" localSheetId="0" hidden="1">'Two Tangencies'!$E$16</definedName>
    <definedName name="solver_lhs2" localSheetId="1" hidden="1">'Direct Optimization'!$D$17</definedName>
    <definedName name="solver_lhs2" localSheetId="0" hidden="1">'Two Tangencies'!$F$16</definedName>
    <definedName name="solver_lhs3" localSheetId="1" hidden="1">'Direct Optimization'!$G$17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'Direct Optimization'!$F$20</definedName>
    <definedName name="solver_opt" localSheetId="0" hidden="1">'Two Tangencies'!$J$16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2</definedName>
    <definedName name="solver_rel2" localSheetId="1" hidden="1">1</definedName>
    <definedName name="solver_rel2" localSheetId="0" hidden="1">2</definedName>
    <definedName name="solver_rel3" localSheetId="1" hidden="1">2</definedName>
    <definedName name="solver_rhs1" localSheetId="1" hidden="1">0</definedName>
    <definedName name="solver_rhs1" localSheetId="0" hidden="1">1</definedName>
    <definedName name="solver_rhs2" localSheetId="1" hidden="1">0</definedName>
    <definedName name="solver_rhs2" localSheetId="0" hidden="1">'Two Tangencies'!$B$16</definedName>
    <definedName name="solver_rhs3" localSheetId="1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USMk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/>
  <c r="G17" i="5"/>
  <c r="F11" i="5"/>
  <c r="E11" i="5"/>
  <c r="F10" i="5" s="1"/>
  <c r="E10" i="5"/>
  <c r="C58" i="4"/>
  <c r="C57" i="4"/>
  <c r="C55" i="4" a="1"/>
  <c r="C55" i="4" s="1"/>
  <c r="C52" i="4"/>
  <c r="C51" i="4"/>
  <c r="E44" i="4"/>
  <c r="D48" i="4"/>
  <c r="E48" i="4" s="1"/>
  <c r="D47" i="4"/>
  <c r="E47" i="4" s="1"/>
  <c r="D46" i="4"/>
  <c r="E46" i="4" s="1"/>
  <c r="D45" i="4"/>
  <c r="E45" i="4" s="1"/>
  <c r="D44" i="4"/>
  <c r="F44" i="4" s="1"/>
  <c r="E32" i="4"/>
  <c r="F32" i="4"/>
  <c r="E36" i="4"/>
  <c r="D40" i="4"/>
  <c r="D39" i="4"/>
  <c r="D38" i="4"/>
  <c r="D37" i="4"/>
  <c r="D36" i="4"/>
  <c r="F31" i="4"/>
  <c r="E31" i="4"/>
  <c r="D28" i="4"/>
  <c r="E28" i="4" s="1"/>
  <c r="C22" i="4"/>
  <c r="C23" i="4" s="1"/>
  <c r="D21" i="4"/>
  <c r="E21" i="4" s="1"/>
  <c r="F16" i="4"/>
  <c r="E16" i="4"/>
  <c r="D9" i="4"/>
  <c r="C9" i="4"/>
  <c r="D8" i="4"/>
  <c r="G32" i="4" s="1" a="1"/>
  <c r="G32" i="4" s="1"/>
  <c r="H32" i="4" s="1"/>
  <c r="C8" i="4"/>
  <c r="D55" i="4"/>
  <c r="D52" i="4"/>
  <c r="D51" i="4"/>
  <c r="H48" i="4"/>
  <c r="H40" i="4"/>
  <c r="F17" i="4"/>
  <c r="G18" i="4"/>
  <c r="D20" i="5" l="1" a="1"/>
  <c r="D20" i="5" s="1"/>
  <c r="E20" i="5" s="1"/>
  <c r="F47" i="4"/>
  <c r="G47" i="4" s="1"/>
  <c r="F46" i="4"/>
  <c r="G46" i="4" s="1"/>
  <c r="F45" i="4"/>
  <c r="G45" i="4" s="1"/>
  <c r="F48" i="4"/>
  <c r="G48" i="4" s="1"/>
  <c r="G44" i="4"/>
  <c r="E39" i="4"/>
  <c r="E40" i="4"/>
  <c r="G16" i="4" a="1"/>
  <c r="G16" i="4" s="1"/>
  <c r="H16" i="4" s="1"/>
  <c r="J16" i="4" s="1"/>
  <c r="J32" i="4"/>
  <c r="I32" i="4"/>
  <c r="F21" i="4"/>
  <c r="G21" i="4" a="1"/>
  <c r="G21" i="4" s="1"/>
  <c r="H21" i="4" s="1"/>
  <c r="I21" i="4" s="1"/>
  <c r="F28" i="4"/>
  <c r="E38" i="4"/>
  <c r="E37" i="4"/>
  <c r="D23" i="4"/>
  <c r="G23" i="4" s="1" a="1"/>
  <c r="G23" i="4" s="1"/>
  <c r="H23" i="4" s="1"/>
  <c r="C24" i="4"/>
  <c r="D22" i="4"/>
  <c r="F22" i="4" s="1"/>
  <c r="G28" i="4" a="1"/>
  <c r="G28" i="4" s="1"/>
  <c r="H28" i="4" s="1"/>
  <c r="I28" i="4" s="1"/>
  <c r="E22" i="4"/>
  <c r="G31" i="4" a="1"/>
  <c r="G31" i="4" s="1"/>
  <c r="H31" i="4" s="1"/>
  <c r="J31" i="4" s="1"/>
  <c r="F20" i="5" l="1"/>
  <c r="F38" i="4"/>
  <c r="G38" i="4" s="1"/>
  <c r="G22" i="4" a="1"/>
  <c r="G22" i="4" s="1"/>
  <c r="H22" i="4" s="1"/>
  <c r="I22" i="4" s="1"/>
  <c r="F39" i="4"/>
  <c r="G39" i="4" s="1"/>
  <c r="I16" i="4"/>
  <c r="F40" i="4"/>
  <c r="G40" i="4" s="1"/>
  <c r="I31" i="4"/>
  <c r="F37" i="4"/>
  <c r="G37" i="4" s="1"/>
  <c r="F36" i="4"/>
  <c r="G36" i="4" s="1"/>
  <c r="C25" i="4"/>
  <c r="E24" i="4"/>
  <c r="D24" i="4"/>
  <c r="F24" i="4" s="1"/>
  <c r="E23" i="4"/>
  <c r="F23" i="4"/>
  <c r="I23" i="4" s="1"/>
  <c r="G24" i="4" l="1" a="1"/>
  <c r="G24" i="4" s="1"/>
  <c r="H24" i="4" s="1"/>
  <c r="I24" i="4" s="1"/>
  <c r="D25" i="4"/>
  <c r="C26" i="4"/>
  <c r="F25" i="4"/>
  <c r="E25" i="4"/>
  <c r="G25" i="4" a="1"/>
  <c r="G25" i="4" s="1"/>
  <c r="H25" i="4" s="1"/>
  <c r="I25" i="4" l="1"/>
  <c r="D26" i="4"/>
  <c r="F26" i="4" s="1"/>
  <c r="C27" i="4"/>
  <c r="E26" i="4" l="1"/>
  <c r="D27" i="4"/>
  <c r="G27" i="4" s="1" a="1"/>
  <c r="G27" i="4" s="1"/>
  <c r="H27" i="4" s="1"/>
  <c r="G26" i="4" a="1"/>
  <c r="G26" i="4" s="1"/>
  <c r="H26" i="4" s="1"/>
  <c r="I26" i="4" s="1"/>
  <c r="F27" i="4" l="1"/>
  <c r="I27" i="4" s="1"/>
  <c r="E27" i="4"/>
</calcChain>
</file>

<file path=xl/sharedStrings.xml><?xml version="1.0" encoding="utf-8"?>
<sst xmlns="http://schemas.openxmlformats.org/spreadsheetml/2006/main" count="91" uniqueCount="43">
  <si>
    <t>Asset:</t>
  </si>
  <si>
    <t>Domestic Equity</t>
  </si>
  <si>
    <t>Expected Return</t>
  </si>
  <si>
    <t>Return Standard Deviation</t>
  </si>
  <si>
    <t>Covariance Matrix</t>
  </si>
  <si>
    <t>Risk-free Rate</t>
  </si>
  <si>
    <t>Portfolio Weights</t>
  </si>
  <si>
    <t>Target E[r]</t>
  </si>
  <si>
    <t>Sum of Weights</t>
  </si>
  <si>
    <t>Portfolio E[r]</t>
  </si>
  <si>
    <t>Portfolio Var</t>
  </si>
  <si>
    <t>Portfolio SD</t>
  </si>
  <si>
    <t>Portfolio SR</t>
  </si>
  <si>
    <t>N/A</t>
  </si>
  <si>
    <t>The Capital Allocation Line</t>
  </si>
  <si>
    <t>Bond Fund</t>
  </si>
  <si>
    <t>Borrowing Rate</t>
  </si>
  <si>
    <t>Portfolio SR (saving)</t>
  </si>
  <si>
    <t>Portfolio SR (borrowing)</t>
  </si>
  <si>
    <t>Tangency Weights (saving)</t>
  </si>
  <si>
    <t>Tangency Weights (borrowing)</t>
  </si>
  <si>
    <t>Savings Capital Allocation</t>
  </si>
  <si>
    <t>Borrowing Capital Allocation</t>
  </si>
  <si>
    <t>Weight in Tangency (saving)</t>
  </si>
  <si>
    <t>Weight in Tangency (borrowing)</t>
  </si>
  <si>
    <t>Weight in Risk-free (borrowing)</t>
  </si>
  <si>
    <t>Weight in Risk-free (saving)</t>
  </si>
  <si>
    <t>Risk Aversion Calculations:</t>
  </si>
  <si>
    <t>100% Tangency (saving)</t>
  </si>
  <si>
    <t>100% Tangency (borrowing)</t>
  </si>
  <si>
    <t>Cov between tangency portfolios</t>
  </si>
  <si>
    <t>Weight in Low Risk Portfolio</t>
  </si>
  <si>
    <t>For risk aversion between 3.6 and 14.6, hold portfolio of two tangency portfolios.</t>
  </si>
  <si>
    <t>Risk Aversion (A)</t>
  </si>
  <si>
    <t>Weight in High Risk Portfolio</t>
  </si>
  <si>
    <t>Direct Optimization of Mean-Variance Utility with Borrowing Frictions</t>
  </si>
  <si>
    <t>Saving</t>
  </si>
  <si>
    <t>Borrowing</t>
  </si>
  <si>
    <t>Risk Aversion</t>
  </si>
  <si>
    <t>Portfolio
 E[r]</t>
  </si>
  <si>
    <t>Portfolio 
Var</t>
  </si>
  <si>
    <t>Portfolio 
SD</t>
  </si>
  <si>
    <t>MV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</si>
</sst>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,##0.0000"/>
    <numFmt numFmtId="166" formatCode="#,##0.000"/>
    <numFmt numFmtId="167" formatCode="#,##0.00000"/>
    <numFmt numFmtId="170" formatCode="#,##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7" xfId="0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165" fontId="2" fillId="0" borderId="5" xfId="0" applyNumberFormat="1" applyFont="1" applyBorder="1"/>
    <xf numFmtId="165" fontId="2" fillId="0" borderId="6" xfId="0" applyNumberFormat="1" applyFont="1" applyBorder="1"/>
    <xf numFmtId="165" fontId="0" fillId="0" borderId="0" xfId="0" applyNumberFormat="1"/>
    <xf numFmtId="0" fontId="0" fillId="0" borderId="7" xfId="0" applyBorder="1" applyAlignment="1">
      <alignment wrapText="1"/>
    </xf>
    <xf numFmtId="165" fontId="2" fillId="0" borderId="8" xfId="0" applyNumberFormat="1" applyFont="1" applyBorder="1"/>
    <xf numFmtId="165" fontId="2" fillId="0" borderId="10" xfId="0" applyNumberFormat="1" applyFont="1" applyBorder="1"/>
    <xf numFmtId="165" fontId="3" fillId="0" borderId="0" xfId="0" applyNumberFormat="1" applyFont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9" fontId="2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  <xf numFmtId="166" fontId="0" fillId="0" borderId="3" xfId="0" applyNumberFormat="1" applyBorder="1"/>
    <xf numFmtId="166" fontId="0" fillId="0" borderId="11" xfId="0" applyNumberFormat="1" applyBorder="1"/>
    <xf numFmtId="164" fontId="0" fillId="0" borderId="9" xfId="0" applyNumberFormat="1" applyBorder="1"/>
    <xf numFmtId="165" fontId="0" fillId="0" borderId="9" xfId="0" applyNumberFormat="1" applyBorder="1"/>
    <xf numFmtId="166" fontId="0" fillId="0" borderId="10" xfId="0" applyNumberFormat="1" applyBorder="1"/>
    <xf numFmtId="164" fontId="1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164" fontId="0" fillId="0" borderId="4" xfId="0" applyNumberFormat="1" applyBorder="1"/>
    <xf numFmtId="165" fontId="0" fillId="0" borderId="11" xfId="0" applyNumberFormat="1" applyBorder="1"/>
    <xf numFmtId="164" fontId="0" fillId="0" borderId="7" xfId="0" applyNumberFormat="1" applyBorder="1"/>
    <xf numFmtId="165" fontId="0" fillId="0" borderId="10" xfId="0" applyNumberFormat="1" applyBorder="1"/>
    <xf numFmtId="164" fontId="2" fillId="0" borderId="0" xfId="0" applyNumberFormat="1" applyFont="1"/>
    <xf numFmtId="164" fontId="4" fillId="0" borderId="0" xfId="0" applyNumberFormat="1" applyFont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0" fillId="0" borderId="11" xfId="0" applyBorder="1"/>
    <xf numFmtId="0" fontId="1" fillId="0" borderId="0" xfId="0" applyFont="1" applyAlignment="1">
      <alignment horizontal="center" wrapText="1"/>
    </xf>
    <xf numFmtId="167" fontId="3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right"/>
    </xf>
    <xf numFmtId="170" fontId="0" fillId="0" borderId="0" xfId="0" applyNumberFormat="1"/>
    <xf numFmtId="0" fontId="0" fillId="0" borderId="2" xfId="0" applyBorder="1" applyAlignment="1">
      <alignment horizontal="center"/>
    </xf>
    <xf numFmtId="164" fontId="2" fillId="0" borderId="16" xfId="0" applyNumberFormat="1" applyFont="1" applyBorder="1"/>
    <xf numFmtId="164" fontId="2" fillId="0" borderId="9" xfId="0" applyNumberFormat="1" applyFont="1" applyBorder="1"/>
    <xf numFmtId="10" fontId="2" fillId="0" borderId="0" xfId="0" applyNumberFormat="1" applyFont="1"/>
    <xf numFmtId="10" fontId="2" fillId="0" borderId="16" xfId="0" applyNumberFormat="1" applyFont="1" applyBorder="1"/>
    <xf numFmtId="0" fontId="1" fillId="0" borderId="0" xfId="0" applyFont="1" applyBorder="1"/>
    <xf numFmtId="165" fontId="2" fillId="0" borderId="0" xfId="0" applyNumberFormat="1" applyFont="1" applyBorder="1"/>
    <xf numFmtId="165" fontId="2" fillId="0" borderId="11" xfId="0" applyNumberFormat="1" applyFont="1" applyBorder="1"/>
    <xf numFmtId="165" fontId="2" fillId="0" borderId="9" xfId="0" applyNumberFormat="1" applyFont="1" applyBorder="1"/>
    <xf numFmtId="0" fontId="0" fillId="0" borderId="4" xfId="0" applyFont="1" applyBorder="1"/>
    <xf numFmtId="3" fontId="2" fillId="0" borderId="5" xfId="0" applyNumberFormat="1" applyFont="1" applyBorder="1"/>
    <xf numFmtId="3" fontId="2" fillId="0" borderId="16" xfId="0" applyNumberFormat="1" applyFont="1" applyBorder="1"/>
    <xf numFmtId="3" fontId="2" fillId="0" borderId="17" xfId="0" applyNumberFormat="1" applyFont="1" applyBorder="1"/>
    <xf numFmtId="3" fontId="2" fillId="0" borderId="0" xfId="0" applyNumberFormat="1" applyFont="1" applyBorder="1"/>
    <xf numFmtId="3" fontId="2" fillId="0" borderId="8" xfId="0" applyNumberFormat="1" applyFont="1" applyBorder="1"/>
    <xf numFmtId="3" fontId="2" fillId="0" borderId="9" xfId="0" applyNumberFormat="1" applyFont="1" applyBorder="1"/>
    <xf numFmtId="3" fontId="2" fillId="0" borderId="6" xfId="0" applyNumberFormat="1" applyFont="1" applyBorder="1"/>
    <xf numFmtId="3" fontId="2" fillId="0" borderId="11" xfId="0" applyNumberFormat="1" applyFont="1" applyBorder="1"/>
    <xf numFmtId="9" fontId="2" fillId="0" borderId="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Continuous" wrapText="1"/>
    </xf>
    <xf numFmtId="4" fontId="0" fillId="0" borderId="0" xfId="0" applyNumberFormat="1" applyAlignment="1">
      <alignment horizontal="centerContinuous"/>
    </xf>
    <xf numFmtId="170" fontId="2" fillId="0" borderId="0" xfId="0" applyNumberFormat="1" applyFont="1" applyFill="1" applyBorder="1"/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'Two Tangencies'!$H$21:$H$28</c:f>
              <c:numCache>
                <c:formatCode>0.0%</c:formatCode>
                <c:ptCount val="8"/>
                <c:pt idx="0">
                  <c:v>7.9341036040626547E-2</c:v>
                </c:pt>
                <c:pt idx="1">
                  <c:v>5.282045058497703E-2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6.2569960843842629E-2</c:v>
                </c:pt>
                <c:pt idx="5">
                  <c:v>9.0388052307813355E-2</c:v>
                </c:pt>
                <c:pt idx="6">
                  <c:v>0.11985407794480753</c:v>
                </c:pt>
                <c:pt idx="7">
                  <c:v>0.15</c:v>
                </c:pt>
              </c:numCache>
            </c:numRef>
          </c:xVal>
          <c:yVal>
            <c:numRef>
              <c:f>'Two Tangencies'!$F$21:$F$28</c:f>
              <c:numCache>
                <c:formatCode>0.0%</c:formatCode>
                <c:ptCount val="8"/>
                <c:pt idx="0">
                  <c:v>2.5000000000000001E-2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4.0000000000000008E-2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7-411A-92FA-264E942F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scatterChart>
        <c:scatterStyle val="lineMarker"/>
        <c:varyColors val="0"/>
        <c:ser>
          <c:idx val="2"/>
          <c:order val="1"/>
          <c:tx>
            <c:v>Tangency (saving)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'Two Tangencies'!$H$31</c:f>
              <c:numCache>
                <c:formatCode>#,##0.0000</c:formatCode>
                <c:ptCount val="1"/>
                <c:pt idx="0">
                  <c:v>3.5425267418018547E-2</c:v>
                </c:pt>
              </c:numCache>
            </c:numRef>
          </c:xVal>
          <c:yVal>
            <c:numRef>
              <c:f>'Two Tangencies'!$F$31</c:f>
              <c:numCache>
                <c:formatCode>#,##0.0000</c:formatCode>
                <c:ptCount val="1"/>
                <c:pt idx="0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7-411A-92FA-264E942FA86E}"/>
            </c:ext>
          </c:extLst>
        </c:ser>
        <c:ser>
          <c:idx val="0"/>
          <c:order val="2"/>
          <c:tx>
            <c:v>CAL (saving)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 Tangencies'!$F$36:$F$40</c:f>
              <c:numCache>
                <c:formatCode>0.0%</c:formatCode>
                <c:ptCount val="5"/>
                <c:pt idx="0">
                  <c:v>0</c:v>
                </c:pt>
                <c:pt idx="1">
                  <c:v>8.8563168545046367E-3</c:v>
                </c:pt>
                <c:pt idx="2">
                  <c:v>1.7712633709009273E-2</c:v>
                </c:pt>
                <c:pt idx="3">
                  <c:v>2.656895056351391E-2</c:v>
                </c:pt>
                <c:pt idx="4">
                  <c:v>3.5425267418018547E-2</c:v>
                </c:pt>
              </c:numCache>
            </c:numRef>
          </c:xVal>
          <c:yVal>
            <c:numRef>
              <c:f>'Two Tangencies'!$E$36:$E$40</c:f>
              <c:numCache>
                <c:formatCode>0.0%</c:formatCode>
                <c:ptCount val="5"/>
                <c:pt idx="0">
                  <c:v>0.02</c:v>
                </c:pt>
                <c:pt idx="1">
                  <c:v>2.4575214369546426E-2</c:v>
                </c:pt>
                <c:pt idx="2">
                  <c:v>2.9150428739092848E-2</c:v>
                </c:pt>
                <c:pt idx="3">
                  <c:v>3.3725643108639271E-2</c:v>
                </c:pt>
                <c:pt idx="4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17-411A-92FA-264E942FA86E}"/>
            </c:ext>
          </c:extLst>
        </c:ser>
        <c:ser>
          <c:idx val="3"/>
          <c:order val="3"/>
          <c:tx>
            <c:v>Tangency (borrowing)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'Two Tangencies'!$H$32</c:f>
              <c:numCache>
                <c:formatCode>#,##0.0000</c:formatCode>
                <c:ptCount val="1"/>
                <c:pt idx="0">
                  <c:v>5.6303293710219172E-2</c:v>
                </c:pt>
              </c:numCache>
            </c:numRef>
          </c:xVal>
          <c:yVal>
            <c:numRef>
              <c:f>'Two Tangencies'!$F$32</c:f>
              <c:numCache>
                <c:formatCode>#,##0.0000</c:formatCode>
                <c:ptCount val="1"/>
                <c:pt idx="0">
                  <c:v>4.3777956190465039E-2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1-4ACC-B2E8-F1F060A0E5B7}"/>
            </c:ext>
          </c:extLst>
        </c:ser>
        <c:ser>
          <c:idx val="4"/>
          <c:order val="4"/>
          <c:tx>
            <c:v>CAL (borrowing)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'Two Tangencies'!$F$44:$F$48</c:f>
              <c:numCache>
                <c:formatCode>0.0%</c:formatCode>
                <c:ptCount val="5"/>
                <c:pt idx="0">
                  <c:v>5.6303293710219172E-2</c:v>
                </c:pt>
                <c:pt idx="1">
                  <c:v>7.8824611194306837E-2</c:v>
                </c:pt>
                <c:pt idx="2">
                  <c:v>0.10134592867839451</c:v>
                </c:pt>
                <c:pt idx="3">
                  <c:v>0.12386724616248219</c:v>
                </c:pt>
                <c:pt idx="4">
                  <c:v>0.14638856364656985</c:v>
                </c:pt>
              </c:numCache>
            </c:numRef>
          </c:xVal>
          <c:yVal>
            <c:numRef>
              <c:f>'Two Tangencies'!$E$44:$E$48</c:f>
              <c:numCache>
                <c:formatCode>0.0%</c:formatCode>
                <c:ptCount val="5"/>
                <c:pt idx="0">
                  <c:v>4.3777956190465039E-2</c:v>
                </c:pt>
                <c:pt idx="1">
                  <c:v>4.8289138666651049E-2</c:v>
                </c:pt>
                <c:pt idx="2">
                  <c:v>5.2800321142837066E-2</c:v>
                </c:pt>
                <c:pt idx="3">
                  <c:v>5.7311503619023089E-2</c:v>
                </c:pt>
                <c:pt idx="4">
                  <c:v>6.1822686095209106E-2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1-4ACC-B2E8-F1F060A0E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t"/>
      <c:layout>
        <c:manualLayout>
          <c:xMode val="edge"/>
          <c:yMode val="edge"/>
          <c:x val="7.378875266197206E-2"/>
          <c:y val="0.24387621150156302"/>
          <c:w val="0.86824508742125328"/>
          <c:h val="0.10812149599842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2065</xdr:colOff>
      <xdr:row>0</xdr:row>
      <xdr:rowOff>1</xdr:rowOff>
    </xdr:from>
    <xdr:to>
      <xdr:col>12</xdr:col>
      <xdr:colOff>63500</xdr:colOff>
      <xdr:row>13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04B23-5588-4925-A781-AA3E1567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43E-1B61-4949-859B-C37612427A1D}">
  <dimension ref="A1:L134"/>
  <sheetViews>
    <sheetView tabSelected="1" zoomScale="110" zoomScaleNormal="110" workbookViewId="0"/>
  </sheetViews>
  <sheetFormatPr defaultRowHeight="14.5" x14ac:dyDescent="0.35"/>
  <cols>
    <col min="1" max="1" width="5" customWidth="1"/>
    <col min="2" max="2" width="25.7265625" customWidth="1"/>
    <col min="3" max="11" width="11.81640625" customWidth="1"/>
  </cols>
  <sheetData>
    <row r="1" spans="1:10" x14ac:dyDescent="0.35">
      <c r="A1" s="1" t="s">
        <v>14</v>
      </c>
    </row>
    <row r="2" spans="1:10" ht="15" thickBot="1" x14ac:dyDescent="0.4"/>
    <row r="3" spans="1:10" ht="29" x14ac:dyDescent="0.35">
      <c r="B3" s="2" t="s">
        <v>0</v>
      </c>
      <c r="C3" s="3" t="s">
        <v>1</v>
      </c>
      <c r="D3" s="4" t="s">
        <v>15</v>
      </c>
    </row>
    <row r="4" spans="1:10" x14ac:dyDescent="0.35">
      <c r="B4" s="5" t="s">
        <v>2</v>
      </c>
      <c r="C4" s="6">
        <v>0.06</v>
      </c>
      <c r="D4" s="7">
        <v>3.5000000000000003E-2</v>
      </c>
    </row>
    <row r="5" spans="1:10" ht="15" thickBot="1" x14ac:dyDescent="0.4">
      <c r="B5" s="8" t="s">
        <v>3</v>
      </c>
      <c r="C5" s="9">
        <v>0.15</v>
      </c>
      <c r="D5" s="10">
        <v>3.5000000000000003E-2</v>
      </c>
    </row>
    <row r="6" spans="1:10" ht="15" thickBot="1" x14ac:dyDescent="0.4">
      <c r="C6" s="11"/>
      <c r="D6" s="11"/>
    </row>
    <row r="7" spans="1:10" ht="29" x14ac:dyDescent="0.35">
      <c r="B7" s="12" t="s">
        <v>4</v>
      </c>
      <c r="C7" s="3" t="s">
        <v>1</v>
      </c>
      <c r="D7" s="4" t="s">
        <v>15</v>
      </c>
      <c r="G7" s="13"/>
    </row>
    <row r="8" spans="1:10" x14ac:dyDescent="0.35">
      <c r="B8" s="14" t="s">
        <v>1</v>
      </c>
      <c r="C8" s="15">
        <f>C5^2</f>
        <v>2.2499999999999999E-2</v>
      </c>
      <c r="D8" s="16">
        <f>C9</f>
        <v>-2.6250000000000004E-4</v>
      </c>
      <c r="H8" s="17"/>
      <c r="I8" s="17"/>
      <c r="J8" s="17"/>
    </row>
    <row r="9" spans="1:10" ht="15" thickBot="1" x14ac:dyDescent="0.4">
      <c r="B9" s="18" t="s">
        <v>15</v>
      </c>
      <c r="C9" s="19">
        <f>-0.05*C5*D5</f>
        <v>-2.6250000000000004E-4</v>
      </c>
      <c r="D9" s="20">
        <f>D5^2</f>
        <v>1.2250000000000002E-3</v>
      </c>
      <c r="H9" s="17"/>
      <c r="I9" s="17"/>
      <c r="J9" s="17"/>
    </row>
    <row r="11" spans="1:10" x14ac:dyDescent="0.35">
      <c r="B11" t="s">
        <v>5</v>
      </c>
      <c r="C11" s="43">
        <v>0.02</v>
      </c>
      <c r="I11" s="17"/>
    </row>
    <row r="12" spans="1:10" x14ac:dyDescent="0.35">
      <c r="B12" t="s">
        <v>16</v>
      </c>
      <c r="C12" s="57">
        <v>3.2500000000000001E-2</v>
      </c>
      <c r="I12" s="17"/>
    </row>
    <row r="13" spans="1:10" x14ac:dyDescent="0.35">
      <c r="C13" s="50"/>
      <c r="I13" s="17"/>
    </row>
    <row r="14" spans="1:10" ht="15" customHeight="1" x14ac:dyDescent="0.35">
      <c r="C14" s="49" t="s">
        <v>6</v>
      </c>
      <c r="D14" s="49"/>
      <c r="I14" s="17"/>
    </row>
    <row r="15" spans="1:10" ht="29" x14ac:dyDescent="0.35">
      <c r="B15" s="22" t="s">
        <v>7</v>
      </c>
      <c r="C15" s="23" t="s">
        <v>1</v>
      </c>
      <c r="D15" s="22" t="s">
        <v>15</v>
      </c>
      <c r="E15" s="23" t="s">
        <v>8</v>
      </c>
      <c r="F15" s="23" t="s">
        <v>9</v>
      </c>
      <c r="G15" s="23" t="s">
        <v>10</v>
      </c>
      <c r="H15" s="23" t="s">
        <v>11</v>
      </c>
      <c r="I15" s="23" t="s">
        <v>17</v>
      </c>
      <c r="J15" s="23" t="s">
        <v>18</v>
      </c>
    </row>
    <row r="16" spans="1:10" x14ac:dyDescent="0.35">
      <c r="B16" s="24" t="s">
        <v>13</v>
      </c>
      <c r="C16" s="44">
        <v>0.3511182546585348</v>
      </c>
      <c r="D16" s="44">
        <v>0.64888174031294155</v>
      </c>
      <c r="E16" s="25">
        <f>SUM(C16:D16)</f>
        <v>0.9999999949714764</v>
      </c>
      <c r="F16" s="25">
        <f>SUMPRODUCT(C16:D16,$C$4:$D$4)</f>
        <v>4.3777956190465039E-2</v>
      </c>
      <c r="G16" s="17">
        <f t="array" ref="G16">MMULT(C16:D16,MMULT($C$8:$D$9,TRANSPOSE(C16:D16)))</f>
        <v>3.1700608826192057E-3</v>
      </c>
      <c r="H16" s="25">
        <f t="shared" ref="H16" si="0">SQRT(G16)</f>
        <v>5.6303293710219172E-2</v>
      </c>
      <c r="I16" s="17">
        <f>(F16-$C$11)/H16</f>
        <v>0.42231909757970854</v>
      </c>
      <c r="J16" s="17">
        <f>(F16-$C$12)/H16</f>
        <v>0.20030721912132227</v>
      </c>
    </row>
    <row r="17" spans="2:12" x14ac:dyDescent="0.35">
      <c r="C17" s="21"/>
      <c r="F17" t="str">
        <f ca="1">_xlfn.FORMULATEXT(F16)</f>
        <v>=SUMPRODUCT(C16:D16,$C$4:$D$4)</v>
      </c>
      <c r="J17" s="17"/>
    </row>
    <row r="18" spans="2:12" x14ac:dyDescent="0.35">
      <c r="C18" s="21"/>
      <c r="G18" t="str">
        <f ca="1">_xlfn.FORMULATEXT(G16)</f>
        <v>{=MMULT(C16:D16,MMULT($C$8:$D$9,TRANSPOSE(C16:D16)))}</v>
      </c>
      <c r="J18" s="17"/>
    </row>
    <row r="19" spans="2:12" ht="29.15" customHeight="1" x14ac:dyDescent="0.35">
      <c r="C19" s="49" t="s">
        <v>6</v>
      </c>
      <c r="D19" s="49"/>
      <c r="J19" s="17"/>
    </row>
    <row r="20" spans="2:12" ht="29.5" thickBot="1" x14ac:dyDescent="0.4">
      <c r="B20" s="1" t="s">
        <v>7</v>
      </c>
      <c r="C20" s="26" t="s">
        <v>1</v>
      </c>
      <c r="D20" s="22" t="s">
        <v>15</v>
      </c>
      <c r="E20" s="26" t="s">
        <v>8</v>
      </c>
      <c r="F20" s="26" t="s">
        <v>9</v>
      </c>
      <c r="G20" s="26" t="s">
        <v>10</v>
      </c>
      <c r="H20" s="26" t="s">
        <v>11</v>
      </c>
      <c r="I20" s="26" t="s">
        <v>12</v>
      </c>
      <c r="J20" s="27"/>
      <c r="K20" s="27"/>
      <c r="L20" s="27"/>
    </row>
    <row r="21" spans="2:12" x14ac:dyDescent="0.35">
      <c r="B21" s="45">
        <v>2.5000000000000001E-2</v>
      </c>
      <c r="C21" s="28">
        <v>-0.4</v>
      </c>
      <c r="D21" s="28">
        <f>1-C21</f>
        <v>1.4</v>
      </c>
      <c r="E21" s="28">
        <f>SUM(C21:D21)</f>
        <v>0.99999999999999989</v>
      </c>
      <c r="F21" s="28">
        <f>SUMPRODUCT(C21:D21,$C$4:$D$4)</f>
        <v>2.5000000000000001E-2</v>
      </c>
      <c r="G21" s="29">
        <f t="array" ref="G21">MMULT(C21:D21,MMULT($C$8:$D$9,TRANSPOSE(C21:D21)))</f>
        <v>6.2950000000000002E-3</v>
      </c>
      <c r="H21" s="28">
        <f t="shared" ref="H21:H28" si="1">SQRT(G21)</f>
        <v>7.9341036040626547E-2</v>
      </c>
      <c r="I21" s="30">
        <f>(F21-$C$11)/H21</f>
        <v>6.3019091374604097E-2</v>
      </c>
    </row>
    <row r="22" spans="2:12" x14ac:dyDescent="0.35">
      <c r="B22" s="46">
        <v>0.03</v>
      </c>
      <c r="C22" s="25">
        <f>C21+20%</f>
        <v>-0.2</v>
      </c>
      <c r="D22" s="25">
        <f>1-C22</f>
        <v>1.2</v>
      </c>
      <c r="E22" s="25">
        <f>SUM(C22:D22)</f>
        <v>1</v>
      </c>
      <c r="F22" s="25">
        <f>SUMPRODUCT(C22:D22,$C$4:$D$4)</f>
        <v>3.0000000000000002E-2</v>
      </c>
      <c r="G22" s="17">
        <f t="array" ref="G22">MMULT(C22:D22,MMULT($C$8:$D$9,TRANSPOSE(C22:D22)))</f>
        <v>2.7899999999999999E-3</v>
      </c>
      <c r="H22" s="25">
        <f t="shared" si="1"/>
        <v>5.282045058497703E-2</v>
      </c>
      <c r="I22" s="31">
        <f>(F22-$C$11)/H22</f>
        <v>0.18932061141568829</v>
      </c>
    </row>
    <row r="23" spans="2:12" x14ac:dyDescent="0.35">
      <c r="B23" s="46">
        <v>3.5000000000000003E-2</v>
      </c>
      <c r="C23" s="25">
        <f t="shared" ref="C23:C27" si="2">C22+20%</f>
        <v>0</v>
      </c>
      <c r="D23" s="25">
        <f t="shared" ref="D23:D27" si="3">1-C23</f>
        <v>1</v>
      </c>
      <c r="E23" s="25">
        <f t="shared" ref="E23:E27" si="4">SUM(C23:D23)</f>
        <v>1</v>
      </c>
      <c r="F23" s="25">
        <f t="shared" ref="F23:F27" si="5">SUMPRODUCT(C23:D23,$C$4:$D$4)</f>
        <v>3.5000000000000003E-2</v>
      </c>
      <c r="G23" s="17">
        <f t="array" ref="G23">MMULT(C23:D23,MMULT($C$8:$D$9,TRANSPOSE(C23:D23)))</f>
        <v>1.2250000000000002E-3</v>
      </c>
      <c r="H23" s="25">
        <f t="shared" si="1"/>
        <v>3.5000000000000003E-2</v>
      </c>
      <c r="I23" s="31">
        <f t="shared" ref="I23:I28" si="6">(F23-$C$11)/H23</f>
        <v>0.4285714285714286</v>
      </c>
    </row>
    <row r="24" spans="2:12" x14ac:dyDescent="0.35">
      <c r="B24" s="46">
        <v>0.04</v>
      </c>
      <c r="C24" s="25">
        <f t="shared" si="2"/>
        <v>0.2</v>
      </c>
      <c r="D24" s="25">
        <f t="shared" si="3"/>
        <v>0.8</v>
      </c>
      <c r="E24" s="25">
        <f t="shared" si="4"/>
        <v>1</v>
      </c>
      <c r="F24" s="25">
        <f t="shared" si="5"/>
        <v>4.0000000000000008E-2</v>
      </c>
      <c r="G24" s="17">
        <f t="array" ref="G24">MMULT(C24:D24,MMULT($C$8:$D$9,TRANSPOSE(C24:D24)))</f>
        <v>1.6000000000000001E-3</v>
      </c>
      <c r="H24" s="25">
        <f t="shared" si="1"/>
        <v>0.04</v>
      </c>
      <c r="I24" s="31">
        <f t="shared" si="6"/>
        <v>0.50000000000000022</v>
      </c>
    </row>
    <row r="25" spans="2:12" x14ac:dyDescent="0.35">
      <c r="B25" s="46">
        <v>4.4999999999999998E-2</v>
      </c>
      <c r="C25" s="25">
        <f t="shared" si="2"/>
        <v>0.4</v>
      </c>
      <c r="D25" s="25">
        <f t="shared" si="3"/>
        <v>0.6</v>
      </c>
      <c r="E25" s="25">
        <f t="shared" si="4"/>
        <v>1</v>
      </c>
      <c r="F25" s="25">
        <f t="shared" si="5"/>
        <v>4.4999999999999998E-2</v>
      </c>
      <c r="G25" s="17">
        <f t="array" ref="G25">MMULT(C25:D25,MMULT($C$8:$D$9,TRANSPOSE(C25:D25)))</f>
        <v>3.9150000000000001E-3</v>
      </c>
      <c r="H25" s="25">
        <f t="shared" si="1"/>
        <v>6.2569960843842629E-2</v>
      </c>
      <c r="I25" s="31">
        <f t="shared" si="6"/>
        <v>0.39955275123782008</v>
      </c>
    </row>
    <row r="26" spans="2:12" x14ac:dyDescent="0.35">
      <c r="B26" s="46">
        <v>0.05</v>
      </c>
      <c r="C26" s="25">
        <f t="shared" si="2"/>
        <v>0.60000000000000009</v>
      </c>
      <c r="D26" s="25">
        <f t="shared" si="3"/>
        <v>0.39999999999999991</v>
      </c>
      <c r="E26" s="25">
        <f t="shared" si="4"/>
        <v>1</v>
      </c>
      <c r="F26" s="25">
        <f t="shared" si="5"/>
        <v>0.05</v>
      </c>
      <c r="G26" s="17">
        <f t="array" ref="G26">MMULT(C26:D26,MMULT($C$8:$D$9,TRANSPOSE(C26:D26)))</f>
        <v>8.1700000000000019E-3</v>
      </c>
      <c r="H26" s="25">
        <f t="shared" si="1"/>
        <v>9.0388052307813355E-2</v>
      </c>
      <c r="I26" s="31">
        <f t="shared" si="6"/>
        <v>0.33190227285610768</v>
      </c>
    </row>
    <row r="27" spans="2:12" x14ac:dyDescent="0.35">
      <c r="B27" s="46">
        <v>5.5E-2</v>
      </c>
      <c r="C27" s="25">
        <f t="shared" si="2"/>
        <v>0.8</v>
      </c>
      <c r="D27" s="25">
        <f t="shared" si="3"/>
        <v>0.19999999999999996</v>
      </c>
      <c r="E27" s="25">
        <f t="shared" si="4"/>
        <v>1</v>
      </c>
      <c r="F27" s="25">
        <f t="shared" si="5"/>
        <v>5.5E-2</v>
      </c>
      <c r="G27" s="17">
        <f t="array" ref="G27">MMULT(C27:D27,MMULT($C$8:$D$9,TRANSPOSE(C27:D27)))</f>
        <v>1.4364999999999999E-2</v>
      </c>
      <c r="H27" s="25">
        <f t="shared" si="1"/>
        <v>0.11985407794480753</v>
      </c>
      <c r="I27" s="31">
        <f t="shared" si="6"/>
        <v>0.29202177014049874</v>
      </c>
    </row>
    <row r="28" spans="2:12" ht="15" thickBot="1" x14ac:dyDescent="0.4">
      <c r="B28" s="47">
        <v>0.06</v>
      </c>
      <c r="C28" s="32">
        <v>1</v>
      </c>
      <c r="D28" s="32">
        <f>1-C28</f>
        <v>0</v>
      </c>
      <c r="E28" s="32">
        <f>SUM(C28:D28)</f>
        <v>1</v>
      </c>
      <c r="F28" s="32">
        <f>SUMPRODUCT(C28:D28,$C$4:$D$4)</f>
        <v>0.06</v>
      </c>
      <c r="G28" s="33">
        <f t="array" ref="G28">MMULT(C28:D28,MMULT($C$8:$D$9,TRANSPOSE(C28:D28)))</f>
        <v>2.2499999999999999E-2</v>
      </c>
      <c r="H28" s="32">
        <f t="shared" si="1"/>
        <v>0.15</v>
      </c>
      <c r="I28" s="34">
        <f t="shared" si="6"/>
        <v>0.26666666666666666</v>
      </c>
    </row>
    <row r="29" spans="2:12" x14ac:dyDescent="0.35">
      <c r="C29" s="25"/>
      <c r="D29" s="25"/>
      <c r="F29" s="25"/>
      <c r="G29" s="17"/>
      <c r="H29" s="25"/>
      <c r="I29" s="17"/>
    </row>
    <row r="30" spans="2:12" ht="29" x14ac:dyDescent="0.35">
      <c r="C30" s="23" t="s">
        <v>1</v>
      </c>
      <c r="D30" s="22" t="s">
        <v>15</v>
      </c>
      <c r="E30" s="23" t="s">
        <v>8</v>
      </c>
      <c r="F30" s="23" t="s">
        <v>9</v>
      </c>
      <c r="G30" s="23" t="s">
        <v>10</v>
      </c>
      <c r="H30" s="23" t="s">
        <v>11</v>
      </c>
      <c r="I30" s="23" t="s">
        <v>17</v>
      </c>
      <c r="J30" s="23" t="s">
        <v>18</v>
      </c>
    </row>
    <row r="31" spans="2:12" x14ac:dyDescent="0.35">
      <c r="B31" t="s">
        <v>19</v>
      </c>
      <c r="C31" s="44">
        <v>0.13203429912742795</v>
      </c>
      <c r="D31" s="44">
        <v>0.86796570087257197</v>
      </c>
      <c r="E31" s="25">
        <f>SUM(C31:D31)</f>
        <v>0.99999999999999989</v>
      </c>
      <c r="F31" s="17">
        <f>SUMPRODUCT(C31:D31,$C$4:$D$4)</f>
        <v>3.83008574781857E-2</v>
      </c>
      <c r="G31" s="17">
        <f t="array" ref="G31">MMULT(C31:D31,MMULT($C$8:$D$9,TRANSPOSE(C31:D31)))</f>
        <v>1.2549495716381264E-3</v>
      </c>
      <c r="H31" s="17">
        <f t="shared" ref="H31" si="7">SQRT(G31)</f>
        <v>3.5425267418018547E-2</v>
      </c>
      <c r="I31" s="17">
        <f>(F31-$C$11)/H31</f>
        <v>0.51660463878043261</v>
      </c>
      <c r="J31" s="17">
        <f>(F31-$C$12)/H31</f>
        <v>0.16374915141036245</v>
      </c>
    </row>
    <row r="32" spans="2:12" x14ac:dyDescent="0.35">
      <c r="B32" t="s">
        <v>20</v>
      </c>
      <c r="C32" s="44">
        <v>0.3511182546585348</v>
      </c>
      <c r="D32" s="44">
        <v>0.64888174031294155</v>
      </c>
      <c r="E32" s="25">
        <f>SUM(C32:D32)</f>
        <v>0.9999999949714764</v>
      </c>
      <c r="F32" s="17">
        <f>SUMPRODUCT(C32:D32,$C$4:$D$4)</f>
        <v>4.3777956190465039E-2</v>
      </c>
      <c r="G32" s="17">
        <f t="array" ref="G32">MMULT(C32:D32,MMULT($C$8:$D$9,TRANSPOSE(C32:D32)))</f>
        <v>3.1700608826192057E-3</v>
      </c>
      <c r="H32" s="17">
        <f t="shared" ref="H32" si="8">SQRT(G32)</f>
        <v>5.6303293710219172E-2</v>
      </c>
      <c r="I32" s="17">
        <f>(F32-$C$11)/H32</f>
        <v>0.42231909757970854</v>
      </c>
      <c r="J32" s="17">
        <f>(F32-$C$12)/H32</f>
        <v>0.20030721912132227</v>
      </c>
    </row>
    <row r="33" spans="3:9" x14ac:dyDescent="0.35">
      <c r="C33" s="25"/>
      <c r="D33" s="25"/>
      <c r="F33" s="25"/>
      <c r="G33" s="17"/>
      <c r="H33" s="25"/>
      <c r="I33" s="17"/>
    </row>
    <row r="34" spans="3:9" ht="15" thickBot="1" x14ac:dyDescent="0.4">
      <c r="C34" s="51" t="s">
        <v>21</v>
      </c>
      <c r="D34" s="25"/>
      <c r="F34" s="25"/>
      <c r="G34" s="17"/>
      <c r="H34" s="25"/>
      <c r="I34" s="17"/>
    </row>
    <row r="35" spans="3:9" ht="43.5" x14ac:dyDescent="0.35">
      <c r="C35" s="35" t="s">
        <v>26</v>
      </c>
      <c r="D35" s="36" t="s">
        <v>23</v>
      </c>
      <c r="E35" s="37" t="s">
        <v>9</v>
      </c>
      <c r="F35" s="37" t="s">
        <v>11</v>
      </c>
      <c r="G35" s="38" t="s">
        <v>17</v>
      </c>
      <c r="H35" s="25"/>
      <c r="I35" s="17"/>
    </row>
    <row r="36" spans="3:9" x14ac:dyDescent="0.35">
      <c r="C36" s="39">
        <v>1</v>
      </c>
      <c r="D36" s="25">
        <f>1-C36</f>
        <v>0</v>
      </c>
      <c r="E36" s="25">
        <f>C36*$C$11+D36*$F$31</f>
        <v>0.02</v>
      </c>
      <c r="F36" s="25">
        <f>D36*$H$31</f>
        <v>0</v>
      </c>
      <c r="G36" s="48" t="e">
        <f>(E36-$C$11)/F36</f>
        <v>#DIV/0!</v>
      </c>
      <c r="H36" s="25"/>
      <c r="I36" s="17"/>
    </row>
    <row r="37" spans="3:9" x14ac:dyDescent="0.35">
      <c r="C37" s="39">
        <v>0.75</v>
      </c>
      <c r="D37" s="25">
        <f t="shared" ref="D37:D40" si="9">1-C37</f>
        <v>0.25</v>
      </c>
      <c r="E37" s="25">
        <f t="shared" ref="E37:E40" si="10">C37*$C$11+D37*$F$31</f>
        <v>2.4575214369546426E-2</v>
      </c>
      <c r="F37" s="25">
        <f t="shared" ref="F37:F40" si="11">D37*$H$31</f>
        <v>8.8563168545046367E-3</v>
      </c>
      <c r="G37" s="40">
        <f t="shared" ref="G37:G40" si="12">(E37-$C$11)/F37</f>
        <v>0.51660463878043272</v>
      </c>
      <c r="H37" s="25"/>
      <c r="I37" s="17"/>
    </row>
    <row r="38" spans="3:9" x14ac:dyDescent="0.35">
      <c r="C38" s="39">
        <v>0.5</v>
      </c>
      <c r="D38" s="25">
        <f t="shared" si="9"/>
        <v>0.5</v>
      </c>
      <c r="E38" s="25">
        <f t="shared" si="10"/>
        <v>2.9150428739092848E-2</v>
      </c>
      <c r="F38" s="25">
        <f t="shared" si="11"/>
        <v>1.7712633709009273E-2</v>
      </c>
      <c r="G38" s="40">
        <f t="shared" si="12"/>
        <v>0.5166046387804325</v>
      </c>
      <c r="H38" s="25"/>
      <c r="I38" s="17"/>
    </row>
    <row r="39" spans="3:9" x14ac:dyDescent="0.35">
      <c r="C39" s="39">
        <v>0.25</v>
      </c>
      <c r="D39" s="25">
        <f t="shared" si="9"/>
        <v>0.75</v>
      </c>
      <c r="E39" s="25">
        <f t="shared" si="10"/>
        <v>3.3725643108639271E-2</v>
      </c>
      <c r="F39" s="25">
        <f t="shared" si="11"/>
        <v>2.656895056351391E-2</v>
      </c>
      <c r="G39" s="40">
        <f t="shared" si="12"/>
        <v>0.51660463878043239</v>
      </c>
      <c r="H39" s="25"/>
      <c r="I39" s="17"/>
    </row>
    <row r="40" spans="3:9" ht="15" thickBot="1" x14ac:dyDescent="0.4">
      <c r="C40" s="41">
        <v>0</v>
      </c>
      <c r="D40" s="32">
        <f t="shared" si="9"/>
        <v>1</v>
      </c>
      <c r="E40" s="32">
        <f t="shared" si="10"/>
        <v>3.83008574781857E-2</v>
      </c>
      <c r="F40" s="32">
        <f t="shared" si="11"/>
        <v>3.5425267418018547E-2</v>
      </c>
      <c r="G40" s="42">
        <f t="shared" si="12"/>
        <v>0.51660463878043261</v>
      </c>
      <c r="H40" s="25" t="str">
        <f ca="1">_xlfn.FORMULATEXT(G40)</f>
        <v>=(E40-$C$11)/F40</v>
      </c>
      <c r="I40" s="17"/>
    </row>
    <row r="41" spans="3:9" x14ac:dyDescent="0.35">
      <c r="C41" s="25"/>
      <c r="D41" s="25"/>
      <c r="F41" s="25"/>
      <c r="G41" s="17"/>
      <c r="H41" s="25"/>
      <c r="I41" s="17"/>
    </row>
    <row r="42" spans="3:9" ht="15" thickBot="1" x14ac:dyDescent="0.4">
      <c r="C42" s="51" t="s">
        <v>22</v>
      </c>
      <c r="D42" s="25"/>
      <c r="F42" s="25"/>
      <c r="G42" s="17"/>
      <c r="H42" s="25"/>
      <c r="I42" s="17"/>
    </row>
    <row r="43" spans="3:9" ht="43.5" x14ac:dyDescent="0.35">
      <c r="C43" s="35" t="s">
        <v>25</v>
      </c>
      <c r="D43" s="36" t="s">
        <v>24</v>
      </c>
      <c r="E43" s="37" t="s">
        <v>9</v>
      </c>
      <c r="F43" s="37" t="s">
        <v>11</v>
      </c>
      <c r="G43" s="38" t="s">
        <v>18</v>
      </c>
      <c r="H43" s="25"/>
      <c r="I43" s="17"/>
    </row>
    <row r="44" spans="3:9" x14ac:dyDescent="0.35">
      <c r="C44" s="39">
        <v>0</v>
      </c>
      <c r="D44" s="25">
        <f>1-C44</f>
        <v>1</v>
      </c>
      <c r="E44" s="25">
        <f>C44*$C$12+D44*$F$32</f>
        <v>4.3777956190465039E-2</v>
      </c>
      <c r="F44" s="25">
        <f>D44*$H$32</f>
        <v>5.6303293710219172E-2</v>
      </c>
      <c r="G44" s="40">
        <f>(E44-$C$12)/F44</f>
        <v>0.20030721912132227</v>
      </c>
      <c r="H44" s="25"/>
      <c r="I44" s="17"/>
    </row>
    <row r="45" spans="3:9" x14ac:dyDescent="0.35">
      <c r="C45" s="39">
        <v>-0.4</v>
      </c>
      <c r="D45" s="25">
        <f t="shared" ref="D45:D48" si="13">1-C45</f>
        <v>1.4</v>
      </c>
      <c r="E45" s="25">
        <f t="shared" ref="E45:E48" si="14">C45*$C$12+D45*$F$32</f>
        <v>4.8289138666651049E-2</v>
      </c>
      <c r="F45" s="25">
        <f t="shared" ref="F45:F48" si="15">D45*$H$32</f>
        <v>7.8824611194306837E-2</v>
      </c>
      <c r="G45" s="40">
        <f t="shared" ref="G45:G48" si="16">(E45-$C$12)/F45</f>
        <v>0.20030721912132221</v>
      </c>
      <c r="H45" s="25"/>
      <c r="I45" s="17"/>
    </row>
    <row r="46" spans="3:9" x14ac:dyDescent="0.35">
      <c r="C46" s="39">
        <v>-0.8</v>
      </c>
      <c r="D46" s="25">
        <f t="shared" si="13"/>
        <v>1.8</v>
      </c>
      <c r="E46" s="25">
        <f t="shared" si="14"/>
        <v>5.2800321142837066E-2</v>
      </c>
      <c r="F46" s="25">
        <f t="shared" si="15"/>
        <v>0.10134592867839451</v>
      </c>
      <c r="G46" s="40">
        <f t="shared" si="16"/>
        <v>0.20030721912132224</v>
      </c>
      <c r="H46" s="25"/>
      <c r="I46" s="17"/>
    </row>
    <row r="47" spans="3:9" x14ac:dyDescent="0.35">
      <c r="C47" s="39">
        <v>-1.2</v>
      </c>
      <c r="D47" s="25">
        <f t="shared" si="13"/>
        <v>2.2000000000000002</v>
      </c>
      <c r="E47" s="25">
        <f t="shared" si="14"/>
        <v>5.7311503619023089E-2</v>
      </c>
      <c r="F47" s="25">
        <f t="shared" si="15"/>
        <v>0.12386724616248219</v>
      </c>
      <c r="G47" s="40">
        <f t="shared" si="16"/>
        <v>0.20030721912132229</v>
      </c>
      <c r="H47" s="25"/>
      <c r="I47" s="17"/>
    </row>
    <row r="48" spans="3:9" ht="15" thickBot="1" x14ac:dyDescent="0.4">
      <c r="C48" s="41">
        <v>-1.6</v>
      </c>
      <c r="D48" s="32">
        <f t="shared" si="13"/>
        <v>2.6</v>
      </c>
      <c r="E48" s="32">
        <f t="shared" si="14"/>
        <v>6.1822686095209106E-2</v>
      </c>
      <c r="F48" s="32">
        <f t="shared" si="15"/>
        <v>0.14638856364656985</v>
      </c>
      <c r="G48" s="42">
        <f t="shared" si="16"/>
        <v>0.20030721912132232</v>
      </c>
      <c r="H48" s="25" t="str">
        <f ca="1">_xlfn.FORMULATEXT(G48)</f>
        <v>=(E48-$C$12)/F48</v>
      </c>
      <c r="I48" s="17"/>
    </row>
    <row r="49" spans="2:9" x14ac:dyDescent="0.35">
      <c r="C49" s="25"/>
      <c r="D49" s="25"/>
      <c r="F49" s="25"/>
      <c r="G49" s="17"/>
      <c r="H49" s="25"/>
      <c r="I49" s="17"/>
    </row>
    <row r="50" spans="2:9" x14ac:dyDescent="0.35">
      <c r="B50" s="1" t="s">
        <v>27</v>
      </c>
      <c r="C50" s="25"/>
      <c r="D50" s="25"/>
      <c r="F50" s="25"/>
      <c r="G50" s="17"/>
      <c r="H50" s="25"/>
      <c r="I50" s="17"/>
    </row>
    <row r="51" spans="2:9" x14ac:dyDescent="0.35">
      <c r="B51" s="52" t="s">
        <v>28</v>
      </c>
      <c r="C51" s="53">
        <f>(F31-C11)/G31</f>
        <v>14.582942527560686</v>
      </c>
      <c r="D51" s="25" t="str">
        <f ca="1">_xlfn.FORMULATEXT(C51)</f>
        <v>=(F31-C11)/G31</v>
      </c>
      <c r="F51" s="25"/>
      <c r="G51" s="17"/>
      <c r="H51" s="25"/>
      <c r="I51" s="17"/>
    </row>
    <row r="52" spans="2:9" x14ac:dyDescent="0.35">
      <c r="B52" s="52" t="s">
        <v>29</v>
      </c>
      <c r="C52" s="53">
        <f>(F32-C12)/G32</f>
        <v>3.557646558872027</v>
      </c>
      <c r="D52" s="25" t="str">
        <f ca="1">_xlfn.FORMULATEXT(C52)</f>
        <v>=(F32-C12)/G32</v>
      </c>
      <c r="F52" s="25"/>
      <c r="G52" s="17"/>
      <c r="H52" s="25"/>
      <c r="I52" s="17"/>
    </row>
    <row r="53" spans="2:9" x14ac:dyDescent="0.35">
      <c r="F53" s="25"/>
      <c r="G53" s="17"/>
      <c r="H53" s="25"/>
      <c r="I53" s="17"/>
    </row>
    <row r="54" spans="2:9" x14ac:dyDescent="0.35">
      <c r="B54" s="1" t="s">
        <v>32</v>
      </c>
      <c r="F54" s="25"/>
      <c r="G54" s="17"/>
      <c r="H54" s="25"/>
      <c r="I54" s="17"/>
    </row>
    <row r="55" spans="2:9" x14ac:dyDescent="0.35">
      <c r="B55" t="s">
        <v>30</v>
      </c>
      <c r="C55" s="17">
        <f t="array" ref="C55">MMULT(C31:D31,MMULT(C8:D9,TRANSPOSE(C32:D32)))</f>
        <v>1.6305321481896672E-3</v>
      </c>
      <c r="D55" s="25" t="str">
        <f ca="1">_xlfn.FORMULATEXT(C55)</f>
        <v>{=MMULT(C31:D31,MMULT(C8:D9,TRANSPOSE(C32:D32)))}</v>
      </c>
      <c r="F55" s="25"/>
      <c r="G55" s="17"/>
      <c r="H55" s="25"/>
      <c r="I55" s="17"/>
    </row>
    <row r="56" spans="2:9" x14ac:dyDescent="0.35">
      <c r="B56" t="s">
        <v>33</v>
      </c>
      <c r="C56" s="53">
        <v>5</v>
      </c>
      <c r="D56" s="25"/>
      <c r="F56" s="25"/>
      <c r="G56" s="17"/>
      <c r="H56" s="25"/>
      <c r="I56" s="17"/>
    </row>
    <row r="57" spans="2:9" x14ac:dyDescent="0.35">
      <c r="B57" t="s">
        <v>31</v>
      </c>
      <c r="C57" s="25">
        <f>(F31-F32-C56*(C55-G32))/(C56*(G31+G32-2*C55))</f>
        <v>0.38155458391935432</v>
      </c>
      <c r="D57" s="25"/>
      <c r="F57" s="25"/>
      <c r="G57" s="17"/>
      <c r="H57" s="25"/>
      <c r="I57" s="17"/>
    </row>
    <row r="58" spans="2:9" x14ac:dyDescent="0.35">
      <c r="B58" t="s">
        <v>34</v>
      </c>
      <c r="C58" s="25">
        <f>1-C57</f>
        <v>0.61844541608064563</v>
      </c>
      <c r="D58" s="25"/>
      <c r="F58" s="25"/>
      <c r="G58" s="17"/>
      <c r="H58" s="25"/>
      <c r="I58" s="17"/>
    </row>
    <row r="59" spans="2:9" x14ac:dyDescent="0.35">
      <c r="C59" s="25"/>
      <c r="D59" s="25"/>
      <c r="F59" s="25"/>
      <c r="G59" s="17"/>
      <c r="H59" s="25"/>
      <c r="I59" s="17"/>
    </row>
    <row r="60" spans="2:9" x14ac:dyDescent="0.35">
      <c r="C60" s="25"/>
      <c r="D60" s="25"/>
      <c r="F60" s="25"/>
      <c r="G60" s="17"/>
      <c r="H60" s="25"/>
      <c r="I60" s="17"/>
    </row>
    <row r="61" spans="2:9" x14ac:dyDescent="0.35">
      <c r="C61" s="25"/>
      <c r="D61" s="25"/>
      <c r="F61" s="25"/>
      <c r="G61" s="17"/>
      <c r="H61" s="25"/>
      <c r="I61" s="17"/>
    </row>
    <row r="62" spans="2:9" x14ac:dyDescent="0.35">
      <c r="C62" s="25"/>
      <c r="D62" s="25"/>
      <c r="F62" s="25"/>
      <c r="G62" s="17"/>
      <c r="H62" s="25"/>
      <c r="I62" s="17"/>
    </row>
    <row r="63" spans="2:9" x14ac:dyDescent="0.35">
      <c r="C63" s="25"/>
      <c r="D63" s="25"/>
      <c r="F63" s="25"/>
      <c r="G63" s="17"/>
      <c r="H63" s="25"/>
      <c r="I63" s="17"/>
    </row>
    <row r="64" spans="2:9" x14ac:dyDescent="0.35">
      <c r="C64" s="25"/>
      <c r="D64" s="25"/>
      <c r="F64" s="25"/>
      <c r="G64" s="17"/>
      <c r="H64" s="25"/>
      <c r="I64" s="17"/>
    </row>
    <row r="65" spans="3:9" x14ac:dyDescent="0.35">
      <c r="C65" s="25"/>
      <c r="D65" s="25"/>
      <c r="F65" s="25"/>
      <c r="G65" s="17"/>
      <c r="H65" s="25"/>
      <c r="I65" s="17"/>
    </row>
    <row r="66" spans="3:9" x14ac:dyDescent="0.35">
      <c r="C66" s="25"/>
      <c r="D66" s="25"/>
      <c r="F66" s="25"/>
      <c r="G66" s="17"/>
      <c r="H66" s="25"/>
      <c r="I66" s="17"/>
    </row>
    <row r="67" spans="3:9" x14ac:dyDescent="0.35">
      <c r="C67" s="25"/>
      <c r="D67" s="25"/>
      <c r="F67" s="25"/>
      <c r="G67" s="17"/>
      <c r="H67" s="25"/>
      <c r="I67" s="17"/>
    </row>
    <row r="68" spans="3:9" x14ac:dyDescent="0.35">
      <c r="C68" s="25"/>
      <c r="D68" s="25"/>
      <c r="F68" s="25"/>
      <c r="G68" s="17"/>
      <c r="H68" s="25"/>
      <c r="I68" s="17"/>
    </row>
    <row r="69" spans="3:9" x14ac:dyDescent="0.35">
      <c r="C69" s="25"/>
      <c r="D69" s="25"/>
      <c r="F69" s="25"/>
      <c r="G69" s="17"/>
      <c r="H69" s="25"/>
      <c r="I69" s="17"/>
    </row>
    <row r="70" spans="3:9" x14ac:dyDescent="0.35">
      <c r="C70" s="25"/>
      <c r="D70" s="25"/>
      <c r="F70" s="25"/>
      <c r="G70" s="17"/>
      <c r="H70" s="25"/>
      <c r="I70" s="17"/>
    </row>
    <row r="71" spans="3:9" x14ac:dyDescent="0.35">
      <c r="C71" s="25"/>
      <c r="D71" s="25"/>
      <c r="F71" s="25"/>
      <c r="G71" s="17"/>
      <c r="H71" s="25"/>
      <c r="I71" s="17"/>
    </row>
    <row r="72" spans="3:9" x14ac:dyDescent="0.35">
      <c r="C72" s="25"/>
      <c r="D72" s="25"/>
      <c r="F72" s="25"/>
      <c r="G72" s="17"/>
      <c r="H72" s="25"/>
      <c r="I72" s="17"/>
    </row>
    <row r="73" spans="3:9" x14ac:dyDescent="0.35">
      <c r="C73" s="25"/>
      <c r="D73" s="25"/>
      <c r="F73" s="25"/>
      <c r="G73" s="17"/>
      <c r="H73" s="25"/>
      <c r="I73" s="17"/>
    </row>
    <row r="74" spans="3:9" x14ac:dyDescent="0.35">
      <c r="C74" s="25"/>
      <c r="D74" s="25"/>
      <c r="F74" s="25"/>
      <c r="G74" s="17"/>
      <c r="H74" s="25"/>
      <c r="I74" s="17"/>
    </row>
    <row r="75" spans="3:9" x14ac:dyDescent="0.35">
      <c r="C75" s="25"/>
      <c r="D75" s="25"/>
      <c r="F75" s="25"/>
      <c r="G75" s="17"/>
      <c r="H75" s="25"/>
      <c r="I75" s="17"/>
    </row>
    <row r="76" spans="3:9" x14ac:dyDescent="0.35">
      <c r="C76" s="25"/>
      <c r="D76" s="25"/>
      <c r="F76" s="25"/>
      <c r="G76" s="17"/>
      <c r="H76" s="25"/>
      <c r="I76" s="17"/>
    </row>
    <row r="77" spans="3:9" x14ac:dyDescent="0.35">
      <c r="C77" s="25"/>
      <c r="D77" s="25"/>
      <c r="F77" s="25"/>
      <c r="G77" s="17"/>
      <c r="H77" s="25"/>
      <c r="I77" s="17"/>
    </row>
    <row r="78" spans="3:9" x14ac:dyDescent="0.35">
      <c r="C78" s="25"/>
      <c r="D78" s="25"/>
      <c r="F78" s="25"/>
      <c r="G78" s="17"/>
      <c r="H78" s="25"/>
      <c r="I78" s="17"/>
    </row>
    <row r="79" spans="3:9" x14ac:dyDescent="0.35">
      <c r="C79" s="25"/>
      <c r="D79" s="25"/>
      <c r="F79" s="25"/>
      <c r="G79" s="17"/>
      <c r="H79" s="25"/>
      <c r="I79" s="17"/>
    </row>
    <row r="80" spans="3:9" x14ac:dyDescent="0.35">
      <c r="C80" s="25"/>
      <c r="D80" s="25"/>
      <c r="F80" s="25"/>
      <c r="G80" s="17"/>
      <c r="H80" s="25"/>
      <c r="I80" s="17"/>
    </row>
    <row r="81" spans="3:9" x14ac:dyDescent="0.35">
      <c r="C81" s="25"/>
      <c r="D81" s="25"/>
      <c r="F81" s="25"/>
      <c r="G81" s="17"/>
      <c r="H81" s="25"/>
      <c r="I81" s="17"/>
    </row>
    <row r="82" spans="3:9" x14ac:dyDescent="0.35">
      <c r="C82" s="25"/>
      <c r="D82" s="25"/>
      <c r="F82" s="25"/>
      <c r="G82" s="17"/>
      <c r="H82" s="25"/>
      <c r="I82" s="17"/>
    </row>
    <row r="83" spans="3:9" x14ac:dyDescent="0.35">
      <c r="C83" s="25"/>
      <c r="D83" s="25"/>
      <c r="F83" s="25"/>
      <c r="G83" s="17"/>
      <c r="H83" s="25"/>
      <c r="I83" s="17"/>
    </row>
    <row r="84" spans="3:9" x14ac:dyDescent="0.35">
      <c r="C84" s="25"/>
      <c r="D84" s="25"/>
      <c r="F84" s="25"/>
      <c r="G84" s="17"/>
      <c r="H84" s="25"/>
      <c r="I84" s="17"/>
    </row>
    <row r="85" spans="3:9" x14ac:dyDescent="0.35">
      <c r="C85" s="25"/>
      <c r="D85" s="25"/>
      <c r="F85" s="25"/>
      <c r="G85" s="17"/>
      <c r="H85" s="25"/>
      <c r="I85" s="17"/>
    </row>
    <row r="86" spans="3:9" x14ac:dyDescent="0.35">
      <c r="C86" s="25"/>
      <c r="D86" s="25"/>
      <c r="F86" s="25"/>
      <c r="G86" s="17"/>
      <c r="H86" s="25"/>
      <c r="I86" s="17"/>
    </row>
    <row r="87" spans="3:9" x14ac:dyDescent="0.35">
      <c r="C87" s="25"/>
      <c r="D87" s="25"/>
      <c r="F87" s="25"/>
      <c r="G87" s="17"/>
      <c r="H87" s="25"/>
      <c r="I87" s="17"/>
    </row>
    <row r="88" spans="3:9" x14ac:dyDescent="0.35">
      <c r="C88" s="25"/>
      <c r="D88" s="25"/>
      <c r="F88" s="25"/>
      <c r="G88" s="17"/>
      <c r="H88" s="25"/>
      <c r="I88" s="17"/>
    </row>
    <row r="89" spans="3:9" x14ac:dyDescent="0.35">
      <c r="C89" s="25"/>
      <c r="D89" s="25"/>
      <c r="F89" s="25"/>
      <c r="G89" s="17"/>
      <c r="H89" s="25"/>
      <c r="I89" s="17"/>
    </row>
    <row r="90" spans="3:9" x14ac:dyDescent="0.35">
      <c r="C90" s="25"/>
      <c r="D90" s="25"/>
      <c r="F90" s="25"/>
      <c r="G90" s="17"/>
      <c r="H90" s="25"/>
      <c r="I90" s="17"/>
    </row>
    <row r="91" spans="3:9" x14ac:dyDescent="0.35">
      <c r="C91" s="25"/>
      <c r="D91" s="25"/>
      <c r="F91" s="25"/>
      <c r="G91" s="17"/>
      <c r="H91" s="25"/>
      <c r="I91" s="17"/>
    </row>
    <row r="92" spans="3:9" x14ac:dyDescent="0.35">
      <c r="C92" s="25"/>
      <c r="D92" s="25"/>
      <c r="F92" s="25"/>
      <c r="G92" s="17"/>
      <c r="H92" s="25"/>
      <c r="I92" s="17"/>
    </row>
    <row r="93" spans="3:9" x14ac:dyDescent="0.35">
      <c r="C93" s="25"/>
      <c r="D93" s="25"/>
      <c r="F93" s="25"/>
      <c r="G93" s="17"/>
      <c r="H93" s="25"/>
      <c r="I93" s="17"/>
    </row>
    <row r="94" spans="3:9" x14ac:dyDescent="0.35">
      <c r="C94" s="25"/>
      <c r="D94" s="25"/>
      <c r="F94" s="25"/>
      <c r="G94" s="17"/>
      <c r="H94" s="25"/>
      <c r="I94" s="17"/>
    </row>
    <row r="95" spans="3:9" x14ac:dyDescent="0.35">
      <c r="C95" s="25"/>
      <c r="D95" s="25"/>
      <c r="F95" s="25"/>
      <c r="G95" s="17"/>
      <c r="H95" s="25"/>
      <c r="I95" s="17"/>
    </row>
    <row r="96" spans="3:9" x14ac:dyDescent="0.35">
      <c r="C96" s="25"/>
      <c r="D96" s="25"/>
      <c r="F96" s="25"/>
      <c r="G96" s="17"/>
      <c r="H96" s="25"/>
      <c r="I96" s="17"/>
    </row>
    <row r="97" spans="3:9" x14ac:dyDescent="0.35">
      <c r="C97" s="25"/>
      <c r="D97" s="25"/>
      <c r="F97" s="25"/>
      <c r="G97" s="17"/>
      <c r="H97" s="25"/>
      <c r="I97" s="17"/>
    </row>
    <row r="98" spans="3:9" x14ac:dyDescent="0.35">
      <c r="C98" s="25"/>
      <c r="D98" s="25"/>
      <c r="F98" s="25"/>
      <c r="G98" s="17"/>
      <c r="H98" s="25"/>
      <c r="I98" s="17"/>
    </row>
    <row r="99" spans="3:9" x14ac:dyDescent="0.35">
      <c r="C99" s="25"/>
      <c r="D99" s="25"/>
      <c r="F99" s="25"/>
      <c r="G99" s="17"/>
      <c r="H99" s="25"/>
      <c r="I99" s="17"/>
    </row>
    <row r="100" spans="3:9" x14ac:dyDescent="0.35">
      <c r="C100" s="25"/>
      <c r="D100" s="25"/>
      <c r="F100" s="25"/>
      <c r="G100" s="17"/>
      <c r="H100" s="25"/>
      <c r="I100" s="17"/>
    </row>
    <row r="101" spans="3:9" x14ac:dyDescent="0.35">
      <c r="C101" s="25"/>
      <c r="D101" s="25"/>
      <c r="F101" s="25"/>
      <c r="G101" s="17"/>
      <c r="H101" s="25"/>
      <c r="I101" s="17"/>
    </row>
    <row r="102" spans="3:9" x14ac:dyDescent="0.35">
      <c r="C102" s="25"/>
      <c r="D102" s="25"/>
      <c r="F102" s="25"/>
      <c r="G102" s="17"/>
      <c r="H102" s="25"/>
      <c r="I102" s="17"/>
    </row>
    <row r="103" spans="3:9" x14ac:dyDescent="0.35">
      <c r="C103" s="25"/>
      <c r="D103" s="25"/>
      <c r="F103" s="25"/>
      <c r="G103" s="17"/>
      <c r="H103" s="25"/>
      <c r="I103" s="17"/>
    </row>
    <row r="104" spans="3:9" x14ac:dyDescent="0.35">
      <c r="C104" s="25"/>
      <c r="D104" s="25"/>
      <c r="F104" s="25"/>
      <c r="G104" s="17"/>
      <c r="H104" s="25"/>
      <c r="I104" s="17"/>
    </row>
    <row r="105" spans="3:9" x14ac:dyDescent="0.35">
      <c r="C105" s="25"/>
      <c r="D105" s="25"/>
      <c r="F105" s="25"/>
      <c r="G105" s="17"/>
      <c r="H105" s="25"/>
      <c r="I105" s="17"/>
    </row>
    <row r="106" spans="3:9" x14ac:dyDescent="0.35">
      <c r="C106" s="25"/>
      <c r="D106" s="25"/>
      <c r="F106" s="25"/>
      <c r="G106" s="17"/>
      <c r="H106" s="25"/>
      <c r="I106" s="17"/>
    </row>
    <row r="107" spans="3:9" x14ac:dyDescent="0.35">
      <c r="C107" s="25"/>
      <c r="D107" s="25"/>
      <c r="F107" s="25"/>
      <c r="G107" s="17"/>
      <c r="H107" s="25"/>
      <c r="I107" s="17"/>
    </row>
    <row r="108" spans="3:9" x14ac:dyDescent="0.35">
      <c r="C108" s="25"/>
      <c r="D108" s="25"/>
      <c r="F108" s="25"/>
      <c r="G108" s="17"/>
      <c r="H108" s="25"/>
      <c r="I108" s="17"/>
    </row>
    <row r="109" spans="3:9" x14ac:dyDescent="0.35">
      <c r="C109" s="25"/>
      <c r="D109" s="25"/>
      <c r="F109" s="25"/>
      <c r="G109" s="17"/>
      <c r="H109" s="25"/>
      <c r="I109" s="17"/>
    </row>
    <row r="110" spans="3:9" x14ac:dyDescent="0.35">
      <c r="C110" s="25"/>
      <c r="D110" s="25"/>
      <c r="F110" s="25"/>
      <c r="G110" s="17"/>
      <c r="H110" s="25"/>
      <c r="I110" s="17"/>
    </row>
    <row r="111" spans="3:9" x14ac:dyDescent="0.35">
      <c r="C111" s="25"/>
      <c r="D111" s="25"/>
      <c r="F111" s="25"/>
      <c r="G111" s="17"/>
      <c r="H111" s="25"/>
      <c r="I111" s="17"/>
    </row>
    <row r="112" spans="3:9" x14ac:dyDescent="0.35">
      <c r="C112" s="25"/>
      <c r="D112" s="25"/>
      <c r="F112" s="25"/>
      <c r="G112" s="17"/>
      <c r="H112" s="25"/>
      <c r="I112" s="17"/>
    </row>
    <row r="113" spans="3:9" x14ac:dyDescent="0.35">
      <c r="C113" s="25"/>
      <c r="D113" s="25"/>
      <c r="F113" s="25"/>
      <c r="G113" s="17"/>
      <c r="H113" s="25"/>
      <c r="I113" s="17"/>
    </row>
    <row r="114" spans="3:9" x14ac:dyDescent="0.35">
      <c r="C114" s="25"/>
      <c r="D114" s="25"/>
      <c r="F114" s="25"/>
      <c r="G114" s="17"/>
      <c r="H114" s="25"/>
      <c r="I114" s="17"/>
    </row>
    <row r="115" spans="3:9" x14ac:dyDescent="0.35">
      <c r="C115" s="25"/>
      <c r="D115" s="25"/>
      <c r="F115" s="25"/>
      <c r="G115" s="17"/>
      <c r="H115" s="25"/>
      <c r="I115" s="17"/>
    </row>
    <row r="116" spans="3:9" x14ac:dyDescent="0.35">
      <c r="C116" s="25"/>
      <c r="D116" s="25"/>
      <c r="F116" s="25"/>
      <c r="G116" s="17"/>
      <c r="H116" s="25"/>
      <c r="I116" s="17"/>
    </row>
    <row r="117" spans="3:9" x14ac:dyDescent="0.35">
      <c r="C117" s="25"/>
      <c r="D117" s="25"/>
      <c r="F117" s="25"/>
      <c r="G117" s="17"/>
      <c r="H117" s="25"/>
      <c r="I117" s="17"/>
    </row>
    <row r="118" spans="3:9" x14ac:dyDescent="0.35">
      <c r="C118" s="25"/>
      <c r="D118" s="25"/>
      <c r="F118" s="25"/>
      <c r="G118" s="17"/>
      <c r="H118" s="25"/>
      <c r="I118" s="17"/>
    </row>
    <row r="119" spans="3:9" x14ac:dyDescent="0.35">
      <c r="C119" s="25"/>
      <c r="D119" s="25"/>
      <c r="F119" s="25"/>
      <c r="G119" s="17"/>
      <c r="H119" s="25"/>
      <c r="I119" s="17"/>
    </row>
    <row r="120" spans="3:9" x14ac:dyDescent="0.35">
      <c r="C120" s="25"/>
      <c r="D120" s="25"/>
      <c r="F120" s="25"/>
      <c r="G120" s="17"/>
      <c r="H120" s="25"/>
      <c r="I120" s="17"/>
    </row>
    <row r="121" spans="3:9" x14ac:dyDescent="0.35">
      <c r="C121" s="25"/>
      <c r="D121" s="25"/>
      <c r="F121" s="25"/>
      <c r="G121" s="17"/>
      <c r="H121" s="25"/>
      <c r="I121" s="17"/>
    </row>
    <row r="122" spans="3:9" x14ac:dyDescent="0.35">
      <c r="C122" s="25"/>
      <c r="D122" s="25"/>
      <c r="F122" s="25"/>
      <c r="G122" s="17"/>
      <c r="H122" s="25"/>
      <c r="I122" s="17"/>
    </row>
    <row r="123" spans="3:9" x14ac:dyDescent="0.35">
      <c r="C123" s="25"/>
      <c r="D123" s="25"/>
      <c r="F123" s="25"/>
      <c r="G123" s="17"/>
      <c r="H123" s="25"/>
      <c r="I123" s="17"/>
    </row>
    <row r="124" spans="3:9" x14ac:dyDescent="0.35">
      <c r="C124" s="25"/>
      <c r="D124" s="25"/>
      <c r="F124" s="25"/>
      <c r="G124" s="17"/>
      <c r="H124" s="25"/>
      <c r="I124" s="17"/>
    </row>
    <row r="125" spans="3:9" x14ac:dyDescent="0.35">
      <c r="C125" s="25"/>
      <c r="D125" s="25"/>
      <c r="F125" s="25"/>
      <c r="G125" s="17"/>
      <c r="H125" s="25"/>
      <c r="I125" s="17"/>
    </row>
    <row r="126" spans="3:9" x14ac:dyDescent="0.35">
      <c r="C126" s="25"/>
      <c r="D126" s="25"/>
      <c r="F126" s="25"/>
      <c r="G126" s="17"/>
      <c r="H126" s="25"/>
      <c r="I126" s="17"/>
    </row>
    <row r="127" spans="3:9" x14ac:dyDescent="0.35">
      <c r="C127" s="25"/>
      <c r="D127" s="25"/>
      <c r="F127" s="25"/>
      <c r="G127" s="17"/>
      <c r="H127" s="25"/>
      <c r="I127" s="17"/>
    </row>
    <row r="128" spans="3:9" x14ac:dyDescent="0.35">
      <c r="C128" s="25"/>
      <c r="D128" s="25"/>
      <c r="F128" s="25"/>
      <c r="G128" s="17"/>
      <c r="H128" s="25"/>
      <c r="I128" s="17"/>
    </row>
    <row r="129" spans="3:9" x14ac:dyDescent="0.35">
      <c r="C129" s="25"/>
      <c r="D129" s="25"/>
      <c r="F129" s="25"/>
      <c r="G129" s="17"/>
      <c r="H129" s="25"/>
      <c r="I129" s="17"/>
    </row>
    <row r="130" spans="3:9" x14ac:dyDescent="0.35">
      <c r="C130" s="25"/>
      <c r="D130" s="25"/>
      <c r="F130" s="25"/>
      <c r="G130" s="17"/>
      <c r="H130" s="25"/>
      <c r="I130" s="17"/>
    </row>
    <row r="131" spans="3:9" x14ac:dyDescent="0.35">
      <c r="C131" s="25"/>
      <c r="D131" s="25"/>
      <c r="F131" s="25"/>
      <c r="G131" s="17"/>
      <c r="H131" s="25"/>
      <c r="I131" s="17"/>
    </row>
    <row r="132" spans="3:9" x14ac:dyDescent="0.35">
      <c r="C132" s="25"/>
      <c r="D132" s="25"/>
      <c r="F132" s="25"/>
      <c r="G132" s="17"/>
      <c r="H132" s="25"/>
      <c r="I132" s="17"/>
    </row>
    <row r="133" spans="3:9" x14ac:dyDescent="0.35">
      <c r="C133" s="25"/>
      <c r="D133" s="25"/>
      <c r="F133" s="25"/>
      <c r="G133" s="17"/>
      <c r="H133" s="25"/>
      <c r="I133" s="17"/>
    </row>
    <row r="134" spans="3:9" x14ac:dyDescent="0.35">
      <c r="C134" s="25"/>
      <c r="D134" s="25"/>
      <c r="F134" s="25"/>
      <c r="G134" s="17"/>
      <c r="H134" s="25"/>
      <c r="I134" s="17"/>
    </row>
  </sheetData>
  <mergeCells count="2">
    <mergeCell ref="C14:D14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D0DD-1C46-441C-B9AE-A99027B1AB33}">
  <dimension ref="A1:L20"/>
  <sheetViews>
    <sheetView zoomScale="110" zoomScaleNormal="110" workbookViewId="0"/>
  </sheetViews>
  <sheetFormatPr defaultRowHeight="14.5" x14ac:dyDescent="0.35"/>
  <cols>
    <col min="1" max="1" width="5" customWidth="1"/>
    <col min="2" max="2" width="25.7265625" customWidth="1"/>
    <col min="3" max="12" width="10.7265625" customWidth="1"/>
  </cols>
  <sheetData>
    <row r="1" spans="1:12" x14ac:dyDescent="0.35">
      <c r="A1" s="1" t="s">
        <v>35</v>
      </c>
    </row>
    <row r="2" spans="1:12" ht="15" thickBot="1" x14ac:dyDescent="0.4"/>
    <row r="3" spans="1:12" ht="29" x14ac:dyDescent="0.35">
      <c r="B3" s="2" t="s">
        <v>0</v>
      </c>
      <c r="C3" s="3" t="s">
        <v>36</v>
      </c>
      <c r="D3" s="54" t="s">
        <v>37</v>
      </c>
      <c r="E3" s="3" t="s">
        <v>1</v>
      </c>
      <c r="F3" s="4" t="s">
        <v>15</v>
      </c>
    </row>
    <row r="4" spans="1:12" x14ac:dyDescent="0.35">
      <c r="B4" s="5" t="s">
        <v>2</v>
      </c>
      <c r="C4" s="6">
        <v>0.02</v>
      </c>
      <c r="D4" s="58">
        <v>3.2500000000000001E-2</v>
      </c>
      <c r="E4" s="55">
        <v>0.06</v>
      </c>
      <c r="F4" s="7">
        <v>3.5000000000000003E-2</v>
      </c>
    </row>
    <row r="5" spans="1:12" ht="15" thickBot="1" x14ac:dyDescent="0.4">
      <c r="B5" s="8" t="s">
        <v>3</v>
      </c>
      <c r="C5" s="9">
        <v>0</v>
      </c>
      <c r="D5" s="56">
        <v>0</v>
      </c>
      <c r="E5" s="56">
        <v>0.15</v>
      </c>
      <c r="F5" s="10">
        <v>3.5000000000000003E-2</v>
      </c>
    </row>
    <row r="6" spans="1:12" ht="15" thickBot="1" x14ac:dyDescent="0.4">
      <c r="E6" s="11"/>
      <c r="F6" s="11"/>
    </row>
    <row r="7" spans="1:12" ht="29" x14ac:dyDescent="0.35">
      <c r="B7" s="12" t="s">
        <v>4</v>
      </c>
      <c r="C7" s="3" t="s">
        <v>36</v>
      </c>
      <c r="D7" s="54" t="s">
        <v>37</v>
      </c>
      <c r="E7" s="3" t="s">
        <v>1</v>
      </c>
      <c r="F7" s="4" t="s">
        <v>15</v>
      </c>
      <c r="I7" s="13"/>
    </row>
    <row r="8" spans="1:12" x14ac:dyDescent="0.35">
      <c r="B8" s="63" t="s">
        <v>36</v>
      </c>
      <c r="C8" s="64">
        <v>0</v>
      </c>
      <c r="D8" s="65">
        <v>0</v>
      </c>
      <c r="E8" s="65">
        <v>0</v>
      </c>
      <c r="F8" s="70">
        <v>0</v>
      </c>
      <c r="I8" s="13"/>
    </row>
    <row r="9" spans="1:12" x14ac:dyDescent="0.35">
      <c r="B9" s="63" t="s">
        <v>37</v>
      </c>
      <c r="C9" s="66">
        <v>0</v>
      </c>
      <c r="D9" s="67">
        <v>0</v>
      </c>
      <c r="E9" s="67">
        <v>0</v>
      </c>
      <c r="F9" s="71">
        <v>0</v>
      </c>
      <c r="I9" s="13"/>
    </row>
    <row r="10" spans="1:12" x14ac:dyDescent="0.35">
      <c r="B10" s="14" t="s">
        <v>1</v>
      </c>
      <c r="C10" s="66">
        <v>0</v>
      </c>
      <c r="D10" s="67">
        <v>0</v>
      </c>
      <c r="E10" s="60">
        <f>E5^2</f>
        <v>2.2499999999999999E-2</v>
      </c>
      <c r="F10" s="61">
        <f>E11</f>
        <v>-2.6250000000000004E-4</v>
      </c>
      <c r="J10" s="17"/>
      <c r="K10" s="17"/>
      <c r="L10" s="17"/>
    </row>
    <row r="11" spans="1:12" ht="15" thickBot="1" x14ac:dyDescent="0.4">
      <c r="B11" s="18" t="s">
        <v>15</v>
      </c>
      <c r="C11" s="68">
        <v>0</v>
      </c>
      <c r="D11" s="69">
        <v>0</v>
      </c>
      <c r="E11" s="62">
        <f>-0.05*E5*F5</f>
        <v>-2.6250000000000004E-4</v>
      </c>
      <c r="F11" s="20">
        <f>F5^2</f>
        <v>1.2250000000000002E-3</v>
      </c>
      <c r="J11" s="17"/>
      <c r="K11" s="17"/>
      <c r="L11" s="17"/>
    </row>
    <row r="13" spans="1:12" x14ac:dyDescent="0.35">
      <c r="B13" t="s">
        <v>38</v>
      </c>
      <c r="C13" s="75">
        <v>2</v>
      </c>
    </row>
    <row r="15" spans="1:12" ht="14.5" customHeight="1" x14ac:dyDescent="0.35">
      <c r="C15" s="73" t="s">
        <v>6</v>
      </c>
      <c r="D15" s="73"/>
      <c r="E15" s="74"/>
      <c r="F15" s="74"/>
      <c r="K15" s="17"/>
    </row>
    <row r="16" spans="1:12" ht="29" x14ac:dyDescent="0.35">
      <c r="B16" s="59"/>
      <c r="C16" s="22" t="s">
        <v>36</v>
      </c>
      <c r="D16" s="22" t="s">
        <v>37</v>
      </c>
      <c r="E16" s="23" t="s">
        <v>1</v>
      </c>
      <c r="F16" s="22" t="s">
        <v>15</v>
      </c>
      <c r="G16" s="23" t="s">
        <v>8</v>
      </c>
    </row>
    <row r="17" spans="2:7" x14ac:dyDescent="0.35">
      <c r="B17" s="72"/>
      <c r="C17" s="44">
        <v>0</v>
      </c>
      <c r="D17" s="44">
        <v>-0.7788220075761042</v>
      </c>
      <c r="E17" s="44">
        <v>0.62457676139249219</v>
      </c>
      <c r="F17" s="44">
        <v>1.154245219883907</v>
      </c>
      <c r="G17" s="25">
        <f>SUM(C17:F17)</f>
        <v>0.99999997370029503</v>
      </c>
    </row>
    <row r="19" spans="2:7" ht="29" x14ac:dyDescent="0.35">
      <c r="C19" s="76" t="s">
        <v>39</v>
      </c>
      <c r="D19" s="76" t="s">
        <v>40</v>
      </c>
      <c r="E19" s="76" t="s">
        <v>41</v>
      </c>
      <c r="F19" s="76" t="s">
        <v>42</v>
      </c>
    </row>
    <row r="20" spans="2:7" x14ac:dyDescent="0.35">
      <c r="C20" s="25">
        <f>SUMPRODUCT(C17:F17,$C$4:$F$4)</f>
        <v>5.2561473133262891E-2</v>
      </c>
      <c r="D20" s="17">
        <f t="array" ref="D20">MMULT(C17:F17,MMULT($C$8:$F$11,TRANSPOSE(C17:F17)))</f>
        <v>1.0030728189273834E-2</v>
      </c>
      <c r="E20" s="25">
        <f t="shared" ref="E20" si="0">SQRT(D20)</f>
        <v>0.10015352309965853</v>
      </c>
      <c r="F20" s="17">
        <f>C20-0.5*C13*D20</f>
        <v>4.2530744943989056E-2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 Tangencies</vt:lpstr>
      <vt:lpstr>Direct Optimization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2024-02-22T15:08:04Z</dcterms:created>
  <dcterms:modified xsi:type="dcterms:W3CDTF">2024-02-27T02:35:47Z</dcterms:modified>
</cp:coreProperties>
</file>