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C9F46933-F0E3-4480-B251-DEFE49821DF7}" xr6:coauthVersionLast="47" xr6:coauthVersionMax="47" xr10:uidLastSave="{00000000-0000-0000-0000-000000000000}"/>
  <bookViews>
    <workbookView xWindow="25800" yWindow="0" windowWidth="25800" windowHeight="21000" xr2:uid="{369D1883-B5B4-44BF-9F92-3555163AADC1}"/>
  </bookViews>
  <sheets>
    <sheet name="Real Saving" sheetId="1" r:id="rId1"/>
    <sheet name="Nominal Saving" sheetId="2" r:id="rId2"/>
    <sheet name="Random" sheetId="3" r:id="rId3"/>
    <sheet name="Simulation" sheetId="4" r:id="rId4"/>
  </sheets>
  <definedNames>
    <definedName name="_xlchart.v1.0" hidden="1">Simulation!$C$2:$C$101</definedName>
    <definedName name="annual_deposit">Random!$B$5</definedName>
    <definedName name="beg_bal" localSheetId="1">'Nominal Saving'!$C$7</definedName>
    <definedName name="beg_bal">'Real Saving'!$C$7</definedName>
    <definedName name="beginning_bal">Random!$B$7</definedName>
    <definedName name="deposit" localSheetId="1">'Nominal Saving'!$C$13</definedName>
    <definedName name="deposit">'Real Saving'!$C$12</definedName>
    <definedName name="inflation" localSheetId="1">'Nominal Saving'!$C$6</definedName>
    <definedName name="inflation">'Real Saving'!$C$6</definedName>
    <definedName name="n_saving" localSheetId="1">'Nominal Saving'!$C$4</definedName>
    <definedName name="n_saving" localSheetId="2">Random!$B$4</definedName>
    <definedName name="n_saving">'Real Saving'!$C$4</definedName>
    <definedName name="n_withdraw" localSheetId="1">'Nominal Saving'!$C$3</definedName>
    <definedName name="n_withdraw" localSheetId="2">Random!$B$3</definedName>
    <definedName name="n_withdraw">'Real Saving'!$C$3</definedName>
    <definedName name="nominal" localSheetId="1">'Nominal Saving'!$C$5</definedName>
    <definedName name="nominal">'Real Saving'!$C$5</definedName>
    <definedName name="normal_mean">Random!$B$1</definedName>
    <definedName name="normal_sd">Random!$B$2</definedName>
    <definedName name="rate">Random!$C$5</definedName>
    <definedName name="real" localSheetId="1">'Nominal Saving'!$C$10</definedName>
    <definedName name="real">'Real Saving'!$C$10</definedName>
    <definedName name="withdrawal" localSheetId="1">'Nominal Saving'!$C$2</definedName>
    <definedName name="withdrawal" localSheetId="2">Random!$B$6</definedName>
    <definedName name="withdrawal">'Real Saving'!$C$2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3" i="4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H9" i="3"/>
  <c r="G9" i="3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E9" i="3"/>
  <c r="C59" i="3"/>
  <c r="D1" i="4"/>
  <c r="D59" i="3"/>
  <c r="D2" i="4"/>
  <c r="B10" i="3" l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C9" i="3"/>
  <c r="D9" i="3" s="1"/>
  <c r="F9" i="3" s="1"/>
  <c r="K25" i="2"/>
  <c r="K27" i="2"/>
  <c r="K29" i="2"/>
  <c r="K32" i="2"/>
  <c r="K43" i="2"/>
  <c r="K44" i="2"/>
  <c r="K45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C13" i="2"/>
  <c r="F18" i="2" s="1"/>
  <c r="K18" i="2" s="1"/>
  <c r="F19" i="2"/>
  <c r="K19" i="2" s="1"/>
  <c r="F20" i="2"/>
  <c r="K20" i="2" s="1"/>
  <c r="F25" i="2"/>
  <c r="F26" i="2"/>
  <c r="K26" i="2" s="1"/>
  <c r="F27" i="2"/>
  <c r="F28" i="2"/>
  <c r="K28" i="2" s="1"/>
  <c r="F29" i="2"/>
  <c r="F31" i="2"/>
  <c r="K31" i="2" s="1"/>
  <c r="F32" i="2"/>
  <c r="F37" i="2"/>
  <c r="K37" i="2" s="1"/>
  <c r="F38" i="2"/>
  <c r="K38" i="2" s="1"/>
  <c r="F39" i="2"/>
  <c r="K39" i="2" s="1"/>
  <c r="F40" i="2"/>
  <c r="K40" i="2" s="1"/>
  <c r="F41" i="2"/>
  <c r="K41" i="2" s="1"/>
  <c r="F43" i="2"/>
  <c r="F44" i="2"/>
  <c r="F45" i="2"/>
  <c r="F46" i="2"/>
  <c r="K46" i="2" s="1"/>
  <c r="F17" i="2"/>
  <c r="K17" i="2" s="1"/>
  <c r="G17" i="2"/>
  <c r="C12" i="2"/>
  <c r="C18" i="2"/>
  <c r="L18" i="2" s="1"/>
  <c r="G18" i="2" s="1"/>
  <c r="L17" i="2"/>
  <c r="I17" i="2"/>
  <c r="D17" i="2"/>
  <c r="C10" i="2"/>
  <c r="C11" i="2" s="1"/>
  <c r="G18" i="1"/>
  <c r="G27" i="1"/>
  <c r="L17" i="1"/>
  <c r="G17" i="1" s="1"/>
  <c r="L18" i="1"/>
  <c r="L19" i="1"/>
  <c r="G19" i="1" s="1"/>
  <c r="L20" i="1"/>
  <c r="G20" i="1" s="1"/>
  <c r="L21" i="1"/>
  <c r="G21" i="1" s="1"/>
  <c r="L22" i="1"/>
  <c r="G22" i="1" s="1"/>
  <c r="L23" i="1"/>
  <c r="G23" i="1" s="1"/>
  <c r="L24" i="1"/>
  <c r="G24" i="1" s="1"/>
  <c r="L25" i="1"/>
  <c r="G25" i="1" s="1"/>
  <c r="L26" i="1"/>
  <c r="G26" i="1" s="1"/>
  <c r="L27" i="1"/>
  <c r="L28" i="1"/>
  <c r="G28" i="1" s="1"/>
  <c r="L29" i="1"/>
  <c r="G29" i="1" s="1"/>
  <c r="L30" i="1"/>
  <c r="G30" i="1" s="1"/>
  <c r="L31" i="1"/>
  <c r="G31" i="1" s="1"/>
  <c r="L32" i="1"/>
  <c r="G32" i="1" s="1"/>
  <c r="L33" i="1"/>
  <c r="G33" i="1" s="1"/>
  <c r="L34" i="1"/>
  <c r="G34" i="1" s="1"/>
  <c r="L35" i="1"/>
  <c r="G35" i="1" s="1"/>
  <c r="L36" i="1"/>
  <c r="G36" i="1" s="1"/>
  <c r="L37" i="1"/>
  <c r="G37" i="1" s="1"/>
  <c r="L38" i="1"/>
  <c r="G38" i="1" s="1"/>
  <c r="L39" i="1"/>
  <c r="G39" i="1" s="1"/>
  <c r="L40" i="1"/>
  <c r="G40" i="1" s="1"/>
  <c r="L41" i="1"/>
  <c r="G41" i="1" s="1"/>
  <c r="L42" i="1"/>
  <c r="G42" i="1" s="1"/>
  <c r="L43" i="1"/>
  <c r="G43" i="1" s="1"/>
  <c r="L44" i="1"/>
  <c r="G44" i="1" s="1"/>
  <c r="L45" i="1"/>
  <c r="G45" i="1" s="1"/>
  <c r="L46" i="1"/>
  <c r="G46" i="1" s="1"/>
  <c r="L47" i="1"/>
  <c r="G47" i="1" s="1"/>
  <c r="L48" i="1"/>
  <c r="G48" i="1" s="1"/>
  <c r="L49" i="1"/>
  <c r="G49" i="1" s="1"/>
  <c r="L50" i="1"/>
  <c r="G50" i="1" s="1"/>
  <c r="L51" i="1"/>
  <c r="G51" i="1" s="1"/>
  <c r="L52" i="1"/>
  <c r="G52" i="1" s="1"/>
  <c r="L53" i="1"/>
  <c r="G53" i="1" s="1"/>
  <c r="L54" i="1"/>
  <c r="G54" i="1" s="1"/>
  <c r="L55" i="1"/>
  <c r="G55" i="1" s="1"/>
  <c r="L56" i="1"/>
  <c r="G56" i="1" s="1"/>
  <c r="L57" i="1"/>
  <c r="G57" i="1" s="1"/>
  <c r="L58" i="1"/>
  <c r="G58" i="1" s="1"/>
  <c r="L59" i="1"/>
  <c r="G59" i="1" s="1"/>
  <c r="L60" i="1"/>
  <c r="G60" i="1" s="1"/>
  <c r="L61" i="1"/>
  <c r="G61" i="1" s="1"/>
  <c r="L62" i="1"/>
  <c r="G62" i="1" s="1"/>
  <c r="L63" i="1"/>
  <c r="G63" i="1" s="1"/>
  <c r="L64" i="1"/>
  <c r="G64" i="1" s="1"/>
  <c r="L65" i="1"/>
  <c r="G65" i="1" s="1"/>
  <c r="L16" i="1"/>
  <c r="G16" i="1" s="1"/>
  <c r="C10" i="1"/>
  <c r="J16" i="1" s="1"/>
  <c r="I16" i="1"/>
  <c r="D16" i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17" i="1"/>
  <c r="D10" i="2"/>
  <c r="D11" i="1"/>
  <c r="D11" i="2"/>
  <c r="D12" i="2"/>
  <c r="D10" i="1"/>
  <c r="D13" i="2"/>
  <c r="D12" i="1"/>
  <c r="F36" i="2" l="1"/>
  <c r="K36" i="2" s="1"/>
  <c r="F24" i="2"/>
  <c r="K24" i="2" s="1"/>
  <c r="F35" i="2"/>
  <c r="K35" i="2" s="1"/>
  <c r="F23" i="2"/>
  <c r="K23" i="2" s="1"/>
  <c r="F34" i="2"/>
  <c r="K34" i="2" s="1"/>
  <c r="F22" i="2"/>
  <c r="K22" i="2" s="1"/>
  <c r="F33" i="2"/>
  <c r="K33" i="2" s="1"/>
  <c r="F21" i="2"/>
  <c r="K21" i="2" s="1"/>
  <c r="F42" i="2"/>
  <c r="K42" i="2" s="1"/>
  <c r="F30" i="2"/>
  <c r="K30" i="2" s="1"/>
  <c r="M17" i="2"/>
  <c r="I18" i="2" s="1"/>
  <c r="J17" i="2"/>
  <c r="C19" i="2"/>
  <c r="C11" i="1"/>
  <c r="C12" i="1" s="1"/>
  <c r="E17" i="2"/>
  <c r="K64" i="1"/>
  <c r="F64" i="1" s="1"/>
  <c r="K58" i="1"/>
  <c r="F58" i="1" s="1"/>
  <c r="K52" i="1"/>
  <c r="F52" i="1" s="1"/>
  <c r="K46" i="1"/>
  <c r="F46" i="1" s="1"/>
  <c r="K57" i="1"/>
  <c r="F57" i="1" s="1"/>
  <c r="K63" i="1"/>
  <c r="F63" i="1" s="1"/>
  <c r="K51" i="1"/>
  <c r="F51" i="1" s="1"/>
  <c r="K62" i="1"/>
  <c r="F62" i="1" s="1"/>
  <c r="K56" i="1"/>
  <c r="F56" i="1" s="1"/>
  <c r="K50" i="1"/>
  <c r="F50" i="1" s="1"/>
  <c r="K61" i="1"/>
  <c r="F61" i="1" s="1"/>
  <c r="K55" i="1"/>
  <c r="F55" i="1" s="1"/>
  <c r="K49" i="1"/>
  <c r="F49" i="1" s="1"/>
  <c r="K60" i="1"/>
  <c r="F60" i="1" s="1"/>
  <c r="K54" i="1"/>
  <c r="F54" i="1" s="1"/>
  <c r="K48" i="1"/>
  <c r="F48" i="1" s="1"/>
  <c r="K65" i="1"/>
  <c r="F65" i="1" s="1"/>
  <c r="K59" i="1"/>
  <c r="F59" i="1" s="1"/>
  <c r="K53" i="1"/>
  <c r="F53" i="1" s="1"/>
  <c r="K47" i="1"/>
  <c r="F47" i="1" s="1"/>
  <c r="E16" i="1"/>
  <c r="I9" i="3" l="1"/>
  <c r="E10" i="3" s="1"/>
  <c r="F10" i="3" s="1"/>
  <c r="H17" i="2"/>
  <c r="D18" i="2" s="1"/>
  <c r="E18" i="2" s="1"/>
  <c r="H18" i="2" s="1"/>
  <c r="D19" i="2" s="1"/>
  <c r="K16" i="1"/>
  <c r="F16" i="1" s="1"/>
  <c r="H16" i="1" s="1"/>
  <c r="D17" i="1" s="1"/>
  <c r="E17" i="1" s="1"/>
  <c r="H17" i="1" s="1"/>
  <c r="K40" i="1"/>
  <c r="F40" i="1" s="1"/>
  <c r="K39" i="1"/>
  <c r="F39" i="1" s="1"/>
  <c r="K37" i="1"/>
  <c r="F37" i="1" s="1"/>
  <c r="K31" i="1"/>
  <c r="F31" i="1" s="1"/>
  <c r="K19" i="1"/>
  <c r="F19" i="1" s="1"/>
  <c r="K38" i="1"/>
  <c r="F38" i="1" s="1"/>
  <c r="K34" i="1"/>
  <c r="F34" i="1" s="1"/>
  <c r="K30" i="1"/>
  <c r="F30" i="1" s="1"/>
  <c r="K43" i="1"/>
  <c r="F43" i="1" s="1"/>
  <c r="K28" i="1"/>
  <c r="F28" i="1" s="1"/>
  <c r="K25" i="1"/>
  <c r="F25" i="1" s="1"/>
  <c r="K32" i="1"/>
  <c r="F32" i="1" s="1"/>
  <c r="K24" i="1"/>
  <c r="F24" i="1" s="1"/>
  <c r="K22" i="1"/>
  <c r="F22" i="1" s="1"/>
  <c r="K29" i="1"/>
  <c r="F29" i="1" s="1"/>
  <c r="K44" i="1"/>
  <c r="F44" i="1" s="1"/>
  <c r="K41" i="1"/>
  <c r="F41" i="1" s="1"/>
  <c r="K35" i="1"/>
  <c r="F35" i="1" s="1"/>
  <c r="K45" i="1"/>
  <c r="F45" i="1" s="1"/>
  <c r="K18" i="1"/>
  <c r="F18" i="1" s="1"/>
  <c r="K33" i="1"/>
  <c r="F33" i="1" s="1"/>
  <c r="K17" i="1"/>
  <c r="F17" i="1" s="1"/>
  <c r="K27" i="1"/>
  <c r="F27" i="1" s="1"/>
  <c r="K26" i="1"/>
  <c r="F26" i="1" s="1"/>
  <c r="K42" i="1"/>
  <c r="F42" i="1" s="1"/>
  <c r="K23" i="1"/>
  <c r="F23" i="1" s="1"/>
  <c r="K20" i="1"/>
  <c r="F20" i="1" s="1"/>
  <c r="K21" i="1"/>
  <c r="F21" i="1" s="1"/>
  <c r="K36" i="1"/>
  <c r="F36" i="1" s="1"/>
  <c r="C20" i="2"/>
  <c r="L19" i="2"/>
  <c r="G19" i="2" s="1"/>
  <c r="J18" i="2"/>
  <c r="M18" i="2" s="1"/>
  <c r="I19" i="2" s="1"/>
  <c r="M16" i="1" l="1"/>
  <c r="I17" i="1" s="1"/>
  <c r="J17" i="1" s="1"/>
  <c r="I10" i="3"/>
  <c r="E11" i="3" s="1"/>
  <c r="E19" i="2"/>
  <c r="H19" i="2" s="1"/>
  <c r="D20" i="2" s="1"/>
  <c r="C21" i="2"/>
  <c r="L20" i="2"/>
  <c r="G20" i="2" s="1"/>
  <c r="J19" i="2"/>
  <c r="M19" i="2" s="1"/>
  <c r="I20" i="2" s="1"/>
  <c r="D18" i="1"/>
  <c r="E18" i="1" s="1"/>
  <c r="H18" i="1" s="1"/>
  <c r="M17" i="1"/>
  <c r="I18" i="1" s="1"/>
  <c r="J18" i="1" s="1"/>
  <c r="F11" i="3" l="1"/>
  <c r="I11" i="3" s="1"/>
  <c r="E12" i="3" s="1"/>
  <c r="J20" i="2"/>
  <c r="M20" i="2" s="1"/>
  <c r="I21" i="2" s="1"/>
  <c r="E20" i="2"/>
  <c r="H20" i="2" s="1"/>
  <c r="D21" i="2" s="1"/>
  <c r="C22" i="2"/>
  <c r="L21" i="2"/>
  <c r="G21" i="2" s="1"/>
  <c r="D19" i="1"/>
  <c r="E19" i="1" s="1"/>
  <c r="H19" i="1" s="1"/>
  <c r="M18" i="1"/>
  <c r="I19" i="1" s="1"/>
  <c r="J19" i="1" s="1"/>
  <c r="F12" i="3" l="1"/>
  <c r="I12" i="3" s="1"/>
  <c r="E13" i="3" s="1"/>
  <c r="E21" i="2"/>
  <c r="H21" i="2" s="1"/>
  <c r="D22" i="2" s="1"/>
  <c r="J21" i="2"/>
  <c r="M21" i="2" s="1"/>
  <c r="I22" i="2" s="1"/>
  <c r="C23" i="2"/>
  <c r="L22" i="2"/>
  <c r="G22" i="2" s="1"/>
  <c r="D20" i="1"/>
  <c r="E20" i="1" s="1"/>
  <c r="H20" i="1" s="1"/>
  <c r="M19" i="1"/>
  <c r="I20" i="1" s="1"/>
  <c r="J20" i="1" s="1"/>
  <c r="F13" i="3" l="1"/>
  <c r="I13" i="3" s="1"/>
  <c r="E14" i="3" s="1"/>
  <c r="J22" i="2"/>
  <c r="M22" i="2" s="1"/>
  <c r="I23" i="2" s="1"/>
  <c r="E22" i="2"/>
  <c r="H22" i="2" s="1"/>
  <c r="D23" i="2" s="1"/>
  <c r="C24" i="2"/>
  <c r="L23" i="2"/>
  <c r="G23" i="2" s="1"/>
  <c r="D21" i="1"/>
  <c r="E21" i="1" s="1"/>
  <c r="H21" i="1" s="1"/>
  <c r="M20" i="1"/>
  <c r="I21" i="1" s="1"/>
  <c r="J21" i="1" s="1"/>
  <c r="F14" i="3" l="1"/>
  <c r="I14" i="3" s="1"/>
  <c r="E15" i="3" s="1"/>
  <c r="E23" i="2"/>
  <c r="H23" i="2"/>
  <c r="D24" i="2" s="1"/>
  <c r="J23" i="2"/>
  <c r="M23" i="2" s="1"/>
  <c r="I24" i="2" s="1"/>
  <c r="C25" i="2"/>
  <c r="L24" i="2"/>
  <c r="G24" i="2" s="1"/>
  <c r="D22" i="1"/>
  <c r="M21" i="1"/>
  <c r="I22" i="1" s="1"/>
  <c r="J22" i="1" s="1"/>
  <c r="F15" i="3" l="1"/>
  <c r="I15" i="3" s="1"/>
  <c r="E16" i="3" s="1"/>
  <c r="J24" i="2"/>
  <c r="M24" i="2" s="1"/>
  <c r="I25" i="2" s="1"/>
  <c r="E24" i="2"/>
  <c r="H24" i="2" s="1"/>
  <c r="D25" i="2" s="1"/>
  <c r="C26" i="2"/>
  <c r="L25" i="2"/>
  <c r="G25" i="2" s="1"/>
  <c r="E22" i="1"/>
  <c r="H22" i="1" s="1"/>
  <c r="F16" i="3" l="1"/>
  <c r="I16" i="3" s="1"/>
  <c r="E17" i="3" s="1"/>
  <c r="J25" i="2"/>
  <c r="M25" i="2" s="1"/>
  <c r="I26" i="2" s="1"/>
  <c r="E25" i="2"/>
  <c r="H25" i="2" s="1"/>
  <c r="D26" i="2" s="1"/>
  <c r="C27" i="2"/>
  <c r="L26" i="2"/>
  <c r="G26" i="2" s="1"/>
  <c r="D23" i="1"/>
  <c r="E23" i="1" s="1"/>
  <c r="H23" i="1" s="1"/>
  <c r="M22" i="1"/>
  <c r="I23" i="1" s="1"/>
  <c r="J23" i="1" s="1"/>
  <c r="F17" i="3" l="1"/>
  <c r="I17" i="3"/>
  <c r="E18" i="3" s="1"/>
  <c r="E26" i="2"/>
  <c r="H26" i="2" s="1"/>
  <c r="D27" i="2" s="1"/>
  <c r="J26" i="2"/>
  <c r="M26" i="2" s="1"/>
  <c r="I27" i="2" s="1"/>
  <c r="C28" i="2"/>
  <c r="L27" i="2"/>
  <c r="G27" i="2" s="1"/>
  <c r="D24" i="1"/>
  <c r="E24" i="1" s="1"/>
  <c r="H24" i="1" s="1"/>
  <c r="M23" i="1"/>
  <c r="I24" i="1" s="1"/>
  <c r="J24" i="1" s="1"/>
  <c r="F18" i="3" l="1"/>
  <c r="I18" i="3"/>
  <c r="E19" i="3" s="1"/>
  <c r="J27" i="2"/>
  <c r="M27" i="2"/>
  <c r="I28" i="2" s="1"/>
  <c r="E27" i="2"/>
  <c r="H27" i="2" s="1"/>
  <c r="D28" i="2" s="1"/>
  <c r="C29" i="2"/>
  <c r="L28" i="2"/>
  <c r="G28" i="2" s="1"/>
  <c r="D25" i="1"/>
  <c r="E25" i="1" s="1"/>
  <c r="H25" i="1" s="1"/>
  <c r="M24" i="1"/>
  <c r="I25" i="1" s="1"/>
  <c r="J25" i="1" s="1"/>
  <c r="F19" i="3" l="1"/>
  <c r="I19" i="3" s="1"/>
  <c r="E20" i="3" s="1"/>
  <c r="E28" i="2"/>
  <c r="H28" i="2" s="1"/>
  <c r="D29" i="2" s="1"/>
  <c r="J28" i="2"/>
  <c r="M28" i="2" s="1"/>
  <c r="I29" i="2" s="1"/>
  <c r="L29" i="2"/>
  <c r="G29" i="2" s="1"/>
  <c r="C30" i="2"/>
  <c r="D26" i="1"/>
  <c r="M25" i="1"/>
  <c r="I26" i="1" s="1"/>
  <c r="J26" i="1" s="1"/>
  <c r="F20" i="3" l="1"/>
  <c r="I20" i="3" s="1"/>
  <c r="E21" i="3" s="1"/>
  <c r="E29" i="2"/>
  <c r="H29" i="2" s="1"/>
  <c r="D30" i="2" s="1"/>
  <c r="L30" i="2"/>
  <c r="G30" i="2" s="1"/>
  <c r="C31" i="2"/>
  <c r="J29" i="2"/>
  <c r="M29" i="2" s="1"/>
  <c r="I30" i="2" s="1"/>
  <c r="E26" i="1"/>
  <c r="H26" i="1" s="1"/>
  <c r="F21" i="3" l="1"/>
  <c r="I21" i="3" s="1"/>
  <c r="E22" i="3" s="1"/>
  <c r="E30" i="2"/>
  <c r="H30" i="2" s="1"/>
  <c r="D31" i="2" s="1"/>
  <c r="C32" i="2"/>
  <c r="L31" i="2"/>
  <c r="G31" i="2" s="1"/>
  <c r="J30" i="2"/>
  <c r="M30" i="2" s="1"/>
  <c r="I31" i="2" s="1"/>
  <c r="D27" i="1"/>
  <c r="E27" i="1" s="1"/>
  <c r="H27" i="1" s="1"/>
  <c r="F22" i="3" l="1"/>
  <c r="I22" i="3"/>
  <c r="E23" i="3" s="1"/>
  <c r="J31" i="2"/>
  <c r="M31" i="2" s="1"/>
  <c r="I32" i="2" s="1"/>
  <c r="E31" i="2"/>
  <c r="H31" i="2" s="1"/>
  <c r="D32" i="2" s="1"/>
  <c r="C33" i="2"/>
  <c r="L32" i="2"/>
  <c r="G32" i="2" s="1"/>
  <c r="M26" i="1"/>
  <c r="I27" i="1" s="1"/>
  <c r="J27" i="1" s="1"/>
  <c r="D28" i="1"/>
  <c r="E28" i="1" s="1"/>
  <c r="H28" i="1" s="1"/>
  <c r="F23" i="3" l="1"/>
  <c r="I23" i="3" s="1"/>
  <c r="E24" i="3" s="1"/>
  <c r="E32" i="2"/>
  <c r="H32" i="2" s="1"/>
  <c r="D33" i="2" s="1"/>
  <c r="J32" i="2"/>
  <c r="M32" i="2" s="1"/>
  <c r="I33" i="2" s="1"/>
  <c r="C34" i="2"/>
  <c r="L33" i="2"/>
  <c r="G33" i="2" s="1"/>
  <c r="D29" i="1"/>
  <c r="E29" i="1" s="1"/>
  <c r="H29" i="1" s="1"/>
  <c r="M27" i="1"/>
  <c r="I28" i="1" s="1"/>
  <c r="J28" i="1" s="1"/>
  <c r="F24" i="3" l="1"/>
  <c r="I24" i="3"/>
  <c r="E25" i="3" s="1"/>
  <c r="J33" i="2"/>
  <c r="M33" i="2" s="1"/>
  <c r="I34" i="2" s="1"/>
  <c r="E33" i="2"/>
  <c r="H33" i="2" s="1"/>
  <c r="D34" i="2" s="1"/>
  <c r="C35" i="2"/>
  <c r="L34" i="2"/>
  <c r="G34" i="2" s="1"/>
  <c r="M28" i="1"/>
  <c r="I29" i="1" s="1"/>
  <c r="J29" i="1" s="1"/>
  <c r="D30" i="1"/>
  <c r="E30" i="1" s="1"/>
  <c r="H30" i="1" s="1"/>
  <c r="F25" i="3" l="1"/>
  <c r="I25" i="3" s="1"/>
  <c r="E26" i="3" s="1"/>
  <c r="E34" i="2"/>
  <c r="H34" i="2"/>
  <c r="D35" i="2" s="1"/>
  <c r="J34" i="2"/>
  <c r="M34" i="2" s="1"/>
  <c r="I35" i="2" s="1"/>
  <c r="C36" i="2"/>
  <c r="L35" i="2"/>
  <c r="G35" i="2" s="1"/>
  <c r="M29" i="1"/>
  <c r="I30" i="1" s="1"/>
  <c r="J30" i="1" s="1"/>
  <c r="D31" i="1"/>
  <c r="E31" i="1" s="1"/>
  <c r="H31" i="1" s="1"/>
  <c r="F26" i="3" l="1"/>
  <c r="I26" i="3"/>
  <c r="E27" i="3" s="1"/>
  <c r="J35" i="2"/>
  <c r="M35" i="2" s="1"/>
  <c r="I36" i="2" s="1"/>
  <c r="C37" i="2"/>
  <c r="L36" i="2"/>
  <c r="G36" i="2" s="1"/>
  <c r="E35" i="2"/>
  <c r="H35" i="2" s="1"/>
  <c r="D36" i="2" s="1"/>
  <c r="D32" i="1"/>
  <c r="E32" i="1" s="1"/>
  <c r="H32" i="1" s="1"/>
  <c r="M30" i="1"/>
  <c r="I31" i="1" s="1"/>
  <c r="J31" i="1" s="1"/>
  <c r="F27" i="3" l="1"/>
  <c r="I27" i="3"/>
  <c r="E28" i="3" s="1"/>
  <c r="E36" i="2"/>
  <c r="H36" i="2"/>
  <c r="D37" i="2" s="1"/>
  <c r="J36" i="2"/>
  <c r="M36" i="2" s="1"/>
  <c r="I37" i="2" s="1"/>
  <c r="C38" i="2"/>
  <c r="L37" i="2"/>
  <c r="G37" i="2" s="1"/>
  <c r="M31" i="1"/>
  <c r="I32" i="1" s="1"/>
  <c r="J32" i="1" s="1"/>
  <c r="D33" i="1"/>
  <c r="E33" i="1" s="1"/>
  <c r="H33" i="1" s="1"/>
  <c r="F28" i="3" l="1"/>
  <c r="I28" i="3"/>
  <c r="E29" i="3" s="1"/>
  <c r="J37" i="2"/>
  <c r="M37" i="2" s="1"/>
  <c r="I38" i="2" s="1"/>
  <c r="C39" i="2"/>
  <c r="L38" i="2"/>
  <c r="G38" i="2" s="1"/>
  <c r="E37" i="2"/>
  <c r="H37" i="2" s="1"/>
  <c r="D38" i="2" s="1"/>
  <c r="D34" i="1"/>
  <c r="E34" i="1" s="1"/>
  <c r="H34" i="1" s="1"/>
  <c r="M32" i="1"/>
  <c r="I33" i="1" s="1"/>
  <c r="F29" i="3" l="1"/>
  <c r="I29" i="3" s="1"/>
  <c r="E30" i="3" s="1"/>
  <c r="E38" i="2"/>
  <c r="H38" i="2" s="1"/>
  <c r="D39" i="2" s="1"/>
  <c r="J38" i="2"/>
  <c r="M38" i="2" s="1"/>
  <c r="I39" i="2" s="1"/>
  <c r="C40" i="2"/>
  <c r="L39" i="2"/>
  <c r="G39" i="2" s="1"/>
  <c r="J33" i="1"/>
  <c r="M33" i="1" s="1"/>
  <c r="I34" i="1" s="1"/>
  <c r="D35" i="1"/>
  <c r="F30" i="3" l="1"/>
  <c r="I30" i="3" s="1"/>
  <c r="E31" i="3" s="1"/>
  <c r="J39" i="2"/>
  <c r="M39" i="2"/>
  <c r="I40" i="2" s="1"/>
  <c r="E39" i="2"/>
  <c r="H39" i="2" s="1"/>
  <c r="D40" i="2" s="1"/>
  <c r="C41" i="2"/>
  <c r="L40" i="2"/>
  <c r="G40" i="2" s="1"/>
  <c r="J34" i="1"/>
  <c r="M34" i="1" s="1"/>
  <c r="I35" i="1" s="1"/>
  <c r="J35" i="1" s="1"/>
  <c r="E35" i="1"/>
  <c r="H35" i="1" s="1"/>
  <c r="F31" i="3" l="1"/>
  <c r="I31" i="3" s="1"/>
  <c r="E32" i="3" s="1"/>
  <c r="E40" i="2"/>
  <c r="H40" i="2" s="1"/>
  <c r="D41" i="2" s="1"/>
  <c r="J40" i="2"/>
  <c r="M40" i="2" s="1"/>
  <c r="I41" i="2" s="1"/>
  <c r="L41" i="2"/>
  <c r="G41" i="2" s="1"/>
  <c r="C42" i="2"/>
  <c r="D36" i="1"/>
  <c r="M35" i="1"/>
  <c r="I36" i="1" s="1"/>
  <c r="J36" i="1" s="1"/>
  <c r="F32" i="3" l="1"/>
  <c r="I32" i="3" s="1"/>
  <c r="E33" i="3" s="1"/>
  <c r="J41" i="2"/>
  <c r="M41" i="2" s="1"/>
  <c r="I42" i="2" s="1"/>
  <c r="E41" i="2"/>
  <c r="H41" i="2" s="1"/>
  <c r="D42" i="2" s="1"/>
  <c r="L42" i="2"/>
  <c r="G42" i="2" s="1"/>
  <c r="C43" i="2"/>
  <c r="E36" i="1"/>
  <c r="H36" i="1" s="1"/>
  <c r="F33" i="3" l="1"/>
  <c r="I33" i="3" s="1"/>
  <c r="E34" i="3" s="1"/>
  <c r="E42" i="2"/>
  <c r="H42" i="2" s="1"/>
  <c r="D43" i="2" s="1"/>
  <c r="C44" i="2"/>
  <c r="L43" i="2"/>
  <c r="G43" i="2" s="1"/>
  <c r="J42" i="2"/>
  <c r="M42" i="2" s="1"/>
  <c r="I43" i="2" s="1"/>
  <c r="D37" i="1"/>
  <c r="E37" i="1" s="1"/>
  <c r="H37" i="1" s="1"/>
  <c r="F34" i="3" l="1"/>
  <c r="I34" i="3"/>
  <c r="E35" i="3" s="1"/>
  <c r="J43" i="2"/>
  <c r="M43" i="2" s="1"/>
  <c r="I44" i="2" s="1"/>
  <c r="E43" i="2"/>
  <c r="H43" i="2" s="1"/>
  <c r="D44" i="2" s="1"/>
  <c r="C45" i="2"/>
  <c r="L44" i="2"/>
  <c r="G44" i="2" s="1"/>
  <c r="M36" i="1"/>
  <c r="I37" i="1" s="1"/>
  <c r="J37" i="1" s="1"/>
  <c r="D38" i="1"/>
  <c r="E38" i="1" s="1"/>
  <c r="H38" i="1" s="1"/>
  <c r="F35" i="3" l="1"/>
  <c r="I35" i="3" s="1"/>
  <c r="E36" i="3" s="1"/>
  <c r="E44" i="2"/>
  <c r="H44" i="2" s="1"/>
  <c r="D45" i="2" s="1"/>
  <c r="J44" i="2"/>
  <c r="M44" i="2" s="1"/>
  <c r="I45" i="2" s="1"/>
  <c r="C46" i="2"/>
  <c r="L45" i="2"/>
  <c r="G45" i="2" s="1"/>
  <c r="D39" i="1"/>
  <c r="E39" i="1" s="1"/>
  <c r="H39" i="1" s="1"/>
  <c r="M37" i="1"/>
  <c r="I38" i="1" s="1"/>
  <c r="J38" i="1" s="1"/>
  <c r="F36" i="3" l="1"/>
  <c r="I36" i="3" s="1"/>
  <c r="E37" i="3" s="1"/>
  <c r="J45" i="2"/>
  <c r="M45" i="2" s="1"/>
  <c r="I46" i="2" s="1"/>
  <c r="E45" i="2"/>
  <c r="H45" i="2" s="1"/>
  <c r="D46" i="2" s="1"/>
  <c r="C47" i="2"/>
  <c r="L46" i="2"/>
  <c r="G46" i="2" s="1"/>
  <c r="M38" i="1"/>
  <c r="I39" i="1" s="1"/>
  <c r="J39" i="1" s="1"/>
  <c r="D40" i="1"/>
  <c r="E40" i="1" s="1"/>
  <c r="H40" i="1" s="1"/>
  <c r="F37" i="3" l="1"/>
  <c r="I37" i="3" s="1"/>
  <c r="E38" i="3" s="1"/>
  <c r="E46" i="2"/>
  <c r="H46" i="2" s="1"/>
  <c r="D47" i="2" s="1"/>
  <c r="J46" i="2"/>
  <c r="M46" i="2" s="1"/>
  <c r="I47" i="2" s="1"/>
  <c r="C48" i="2"/>
  <c r="L47" i="2"/>
  <c r="G47" i="2" s="1"/>
  <c r="F47" i="2"/>
  <c r="D41" i="1"/>
  <c r="E41" i="1" s="1"/>
  <c r="H41" i="1" s="1"/>
  <c r="M39" i="1"/>
  <c r="I40" i="1" s="1"/>
  <c r="J40" i="1" s="1"/>
  <c r="F38" i="3" l="1"/>
  <c r="I38" i="3" s="1"/>
  <c r="E39" i="3" s="1"/>
  <c r="E47" i="2"/>
  <c r="H47" i="2"/>
  <c r="D48" i="2" s="1"/>
  <c r="J47" i="2"/>
  <c r="M47" i="2" s="1"/>
  <c r="I48" i="2" s="1"/>
  <c r="C49" i="2"/>
  <c r="L48" i="2"/>
  <c r="G48" i="2" s="1"/>
  <c r="F48" i="2"/>
  <c r="M40" i="1"/>
  <c r="I41" i="1" s="1"/>
  <c r="J41" i="1" s="1"/>
  <c r="D42" i="1"/>
  <c r="E42" i="1" s="1"/>
  <c r="H42" i="1" s="1"/>
  <c r="F39" i="3" l="1"/>
  <c r="I39" i="3"/>
  <c r="E40" i="3" s="1"/>
  <c r="J48" i="2"/>
  <c r="M48" i="2" s="1"/>
  <c r="I49" i="2" s="1"/>
  <c r="C50" i="2"/>
  <c r="L49" i="2"/>
  <c r="G49" i="2" s="1"/>
  <c r="F49" i="2"/>
  <c r="E48" i="2"/>
  <c r="H48" i="2" s="1"/>
  <c r="D49" i="2" s="1"/>
  <c r="M41" i="1"/>
  <c r="I42" i="1" s="1"/>
  <c r="J42" i="1" s="1"/>
  <c r="D43" i="1"/>
  <c r="E43" i="1" s="1"/>
  <c r="H43" i="1" s="1"/>
  <c r="F40" i="3" l="1"/>
  <c r="I40" i="3"/>
  <c r="E41" i="3" s="1"/>
  <c r="E49" i="2"/>
  <c r="H49" i="2" s="1"/>
  <c r="D50" i="2" s="1"/>
  <c r="J49" i="2"/>
  <c r="M49" i="2" s="1"/>
  <c r="I50" i="2" s="1"/>
  <c r="C51" i="2"/>
  <c r="L50" i="2"/>
  <c r="G50" i="2" s="1"/>
  <c r="F50" i="2"/>
  <c r="D44" i="1"/>
  <c r="E44" i="1" s="1"/>
  <c r="H44" i="1" s="1"/>
  <c r="M42" i="1"/>
  <c r="I43" i="1" s="1"/>
  <c r="F41" i="3" l="1"/>
  <c r="I41" i="3" s="1"/>
  <c r="E42" i="3" s="1"/>
  <c r="J50" i="2"/>
  <c r="M50" i="2" s="1"/>
  <c r="I51" i="2" s="1"/>
  <c r="E50" i="2"/>
  <c r="H50" i="2" s="1"/>
  <c r="D51" i="2" s="1"/>
  <c r="C52" i="2"/>
  <c r="L51" i="2"/>
  <c r="G51" i="2" s="1"/>
  <c r="F51" i="2"/>
  <c r="J43" i="1"/>
  <c r="M43" i="1" s="1"/>
  <c r="I44" i="1" s="1"/>
  <c r="D45" i="1"/>
  <c r="E45" i="1" s="1"/>
  <c r="H45" i="1" s="1"/>
  <c r="F42" i="3" l="1"/>
  <c r="I42" i="3" s="1"/>
  <c r="E43" i="3" s="1"/>
  <c r="E51" i="2"/>
  <c r="H51" i="2" s="1"/>
  <c r="D52" i="2" s="1"/>
  <c r="J51" i="2"/>
  <c r="M51" i="2" s="1"/>
  <c r="I52" i="2" s="1"/>
  <c r="F52" i="2"/>
  <c r="C53" i="2"/>
  <c r="L52" i="2"/>
  <c r="G52" i="2" s="1"/>
  <c r="J44" i="1"/>
  <c r="M44" i="1" s="1"/>
  <c r="I45" i="1" s="1"/>
  <c r="D46" i="1"/>
  <c r="E46" i="1" s="1"/>
  <c r="H46" i="1" s="1"/>
  <c r="F43" i="3" l="1"/>
  <c r="I43" i="3" s="1"/>
  <c r="E44" i="3" s="1"/>
  <c r="E52" i="2"/>
  <c r="H52" i="2" s="1"/>
  <c r="D53" i="2" s="1"/>
  <c r="J52" i="2"/>
  <c r="M52" i="2" s="1"/>
  <c r="I53" i="2" s="1"/>
  <c r="L53" i="2"/>
  <c r="G53" i="2" s="1"/>
  <c r="F53" i="2"/>
  <c r="C54" i="2"/>
  <c r="J45" i="1"/>
  <c r="M45" i="1" s="1"/>
  <c r="I46" i="1" s="1"/>
  <c r="J46" i="1" s="1"/>
  <c r="D47" i="1"/>
  <c r="E47" i="1" s="1"/>
  <c r="H47" i="1" s="1"/>
  <c r="F44" i="3" l="1"/>
  <c r="I44" i="3" s="1"/>
  <c r="E45" i="3" s="1"/>
  <c r="E53" i="2"/>
  <c r="H53" i="2" s="1"/>
  <c r="D54" i="2" s="1"/>
  <c r="L54" i="2"/>
  <c r="G54" i="2" s="1"/>
  <c r="F54" i="2"/>
  <c r="C55" i="2"/>
  <c r="J53" i="2"/>
  <c r="M53" i="2"/>
  <c r="I54" i="2" s="1"/>
  <c r="M46" i="1"/>
  <c r="I47" i="1" s="1"/>
  <c r="J47" i="1" s="1"/>
  <c r="M47" i="1" s="1"/>
  <c r="I48" i="1" s="1"/>
  <c r="J48" i="1" s="1"/>
  <c r="D48" i="1"/>
  <c r="F45" i="3" l="1"/>
  <c r="I45" i="3"/>
  <c r="E46" i="3" s="1"/>
  <c r="E54" i="2"/>
  <c r="H54" i="2" s="1"/>
  <c r="D55" i="2" s="1"/>
  <c r="C56" i="2"/>
  <c r="L55" i="2"/>
  <c r="G55" i="2" s="1"/>
  <c r="F55" i="2"/>
  <c r="J54" i="2"/>
  <c r="M54" i="2" s="1"/>
  <c r="I55" i="2" s="1"/>
  <c r="E48" i="1"/>
  <c r="H48" i="1" s="1"/>
  <c r="F46" i="3" l="1"/>
  <c r="I46" i="3"/>
  <c r="E47" i="3" s="1"/>
  <c r="E55" i="2"/>
  <c r="H55" i="2" s="1"/>
  <c r="D56" i="2" s="1"/>
  <c r="J55" i="2"/>
  <c r="M55" i="2" s="1"/>
  <c r="I56" i="2" s="1"/>
  <c r="C57" i="2"/>
  <c r="L56" i="2"/>
  <c r="G56" i="2" s="1"/>
  <c r="F56" i="2"/>
  <c r="D49" i="1"/>
  <c r="E49" i="1" s="1"/>
  <c r="H49" i="1" s="1"/>
  <c r="M48" i="1"/>
  <c r="I49" i="1" s="1"/>
  <c r="J49" i="1" s="1"/>
  <c r="F47" i="3" l="1"/>
  <c r="I47" i="3" s="1"/>
  <c r="E48" i="3" s="1"/>
  <c r="J56" i="2"/>
  <c r="M56" i="2" s="1"/>
  <c r="I57" i="2" s="1"/>
  <c r="E56" i="2"/>
  <c r="H56" i="2" s="1"/>
  <c r="D57" i="2" s="1"/>
  <c r="C58" i="2"/>
  <c r="L57" i="2"/>
  <c r="G57" i="2" s="1"/>
  <c r="F57" i="2"/>
  <c r="D50" i="1"/>
  <c r="E50" i="1" s="1"/>
  <c r="H50" i="1" s="1"/>
  <c r="M49" i="1"/>
  <c r="I50" i="1" s="1"/>
  <c r="J50" i="1" s="1"/>
  <c r="F48" i="3" l="1"/>
  <c r="I48" i="3" s="1"/>
  <c r="E49" i="3" s="1"/>
  <c r="E57" i="2"/>
  <c r="H57" i="2" s="1"/>
  <c r="D58" i="2" s="1"/>
  <c r="J57" i="2"/>
  <c r="M57" i="2" s="1"/>
  <c r="I58" i="2" s="1"/>
  <c r="C59" i="2"/>
  <c r="L58" i="2"/>
  <c r="G58" i="2" s="1"/>
  <c r="F58" i="2"/>
  <c r="D51" i="1"/>
  <c r="M50" i="1"/>
  <c r="I51" i="1" s="1"/>
  <c r="J51" i="1" s="1"/>
  <c r="F49" i="3" l="1"/>
  <c r="I49" i="3"/>
  <c r="E50" i="3" s="1"/>
  <c r="J58" i="2"/>
  <c r="M58" i="2" s="1"/>
  <c r="I59" i="2" s="1"/>
  <c r="E58" i="2"/>
  <c r="H58" i="2" s="1"/>
  <c r="D59" i="2" s="1"/>
  <c r="C60" i="2"/>
  <c r="L59" i="2"/>
  <c r="G59" i="2" s="1"/>
  <c r="F59" i="2"/>
  <c r="E51" i="1"/>
  <c r="H51" i="1" s="1"/>
  <c r="F50" i="3" l="1"/>
  <c r="I50" i="3" s="1"/>
  <c r="E51" i="3" s="1"/>
  <c r="E59" i="2"/>
  <c r="H59" i="2" s="1"/>
  <c r="D60" i="2" s="1"/>
  <c r="J59" i="2"/>
  <c r="M59" i="2" s="1"/>
  <c r="I60" i="2" s="1"/>
  <c r="C61" i="2"/>
  <c r="L60" i="2"/>
  <c r="G60" i="2" s="1"/>
  <c r="F60" i="2"/>
  <c r="D52" i="1"/>
  <c r="M51" i="1"/>
  <c r="I52" i="1" s="1"/>
  <c r="J52" i="1" s="1"/>
  <c r="F51" i="3" l="1"/>
  <c r="I51" i="3" s="1"/>
  <c r="E52" i="3" s="1"/>
  <c r="J60" i="2"/>
  <c r="M60" i="2" s="1"/>
  <c r="I61" i="2" s="1"/>
  <c r="E60" i="2"/>
  <c r="H60" i="2" s="1"/>
  <c r="D61" i="2" s="1"/>
  <c r="C62" i="2"/>
  <c r="L61" i="2"/>
  <c r="G61" i="2" s="1"/>
  <c r="F61" i="2"/>
  <c r="E52" i="1"/>
  <c r="H52" i="1" s="1"/>
  <c r="F52" i="3" l="1"/>
  <c r="I52" i="3" s="1"/>
  <c r="E53" i="3" s="1"/>
  <c r="J61" i="2"/>
  <c r="M61" i="2" s="1"/>
  <c r="I62" i="2" s="1"/>
  <c r="E61" i="2"/>
  <c r="H61" i="2" s="1"/>
  <c r="D62" i="2" s="1"/>
  <c r="C63" i="2"/>
  <c r="L62" i="2"/>
  <c r="G62" i="2" s="1"/>
  <c r="F62" i="2"/>
  <c r="D53" i="1"/>
  <c r="E53" i="1" s="1"/>
  <c r="H53" i="1" s="1"/>
  <c r="M52" i="1"/>
  <c r="I53" i="1" s="1"/>
  <c r="J53" i="1" s="1"/>
  <c r="F53" i="3" l="1"/>
  <c r="I53" i="3"/>
  <c r="E54" i="3" s="1"/>
  <c r="E62" i="2"/>
  <c r="H62" i="2" s="1"/>
  <c r="D63" i="2" s="1"/>
  <c r="J62" i="2"/>
  <c r="M62" i="2" s="1"/>
  <c r="I63" i="2" s="1"/>
  <c r="C64" i="2"/>
  <c r="L63" i="2"/>
  <c r="G63" i="2" s="1"/>
  <c r="F63" i="2"/>
  <c r="D54" i="1"/>
  <c r="E54" i="1" s="1"/>
  <c r="H54" i="1" s="1"/>
  <c r="M53" i="1"/>
  <c r="I54" i="1" s="1"/>
  <c r="J54" i="1" s="1"/>
  <c r="F54" i="3" l="1"/>
  <c r="I54" i="3" s="1"/>
  <c r="E55" i="3" s="1"/>
  <c r="J63" i="2"/>
  <c r="M63" i="2"/>
  <c r="I64" i="2" s="1"/>
  <c r="E63" i="2"/>
  <c r="H63" i="2" s="1"/>
  <c r="D64" i="2" s="1"/>
  <c r="F64" i="2"/>
  <c r="C65" i="2"/>
  <c r="L64" i="2"/>
  <c r="G64" i="2" s="1"/>
  <c r="D55" i="1"/>
  <c r="E55" i="1" s="1"/>
  <c r="H55" i="1" s="1"/>
  <c r="M54" i="1"/>
  <c r="I55" i="1" s="1"/>
  <c r="J55" i="1" s="1"/>
  <c r="F55" i="3" l="1"/>
  <c r="I55" i="3" s="1"/>
  <c r="E56" i="3" s="1"/>
  <c r="E64" i="2"/>
  <c r="H64" i="2" s="1"/>
  <c r="D65" i="2" s="1"/>
  <c r="L65" i="2"/>
  <c r="G65" i="2" s="1"/>
  <c r="F65" i="2"/>
  <c r="C66" i="2"/>
  <c r="J64" i="2"/>
  <c r="M64" i="2"/>
  <c r="I65" i="2" s="1"/>
  <c r="D56" i="1"/>
  <c r="E56" i="1" s="1"/>
  <c r="H56" i="1" s="1"/>
  <c r="M55" i="1"/>
  <c r="I56" i="1" s="1"/>
  <c r="J56" i="1" s="1"/>
  <c r="F56" i="3" l="1"/>
  <c r="I56" i="3" s="1"/>
  <c r="E57" i="3" s="1"/>
  <c r="E65" i="2"/>
  <c r="H65" i="2" s="1"/>
  <c r="D66" i="2" s="1"/>
  <c r="J65" i="2"/>
  <c r="M65" i="2" s="1"/>
  <c r="I66" i="2" s="1"/>
  <c r="L66" i="2"/>
  <c r="G66" i="2" s="1"/>
  <c r="F66" i="2"/>
  <c r="D57" i="1"/>
  <c r="E57" i="1" s="1"/>
  <c r="H57" i="1" s="1"/>
  <c r="M56" i="1"/>
  <c r="I57" i="1" s="1"/>
  <c r="J57" i="1" s="1"/>
  <c r="F57" i="3" l="1"/>
  <c r="I57" i="3" s="1"/>
  <c r="E58" i="3" s="1"/>
  <c r="J66" i="2"/>
  <c r="M66" i="2" s="1"/>
  <c r="E66" i="2"/>
  <c r="H66" i="2" s="1"/>
  <c r="D58" i="1"/>
  <c r="E58" i="1" s="1"/>
  <c r="H58" i="1" s="1"/>
  <c r="M57" i="1"/>
  <c r="I58" i="1" s="1"/>
  <c r="J58" i="1" s="1"/>
  <c r="F58" i="3" l="1"/>
  <c r="I58" i="3" s="1"/>
  <c r="E3" i="3" s="1"/>
  <c r="C1" i="4" s="1"/>
  <c r="D59" i="1"/>
  <c r="E59" i="1" s="1"/>
  <c r="H59" i="1" s="1"/>
  <c r="M58" i="1"/>
  <c r="I59" i="1" s="1"/>
  <c r="J59" i="1" s="1"/>
  <c r="D60" i="1" l="1"/>
  <c r="M59" i="1"/>
  <c r="I60" i="1" s="1"/>
  <c r="J60" i="1" s="1"/>
  <c r="E60" i="1" l="1"/>
  <c r="H60" i="1" s="1"/>
  <c r="D61" i="1" l="1"/>
  <c r="M60" i="1"/>
  <c r="I61" i="1" s="1"/>
  <c r="J61" i="1" s="1"/>
  <c r="E61" i="1" l="1"/>
  <c r="H61" i="1" s="1"/>
  <c r="D62" i="1" l="1"/>
  <c r="E62" i="1" s="1"/>
  <c r="H62" i="1" s="1"/>
  <c r="M61" i="1" l="1"/>
  <c r="I62" i="1" s="1"/>
  <c r="J62" i="1" s="1"/>
  <c r="D63" i="1"/>
  <c r="E63" i="1" l="1"/>
  <c r="H63" i="1"/>
  <c r="M62" i="1"/>
  <c r="I63" i="1" s="1"/>
  <c r="J63" i="1" s="1"/>
  <c r="D64" i="1" l="1"/>
  <c r="E64" i="1" s="1"/>
  <c r="H64" i="1" s="1"/>
  <c r="M63" i="1"/>
  <c r="I64" i="1" s="1"/>
  <c r="J64" i="1" s="1"/>
  <c r="D65" i="1" l="1"/>
  <c r="E65" i="1" s="1"/>
  <c r="H65" i="1" s="1"/>
  <c r="M64" i="1"/>
  <c r="I65" i="1" s="1"/>
  <c r="J65" i="1" s="1"/>
  <c r="M65" i="1" l="1"/>
</calcChain>
</file>

<file path=xl/sharedStrings.xml><?xml version="1.0" encoding="utf-8"?>
<sst xmlns="http://schemas.openxmlformats.org/spreadsheetml/2006/main" count="68" uniqueCount="27">
  <si>
    <t>Inputs</t>
  </si>
  <si>
    <t>Withdrawal</t>
  </si>
  <si>
    <t>Years of Retirement</t>
  </si>
  <si>
    <t>Years of Saving</t>
  </si>
  <si>
    <t>Calculations</t>
  </si>
  <si>
    <t>Cash Flow Table</t>
  </si>
  <si>
    <t>Year</t>
  </si>
  <si>
    <t>Beginning Balance</t>
  </si>
  <si>
    <t>Capital Gain</t>
  </si>
  <si>
    <t xml:space="preserve">Deposit </t>
  </si>
  <si>
    <t>Ending Balance</t>
  </si>
  <si>
    <t>PV</t>
  </si>
  <si>
    <t>Nominal</t>
  </si>
  <si>
    <t>Nominal Rate of Return</t>
  </si>
  <si>
    <t>Inflation Rate</t>
  </si>
  <si>
    <t>Real Rate</t>
  </si>
  <si>
    <t>Real Withdrawal Amount</t>
  </si>
  <si>
    <t>Real balance at retirement</t>
  </si>
  <si>
    <t>Annual real saving needed</t>
  </si>
  <si>
    <t>Nominal balance at retirement</t>
  </si>
  <si>
    <t>Mean</t>
  </si>
  <si>
    <t>SD</t>
  </si>
  <si>
    <t>Random Uniform</t>
  </si>
  <si>
    <t>Random Normal
Return</t>
  </si>
  <si>
    <t>Annual Deposit</t>
  </si>
  <si>
    <t>Simulation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</si>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</sst>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Continuous"/>
    </xf>
    <xf numFmtId="0" fontId="0" fillId="2" borderId="0" xfId="0" applyFill="1" applyAlignment="1">
      <alignment wrapText="1"/>
    </xf>
    <xf numFmtId="0" fontId="0" fillId="2" borderId="0" xfId="0" applyFill="1"/>
    <xf numFmtId="8" fontId="0" fillId="2" borderId="0" xfId="0" applyNumberFormat="1" applyFill="1"/>
    <xf numFmtId="0" fontId="0" fillId="3" borderId="0" xfId="0" applyFill="1" applyAlignment="1">
      <alignment horizontal="centerContinuous"/>
    </xf>
    <xf numFmtId="0" fontId="0" fillId="3" borderId="0" xfId="0" applyFill="1" applyAlignment="1">
      <alignment wrapText="1"/>
    </xf>
    <xf numFmtId="0" fontId="0" fillId="3" borderId="0" xfId="0" applyFill="1"/>
    <xf numFmtId="8" fontId="0" fillId="3" borderId="0" xfId="0" applyNumberFormat="1" applyFill="1"/>
    <xf numFmtId="10" fontId="0" fillId="0" borderId="0" xfId="0" applyNumberFormat="1"/>
    <xf numFmtId="4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9075927-5F55-429F-B67C-4E91252C46A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14287</xdr:rowOff>
    </xdr:from>
    <xdr:to>
      <xdr:col>19</xdr:col>
      <xdr:colOff>19050</xdr:colOff>
      <xdr:row>31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7BAE2D-85ED-46C0-B5F9-BF045EE165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7687" y="395287"/>
              <a:ext cx="7939088" cy="5576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149B-3518-4C55-B157-4DD59D88BE83}">
  <dimension ref="A1:M65"/>
  <sheetViews>
    <sheetView tabSelected="1" zoomScale="145" zoomScaleNormal="145" workbookViewId="0">
      <pane ySplit="15" topLeftCell="A16" activePane="bottomLeft" state="frozen"/>
      <selection pane="bottomLeft" activeCell="A16" sqref="A16"/>
    </sheetView>
  </sheetViews>
  <sheetFormatPr defaultRowHeight="15" x14ac:dyDescent="0.25"/>
  <cols>
    <col min="1" max="1" width="3.140625" customWidth="1"/>
    <col min="2" max="2" width="24.85546875" bestFit="1" customWidth="1"/>
    <col min="3" max="3" width="14.7109375" customWidth="1"/>
    <col min="4" max="13" width="16.140625" customWidth="1"/>
  </cols>
  <sheetData>
    <row r="1" spans="1:13" x14ac:dyDescent="0.25">
      <c r="A1" s="2" t="s">
        <v>0</v>
      </c>
    </row>
    <row r="2" spans="1:13" x14ac:dyDescent="0.25">
      <c r="B2" t="s">
        <v>16</v>
      </c>
      <c r="C2" s="1">
        <v>100000</v>
      </c>
    </row>
    <row r="3" spans="1:13" x14ac:dyDescent="0.25">
      <c r="B3" t="s">
        <v>2</v>
      </c>
      <c r="C3">
        <v>20</v>
      </c>
    </row>
    <row r="4" spans="1:13" x14ac:dyDescent="0.25">
      <c r="B4" t="s">
        <v>3</v>
      </c>
      <c r="C4">
        <v>30</v>
      </c>
    </row>
    <row r="5" spans="1:13" x14ac:dyDescent="0.25">
      <c r="B5" t="s">
        <v>13</v>
      </c>
      <c r="C5" s="3">
        <v>0.05</v>
      </c>
    </row>
    <row r="6" spans="1:13" x14ac:dyDescent="0.25">
      <c r="B6" t="s">
        <v>14</v>
      </c>
      <c r="C6" s="3">
        <v>0.02</v>
      </c>
    </row>
    <row r="7" spans="1:13" x14ac:dyDescent="0.25">
      <c r="B7" t="s">
        <v>11</v>
      </c>
      <c r="C7" s="4">
        <v>0</v>
      </c>
    </row>
    <row r="9" spans="1:13" x14ac:dyDescent="0.25">
      <c r="A9" s="2" t="s">
        <v>4</v>
      </c>
    </row>
    <row r="10" spans="1:13" x14ac:dyDescent="0.25">
      <c r="A10" s="2"/>
      <c r="B10" t="s">
        <v>15</v>
      </c>
      <c r="C10" s="14">
        <f>(1+nominal)/(1+inflation)-1</f>
        <v>2.941176470588247E-2</v>
      </c>
      <c r="D10" t="str">
        <f ca="1">_xlfn.FORMULATEXT(C10)</f>
        <v>=(1+nominal)/(1+inflation)-1</v>
      </c>
    </row>
    <row r="11" spans="1:13" x14ac:dyDescent="0.25">
      <c r="B11" t="s">
        <v>17</v>
      </c>
      <c r="C11" s="4">
        <f>PV(real,n_withdraw,-withdrawal,0)</f>
        <v>1495870.984801</v>
      </c>
      <c r="D11" t="str">
        <f ca="1">_xlfn.FORMULATEXT(C11)</f>
        <v>=PV(real,n_withdraw,-withdrawal,0)</v>
      </c>
    </row>
    <row r="12" spans="1:13" x14ac:dyDescent="0.25">
      <c r="B12" t="s">
        <v>18</v>
      </c>
      <c r="C12" s="4">
        <f>PMT(real,n_saving,beg_bal,-C11)</f>
        <v>31742.868684428788</v>
      </c>
      <c r="D12" t="str">
        <f ca="1">_xlfn.FORMULATEXT(C12)</f>
        <v>=PMT(real,n_saving,beg_bal,-C11)</v>
      </c>
    </row>
    <row r="14" spans="1:13" x14ac:dyDescent="0.25">
      <c r="A14" s="2" t="s">
        <v>5</v>
      </c>
      <c r="D14" s="6" t="s">
        <v>12</v>
      </c>
      <c r="E14" s="6"/>
      <c r="F14" s="6"/>
      <c r="G14" s="6"/>
      <c r="H14" s="6"/>
      <c r="I14" s="10" t="s">
        <v>26</v>
      </c>
      <c r="J14" s="10"/>
      <c r="K14" s="10"/>
      <c r="L14" s="10"/>
      <c r="M14" s="10"/>
    </row>
    <row r="15" spans="1:13" ht="45" x14ac:dyDescent="0.25">
      <c r="C15" t="s">
        <v>6</v>
      </c>
      <c r="D15" s="7" t="s">
        <v>7</v>
      </c>
      <c r="E15" s="7" t="s">
        <v>8</v>
      </c>
      <c r="F15" s="8" t="s">
        <v>9</v>
      </c>
      <c r="G15" s="8" t="s">
        <v>1</v>
      </c>
      <c r="H15" s="7" t="s">
        <v>10</v>
      </c>
      <c r="I15" s="11" t="s">
        <v>7</v>
      </c>
      <c r="J15" s="11" t="s">
        <v>8</v>
      </c>
      <c r="K15" s="12" t="s">
        <v>9</v>
      </c>
      <c r="L15" s="12" t="s">
        <v>1</v>
      </c>
      <c r="M15" s="11" t="s">
        <v>10</v>
      </c>
    </row>
    <row r="16" spans="1:13" x14ac:dyDescent="0.25">
      <c r="C16">
        <v>1</v>
      </c>
      <c r="D16" s="9">
        <f>beg_bal</f>
        <v>0</v>
      </c>
      <c r="E16" s="9">
        <f t="shared" ref="E16:E47" si="0">D16*nominal</f>
        <v>0</v>
      </c>
      <c r="F16" s="9">
        <f t="shared" ref="F16:F47" si="1">K16*(1+inflation)^$C16</f>
        <v>32377.726058117365</v>
      </c>
      <c r="G16" s="9">
        <f t="shared" ref="G16:G47" si="2">L16*(1+inflation)^$C16</f>
        <v>0</v>
      </c>
      <c r="H16" s="9">
        <f>D16+E16+F16+G16</f>
        <v>32377.726058117365</v>
      </c>
      <c r="I16" s="13">
        <f>beg_bal</f>
        <v>0</v>
      </c>
      <c r="J16" s="13">
        <f t="shared" ref="J16:J47" si="3">I16*real</f>
        <v>0</v>
      </c>
      <c r="K16" s="13">
        <f t="shared" ref="K16:K47" si="4">IF(C16&lt;=n_saving,deposit,0)</f>
        <v>31742.868684428788</v>
      </c>
      <c r="L16" s="13">
        <f t="shared" ref="L16:L47" si="5">IF(C16&gt;n_saving,-withdrawal,0)</f>
        <v>0</v>
      </c>
      <c r="M16" s="13">
        <f>I16+J16+K16+L16</f>
        <v>31742.868684428788</v>
      </c>
    </row>
    <row r="17" spans="3:13" x14ac:dyDescent="0.25">
      <c r="C17">
        <f>C16+1</f>
        <v>2</v>
      </c>
      <c r="D17" s="9">
        <f>H16</f>
        <v>32377.726058117365</v>
      </c>
      <c r="E17" s="9">
        <f t="shared" si="0"/>
        <v>1618.8863029058684</v>
      </c>
      <c r="F17" s="9">
        <f t="shared" si="1"/>
        <v>33025.280579279708</v>
      </c>
      <c r="G17" s="9">
        <f t="shared" si="2"/>
        <v>0</v>
      </c>
      <c r="H17" s="9">
        <f>D17+E17+F17+G17</f>
        <v>67021.892940302932</v>
      </c>
      <c r="I17" s="13">
        <f>M16</f>
        <v>31742.868684428788</v>
      </c>
      <c r="J17" s="13">
        <f t="shared" si="3"/>
        <v>933.61378483614453</v>
      </c>
      <c r="K17" s="13">
        <f t="shared" si="4"/>
        <v>31742.868684428788</v>
      </c>
      <c r="L17" s="13">
        <f t="shared" si="5"/>
        <v>0</v>
      </c>
      <c r="M17" s="13">
        <f>I17+J17+K17+L17</f>
        <v>64419.351153693715</v>
      </c>
    </row>
    <row r="18" spans="3:13" x14ac:dyDescent="0.25">
      <c r="C18">
        <f t="shared" ref="C18:C65" si="6">C17+1</f>
        <v>3</v>
      </c>
      <c r="D18" s="9">
        <f t="shared" ref="D18:D65" si="7">H17</f>
        <v>67021.892940302932</v>
      </c>
      <c r="E18" s="9">
        <f t="shared" si="0"/>
        <v>3351.0946470151466</v>
      </c>
      <c r="F18" s="9">
        <f t="shared" si="1"/>
        <v>33685.786190865299</v>
      </c>
      <c r="G18" s="9">
        <f t="shared" si="2"/>
        <v>0</v>
      </c>
      <c r="H18" s="9">
        <f t="shared" ref="H18:H65" si="8">D18+E18+F18+G18</f>
        <v>104058.77377818339</v>
      </c>
      <c r="I18" s="13">
        <f t="shared" ref="I18:I65" si="9">M17</f>
        <v>64419.351153693715</v>
      </c>
      <c r="J18" s="13">
        <f t="shared" si="3"/>
        <v>1894.686798638058</v>
      </c>
      <c r="K18" s="13">
        <f t="shared" si="4"/>
        <v>31742.868684428788</v>
      </c>
      <c r="L18" s="13">
        <f t="shared" si="5"/>
        <v>0</v>
      </c>
      <c r="M18" s="13">
        <f t="shared" ref="M18:M65" si="10">I18+J18+K18+L18</f>
        <v>98056.906636760556</v>
      </c>
    </row>
    <row r="19" spans="3:13" x14ac:dyDescent="0.25">
      <c r="C19">
        <f t="shared" si="6"/>
        <v>4</v>
      </c>
      <c r="D19" s="9">
        <f t="shared" si="7"/>
        <v>104058.77377818339</v>
      </c>
      <c r="E19" s="9">
        <f t="shared" si="0"/>
        <v>5202.9386889091693</v>
      </c>
      <c r="F19" s="9">
        <f t="shared" si="1"/>
        <v>34359.501914682609</v>
      </c>
      <c r="G19" s="9">
        <f t="shared" si="2"/>
        <v>0</v>
      </c>
      <c r="H19" s="9">
        <f t="shared" si="8"/>
        <v>143621.21438177518</v>
      </c>
      <c r="I19" s="13">
        <f t="shared" si="9"/>
        <v>98056.906636760556</v>
      </c>
      <c r="J19" s="13">
        <f t="shared" si="3"/>
        <v>2884.0266657870866</v>
      </c>
      <c r="K19" s="13">
        <f t="shared" si="4"/>
        <v>31742.868684428788</v>
      </c>
      <c r="L19" s="13">
        <f t="shared" si="5"/>
        <v>0</v>
      </c>
      <c r="M19" s="13">
        <f t="shared" si="10"/>
        <v>132683.80198697641</v>
      </c>
    </row>
    <row r="20" spans="3:13" x14ac:dyDescent="0.25">
      <c r="C20">
        <f t="shared" si="6"/>
        <v>5</v>
      </c>
      <c r="D20" s="9">
        <f t="shared" si="7"/>
        <v>143621.21438177518</v>
      </c>
      <c r="E20" s="9">
        <f t="shared" si="0"/>
        <v>7181.0607190887595</v>
      </c>
      <c r="F20" s="9">
        <f t="shared" si="1"/>
        <v>35046.691952976267</v>
      </c>
      <c r="G20" s="9">
        <f t="shared" si="2"/>
        <v>0</v>
      </c>
      <c r="H20" s="9">
        <f t="shared" si="8"/>
        <v>185848.96705384023</v>
      </c>
      <c r="I20" s="13">
        <f t="shared" si="9"/>
        <v>132683.80198697641</v>
      </c>
      <c r="J20" s="13">
        <f t="shared" si="3"/>
        <v>3902.4647643228514</v>
      </c>
      <c r="K20" s="13">
        <f t="shared" si="4"/>
        <v>31742.868684428788</v>
      </c>
      <c r="L20" s="13">
        <f t="shared" si="5"/>
        <v>0</v>
      </c>
      <c r="M20" s="13">
        <f t="shared" si="10"/>
        <v>168329.13543572807</v>
      </c>
    </row>
    <row r="21" spans="3:13" x14ac:dyDescent="0.25">
      <c r="C21">
        <f t="shared" si="6"/>
        <v>6</v>
      </c>
      <c r="D21" s="9">
        <f t="shared" si="7"/>
        <v>185848.96705384023</v>
      </c>
      <c r="E21" s="9">
        <f t="shared" si="0"/>
        <v>9292.4483526920121</v>
      </c>
      <c r="F21" s="9">
        <f t="shared" si="1"/>
        <v>35747.625792035789</v>
      </c>
      <c r="G21" s="9">
        <f t="shared" si="2"/>
        <v>0</v>
      </c>
      <c r="H21" s="9">
        <f t="shared" si="8"/>
        <v>230889.04119856801</v>
      </c>
      <c r="I21" s="13">
        <f t="shared" si="9"/>
        <v>168329.13543572807</v>
      </c>
      <c r="J21" s="13">
        <f t="shared" si="3"/>
        <v>4950.8569245802573</v>
      </c>
      <c r="K21" s="13">
        <f t="shared" si="4"/>
        <v>31742.868684428788</v>
      </c>
      <c r="L21" s="13">
        <f t="shared" si="5"/>
        <v>0</v>
      </c>
      <c r="M21" s="13">
        <f t="shared" si="10"/>
        <v>205022.8610447371</v>
      </c>
    </row>
    <row r="22" spans="3:13" x14ac:dyDescent="0.25">
      <c r="C22">
        <f t="shared" si="6"/>
        <v>7</v>
      </c>
      <c r="D22" s="9">
        <f t="shared" si="7"/>
        <v>230889.04119856801</v>
      </c>
      <c r="E22" s="9">
        <f t="shared" si="0"/>
        <v>11544.452059928401</v>
      </c>
      <c r="F22" s="9">
        <f t="shared" si="1"/>
        <v>36462.578307876502</v>
      </c>
      <c r="G22" s="9">
        <f t="shared" si="2"/>
        <v>0</v>
      </c>
      <c r="H22" s="9">
        <f t="shared" si="8"/>
        <v>278896.07156637288</v>
      </c>
      <c r="I22" s="13">
        <f t="shared" si="9"/>
        <v>205022.8610447371</v>
      </c>
      <c r="J22" s="13">
        <f t="shared" si="3"/>
        <v>6030.0841483746444</v>
      </c>
      <c r="K22" s="13">
        <f t="shared" si="4"/>
        <v>31742.868684428788</v>
      </c>
      <c r="L22" s="13">
        <f t="shared" si="5"/>
        <v>0</v>
      </c>
      <c r="M22" s="13">
        <f t="shared" si="10"/>
        <v>242795.81387754052</v>
      </c>
    </row>
    <row r="23" spans="3:13" x14ac:dyDescent="0.25">
      <c r="C23">
        <f t="shared" si="6"/>
        <v>8</v>
      </c>
      <c r="D23" s="9">
        <f t="shared" si="7"/>
        <v>278896.07156637288</v>
      </c>
      <c r="E23" s="9">
        <f t="shared" si="0"/>
        <v>13944.803578318644</v>
      </c>
      <c r="F23" s="9">
        <f t="shared" si="1"/>
        <v>37191.829874034032</v>
      </c>
      <c r="G23" s="9">
        <f t="shared" si="2"/>
        <v>0</v>
      </c>
      <c r="H23" s="9">
        <f t="shared" si="8"/>
        <v>330032.70501872554</v>
      </c>
      <c r="I23" s="13">
        <f t="shared" si="9"/>
        <v>242795.81387754052</v>
      </c>
      <c r="J23" s="13">
        <f t="shared" si="3"/>
        <v>7141.053349339456</v>
      </c>
      <c r="K23" s="13">
        <f t="shared" si="4"/>
        <v>31742.868684428788</v>
      </c>
      <c r="L23" s="13">
        <f t="shared" si="5"/>
        <v>0</v>
      </c>
      <c r="M23" s="13">
        <f t="shared" si="10"/>
        <v>281679.73591130879</v>
      </c>
    </row>
    <row r="24" spans="3:13" x14ac:dyDescent="0.25">
      <c r="C24">
        <f t="shared" si="6"/>
        <v>9</v>
      </c>
      <c r="D24" s="9">
        <f t="shared" si="7"/>
        <v>330032.70501872554</v>
      </c>
      <c r="E24" s="9">
        <f t="shared" si="0"/>
        <v>16501.635250936277</v>
      </c>
      <c r="F24" s="9">
        <f t="shared" si="1"/>
        <v>37935.666471514713</v>
      </c>
      <c r="G24" s="9">
        <f t="shared" si="2"/>
        <v>0</v>
      </c>
      <c r="H24" s="9">
        <f t="shared" si="8"/>
        <v>384470.00674117653</v>
      </c>
      <c r="I24" s="13">
        <f t="shared" si="9"/>
        <v>281679.73591130879</v>
      </c>
      <c r="J24" s="13">
        <f t="shared" si="3"/>
        <v>8284.6981150385272</v>
      </c>
      <c r="K24" s="13">
        <f t="shared" si="4"/>
        <v>31742.868684428788</v>
      </c>
      <c r="L24" s="13">
        <f t="shared" si="5"/>
        <v>0</v>
      </c>
      <c r="M24" s="13">
        <f t="shared" si="10"/>
        <v>321707.3027107761</v>
      </c>
    </row>
    <row r="25" spans="3:13" x14ac:dyDescent="0.25">
      <c r="C25">
        <f t="shared" si="6"/>
        <v>10</v>
      </c>
      <c r="D25" s="9">
        <f t="shared" si="7"/>
        <v>384470.00674117653</v>
      </c>
      <c r="E25" s="9">
        <f t="shared" si="0"/>
        <v>19223.500337058827</v>
      </c>
      <c r="F25" s="9">
        <f t="shared" si="1"/>
        <v>38694.379800945011</v>
      </c>
      <c r="G25" s="9">
        <f t="shared" si="2"/>
        <v>0</v>
      </c>
      <c r="H25" s="9">
        <f t="shared" si="8"/>
        <v>442387.88687918038</v>
      </c>
      <c r="I25" s="13">
        <f t="shared" si="9"/>
        <v>321707.3027107761</v>
      </c>
      <c r="J25" s="13">
        <f t="shared" si="3"/>
        <v>9461.9794914934519</v>
      </c>
      <c r="K25" s="13">
        <f t="shared" si="4"/>
        <v>31742.868684428788</v>
      </c>
      <c r="L25" s="13">
        <f t="shared" si="5"/>
        <v>0</v>
      </c>
      <c r="M25" s="13">
        <f t="shared" si="10"/>
        <v>362912.15088669833</v>
      </c>
    </row>
    <row r="26" spans="3:13" x14ac:dyDescent="0.25">
      <c r="C26">
        <f t="shared" si="6"/>
        <v>11</v>
      </c>
      <c r="D26" s="9">
        <f t="shared" si="7"/>
        <v>442387.88687918038</v>
      </c>
      <c r="E26" s="9">
        <f t="shared" si="0"/>
        <v>22119.394343959022</v>
      </c>
      <c r="F26" s="9">
        <f t="shared" si="1"/>
        <v>39468.2673969639</v>
      </c>
      <c r="G26" s="9">
        <f t="shared" si="2"/>
        <v>0</v>
      </c>
      <c r="H26" s="9">
        <f t="shared" si="8"/>
        <v>503975.54862010328</v>
      </c>
      <c r="I26" s="13">
        <f t="shared" si="9"/>
        <v>362912.15088669833</v>
      </c>
      <c r="J26" s="13">
        <f t="shared" si="3"/>
        <v>10673.886790785287</v>
      </c>
      <c r="K26" s="13">
        <f t="shared" si="4"/>
        <v>31742.868684428788</v>
      </c>
      <c r="L26" s="13">
        <f t="shared" si="5"/>
        <v>0</v>
      </c>
      <c r="M26" s="13">
        <f t="shared" si="10"/>
        <v>405328.90636191244</v>
      </c>
    </row>
    <row r="27" spans="3:13" x14ac:dyDescent="0.25">
      <c r="C27">
        <f t="shared" si="6"/>
        <v>12</v>
      </c>
      <c r="D27" s="9">
        <f t="shared" si="7"/>
        <v>503975.54862010328</v>
      </c>
      <c r="E27" s="9">
        <f t="shared" si="0"/>
        <v>25198.777431005165</v>
      </c>
      <c r="F27" s="9">
        <f t="shared" si="1"/>
        <v>40257.632744903189</v>
      </c>
      <c r="G27" s="9">
        <f t="shared" si="2"/>
        <v>0</v>
      </c>
      <c r="H27" s="9">
        <f t="shared" si="8"/>
        <v>569431.95879601163</v>
      </c>
      <c r="I27" s="13">
        <f t="shared" si="9"/>
        <v>405328.90636191244</v>
      </c>
      <c r="J27" s="13">
        <f t="shared" si="3"/>
        <v>11921.438422409237</v>
      </c>
      <c r="K27" s="13">
        <f t="shared" si="4"/>
        <v>31742.868684428788</v>
      </c>
      <c r="L27" s="13">
        <f t="shared" si="5"/>
        <v>0</v>
      </c>
      <c r="M27" s="13">
        <f t="shared" si="10"/>
        <v>448993.21346875047</v>
      </c>
    </row>
    <row r="28" spans="3:13" x14ac:dyDescent="0.25">
      <c r="C28">
        <f t="shared" si="6"/>
        <v>13</v>
      </c>
      <c r="D28" s="9">
        <f t="shared" si="7"/>
        <v>569431.95879601163</v>
      </c>
      <c r="E28" s="9">
        <f t="shared" si="0"/>
        <v>28471.597939800584</v>
      </c>
      <c r="F28" s="9">
        <f t="shared" si="1"/>
        <v>41062.785399801251</v>
      </c>
      <c r="G28" s="9">
        <f t="shared" si="2"/>
        <v>0</v>
      </c>
      <c r="H28" s="9">
        <f t="shared" si="8"/>
        <v>638966.34213561343</v>
      </c>
      <c r="I28" s="13">
        <f t="shared" si="9"/>
        <v>448993.21346875047</v>
      </c>
      <c r="J28" s="13">
        <f t="shared" si="3"/>
        <v>13205.682749080948</v>
      </c>
      <c r="K28" s="13">
        <f t="shared" si="4"/>
        <v>31742.868684428788</v>
      </c>
      <c r="L28" s="13">
        <f t="shared" si="5"/>
        <v>0</v>
      </c>
      <c r="M28" s="13">
        <f t="shared" si="10"/>
        <v>493941.76490226021</v>
      </c>
    </row>
    <row r="29" spans="3:13" x14ac:dyDescent="0.25">
      <c r="C29">
        <f t="shared" si="6"/>
        <v>14</v>
      </c>
      <c r="D29" s="9">
        <f t="shared" si="7"/>
        <v>638966.34213561343</v>
      </c>
      <c r="E29" s="9">
        <f t="shared" si="0"/>
        <v>31948.317106780672</v>
      </c>
      <c r="F29" s="9">
        <f t="shared" si="1"/>
        <v>41884.041107797275</v>
      </c>
      <c r="G29" s="9">
        <f t="shared" si="2"/>
        <v>0</v>
      </c>
      <c r="H29" s="9">
        <f t="shared" si="8"/>
        <v>712798.70035019144</v>
      </c>
      <c r="I29" s="13">
        <f t="shared" si="9"/>
        <v>493941.76490226021</v>
      </c>
      <c r="J29" s="13">
        <f t="shared" si="3"/>
        <v>14527.698967713593</v>
      </c>
      <c r="K29" s="13">
        <f t="shared" si="4"/>
        <v>31742.868684428788</v>
      </c>
      <c r="L29" s="13">
        <f t="shared" si="5"/>
        <v>0</v>
      </c>
      <c r="M29" s="13">
        <f t="shared" si="10"/>
        <v>540212.33255440253</v>
      </c>
    </row>
    <row r="30" spans="3:13" x14ac:dyDescent="0.25">
      <c r="C30">
        <f t="shared" si="6"/>
        <v>15</v>
      </c>
      <c r="D30" s="9">
        <f t="shared" si="7"/>
        <v>712798.70035019144</v>
      </c>
      <c r="E30" s="9">
        <f t="shared" si="0"/>
        <v>35639.935017509575</v>
      </c>
      <c r="F30" s="9">
        <f t="shared" si="1"/>
        <v>42721.721929953208</v>
      </c>
      <c r="G30" s="9">
        <f t="shared" si="2"/>
        <v>0</v>
      </c>
      <c r="H30" s="9">
        <f t="shared" si="8"/>
        <v>791160.35729765426</v>
      </c>
      <c r="I30" s="13">
        <f t="shared" si="9"/>
        <v>540212.33255440253</v>
      </c>
      <c r="J30" s="13">
        <f t="shared" si="3"/>
        <v>15888.598016306019</v>
      </c>
      <c r="K30" s="13">
        <f t="shared" si="4"/>
        <v>31742.868684428788</v>
      </c>
      <c r="L30" s="13">
        <f t="shared" si="5"/>
        <v>0</v>
      </c>
      <c r="M30" s="13">
        <f t="shared" si="10"/>
        <v>587843.79925513733</v>
      </c>
    </row>
    <row r="31" spans="3:13" x14ac:dyDescent="0.25">
      <c r="C31">
        <f t="shared" si="6"/>
        <v>16</v>
      </c>
      <c r="D31" s="9">
        <f t="shared" si="7"/>
        <v>791160.35729765426</v>
      </c>
      <c r="E31" s="9">
        <f t="shared" si="0"/>
        <v>39558.017864882713</v>
      </c>
      <c r="F31" s="9">
        <f t="shared" si="1"/>
        <v>43576.156368552285</v>
      </c>
      <c r="G31" s="9">
        <f t="shared" si="2"/>
        <v>0</v>
      </c>
      <c r="H31" s="9">
        <f t="shared" si="8"/>
        <v>874294.53153108922</v>
      </c>
      <c r="I31" s="13">
        <f t="shared" si="9"/>
        <v>587843.79925513733</v>
      </c>
      <c r="J31" s="13">
        <f t="shared" si="3"/>
        <v>17289.523507504109</v>
      </c>
      <c r="K31" s="13">
        <f t="shared" si="4"/>
        <v>31742.868684428788</v>
      </c>
      <c r="L31" s="13">
        <f t="shared" si="5"/>
        <v>0</v>
      </c>
      <c r="M31" s="13">
        <f t="shared" si="10"/>
        <v>636876.19144707022</v>
      </c>
    </row>
    <row r="32" spans="3:13" x14ac:dyDescent="0.25">
      <c r="C32">
        <f t="shared" si="6"/>
        <v>17</v>
      </c>
      <c r="D32" s="9">
        <f t="shared" si="7"/>
        <v>874294.53153108922</v>
      </c>
      <c r="E32" s="9">
        <f t="shared" si="0"/>
        <v>43714.726576554465</v>
      </c>
      <c r="F32" s="9">
        <f t="shared" si="1"/>
        <v>44447.67949592333</v>
      </c>
      <c r="G32" s="9">
        <f t="shared" si="2"/>
        <v>0</v>
      </c>
      <c r="H32" s="9">
        <f t="shared" si="8"/>
        <v>962456.93760356703</v>
      </c>
      <c r="I32" s="13">
        <f t="shared" si="9"/>
        <v>636876.19144707022</v>
      </c>
      <c r="J32" s="13">
        <f t="shared" si="3"/>
        <v>18731.652689619787</v>
      </c>
      <c r="K32" s="13">
        <f t="shared" si="4"/>
        <v>31742.868684428788</v>
      </c>
      <c r="L32" s="13">
        <f t="shared" si="5"/>
        <v>0</v>
      </c>
      <c r="M32" s="13">
        <f t="shared" si="10"/>
        <v>687350.71282111877</v>
      </c>
    </row>
    <row r="33" spans="3:13" x14ac:dyDescent="0.25">
      <c r="C33">
        <f t="shared" si="6"/>
        <v>18</v>
      </c>
      <c r="D33" s="9">
        <f t="shared" si="7"/>
        <v>962456.93760356703</v>
      </c>
      <c r="E33" s="9">
        <f t="shared" si="0"/>
        <v>48122.846880178353</v>
      </c>
      <c r="F33" s="9">
        <f t="shared" si="1"/>
        <v>45336.633085841793</v>
      </c>
      <c r="G33" s="9">
        <f t="shared" si="2"/>
        <v>0</v>
      </c>
      <c r="H33" s="9">
        <f t="shared" si="8"/>
        <v>1055916.4175695872</v>
      </c>
      <c r="I33" s="13">
        <f t="shared" si="9"/>
        <v>687350.71282111877</v>
      </c>
      <c r="J33" s="13">
        <f t="shared" si="3"/>
        <v>20216.197435915339</v>
      </c>
      <c r="K33" s="13">
        <f t="shared" si="4"/>
        <v>31742.868684428788</v>
      </c>
      <c r="L33" s="13">
        <f t="shared" si="5"/>
        <v>0</v>
      </c>
      <c r="M33" s="13">
        <f t="shared" si="10"/>
        <v>739309.77894146286</v>
      </c>
    </row>
    <row r="34" spans="3:13" x14ac:dyDescent="0.25">
      <c r="C34">
        <f t="shared" si="6"/>
        <v>19</v>
      </c>
      <c r="D34" s="9">
        <f t="shared" si="7"/>
        <v>1055916.4175695872</v>
      </c>
      <c r="E34" s="9">
        <f t="shared" si="0"/>
        <v>52795.820878479368</v>
      </c>
      <c r="F34" s="9">
        <f t="shared" si="1"/>
        <v>46243.36574755863</v>
      </c>
      <c r="G34" s="9">
        <f t="shared" si="2"/>
        <v>0</v>
      </c>
      <c r="H34" s="9">
        <f t="shared" si="8"/>
        <v>1154955.6041956253</v>
      </c>
      <c r="I34" s="13">
        <f t="shared" si="9"/>
        <v>739309.77894146286</v>
      </c>
      <c r="J34" s="13">
        <f t="shared" si="3"/>
        <v>21744.405262984288</v>
      </c>
      <c r="K34" s="13">
        <f t="shared" si="4"/>
        <v>31742.868684428788</v>
      </c>
      <c r="L34" s="13">
        <f t="shared" si="5"/>
        <v>0</v>
      </c>
      <c r="M34" s="13">
        <f t="shared" si="10"/>
        <v>792797.05288887594</v>
      </c>
    </row>
    <row r="35" spans="3:13" x14ac:dyDescent="0.25">
      <c r="C35">
        <f t="shared" si="6"/>
        <v>20</v>
      </c>
      <c r="D35" s="9">
        <f t="shared" si="7"/>
        <v>1154955.6041956253</v>
      </c>
      <c r="E35" s="9">
        <f t="shared" si="0"/>
        <v>57747.780209781267</v>
      </c>
      <c r="F35" s="9">
        <f t="shared" si="1"/>
        <v>47168.233062509804</v>
      </c>
      <c r="G35" s="9">
        <f t="shared" si="2"/>
        <v>0</v>
      </c>
      <c r="H35" s="9">
        <f t="shared" si="8"/>
        <v>1259871.6174679166</v>
      </c>
      <c r="I35" s="13">
        <f t="shared" si="9"/>
        <v>792797.05288887594</v>
      </c>
      <c r="J35" s="13">
        <f t="shared" si="3"/>
        <v>23317.56037908468</v>
      </c>
      <c r="K35" s="13">
        <f t="shared" si="4"/>
        <v>31742.868684428788</v>
      </c>
      <c r="L35" s="13">
        <f t="shared" si="5"/>
        <v>0</v>
      </c>
      <c r="M35" s="13">
        <f t="shared" si="10"/>
        <v>847857.48195238935</v>
      </c>
    </row>
    <row r="36" spans="3:13" x14ac:dyDescent="0.25">
      <c r="C36">
        <f t="shared" si="6"/>
        <v>21</v>
      </c>
      <c r="D36" s="9">
        <f t="shared" si="7"/>
        <v>1259871.6174679166</v>
      </c>
      <c r="E36" s="9">
        <f t="shared" si="0"/>
        <v>62993.580873395833</v>
      </c>
      <c r="F36" s="9">
        <f t="shared" si="1"/>
        <v>48111.597723759995</v>
      </c>
      <c r="G36" s="9">
        <f t="shared" si="2"/>
        <v>0</v>
      </c>
      <c r="H36" s="9">
        <f t="shared" si="8"/>
        <v>1370976.7960650723</v>
      </c>
      <c r="I36" s="13">
        <f t="shared" si="9"/>
        <v>847857.48195238935</v>
      </c>
      <c r="J36" s="13">
        <f t="shared" si="3"/>
        <v>24936.984763305671</v>
      </c>
      <c r="K36" s="13">
        <f t="shared" si="4"/>
        <v>31742.868684428788</v>
      </c>
      <c r="L36" s="13">
        <f t="shared" si="5"/>
        <v>0</v>
      </c>
      <c r="M36" s="13">
        <f t="shared" si="10"/>
        <v>904537.33540012373</v>
      </c>
    </row>
    <row r="37" spans="3:13" x14ac:dyDescent="0.25">
      <c r="C37">
        <f t="shared" si="6"/>
        <v>22</v>
      </c>
      <c r="D37" s="9">
        <f t="shared" si="7"/>
        <v>1370976.7960650723</v>
      </c>
      <c r="E37" s="9">
        <f t="shared" si="0"/>
        <v>68548.839803253621</v>
      </c>
      <c r="F37" s="9">
        <f t="shared" si="1"/>
        <v>49073.829678235197</v>
      </c>
      <c r="G37" s="9">
        <f t="shared" si="2"/>
        <v>0</v>
      </c>
      <c r="H37" s="9">
        <f t="shared" si="8"/>
        <v>1488599.4655465609</v>
      </c>
      <c r="I37" s="13">
        <f t="shared" si="9"/>
        <v>904537.33540012373</v>
      </c>
      <c r="J37" s="13">
        <f t="shared" si="3"/>
        <v>26604.039276474334</v>
      </c>
      <c r="K37" s="13">
        <f t="shared" si="4"/>
        <v>31742.868684428788</v>
      </c>
      <c r="L37" s="13">
        <f t="shared" si="5"/>
        <v>0</v>
      </c>
      <c r="M37" s="13">
        <f t="shared" si="10"/>
        <v>962884.24336102686</v>
      </c>
    </row>
    <row r="38" spans="3:13" x14ac:dyDescent="0.25">
      <c r="C38">
        <f t="shared" si="6"/>
        <v>23</v>
      </c>
      <c r="D38" s="9">
        <f t="shared" si="7"/>
        <v>1488599.4655465609</v>
      </c>
      <c r="E38" s="9">
        <f t="shared" si="0"/>
        <v>74429.973277328056</v>
      </c>
      <c r="F38" s="9">
        <f t="shared" si="1"/>
        <v>50055.306271799891</v>
      </c>
      <c r="G38" s="9">
        <f t="shared" si="2"/>
        <v>0</v>
      </c>
      <c r="H38" s="9">
        <f t="shared" si="8"/>
        <v>1613084.7450956888</v>
      </c>
      <c r="I38" s="13">
        <f t="shared" si="9"/>
        <v>962884.24336102686</v>
      </c>
      <c r="J38" s="13">
        <f t="shared" si="3"/>
        <v>28320.124804736199</v>
      </c>
      <c r="K38" s="13">
        <f t="shared" si="4"/>
        <v>31742.868684428788</v>
      </c>
      <c r="L38" s="13">
        <f t="shared" si="5"/>
        <v>0</v>
      </c>
      <c r="M38" s="13">
        <f t="shared" si="10"/>
        <v>1022947.2368501918</v>
      </c>
    </row>
    <row r="39" spans="3:13" x14ac:dyDescent="0.25">
      <c r="C39">
        <f t="shared" si="6"/>
        <v>24</v>
      </c>
      <c r="D39" s="9">
        <f t="shared" si="7"/>
        <v>1613084.7450956888</v>
      </c>
      <c r="E39" s="9">
        <f t="shared" si="0"/>
        <v>80654.237254784442</v>
      </c>
      <c r="F39" s="9">
        <f t="shared" si="1"/>
        <v>51056.412397235894</v>
      </c>
      <c r="G39" s="9">
        <f t="shared" si="2"/>
        <v>0</v>
      </c>
      <c r="H39" s="9">
        <f t="shared" si="8"/>
        <v>1744795.3947477092</v>
      </c>
      <c r="I39" s="13">
        <f t="shared" si="9"/>
        <v>1022947.2368501918</v>
      </c>
      <c r="J39" s="13">
        <f t="shared" si="3"/>
        <v>30086.683436770469</v>
      </c>
      <c r="K39" s="13">
        <f t="shared" si="4"/>
        <v>31742.868684428788</v>
      </c>
      <c r="L39" s="13">
        <f t="shared" si="5"/>
        <v>0</v>
      </c>
      <c r="M39" s="13">
        <f t="shared" si="10"/>
        <v>1084776.788971391</v>
      </c>
    </row>
    <row r="40" spans="3:13" x14ac:dyDescent="0.25">
      <c r="C40">
        <f t="shared" si="6"/>
        <v>25</v>
      </c>
      <c r="D40" s="9">
        <f t="shared" si="7"/>
        <v>1744795.3947477092</v>
      </c>
      <c r="E40" s="9">
        <f t="shared" si="0"/>
        <v>87239.769737385461</v>
      </c>
      <c r="F40" s="9">
        <f t="shared" si="1"/>
        <v>52077.540645180612</v>
      </c>
      <c r="G40" s="9">
        <f t="shared" si="2"/>
        <v>0</v>
      </c>
      <c r="H40" s="9">
        <f t="shared" si="8"/>
        <v>1884112.7051302751</v>
      </c>
      <c r="I40" s="13">
        <f t="shared" si="9"/>
        <v>1084776.788971391</v>
      </c>
      <c r="J40" s="13">
        <f t="shared" si="3"/>
        <v>31905.199675629276</v>
      </c>
      <c r="K40" s="13">
        <f t="shared" si="4"/>
        <v>31742.868684428788</v>
      </c>
      <c r="L40" s="13">
        <f t="shared" si="5"/>
        <v>0</v>
      </c>
      <c r="M40" s="13">
        <f t="shared" si="10"/>
        <v>1148424.8573314492</v>
      </c>
    </row>
    <row r="41" spans="3:13" x14ac:dyDescent="0.25">
      <c r="C41">
        <f t="shared" si="6"/>
        <v>26</v>
      </c>
      <c r="D41" s="9">
        <f t="shared" si="7"/>
        <v>1884112.7051302751</v>
      </c>
      <c r="E41" s="9">
        <f t="shared" si="0"/>
        <v>94205.635256513764</v>
      </c>
      <c r="F41" s="9">
        <f t="shared" si="1"/>
        <v>53119.091458084229</v>
      </c>
      <c r="G41" s="9">
        <f t="shared" si="2"/>
        <v>0</v>
      </c>
      <c r="H41" s="9">
        <f t="shared" si="8"/>
        <v>2031437.4318448731</v>
      </c>
      <c r="I41" s="13">
        <f t="shared" si="9"/>
        <v>1148424.8573314492</v>
      </c>
      <c r="J41" s="13">
        <f t="shared" si="3"/>
        <v>33777.201686219225</v>
      </c>
      <c r="K41" s="13">
        <f t="shared" si="4"/>
        <v>31742.868684428788</v>
      </c>
      <c r="L41" s="13">
        <f t="shared" si="5"/>
        <v>0</v>
      </c>
      <c r="M41" s="13">
        <f t="shared" si="10"/>
        <v>1213944.9277020972</v>
      </c>
    </row>
    <row r="42" spans="3:13" x14ac:dyDescent="0.25">
      <c r="C42">
        <f t="shared" si="6"/>
        <v>27</v>
      </c>
      <c r="D42" s="9">
        <f t="shared" si="7"/>
        <v>2031437.4318448731</v>
      </c>
      <c r="E42" s="9">
        <f t="shared" si="0"/>
        <v>101571.87159224367</v>
      </c>
      <c r="F42" s="9">
        <f t="shared" si="1"/>
        <v>54181.473287245906</v>
      </c>
      <c r="G42" s="9">
        <f t="shared" si="2"/>
        <v>0</v>
      </c>
      <c r="H42" s="9">
        <f t="shared" si="8"/>
        <v>2187190.7767243623</v>
      </c>
      <c r="I42" s="13">
        <f t="shared" si="9"/>
        <v>1213944.9277020972</v>
      </c>
      <c r="J42" s="13">
        <f t="shared" si="3"/>
        <v>35704.262579473587</v>
      </c>
      <c r="K42" s="13">
        <f t="shared" si="4"/>
        <v>31742.868684428788</v>
      </c>
      <c r="L42" s="13">
        <f t="shared" si="5"/>
        <v>0</v>
      </c>
      <c r="M42" s="13">
        <f t="shared" si="10"/>
        <v>1281392.0589659996</v>
      </c>
    </row>
    <row r="43" spans="3:13" x14ac:dyDescent="0.25">
      <c r="C43">
        <f t="shared" si="6"/>
        <v>28</v>
      </c>
      <c r="D43" s="9">
        <f t="shared" si="7"/>
        <v>2187190.7767243623</v>
      </c>
      <c r="E43" s="9">
        <f t="shared" si="0"/>
        <v>109359.53883621813</v>
      </c>
      <c r="F43" s="9">
        <f t="shared" si="1"/>
        <v>55265.102752990832</v>
      </c>
      <c r="G43" s="9">
        <f t="shared" si="2"/>
        <v>0</v>
      </c>
      <c r="H43" s="9">
        <f t="shared" si="8"/>
        <v>2351815.4183135713</v>
      </c>
      <c r="I43" s="13">
        <f t="shared" si="9"/>
        <v>1281392.0589659996</v>
      </c>
      <c r="J43" s="13">
        <f t="shared" si="3"/>
        <v>37688.001734294259</v>
      </c>
      <c r="K43" s="13">
        <f t="shared" si="4"/>
        <v>31742.868684428788</v>
      </c>
      <c r="L43" s="13">
        <f t="shared" si="5"/>
        <v>0</v>
      </c>
      <c r="M43" s="13">
        <f t="shared" si="10"/>
        <v>1350822.9293847226</v>
      </c>
    </row>
    <row r="44" spans="3:13" x14ac:dyDescent="0.25">
      <c r="C44">
        <f t="shared" si="6"/>
        <v>29</v>
      </c>
      <c r="D44" s="9">
        <f t="shared" si="7"/>
        <v>2351815.4183135713</v>
      </c>
      <c r="E44" s="9">
        <f t="shared" si="0"/>
        <v>117590.77091567857</v>
      </c>
      <c r="F44" s="9">
        <f t="shared" si="1"/>
        <v>56370.40480805064</v>
      </c>
      <c r="G44" s="9">
        <f t="shared" si="2"/>
        <v>0</v>
      </c>
      <c r="H44" s="9">
        <f t="shared" si="8"/>
        <v>2525776.5940373004</v>
      </c>
      <c r="I44" s="13">
        <f t="shared" si="9"/>
        <v>1350822.9293847226</v>
      </c>
      <c r="J44" s="13">
        <f t="shared" si="3"/>
        <v>39730.086158374354</v>
      </c>
      <c r="K44" s="13">
        <f t="shared" si="4"/>
        <v>31742.868684428788</v>
      </c>
      <c r="L44" s="13">
        <f t="shared" si="5"/>
        <v>0</v>
      </c>
      <c r="M44" s="13">
        <f t="shared" si="10"/>
        <v>1422295.8842275257</v>
      </c>
    </row>
    <row r="45" spans="3:13" x14ac:dyDescent="0.25">
      <c r="C45">
        <f t="shared" si="6"/>
        <v>30</v>
      </c>
      <c r="D45" s="9">
        <f t="shared" si="7"/>
        <v>2525776.5940373004</v>
      </c>
      <c r="E45" s="9">
        <f t="shared" si="0"/>
        <v>126288.82970186503</v>
      </c>
      <c r="F45" s="9">
        <f t="shared" si="1"/>
        <v>57497.812904211663</v>
      </c>
      <c r="G45" s="9">
        <f t="shared" si="2"/>
        <v>0</v>
      </c>
      <c r="H45" s="9">
        <f t="shared" si="8"/>
        <v>2709563.2366433772</v>
      </c>
      <c r="I45" s="13">
        <f t="shared" si="9"/>
        <v>1422295.8842275257</v>
      </c>
      <c r="J45" s="13">
        <f t="shared" si="3"/>
        <v>41832.231889045041</v>
      </c>
      <c r="K45" s="13">
        <f t="shared" si="4"/>
        <v>31742.868684428788</v>
      </c>
      <c r="L45" s="13">
        <f t="shared" si="5"/>
        <v>0</v>
      </c>
      <c r="M45" s="13">
        <f t="shared" si="10"/>
        <v>1495870.9848009995</v>
      </c>
    </row>
    <row r="46" spans="3:13" x14ac:dyDescent="0.25">
      <c r="C46">
        <f t="shared" si="6"/>
        <v>31</v>
      </c>
      <c r="D46" s="9">
        <f t="shared" si="7"/>
        <v>2709563.2366433772</v>
      </c>
      <c r="E46" s="9">
        <f t="shared" si="0"/>
        <v>135478.16183216887</v>
      </c>
      <c r="F46" s="9">
        <f t="shared" si="1"/>
        <v>0</v>
      </c>
      <c r="G46" s="9">
        <f t="shared" si="2"/>
        <v>-184758.881578542</v>
      </c>
      <c r="H46" s="9">
        <f t="shared" si="8"/>
        <v>2660282.5168970041</v>
      </c>
      <c r="I46" s="13">
        <f t="shared" si="9"/>
        <v>1495870.9848009995</v>
      </c>
      <c r="J46" s="13">
        <f t="shared" si="3"/>
        <v>43996.205435323689</v>
      </c>
      <c r="K46" s="13">
        <f t="shared" si="4"/>
        <v>0</v>
      </c>
      <c r="L46" s="13">
        <f t="shared" si="5"/>
        <v>-100000</v>
      </c>
      <c r="M46" s="13">
        <f t="shared" si="10"/>
        <v>1439867.1902363233</v>
      </c>
    </row>
    <row r="47" spans="3:13" x14ac:dyDescent="0.25">
      <c r="C47">
        <f t="shared" si="6"/>
        <v>32</v>
      </c>
      <c r="D47" s="9">
        <f t="shared" si="7"/>
        <v>2660282.5168970041</v>
      </c>
      <c r="E47" s="9">
        <f t="shared" si="0"/>
        <v>133014.1258448502</v>
      </c>
      <c r="F47" s="9">
        <f t="shared" si="1"/>
        <v>0</v>
      </c>
      <c r="G47" s="9">
        <f t="shared" si="2"/>
        <v>-188454.0592101129</v>
      </c>
      <c r="H47" s="9">
        <f t="shared" si="8"/>
        <v>2604842.5835317415</v>
      </c>
      <c r="I47" s="13">
        <f t="shared" si="9"/>
        <v>1439867.1902363233</v>
      </c>
      <c r="J47" s="13">
        <f t="shared" si="3"/>
        <v>42349.035006950857</v>
      </c>
      <c r="K47" s="13">
        <f t="shared" si="4"/>
        <v>0</v>
      </c>
      <c r="L47" s="13">
        <f t="shared" si="5"/>
        <v>-100000</v>
      </c>
      <c r="M47" s="13">
        <f t="shared" si="10"/>
        <v>1382216.2252432741</v>
      </c>
    </row>
    <row r="48" spans="3:13" x14ac:dyDescent="0.25">
      <c r="C48">
        <f t="shared" si="6"/>
        <v>33</v>
      </c>
      <c r="D48" s="9">
        <f t="shared" si="7"/>
        <v>2604842.5835317415</v>
      </c>
      <c r="E48" s="9">
        <f t="shared" ref="E48:E65" si="11">D48*nominal</f>
        <v>130242.12917658708</v>
      </c>
      <c r="F48" s="9">
        <f t="shared" ref="F48:F65" si="12">K48*(1+inflation)^$C48</f>
        <v>0</v>
      </c>
      <c r="G48" s="9">
        <f t="shared" ref="G48:G65" si="13">L48*(1+inflation)^$C48</f>
        <v>-192223.14039431515</v>
      </c>
      <c r="H48" s="9">
        <f t="shared" si="8"/>
        <v>2542861.5723140133</v>
      </c>
      <c r="I48" s="13">
        <f t="shared" si="9"/>
        <v>1382216.2252432741</v>
      </c>
      <c r="J48" s="13">
        <f t="shared" ref="J48:J79" si="14">I48*real</f>
        <v>40653.418389508224</v>
      </c>
      <c r="K48" s="13">
        <f t="shared" ref="K48:K65" si="15">IF(C48&lt;=n_saving,deposit,0)</f>
        <v>0</v>
      </c>
      <c r="L48" s="13">
        <f t="shared" ref="L48:L65" si="16">IF(C48&gt;n_saving,-withdrawal,0)</f>
        <v>-100000</v>
      </c>
      <c r="M48" s="13">
        <f t="shared" si="10"/>
        <v>1322869.6436327824</v>
      </c>
    </row>
    <row r="49" spans="3:13" x14ac:dyDescent="0.25">
      <c r="C49">
        <f t="shared" si="6"/>
        <v>34</v>
      </c>
      <c r="D49" s="9">
        <f t="shared" si="7"/>
        <v>2542861.5723140133</v>
      </c>
      <c r="E49" s="9">
        <f t="shared" si="11"/>
        <v>127143.07861570067</v>
      </c>
      <c r="F49" s="9">
        <f t="shared" si="12"/>
        <v>0</v>
      </c>
      <c r="G49" s="9">
        <f t="shared" si="13"/>
        <v>-196067.60320220146</v>
      </c>
      <c r="H49" s="9">
        <f t="shared" si="8"/>
        <v>2473937.0477275127</v>
      </c>
      <c r="I49" s="13">
        <f t="shared" si="9"/>
        <v>1322869.6436327824</v>
      </c>
      <c r="J49" s="13">
        <f t="shared" si="14"/>
        <v>38907.930695081988</v>
      </c>
      <c r="K49" s="13">
        <f t="shared" si="15"/>
        <v>0</v>
      </c>
      <c r="L49" s="13">
        <f t="shared" si="16"/>
        <v>-100000</v>
      </c>
      <c r="M49" s="13">
        <f t="shared" si="10"/>
        <v>1261777.5743278645</v>
      </c>
    </row>
    <row r="50" spans="3:13" x14ac:dyDescent="0.25">
      <c r="C50">
        <f t="shared" si="6"/>
        <v>35</v>
      </c>
      <c r="D50" s="9">
        <f t="shared" si="7"/>
        <v>2473937.0477275127</v>
      </c>
      <c r="E50" s="9">
        <f t="shared" si="11"/>
        <v>123696.85238637564</v>
      </c>
      <c r="F50" s="9">
        <f t="shared" si="12"/>
        <v>0</v>
      </c>
      <c r="G50" s="9">
        <f t="shared" si="13"/>
        <v>-199988.95526624547</v>
      </c>
      <c r="H50" s="9">
        <f t="shared" si="8"/>
        <v>2397644.9448476424</v>
      </c>
      <c r="I50" s="13">
        <f t="shared" si="9"/>
        <v>1261777.5743278645</v>
      </c>
      <c r="J50" s="13">
        <f t="shared" si="14"/>
        <v>37111.105127290277</v>
      </c>
      <c r="K50" s="13">
        <f t="shared" si="15"/>
        <v>0</v>
      </c>
      <c r="L50" s="13">
        <f t="shared" si="16"/>
        <v>-100000</v>
      </c>
      <c r="M50" s="13">
        <f t="shared" si="10"/>
        <v>1198888.6794551548</v>
      </c>
    </row>
    <row r="51" spans="3:13" x14ac:dyDescent="0.25">
      <c r="C51">
        <f t="shared" si="6"/>
        <v>36</v>
      </c>
      <c r="D51" s="9">
        <f t="shared" si="7"/>
        <v>2397644.9448476424</v>
      </c>
      <c r="E51" s="9">
        <f t="shared" si="11"/>
        <v>119882.24724238213</v>
      </c>
      <c r="F51" s="9">
        <f t="shared" si="12"/>
        <v>0</v>
      </c>
      <c r="G51" s="9">
        <f t="shared" si="13"/>
        <v>-203988.73437157038</v>
      </c>
      <c r="H51" s="9">
        <f t="shared" si="8"/>
        <v>2313538.4577184543</v>
      </c>
      <c r="I51" s="13">
        <f t="shared" si="9"/>
        <v>1198888.6794551548</v>
      </c>
      <c r="J51" s="13">
        <f t="shared" si="14"/>
        <v>35261.431748681163</v>
      </c>
      <c r="K51" s="13">
        <f t="shared" si="15"/>
        <v>0</v>
      </c>
      <c r="L51" s="13">
        <f t="shared" si="16"/>
        <v>-100000</v>
      </c>
      <c r="M51" s="13">
        <f t="shared" si="10"/>
        <v>1134150.111203836</v>
      </c>
    </row>
    <row r="52" spans="3:13" x14ac:dyDescent="0.25">
      <c r="C52">
        <f t="shared" si="6"/>
        <v>37</v>
      </c>
      <c r="D52" s="9">
        <f t="shared" si="7"/>
        <v>2313538.4577184543</v>
      </c>
      <c r="E52" s="9">
        <f t="shared" si="11"/>
        <v>115676.92288592272</v>
      </c>
      <c r="F52" s="9">
        <f t="shared" si="12"/>
        <v>0</v>
      </c>
      <c r="G52" s="9">
        <f t="shared" si="13"/>
        <v>-208068.50905900181</v>
      </c>
      <c r="H52" s="9">
        <f t="shared" si="8"/>
        <v>2221146.8715453753</v>
      </c>
      <c r="I52" s="13">
        <f t="shared" si="9"/>
        <v>1134150.111203836</v>
      </c>
      <c r="J52" s="13">
        <f t="shared" si="14"/>
        <v>33357.356211877661</v>
      </c>
      <c r="K52" s="13">
        <f t="shared" si="15"/>
        <v>0</v>
      </c>
      <c r="L52" s="13">
        <f t="shared" si="16"/>
        <v>-100000</v>
      </c>
      <c r="M52" s="13">
        <f t="shared" si="10"/>
        <v>1067507.4674157137</v>
      </c>
    </row>
    <row r="53" spans="3:13" x14ac:dyDescent="0.25">
      <c r="C53">
        <f t="shared" si="6"/>
        <v>38</v>
      </c>
      <c r="D53" s="9">
        <f t="shared" si="7"/>
        <v>2221146.8715453753</v>
      </c>
      <c r="E53" s="9">
        <f t="shared" si="11"/>
        <v>111057.34357726877</v>
      </c>
      <c r="F53" s="9">
        <f t="shared" si="12"/>
        <v>0</v>
      </c>
      <c r="G53" s="9">
        <f t="shared" si="13"/>
        <v>-212229.87924018185</v>
      </c>
      <c r="H53" s="9">
        <f t="shared" si="8"/>
        <v>2119974.3358824621</v>
      </c>
      <c r="I53" s="13">
        <f t="shared" si="9"/>
        <v>1067507.4674157137</v>
      </c>
      <c r="J53" s="13">
        <f t="shared" si="14"/>
        <v>31397.278453403469</v>
      </c>
      <c r="K53" s="13">
        <f t="shared" si="15"/>
        <v>0</v>
      </c>
      <c r="L53" s="13">
        <f t="shared" si="16"/>
        <v>-100000</v>
      </c>
      <c r="M53" s="13">
        <f t="shared" si="10"/>
        <v>998904.74586911709</v>
      </c>
    </row>
    <row r="54" spans="3:13" x14ac:dyDescent="0.25">
      <c r="C54">
        <f t="shared" si="6"/>
        <v>39</v>
      </c>
      <c r="D54" s="9">
        <f t="shared" si="7"/>
        <v>2119974.3358824621</v>
      </c>
      <c r="E54" s="9">
        <f t="shared" si="11"/>
        <v>105998.71679412312</v>
      </c>
      <c r="F54" s="9">
        <f t="shared" si="12"/>
        <v>0</v>
      </c>
      <c r="G54" s="9">
        <f t="shared" si="13"/>
        <v>-216474.47682498541</v>
      </c>
      <c r="H54" s="9">
        <f t="shared" si="8"/>
        <v>2009498.5758515997</v>
      </c>
      <c r="I54" s="13">
        <f t="shared" si="9"/>
        <v>998904.74586911709</v>
      </c>
      <c r="J54" s="13">
        <f t="shared" si="14"/>
        <v>29379.551349091798</v>
      </c>
      <c r="K54" s="13">
        <f t="shared" si="15"/>
        <v>0</v>
      </c>
      <c r="L54" s="13">
        <f t="shared" si="16"/>
        <v>-100000</v>
      </c>
      <c r="M54" s="13">
        <f t="shared" si="10"/>
        <v>928284.2972182089</v>
      </c>
    </row>
    <row r="55" spans="3:13" x14ac:dyDescent="0.25">
      <c r="C55">
        <f t="shared" si="6"/>
        <v>40</v>
      </c>
      <c r="D55" s="9">
        <f t="shared" si="7"/>
        <v>2009498.5758515997</v>
      </c>
      <c r="E55" s="9">
        <f t="shared" si="11"/>
        <v>100474.92879257999</v>
      </c>
      <c r="F55" s="9">
        <f t="shared" si="12"/>
        <v>0</v>
      </c>
      <c r="G55" s="9">
        <f t="shared" si="13"/>
        <v>-220803.96636148519</v>
      </c>
      <c r="H55" s="9">
        <f t="shared" si="8"/>
        <v>1889169.5382826945</v>
      </c>
      <c r="I55" s="13">
        <f t="shared" si="9"/>
        <v>928284.2972182089</v>
      </c>
      <c r="J55" s="13">
        <f t="shared" si="14"/>
        <v>27302.47932994743</v>
      </c>
      <c r="K55" s="13">
        <f t="shared" si="15"/>
        <v>0</v>
      </c>
      <c r="L55" s="13">
        <f t="shared" si="16"/>
        <v>-100000</v>
      </c>
      <c r="M55" s="13">
        <f t="shared" si="10"/>
        <v>855586.77654815628</v>
      </c>
    </row>
    <row r="56" spans="3:13" x14ac:dyDescent="0.25">
      <c r="C56">
        <f t="shared" si="6"/>
        <v>41</v>
      </c>
      <c r="D56" s="9">
        <f t="shared" si="7"/>
        <v>1889169.5382826945</v>
      </c>
      <c r="E56" s="9">
        <f t="shared" si="11"/>
        <v>94458.476914134735</v>
      </c>
      <c r="F56" s="9">
        <f t="shared" si="12"/>
        <v>0</v>
      </c>
      <c r="G56" s="9">
        <f t="shared" si="13"/>
        <v>-225220.04568871489</v>
      </c>
      <c r="H56" s="9">
        <f t="shared" si="8"/>
        <v>1758407.9695081145</v>
      </c>
      <c r="I56" s="13">
        <f t="shared" si="9"/>
        <v>855586.77654815628</v>
      </c>
      <c r="J56" s="13">
        <f t="shared" si="14"/>
        <v>25164.316957298815</v>
      </c>
      <c r="K56" s="13">
        <f t="shared" si="15"/>
        <v>0</v>
      </c>
      <c r="L56" s="13">
        <f t="shared" si="16"/>
        <v>-100000</v>
      </c>
      <c r="M56" s="13">
        <f t="shared" si="10"/>
        <v>780751.09350545506</v>
      </c>
    </row>
    <row r="57" spans="3:13" x14ac:dyDescent="0.25">
      <c r="C57">
        <f t="shared" si="6"/>
        <v>42</v>
      </c>
      <c r="D57" s="9">
        <f t="shared" si="7"/>
        <v>1758407.9695081145</v>
      </c>
      <c r="E57" s="9">
        <f t="shared" si="11"/>
        <v>87920.398475405731</v>
      </c>
      <c r="F57" s="9">
        <f t="shared" si="12"/>
        <v>0</v>
      </c>
      <c r="G57" s="9">
        <f t="shared" si="13"/>
        <v>-229724.44660248916</v>
      </c>
      <c r="H57" s="9">
        <f t="shared" si="8"/>
        <v>1616603.9213810312</v>
      </c>
      <c r="I57" s="13">
        <f t="shared" si="9"/>
        <v>780751.09350545506</v>
      </c>
      <c r="J57" s="13">
        <f t="shared" si="14"/>
        <v>22963.26745604289</v>
      </c>
      <c r="K57" s="13">
        <f t="shared" si="15"/>
        <v>0</v>
      </c>
      <c r="L57" s="13">
        <f t="shared" si="16"/>
        <v>-100000</v>
      </c>
      <c r="M57" s="13">
        <f t="shared" si="10"/>
        <v>703714.36096149799</v>
      </c>
    </row>
    <row r="58" spans="3:13" x14ac:dyDescent="0.25">
      <c r="C58">
        <f t="shared" si="6"/>
        <v>43</v>
      </c>
      <c r="D58" s="9">
        <f t="shared" si="7"/>
        <v>1616603.9213810312</v>
      </c>
      <c r="E58" s="9">
        <f t="shared" si="11"/>
        <v>80830.19606905157</v>
      </c>
      <c r="F58" s="9">
        <f t="shared" si="12"/>
        <v>0</v>
      </c>
      <c r="G58" s="9">
        <f t="shared" si="13"/>
        <v>-234318.93553453893</v>
      </c>
      <c r="H58" s="9">
        <f t="shared" si="8"/>
        <v>1463115.1819155437</v>
      </c>
      <c r="I58" s="13">
        <f t="shared" si="9"/>
        <v>703714.36096149799</v>
      </c>
      <c r="J58" s="13">
        <f t="shared" si="14"/>
        <v>20697.481204750024</v>
      </c>
      <c r="K58" s="13">
        <f t="shared" si="15"/>
        <v>0</v>
      </c>
      <c r="L58" s="13">
        <f t="shared" si="16"/>
        <v>-100000</v>
      </c>
      <c r="M58" s="13">
        <f t="shared" si="10"/>
        <v>624411.84216624801</v>
      </c>
    </row>
    <row r="59" spans="3:13" x14ac:dyDescent="0.25">
      <c r="C59">
        <f t="shared" si="6"/>
        <v>44</v>
      </c>
      <c r="D59" s="9">
        <f t="shared" si="7"/>
        <v>1463115.1819155437</v>
      </c>
      <c r="E59" s="9">
        <f t="shared" si="11"/>
        <v>73155.75909577719</v>
      </c>
      <c r="F59" s="9">
        <f t="shared" si="12"/>
        <v>0</v>
      </c>
      <c r="G59" s="9">
        <f t="shared" si="13"/>
        <v>-239005.31424522976</v>
      </c>
      <c r="H59" s="9">
        <f t="shared" si="8"/>
        <v>1297265.6267660912</v>
      </c>
      <c r="I59" s="13">
        <f t="shared" si="9"/>
        <v>624411.84216624801</v>
      </c>
      <c r="J59" s="13">
        <f t="shared" si="14"/>
        <v>18365.054181360309</v>
      </c>
      <c r="K59" s="13">
        <f t="shared" si="15"/>
        <v>0</v>
      </c>
      <c r="L59" s="13">
        <f t="shared" si="16"/>
        <v>-100000</v>
      </c>
      <c r="M59" s="13">
        <f t="shared" si="10"/>
        <v>542776.8963476083</v>
      </c>
    </row>
    <row r="60" spans="3:13" x14ac:dyDescent="0.25">
      <c r="C60">
        <f t="shared" si="6"/>
        <v>45</v>
      </c>
      <c r="D60" s="9">
        <f t="shared" si="7"/>
        <v>1297265.6267660912</v>
      </c>
      <c r="E60" s="9">
        <f t="shared" si="11"/>
        <v>64863.281338304565</v>
      </c>
      <c r="F60" s="9">
        <f t="shared" si="12"/>
        <v>0</v>
      </c>
      <c r="G60" s="9">
        <f t="shared" si="13"/>
        <v>-243785.42053013432</v>
      </c>
      <c r="H60" s="9">
        <f t="shared" si="8"/>
        <v>1118343.4875742614</v>
      </c>
      <c r="I60" s="13">
        <f t="shared" si="9"/>
        <v>542776.8963476083</v>
      </c>
      <c r="J60" s="13">
        <f t="shared" si="14"/>
        <v>15964.026363165014</v>
      </c>
      <c r="K60" s="13">
        <f t="shared" si="15"/>
        <v>0</v>
      </c>
      <c r="L60" s="13">
        <f t="shared" si="16"/>
        <v>-100000</v>
      </c>
      <c r="M60" s="13">
        <f t="shared" si="10"/>
        <v>458740.9227107733</v>
      </c>
    </row>
    <row r="61" spans="3:13" x14ac:dyDescent="0.25">
      <c r="C61">
        <f t="shared" si="6"/>
        <v>46</v>
      </c>
      <c r="D61" s="9">
        <f t="shared" si="7"/>
        <v>1118343.4875742614</v>
      </c>
      <c r="E61" s="9">
        <f t="shared" si="11"/>
        <v>55917.174378713069</v>
      </c>
      <c r="F61" s="9">
        <f t="shared" si="12"/>
        <v>0</v>
      </c>
      <c r="G61" s="9">
        <f t="shared" si="13"/>
        <v>-248661.12894073705</v>
      </c>
      <c r="H61" s="9">
        <f t="shared" si="8"/>
        <v>925599.5330122374</v>
      </c>
      <c r="I61" s="13">
        <f t="shared" si="9"/>
        <v>458740.9227107733</v>
      </c>
      <c r="J61" s="13">
        <f t="shared" si="14"/>
        <v>13492.38007972868</v>
      </c>
      <c r="K61" s="13">
        <f t="shared" si="15"/>
        <v>0</v>
      </c>
      <c r="L61" s="13">
        <f t="shared" si="16"/>
        <v>-100000</v>
      </c>
      <c r="M61" s="13">
        <f t="shared" si="10"/>
        <v>372233.30279050197</v>
      </c>
    </row>
    <row r="62" spans="3:13" x14ac:dyDescent="0.25">
      <c r="C62">
        <f t="shared" si="6"/>
        <v>47</v>
      </c>
      <c r="D62" s="9">
        <f t="shared" si="7"/>
        <v>925599.5330122374</v>
      </c>
      <c r="E62" s="9">
        <f t="shared" si="11"/>
        <v>46279.976650611876</v>
      </c>
      <c r="F62" s="9">
        <f t="shared" si="12"/>
        <v>0</v>
      </c>
      <c r="G62" s="9">
        <f t="shared" si="13"/>
        <v>-253634.35151955168</v>
      </c>
      <c r="H62" s="9">
        <f t="shared" si="8"/>
        <v>718245.15814329754</v>
      </c>
      <c r="I62" s="13">
        <f t="shared" si="9"/>
        <v>372233.30279050197</v>
      </c>
      <c r="J62" s="13">
        <f t="shared" si="14"/>
        <v>10948.038317367749</v>
      </c>
      <c r="K62" s="13">
        <f t="shared" si="15"/>
        <v>0</v>
      </c>
      <c r="L62" s="13">
        <f t="shared" si="16"/>
        <v>-100000</v>
      </c>
      <c r="M62" s="13">
        <f t="shared" si="10"/>
        <v>283181.3411078697</v>
      </c>
    </row>
    <row r="63" spans="3:13" x14ac:dyDescent="0.25">
      <c r="C63">
        <f t="shared" si="6"/>
        <v>48</v>
      </c>
      <c r="D63" s="9">
        <f t="shared" si="7"/>
        <v>718245.15814329754</v>
      </c>
      <c r="E63" s="9">
        <f t="shared" si="11"/>
        <v>35912.25790716488</v>
      </c>
      <c r="F63" s="9">
        <f t="shared" si="12"/>
        <v>0</v>
      </c>
      <c r="G63" s="9">
        <f t="shared" si="13"/>
        <v>-258707.03854994278</v>
      </c>
      <c r="H63" s="9">
        <f t="shared" si="8"/>
        <v>495450.37750051962</v>
      </c>
      <c r="I63" s="13">
        <f t="shared" si="9"/>
        <v>283181.3411078697</v>
      </c>
      <c r="J63" s="13">
        <f t="shared" si="14"/>
        <v>8328.8629737609062</v>
      </c>
      <c r="K63" s="13">
        <f t="shared" si="15"/>
        <v>0</v>
      </c>
      <c r="L63" s="13">
        <f t="shared" si="16"/>
        <v>-100000</v>
      </c>
      <c r="M63" s="13">
        <f t="shared" si="10"/>
        <v>191510.20408163063</v>
      </c>
    </row>
    <row r="64" spans="3:13" x14ac:dyDescent="0.25">
      <c r="C64">
        <f t="shared" si="6"/>
        <v>49</v>
      </c>
      <c r="D64" s="9">
        <f t="shared" si="7"/>
        <v>495450.37750051962</v>
      </c>
      <c r="E64" s="9">
        <f t="shared" si="11"/>
        <v>24772.518875025984</v>
      </c>
      <c r="F64" s="9">
        <f t="shared" si="12"/>
        <v>0</v>
      </c>
      <c r="G64" s="9">
        <f t="shared" si="13"/>
        <v>-263881.17932094162</v>
      </c>
      <c r="H64" s="9">
        <f t="shared" si="8"/>
        <v>256341.71705460397</v>
      </c>
      <c r="I64" s="13">
        <f t="shared" si="9"/>
        <v>191510.20408163063</v>
      </c>
      <c r="J64" s="13">
        <f t="shared" si="14"/>
        <v>5632.6530612244524</v>
      </c>
      <c r="K64" s="13">
        <f t="shared" si="15"/>
        <v>0</v>
      </c>
      <c r="L64" s="13">
        <f t="shared" si="16"/>
        <v>-100000</v>
      </c>
      <c r="M64" s="13">
        <f t="shared" si="10"/>
        <v>97142.857142855064</v>
      </c>
    </row>
    <row r="65" spans="3:13" x14ac:dyDescent="0.25">
      <c r="C65">
        <f t="shared" si="6"/>
        <v>50</v>
      </c>
      <c r="D65" s="9">
        <f t="shared" si="7"/>
        <v>256341.71705460397</v>
      </c>
      <c r="E65" s="9">
        <f t="shared" si="11"/>
        <v>12817.085852730199</v>
      </c>
      <c r="F65" s="9">
        <f t="shared" si="12"/>
        <v>0</v>
      </c>
      <c r="G65" s="9">
        <f t="shared" si="13"/>
        <v>-269158.80290736048</v>
      </c>
      <c r="H65" s="9">
        <f t="shared" si="8"/>
        <v>-2.6309862732887268E-8</v>
      </c>
      <c r="I65" s="13">
        <f t="shared" si="9"/>
        <v>97142.857142855064</v>
      </c>
      <c r="J65" s="13">
        <f t="shared" si="14"/>
        <v>2857.1428571428073</v>
      </c>
      <c r="K65" s="13">
        <f t="shared" si="15"/>
        <v>0</v>
      </c>
      <c r="L65" s="13">
        <f t="shared" si="16"/>
        <v>-100000</v>
      </c>
      <c r="M65" s="13">
        <f t="shared" si="10"/>
        <v>-2.1245796233415604E-9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2276-40B1-4DD4-8C3B-3D600A596FD0}">
  <dimension ref="A1:M66"/>
  <sheetViews>
    <sheetView zoomScale="145" zoomScaleNormal="145" workbookViewId="0">
      <pane ySplit="16" topLeftCell="A17" activePane="bottomLeft" state="frozen"/>
      <selection pane="bottomLeft" activeCell="A17" sqref="A17"/>
    </sheetView>
  </sheetViews>
  <sheetFormatPr defaultRowHeight="15" x14ac:dyDescent="0.25"/>
  <cols>
    <col min="1" max="1" width="3.140625" customWidth="1"/>
    <col min="2" max="2" width="24.85546875" bestFit="1" customWidth="1"/>
    <col min="3" max="3" width="14.7109375" customWidth="1"/>
    <col min="4" max="13" width="16.140625" customWidth="1"/>
  </cols>
  <sheetData>
    <row r="1" spans="1:13" x14ac:dyDescent="0.25">
      <c r="A1" s="2" t="s">
        <v>0</v>
      </c>
    </row>
    <row r="2" spans="1:13" x14ac:dyDescent="0.25">
      <c r="B2" t="s">
        <v>16</v>
      </c>
      <c r="C2" s="1">
        <v>100000</v>
      </c>
    </row>
    <row r="3" spans="1:13" x14ac:dyDescent="0.25">
      <c r="B3" t="s">
        <v>2</v>
      </c>
      <c r="C3">
        <v>20</v>
      </c>
    </row>
    <row r="4" spans="1:13" x14ac:dyDescent="0.25">
      <c r="B4" t="s">
        <v>3</v>
      </c>
      <c r="C4">
        <v>30</v>
      </c>
    </row>
    <row r="5" spans="1:13" x14ac:dyDescent="0.25">
      <c r="B5" t="s">
        <v>13</v>
      </c>
      <c r="C5" s="3">
        <v>0.05</v>
      </c>
    </row>
    <row r="6" spans="1:13" x14ac:dyDescent="0.25">
      <c r="B6" t="s">
        <v>14</v>
      </c>
      <c r="C6" s="3">
        <v>0.02</v>
      </c>
    </row>
    <row r="7" spans="1:13" x14ac:dyDescent="0.25">
      <c r="B7" t="s">
        <v>11</v>
      </c>
      <c r="C7" s="4">
        <v>0</v>
      </c>
    </row>
    <row r="9" spans="1:13" x14ac:dyDescent="0.25">
      <c r="A9" s="2" t="s">
        <v>4</v>
      </c>
    </row>
    <row r="10" spans="1:13" x14ac:dyDescent="0.25">
      <c r="A10" s="2"/>
      <c r="B10" t="s">
        <v>15</v>
      </c>
      <c r="C10" s="14">
        <f>(1+nominal)/(1+inflation)-1</f>
        <v>2.941176470588247E-2</v>
      </c>
      <c r="D10" t="str">
        <f ca="1">_xlfn.FORMULATEXT(C10)</f>
        <v>=(1+nominal)/(1+inflation)-1</v>
      </c>
    </row>
    <row r="11" spans="1:13" x14ac:dyDescent="0.25">
      <c r="B11" t="s">
        <v>17</v>
      </c>
      <c r="C11" s="4">
        <f>PV(real,n_withdraw,-withdrawal,0)</f>
        <v>1495870.984801</v>
      </c>
      <c r="D11" t="str">
        <f ca="1">_xlfn.FORMULATEXT(C11)</f>
        <v>=PV(real,n_withdraw,-withdrawal,0)</v>
      </c>
    </row>
    <row r="12" spans="1:13" x14ac:dyDescent="0.25">
      <c r="B12" t="s">
        <v>19</v>
      </c>
      <c r="C12" s="4">
        <f>C11*(1+inflation)^n_saving</f>
        <v>2709563.2366433828</v>
      </c>
      <c r="D12" t="str">
        <f ca="1">_xlfn.FORMULATEXT(C12)</f>
        <v>=C11*(1+inflation)^n_saving</v>
      </c>
    </row>
    <row r="13" spans="1:13" x14ac:dyDescent="0.25">
      <c r="B13" t="s">
        <v>18</v>
      </c>
      <c r="C13" s="4">
        <f>PMT(nominal,n_saving,beg_bal,-C12)</f>
        <v>40782.815152241965</v>
      </c>
      <c r="D13" t="str">
        <f ca="1">_xlfn.FORMULATEXT(C13)</f>
        <v>=PMT(nominal,n_saving,beg_bal,-C12)</v>
      </c>
    </row>
    <row r="15" spans="1:13" x14ac:dyDescent="0.25">
      <c r="A15" s="2" t="s">
        <v>5</v>
      </c>
      <c r="D15" s="6" t="s">
        <v>12</v>
      </c>
      <c r="E15" s="6"/>
      <c r="F15" s="6"/>
      <c r="G15" s="6"/>
      <c r="H15" s="6"/>
      <c r="I15" s="10" t="s">
        <v>26</v>
      </c>
      <c r="J15" s="10"/>
      <c r="K15" s="10"/>
      <c r="L15" s="10"/>
      <c r="M15" s="10"/>
    </row>
    <row r="16" spans="1:13" ht="45" x14ac:dyDescent="0.25">
      <c r="C16" t="s">
        <v>6</v>
      </c>
      <c r="D16" s="7" t="s">
        <v>7</v>
      </c>
      <c r="E16" s="7" t="s">
        <v>8</v>
      </c>
      <c r="F16" s="8" t="s">
        <v>9</v>
      </c>
      <c r="G16" s="8" t="s">
        <v>1</v>
      </c>
      <c r="H16" s="7" t="s">
        <v>10</v>
      </c>
      <c r="I16" s="11" t="s">
        <v>7</v>
      </c>
      <c r="J16" s="11" t="s">
        <v>8</v>
      </c>
      <c r="K16" s="12" t="s">
        <v>9</v>
      </c>
      <c r="L16" s="12" t="s">
        <v>1</v>
      </c>
      <c r="M16" s="11" t="s">
        <v>10</v>
      </c>
    </row>
    <row r="17" spans="3:13" x14ac:dyDescent="0.25">
      <c r="C17">
        <v>1</v>
      </c>
      <c r="D17" s="9">
        <f>beg_bal</f>
        <v>0</v>
      </c>
      <c r="E17" s="9">
        <f t="shared" ref="E17:E48" si="0">D17*nominal</f>
        <v>0</v>
      </c>
      <c r="F17" s="9">
        <f t="shared" ref="F17:F48" si="1">IF($C17&lt;=n_saving,deposit,K17*(1+inflation)^$C17)</f>
        <v>40782.815152241965</v>
      </c>
      <c r="G17" s="9">
        <f t="shared" ref="G17:G48" si="2">L17*(1+inflation)^$C17</f>
        <v>0</v>
      </c>
      <c r="H17" s="9">
        <f>D17+E17+F17+G17</f>
        <v>40782.815152241965</v>
      </c>
      <c r="I17" s="13">
        <f>beg_bal</f>
        <v>0</v>
      </c>
      <c r="J17" s="13">
        <f t="shared" ref="J17:J48" si="3">I17*real</f>
        <v>0</v>
      </c>
      <c r="K17" s="13">
        <f t="shared" ref="K17:K48" si="4">IF(C17&lt;=n_saving,F17/(1+inflation)^C17,0)</f>
        <v>39983.152110041141</v>
      </c>
      <c r="L17" s="13">
        <f t="shared" ref="L17:L48" si="5">IF(C17&gt;n_saving,-withdrawal,0)</f>
        <v>0</v>
      </c>
      <c r="M17" s="13">
        <f>I17+J17+K17+L17</f>
        <v>39983.152110041141</v>
      </c>
    </row>
    <row r="18" spans="3:13" x14ac:dyDescent="0.25">
      <c r="C18">
        <f>C17+1</f>
        <v>2</v>
      </c>
      <c r="D18" s="9">
        <f>H17</f>
        <v>40782.815152241965</v>
      </c>
      <c r="E18" s="9">
        <f t="shared" si="0"/>
        <v>2039.1407576120982</v>
      </c>
      <c r="F18" s="9">
        <f t="shared" si="1"/>
        <v>40782.815152241965</v>
      </c>
      <c r="G18" s="9">
        <f t="shared" si="2"/>
        <v>0</v>
      </c>
      <c r="H18" s="9">
        <f>D18+E18+F18+G18</f>
        <v>83604.771062096028</v>
      </c>
      <c r="I18" s="13">
        <f>M17</f>
        <v>39983.152110041141</v>
      </c>
      <c r="J18" s="13">
        <f t="shared" si="3"/>
        <v>1175.9750620600382</v>
      </c>
      <c r="K18" s="13">
        <f t="shared" si="4"/>
        <v>39199.168735334453</v>
      </c>
      <c r="L18" s="13">
        <f t="shared" si="5"/>
        <v>0</v>
      </c>
      <c r="M18" s="13">
        <f>I18+J18+K18+L18</f>
        <v>80358.295907435633</v>
      </c>
    </row>
    <row r="19" spans="3:13" x14ac:dyDescent="0.25">
      <c r="C19">
        <f t="shared" ref="C19:C66" si="6">C18+1</f>
        <v>3</v>
      </c>
      <c r="D19" s="9">
        <f t="shared" ref="D19:D66" si="7">H18</f>
        <v>83604.771062096028</v>
      </c>
      <c r="E19" s="9">
        <f t="shared" si="0"/>
        <v>4180.2385531048012</v>
      </c>
      <c r="F19" s="9">
        <f t="shared" si="1"/>
        <v>40782.815152241965</v>
      </c>
      <c r="G19" s="9">
        <f t="shared" si="2"/>
        <v>0</v>
      </c>
      <c r="H19" s="9">
        <f t="shared" ref="H19:H66" si="8">D19+E19+F19+G19</f>
        <v>128567.8247674428</v>
      </c>
      <c r="I19" s="13">
        <f t="shared" ref="I19:I66" si="9">M18</f>
        <v>80358.295907435633</v>
      </c>
      <c r="J19" s="13">
        <f t="shared" si="3"/>
        <v>2363.4792913951751</v>
      </c>
      <c r="K19" s="13">
        <f t="shared" si="4"/>
        <v>38430.557583661233</v>
      </c>
      <c r="L19" s="13">
        <f t="shared" si="5"/>
        <v>0</v>
      </c>
      <c r="M19" s="13">
        <f t="shared" ref="M19:M66" si="10">I19+J19+K19+L19</f>
        <v>121152.33278249204</v>
      </c>
    </row>
    <row r="20" spans="3:13" x14ac:dyDescent="0.25">
      <c r="C20">
        <f t="shared" si="6"/>
        <v>4</v>
      </c>
      <c r="D20" s="9">
        <f t="shared" si="7"/>
        <v>128567.8247674428</v>
      </c>
      <c r="E20" s="9">
        <f t="shared" si="0"/>
        <v>6428.3912383721399</v>
      </c>
      <c r="F20" s="9">
        <f t="shared" si="1"/>
        <v>40782.815152241965</v>
      </c>
      <c r="G20" s="9">
        <f t="shared" si="2"/>
        <v>0</v>
      </c>
      <c r="H20" s="9">
        <f t="shared" si="8"/>
        <v>175779.0311580569</v>
      </c>
      <c r="I20" s="13">
        <f t="shared" si="9"/>
        <v>121152.33278249204</v>
      </c>
      <c r="J20" s="13">
        <f t="shared" si="3"/>
        <v>3563.3039053674274</v>
      </c>
      <c r="K20" s="13">
        <f t="shared" si="4"/>
        <v>37677.017238883556</v>
      </c>
      <c r="L20" s="13">
        <f t="shared" si="5"/>
        <v>0</v>
      </c>
      <c r="M20" s="13">
        <f t="shared" si="10"/>
        <v>162392.65392674302</v>
      </c>
    </row>
    <row r="21" spans="3:13" x14ac:dyDescent="0.25">
      <c r="C21">
        <f t="shared" si="6"/>
        <v>5</v>
      </c>
      <c r="D21" s="9">
        <f t="shared" si="7"/>
        <v>175779.0311580569</v>
      </c>
      <c r="E21" s="9">
        <f t="shared" si="0"/>
        <v>8788.9515579028448</v>
      </c>
      <c r="F21" s="9">
        <f t="shared" si="1"/>
        <v>40782.815152241965</v>
      </c>
      <c r="G21" s="9">
        <f t="shared" si="2"/>
        <v>0</v>
      </c>
      <c r="H21" s="9">
        <f t="shared" si="8"/>
        <v>225350.79786820171</v>
      </c>
      <c r="I21" s="13">
        <f t="shared" si="9"/>
        <v>162392.65392674302</v>
      </c>
      <c r="J21" s="13">
        <f t="shared" si="3"/>
        <v>4776.254527257167</v>
      </c>
      <c r="K21" s="13">
        <f t="shared" si="4"/>
        <v>36938.252194983877</v>
      </c>
      <c r="L21" s="13">
        <f t="shared" si="5"/>
        <v>0</v>
      </c>
      <c r="M21" s="13">
        <f t="shared" si="10"/>
        <v>204107.16064898408</v>
      </c>
    </row>
    <row r="22" spans="3:13" x14ac:dyDescent="0.25">
      <c r="C22">
        <f t="shared" si="6"/>
        <v>6</v>
      </c>
      <c r="D22" s="9">
        <f t="shared" si="7"/>
        <v>225350.79786820171</v>
      </c>
      <c r="E22" s="9">
        <f t="shared" si="0"/>
        <v>11267.539893410087</v>
      </c>
      <c r="F22" s="9">
        <f t="shared" si="1"/>
        <v>40782.815152241965</v>
      </c>
      <c r="G22" s="9">
        <f t="shared" si="2"/>
        <v>0</v>
      </c>
      <c r="H22" s="9">
        <f t="shared" si="8"/>
        <v>277401.15291385376</v>
      </c>
      <c r="I22" s="13">
        <f t="shared" si="9"/>
        <v>204107.16064898408</v>
      </c>
      <c r="J22" s="13">
        <f t="shared" si="3"/>
        <v>6003.1517837936735</v>
      </c>
      <c r="K22" s="13">
        <f t="shared" si="4"/>
        <v>36213.972740180274</v>
      </c>
      <c r="L22" s="13">
        <f t="shared" si="5"/>
        <v>0</v>
      </c>
      <c r="M22" s="13">
        <f t="shared" si="10"/>
        <v>246324.28517295801</v>
      </c>
    </row>
    <row r="23" spans="3:13" x14ac:dyDescent="0.25">
      <c r="C23">
        <f t="shared" si="6"/>
        <v>7</v>
      </c>
      <c r="D23" s="9">
        <f t="shared" si="7"/>
        <v>277401.15291385376</v>
      </c>
      <c r="E23" s="9">
        <f t="shared" si="0"/>
        <v>13870.057645692688</v>
      </c>
      <c r="F23" s="9">
        <f t="shared" si="1"/>
        <v>40782.815152241965</v>
      </c>
      <c r="G23" s="9">
        <f t="shared" si="2"/>
        <v>0</v>
      </c>
      <c r="H23" s="9">
        <f t="shared" si="8"/>
        <v>332054.02571178839</v>
      </c>
      <c r="I23" s="13">
        <f t="shared" si="9"/>
        <v>246324.28517295801</v>
      </c>
      <c r="J23" s="13">
        <f t="shared" si="3"/>
        <v>7244.8319168517355</v>
      </c>
      <c r="K23" s="13">
        <f t="shared" si="4"/>
        <v>35503.894843314003</v>
      </c>
      <c r="L23" s="13">
        <f t="shared" si="5"/>
        <v>0</v>
      </c>
      <c r="M23" s="13">
        <f t="shared" si="10"/>
        <v>289073.01193312375</v>
      </c>
    </row>
    <row r="24" spans="3:13" x14ac:dyDescent="0.25">
      <c r="C24">
        <f t="shared" si="6"/>
        <v>8</v>
      </c>
      <c r="D24" s="9">
        <f t="shared" si="7"/>
        <v>332054.02571178839</v>
      </c>
      <c r="E24" s="9">
        <f t="shared" si="0"/>
        <v>16602.701285589421</v>
      </c>
      <c r="F24" s="9">
        <f t="shared" si="1"/>
        <v>40782.815152241965</v>
      </c>
      <c r="G24" s="9">
        <f t="shared" si="2"/>
        <v>0</v>
      </c>
      <c r="H24" s="9">
        <f t="shared" si="8"/>
        <v>389439.54214961978</v>
      </c>
      <c r="I24" s="13">
        <f t="shared" si="9"/>
        <v>289073.01193312375</v>
      </c>
      <c r="J24" s="13">
        <f t="shared" si="3"/>
        <v>8502.1474097977916</v>
      </c>
      <c r="K24" s="13">
        <f t="shared" si="4"/>
        <v>34807.740042464706</v>
      </c>
      <c r="L24" s="13">
        <f t="shared" si="5"/>
        <v>0</v>
      </c>
      <c r="M24" s="13">
        <f t="shared" si="10"/>
        <v>332382.89938538626</v>
      </c>
    </row>
    <row r="25" spans="3:13" x14ac:dyDescent="0.25">
      <c r="C25">
        <f t="shared" si="6"/>
        <v>9</v>
      </c>
      <c r="D25" s="9">
        <f t="shared" si="7"/>
        <v>389439.54214961978</v>
      </c>
      <c r="E25" s="9">
        <f t="shared" si="0"/>
        <v>19471.977107480991</v>
      </c>
      <c r="F25" s="9">
        <f t="shared" si="1"/>
        <v>40782.815152241965</v>
      </c>
      <c r="G25" s="9">
        <f t="shared" si="2"/>
        <v>0</v>
      </c>
      <c r="H25" s="9">
        <f t="shared" si="8"/>
        <v>449694.33440934273</v>
      </c>
      <c r="I25" s="13">
        <f t="shared" si="9"/>
        <v>332382.89938538626</v>
      </c>
      <c r="J25" s="13">
        <f t="shared" si="3"/>
        <v>9775.9676289819872</v>
      </c>
      <c r="K25" s="13">
        <f t="shared" si="4"/>
        <v>34125.235335749705</v>
      </c>
      <c r="L25" s="13">
        <f t="shared" si="5"/>
        <v>0</v>
      </c>
      <c r="M25" s="13">
        <f t="shared" si="10"/>
        <v>376284.10235011793</v>
      </c>
    </row>
    <row r="26" spans="3:13" x14ac:dyDescent="0.25">
      <c r="C26">
        <f t="shared" si="6"/>
        <v>10</v>
      </c>
      <c r="D26" s="9">
        <f t="shared" si="7"/>
        <v>449694.33440934273</v>
      </c>
      <c r="E26" s="9">
        <f t="shared" si="0"/>
        <v>22484.716720467139</v>
      </c>
      <c r="F26" s="9">
        <f t="shared" si="1"/>
        <v>40782.815152241965</v>
      </c>
      <c r="G26" s="9">
        <f t="shared" si="2"/>
        <v>0</v>
      </c>
      <c r="H26" s="9">
        <f t="shared" si="8"/>
        <v>512961.86628205184</v>
      </c>
      <c r="I26" s="13">
        <f t="shared" si="9"/>
        <v>376284.10235011793</v>
      </c>
      <c r="J26" s="13">
        <f t="shared" si="3"/>
        <v>11067.179480885865</v>
      </c>
      <c r="K26" s="13">
        <f t="shared" si="4"/>
        <v>33456.113074264416</v>
      </c>
      <c r="L26" s="13">
        <f t="shared" si="5"/>
        <v>0</v>
      </c>
      <c r="M26" s="13">
        <f t="shared" si="10"/>
        <v>420807.39490526821</v>
      </c>
    </row>
    <row r="27" spans="3:13" x14ac:dyDescent="0.25">
      <c r="C27">
        <f t="shared" si="6"/>
        <v>11</v>
      </c>
      <c r="D27" s="9">
        <f t="shared" si="7"/>
        <v>512961.86628205184</v>
      </c>
      <c r="E27" s="9">
        <f t="shared" si="0"/>
        <v>25648.093314102593</v>
      </c>
      <c r="F27" s="9">
        <f t="shared" si="1"/>
        <v>40782.815152241965</v>
      </c>
      <c r="G27" s="9">
        <f t="shared" si="2"/>
        <v>0</v>
      </c>
      <c r="H27" s="9">
        <f t="shared" si="8"/>
        <v>579392.77474839636</v>
      </c>
      <c r="I27" s="13">
        <f t="shared" si="9"/>
        <v>420807.39490526821</v>
      </c>
      <c r="J27" s="13">
        <f t="shared" si="3"/>
        <v>12376.688085449114</v>
      </c>
      <c r="K27" s="13">
        <f t="shared" si="4"/>
        <v>32800.110857121988</v>
      </c>
      <c r="L27" s="13">
        <f t="shared" si="5"/>
        <v>0</v>
      </c>
      <c r="M27" s="13">
        <f t="shared" si="10"/>
        <v>465984.19384783931</v>
      </c>
    </row>
    <row r="28" spans="3:13" x14ac:dyDescent="0.25">
      <c r="C28">
        <f t="shared" si="6"/>
        <v>12</v>
      </c>
      <c r="D28" s="9">
        <f t="shared" si="7"/>
        <v>579392.77474839636</v>
      </c>
      <c r="E28" s="9">
        <f t="shared" si="0"/>
        <v>28969.63873741982</v>
      </c>
      <c r="F28" s="9">
        <f t="shared" si="1"/>
        <v>40782.815152241965</v>
      </c>
      <c r="G28" s="9">
        <f t="shared" si="2"/>
        <v>0</v>
      </c>
      <c r="H28" s="9">
        <f t="shared" si="8"/>
        <v>649145.22863805818</v>
      </c>
      <c r="I28" s="13">
        <f t="shared" si="9"/>
        <v>465984.19384783931</v>
      </c>
      <c r="J28" s="13">
        <f t="shared" si="3"/>
        <v>13705.417466112976</v>
      </c>
      <c r="K28" s="13">
        <f t="shared" si="4"/>
        <v>32156.971428550962</v>
      </c>
      <c r="L28" s="13">
        <f t="shared" si="5"/>
        <v>0</v>
      </c>
      <c r="M28" s="13">
        <f t="shared" si="10"/>
        <v>511846.58274250326</v>
      </c>
    </row>
    <row r="29" spans="3:13" x14ac:dyDescent="0.25">
      <c r="C29">
        <f t="shared" si="6"/>
        <v>13</v>
      </c>
      <c r="D29" s="9">
        <f t="shared" si="7"/>
        <v>649145.22863805818</v>
      </c>
      <c r="E29" s="9">
        <f t="shared" si="0"/>
        <v>32457.261431902909</v>
      </c>
      <c r="F29" s="9">
        <f t="shared" si="1"/>
        <v>40782.815152241965</v>
      </c>
      <c r="G29" s="9">
        <f t="shared" si="2"/>
        <v>0</v>
      </c>
      <c r="H29" s="9">
        <f t="shared" si="8"/>
        <v>722385.30522220302</v>
      </c>
      <c r="I29" s="13">
        <f t="shared" si="9"/>
        <v>511846.58274250326</v>
      </c>
      <c r="J29" s="13">
        <f t="shared" si="3"/>
        <v>15054.311257132509</v>
      </c>
      <c r="K29" s="13">
        <f t="shared" si="4"/>
        <v>31526.442577010748</v>
      </c>
      <c r="L29" s="13">
        <f t="shared" si="5"/>
        <v>0</v>
      </c>
      <c r="M29" s="13">
        <f t="shared" si="10"/>
        <v>558427.33657664654</v>
      </c>
    </row>
    <row r="30" spans="3:13" x14ac:dyDescent="0.25">
      <c r="C30">
        <f t="shared" si="6"/>
        <v>14</v>
      </c>
      <c r="D30" s="9">
        <f t="shared" si="7"/>
        <v>722385.30522220302</v>
      </c>
      <c r="E30" s="9">
        <f t="shared" si="0"/>
        <v>36119.265261110151</v>
      </c>
      <c r="F30" s="9">
        <f t="shared" si="1"/>
        <v>40782.815152241965</v>
      </c>
      <c r="G30" s="9">
        <f t="shared" si="2"/>
        <v>0</v>
      </c>
      <c r="H30" s="9">
        <f t="shared" si="8"/>
        <v>799287.38563555514</v>
      </c>
      <c r="I30" s="13">
        <f t="shared" si="9"/>
        <v>558427.33657664654</v>
      </c>
      <c r="J30" s="13">
        <f t="shared" si="3"/>
        <v>16424.333428724964</v>
      </c>
      <c r="K30" s="13">
        <f t="shared" si="4"/>
        <v>30908.277036285042</v>
      </c>
      <c r="L30" s="13">
        <f t="shared" si="5"/>
        <v>0</v>
      </c>
      <c r="M30" s="13">
        <f t="shared" si="10"/>
        <v>605759.94704165659</v>
      </c>
    </row>
    <row r="31" spans="3:13" x14ac:dyDescent="0.25">
      <c r="C31">
        <f t="shared" si="6"/>
        <v>15</v>
      </c>
      <c r="D31" s="9">
        <f t="shared" si="7"/>
        <v>799287.38563555514</v>
      </c>
      <c r="E31" s="9">
        <f t="shared" si="0"/>
        <v>39964.369281777763</v>
      </c>
      <c r="F31" s="9">
        <f t="shared" si="1"/>
        <v>40782.815152241965</v>
      </c>
      <c r="G31" s="9">
        <f t="shared" si="2"/>
        <v>0</v>
      </c>
      <c r="H31" s="9">
        <f t="shared" si="8"/>
        <v>880034.57006957487</v>
      </c>
      <c r="I31" s="13">
        <f t="shared" si="9"/>
        <v>605759.94704165659</v>
      </c>
      <c r="J31" s="13">
        <f t="shared" si="3"/>
        <v>17816.469030637028</v>
      </c>
      <c r="K31" s="13">
        <f t="shared" si="4"/>
        <v>30302.232388514756</v>
      </c>
      <c r="L31" s="13">
        <f t="shared" si="5"/>
        <v>0</v>
      </c>
      <c r="M31" s="13">
        <f t="shared" si="10"/>
        <v>653878.64846080844</v>
      </c>
    </row>
    <row r="32" spans="3:13" x14ac:dyDescent="0.25">
      <c r="C32">
        <f t="shared" si="6"/>
        <v>16</v>
      </c>
      <c r="D32" s="9">
        <f t="shared" si="7"/>
        <v>880034.57006957487</v>
      </c>
      <c r="E32" s="9">
        <f t="shared" si="0"/>
        <v>44001.728503478749</v>
      </c>
      <c r="F32" s="9">
        <f t="shared" si="1"/>
        <v>40782.815152241965</v>
      </c>
      <c r="G32" s="9">
        <f t="shared" si="2"/>
        <v>0</v>
      </c>
      <c r="H32" s="9">
        <f t="shared" si="8"/>
        <v>964819.11372529564</v>
      </c>
      <c r="I32" s="13">
        <f t="shared" si="9"/>
        <v>653878.64846080844</v>
      </c>
      <c r="J32" s="13">
        <f t="shared" si="3"/>
        <v>19231.724954729736</v>
      </c>
      <c r="K32" s="13">
        <f t="shared" si="4"/>
        <v>29708.07096913211</v>
      </c>
      <c r="L32" s="13">
        <f t="shared" si="5"/>
        <v>0</v>
      </c>
      <c r="M32" s="13">
        <f t="shared" si="10"/>
        <v>702818.44438467035</v>
      </c>
    </row>
    <row r="33" spans="3:13" x14ac:dyDescent="0.25">
      <c r="C33">
        <f t="shared" si="6"/>
        <v>17</v>
      </c>
      <c r="D33" s="9">
        <f t="shared" si="7"/>
        <v>964819.11372529564</v>
      </c>
      <c r="E33" s="9">
        <f t="shared" si="0"/>
        <v>48240.955686264788</v>
      </c>
      <c r="F33" s="9">
        <f t="shared" si="1"/>
        <v>40782.815152241965</v>
      </c>
      <c r="G33" s="9">
        <f t="shared" si="2"/>
        <v>0</v>
      </c>
      <c r="H33" s="9">
        <f t="shared" si="8"/>
        <v>1053842.8845638023</v>
      </c>
      <c r="I33" s="13">
        <f t="shared" si="9"/>
        <v>702818.44438467035</v>
      </c>
      <c r="J33" s="13">
        <f t="shared" si="3"/>
        <v>20671.130717196269</v>
      </c>
      <c r="K33" s="13">
        <f t="shared" si="4"/>
        <v>29125.55977365893</v>
      </c>
      <c r="L33" s="13">
        <f t="shared" si="5"/>
        <v>0</v>
      </c>
      <c r="M33" s="13">
        <f t="shared" si="10"/>
        <v>752615.1348755256</v>
      </c>
    </row>
    <row r="34" spans="3:13" x14ac:dyDescent="0.25">
      <c r="C34">
        <f t="shared" si="6"/>
        <v>18</v>
      </c>
      <c r="D34" s="9">
        <f t="shared" si="7"/>
        <v>1053842.8845638023</v>
      </c>
      <c r="E34" s="9">
        <f t="shared" si="0"/>
        <v>52692.144228190118</v>
      </c>
      <c r="F34" s="9">
        <f t="shared" si="1"/>
        <v>40782.815152241965</v>
      </c>
      <c r="G34" s="9">
        <f t="shared" si="2"/>
        <v>0</v>
      </c>
      <c r="H34" s="9">
        <f t="shared" si="8"/>
        <v>1147317.8439442343</v>
      </c>
      <c r="I34" s="13">
        <f t="shared" si="9"/>
        <v>752615.1348755256</v>
      </c>
      <c r="J34" s="13">
        <f t="shared" si="3"/>
        <v>22135.739261044961</v>
      </c>
      <c r="K34" s="13">
        <f t="shared" si="4"/>
        <v>28554.470366332287</v>
      </c>
      <c r="L34" s="13">
        <f t="shared" si="5"/>
        <v>0</v>
      </c>
      <c r="M34" s="13">
        <f t="shared" si="10"/>
        <v>803305.34450290294</v>
      </c>
    </row>
    <row r="35" spans="3:13" x14ac:dyDescent="0.25">
      <c r="C35">
        <f t="shared" si="6"/>
        <v>19</v>
      </c>
      <c r="D35" s="9">
        <f t="shared" si="7"/>
        <v>1147317.8439442343</v>
      </c>
      <c r="E35" s="9">
        <f t="shared" si="0"/>
        <v>57365.892197211717</v>
      </c>
      <c r="F35" s="9">
        <f t="shared" si="1"/>
        <v>40782.815152241965</v>
      </c>
      <c r="G35" s="9">
        <f t="shared" si="2"/>
        <v>0</v>
      </c>
      <c r="H35" s="9">
        <f t="shared" si="8"/>
        <v>1245466.5512936879</v>
      </c>
      <c r="I35" s="13">
        <f t="shared" si="9"/>
        <v>803305.34450290294</v>
      </c>
      <c r="J35" s="13">
        <f t="shared" si="3"/>
        <v>23626.627779497241</v>
      </c>
      <c r="K35" s="13">
        <f t="shared" si="4"/>
        <v>27994.578790521849</v>
      </c>
      <c r="L35" s="13">
        <f t="shared" si="5"/>
        <v>0</v>
      </c>
      <c r="M35" s="13">
        <f t="shared" si="10"/>
        <v>854926.55107292195</v>
      </c>
    </row>
    <row r="36" spans="3:13" x14ac:dyDescent="0.25">
      <c r="C36">
        <f t="shared" si="6"/>
        <v>20</v>
      </c>
      <c r="D36" s="9">
        <f t="shared" si="7"/>
        <v>1245466.5512936879</v>
      </c>
      <c r="E36" s="9">
        <f t="shared" si="0"/>
        <v>62273.327564684398</v>
      </c>
      <c r="F36" s="9">
        <f t="shared" si="1"/>
        <v>40782.815152241965</v>
      </c>
      <c r="G36" s="9">
        <f t="shared" si="2"/>
        <v>0</v>
      </c>
      <c r="H36" s="9">
        <f t="shared" si="8"/>
        <v>1348522.6940106144</v>
      </c>
      <c r="I36" s="13">
        <f t="shared" si="9"/>
        <v>854926.55107292195</v>
      </c>
      <c r="J36" s="13">
        <f t="shared" si="3"/>
        <v>25144.898560968395</v>
      </c>
      <c r="K36" s="13">
        <f t="shared" si="4"/>
        <v>27445.665480903772</v>
      </c>
      <c r="L36" s="13">
        <f t="shared" si="5"/>
        <v>0</v>
      </c>
      <c r="M36" s="13">
        <f t="shared" si="10"/>
        <v>907517.11511479411</v>
      </c>
    </row>
    <row r="37" spans="3:13" x14ac:dyDescent="0.25">
      <c r="C37">
        <f t="shared" si="6"/>
        <v>21</v>
      </c>
      <c r="D37" s="9">
        <f t="shared" si="7"/>
        <v>1348522.6940106144</v>
      </c>
      <c r="E37" s="9">
        <f t="shared" si="0"/>
        <v>67426.134700530718</v>
      </c>
      <c r="F37" s="9">
        <f t="shared" si="1"/>
        <v>40782.815152241965</v>
      </c>
      <c r="G37" s="9">
        <f t="shared" si="2"/>
        <v>0</v>
      </c>
      <c r="H37" s="9">
        <f t="shared" si="8"/>
        <v>1456731.6438633869</v>
      </c>
      <c r="I37" s="13">
        <f t="shared" si="9"/>
        <v>907517.11511479411</v>
      </c>
      <c r="J37" s="13">
        <f t="shared" si="3"/>
        <v>26691.67985631758</v>
      </c>
      <c r="K37" s="13">
        <f t="shared" si="4"/>
        <v>26907.515177356639</v>
      </c>
      <c r="L37" s="13">
        <f t="shared" si="5"/>
        <v>0</v>
      </c>
      <c r="M37" s="13">
        <f t="shared" si="10"/>
        <v>961116.31014846836</v>
      </c>
    </row>
    <row r="38" spans="3:13" x14ac:dyDescent="0.25">
      <c r="C38">
        <f t="shared" si="6"/>
        <v>22</v>
      </c>
      <c r="D38" s="9">
        <f t="shared" si="7"/>
        <v>1456731.6438633869</v>
      </c>
      <c r="E38" s="9">
        <f t="shared" si="0"/>
        <v>72836.58219316935</v>
      </c>
      <c r="F38" s="9">
        <f t="shared" si="1"/>
        <v>40782.815152241965</v>
      </c>
      <c r="G38" s="9">
        <f t="shared" si="2"/>
        <v>0</v>
      </c>
      <c r="H38" s="9">
        <f t="shared" si="8"/>
        <v>1570351.0412087981</v>
      </c>
      <c r="I38" s="13">
        <f t="shared" si="9"/>
        <v>961116.31014846836</v>
      </c>
      <c r="J38" s="13">
        <f t="shared" si="3"/>
        <v>28268.126769072711</v>
      </c>
      <c r="K38" s="13">
        <f t="shared" si="4"/>
        <v>26379.916840545724</v>
      </c>
      <c r="L38" s="13">
        <f t="shared" si="5"/>
        <v>0</v>
      </c>
      <c r="M38" s="13">
        <f t="shared" si="10"/>
        <v>1015764.3537580868</v>
      </c>
    </row>
    <row r="39" spans="3:13" x14ac:dyDescent="0.25">
      <c r="C39">
        <f t="shared" si="6"/>
        <v>23</v>
      </c>
      <c r="D39" s="9">
        <f t="shared" si="7"/>
        <v>1570351.0412087981</v>
      </c>
      <c r="E39" s="9">
        <f t="shared" si="0"/>
        <v>78517.552060439906</v>
      </c>
      <c r="F39" s="9">
        <f t="shared" si="1"/>
        <v>40782.815152241965</v>
      </c>
      <c r="G39" s="9">
        <f t="shared" si="2"/>
        <v>0</v>
      </c>
      <c r="H39" s="9">
        <f t="shared" si="8"/>
        <v>1689651.4084214801</v>
      </c>
      <c r="I39" s="13">
        <f t="shared" si="9"/>
        <v>1015764.3537580868</v>
      </c>
      <c r="J39" s="13">
        <f t="shared" si="3"/>
        <v>29875.422169355614</v>
      </c>
      <c r="K39" s="13">
        <f t="shared" si="4"/>
        <v>25862.66356916248</v>
      </c>
      <c r="L39" s="13">
        <f t="shared" si="5"/>
        <v>0</v>
      </c>
      <c r="M39" s="13">
        <f t="shared" si="10"/>
        <v>1071502.4394966047</v>
      </c>
    </row>
    <row r="40" spans="3:13" x14ac:dyDescent="0.25">
      <c r="C40">
        <f t="shared" si="6"/>
        <v>24</v>
      </c>
      <c r="D40" s="9">
        <f t="shared" si="7"/>
        <v>1689651.4084214801</v>
      </c>
      <c r="E40" s="9">
        <f t="shared" si="0"/>
        <v>84482.570421074008</v>
      </c>
      <c r="F40" s="9">
        <f t="shared" si="1"/>
        <v>40782.815152241965</v>
      </c>
      <c r="G40" s="9">
        <f t="shared" si="2"/>
        <v>0</v>
      </c>
      <c r="H40" s="9">
        <f t="shared" si="8"/>
        <v>1814916.793994796</v>
      </c>
      <c r="I40" s="13">
        <f t="shared" si="9"/>
        <v>1071502.4394966047</v>
      </c>
      <c r="J40" s="13">
        <f t="shared" si="3"/>
        <v>31514.777632253205</v>
      </c>
      <c r="K40" s="13">
        <f t="shared" si="4"/>
        <v>25355.552518786742</v>
      </c>
      <c r="L40" s="13">
        <f t="shared" si="5"/>
        <v>0</v>
      </c>
      <c r="M40" s="13">
        <f t="shared" si="10"/>
        <v>1128372.7696476446</v>
      </c>
    </row>
    <row r="41" spans="3:13" x14ac:dyDescent="0.25">
      <c r="C41">
        <f t="shared" si="6"/>
        <v>25</v>
      </c>
      <c r="D41" s="9">
        <f t="shared" si="7"/>
        <v>1814916.793994796</v>
      </c>
      <c r="E41" s="9">
        <f t="shared" si="0"/>
        <v>90745.839699739809</v>
      </c>
      <c r="F41" s="9">
        <f t="shared" si="1"/>
        <v>40782.815152241965</v>
      </c>
      <c r="G41" s="9">
        <f t="shared" si="2"/>
        <v>0</v>
      </c>
      <c r="H41" s="9">
        <f t="shared" si="8"/>
        <v>1946445.4488467779</v>
      </c>
      <c r="I41" s="13">
        <f t="shared" si="9"/>
        <v>1128372.7696476446</v>
      </c>
      <c r="J41" s="13">
        <f t="shared" si="3"/>
        <v>33187.434401401442</v>
      </c>
      <c r="K41" s="13">
        <f t="shared" si="4"/>
        <v>24858.384822339944</v>
      </c>
      <c r="L41" s="13">
        <f t="shared" si="5"/>
        <v>0</v>
      </c>
      <c r="M41" s="13">
        <f t="shared" si="10"/>
        <v>1186418.5888713861</v>
      </c>
    </row>
    <row r="42" spans="3:13" x14ac:dyDescent="0.25">
      <c r="C42">
        <f t="shared" si="6"/>
        <v>26</v>
      </c>
      <c r="D42" s="9">
        <f t="shared" si="7"/>
        <v>1946445.4488467779</v>
      </c>
      <c r="E42" s="9">
        <f t="shared" si="0"/>
        <v>97322.272442338901</v>
      </c>
      <c r="F42" s="9">
        <f t="shared" si="1"/>
        <v>40782.815152241965</v>
      </c>
      <c r="G42" s="9">
        <f t="shared" si="2"/>
        <v>0</v>
      </c>
      <c r="H42" s="9">
        <f t="shared" si="8"/>
        <v>2084550.5364413587</v>
      </c>
      <c r="I42" s="13">
        <f t="shared" si="9"/>
        <v>1186418.5888713861</v>
      </c>
      <c r="J42" s="13">
        <f t="shared" si="3"/>
        <v>34894.66437857032</v>
      </c>
      <c r="K42" s="13">
        <f t="shared" si="4"/>
        <v>24370.965512097984</v>
      </c>
      <c r="L42" s="13">
        <f t="shared" si="5"/>
        <v>0</v>
      </c>
      <c r="M42" s="13">
        <f t="shared" si="10"/>
        <v>1245684.2187620546</v>
      </c>
    </row>
    <row r="43" spans="3:13" x14ac:dyDescent="0.25">
      <c r="C43">
        <f t="shared" si="6"/>
        <v>27</v>
      </c>
      <c r="D43" s="9">
        <f t="shared" si="7"/>
        <v>2084550.5364413587</v>
      </c>
      <c r="E43" s="9">
        <f t="shared" si="0"/>
        <v>104227.52682206794</v>
      </c>
      <c r="F43" s="9">
        <f t="shared" si="1"/>
        <v>40782.815152241965</v>
      </c>
      <c r="G43" s="9">
        <f t="shared" si="2"/>
        <v>0</v>
      </c>
      <c r="H43" s="9">
        <f t="shared" si="8"/>
        <v>2229560.8784156684</v>
      </c>
      <c r="I43" s="13">
        <f t="shared" si="9"/>
        <v>1245684.2187620546</v>
      </c>
      <c r="J43" s="13">
        <f t="shared" si="3"/>
        <v>36637.771140060577</v>
      </c>
      <c r="K43" s="13">
        <f t="shared" si="4"/>
        <v>23893.103443233322</v>
      </c>
      <c r="L43" s="13">
        <f t="shared" si="5"/>
        <v>0</v>
      </c>
      <c r="M43" s="13">
        <f t="shared" si="10"/>
        <v>1306215.0933453485</v>
      </c>
    </row>
    <row r="44" spans="3:13" x14ac:dyDescent="0.25">
      <c r="C44">
        <f t="shared" si="6"/>
        <v>28</v>
      </c>
      <c r="D44" s="9">
        <f t="shared" si="7"/>
        <v>2229560.8784156684</v>
      </c>
      <c r="E44" s="9">
        <f t="shared" si="0"/>
        <v>111478.04392078343</v>
      </c>
      <c r="F44" s="9">
        <f t="shared" si="1"/>
        <v>40782.815152241965</v>
      </c>
      <c r="G44" s="9">
        <f t="shared" si="2"/>
        <v>0</v>
      </c>
      <c r="H44" s="9">
        <f t="shared" si="8"/>
        <v>2381821.7374886936</v>
      </c>
      <c r="I44" s="13">
        <f t="shared" si="9"/>
        <v>1306215.0933453485</v>
      </c>
      <c r="J44" s="13">
        <f t="shared" si="3"/>
        <v>38418.090980745699</v>
      </c>
      <c r="K44" s="13">
        <f t="shared" si="4"/>
        <v>23424.611218856193</v>
      </c>
      <c r="L44" s="13">
        <f t="shared" si="5"/>
        <v>0</v>
      </c>
      <c r="M44" s="13">
        <f t="shared" si="10"/>
        <v>1368057.7955449503</v>
      </c>
    </row>
    <row r="45" spans="3:13" x14ac:dyDescent="0.25">
      <c r="C45">
        <f t="shared" si="6"/>
        <v>29</v>
      </c>
      <c r="D45" s="9">
        <f t="shared" si="7"/>
        <v>2381821.7374886936</v>
      </c>
      <c r="E45" s="9">
        <f t="shared" si="0"/>
        <v>119091.08687443468</v>
      </c>
      <c r="F45" s="9">
        <f t="shared" si="1"/>
        <v>40782.815152241965</v>
      </c>
      <c r="G45" s="9">
        <f t="shared" si="2"/>
        <v>0</v>
      </c>
      <c r="H45" s="9">
        <f t="shared" si="8"/>
        <v>2541695.6395153701</v>
      </c>
      <c r="I45" s="13">
        <f t="shared" si="9"/>
        <v>1368057.7955449503</v>
      </c>
      <c r="J45" s="13">
        <f t="shared" si="3"/>
        <v>40236.993986616348</v>
      </c>
      <c r="K45" s="13">
        <f t="shared" si="4"/>
        <v>22965.30511652568</v>
      </c>
      <c r="L45" s="13">
        <f t="shared" si="5"/>
        <v>0</v>
      </c>
      <c r="M45" s="13">
        <f t="shared" si="10"/>
        <v>1431260.0946480923</v>
      </c>
    </row>
    <row r="46" spans="3:13" x14ac:dyDescent="0.25">
      <c r="C46">
        <f t="shared" si="6"/>
        <v>30</v>
      </c>
      <c r="D46" s="9">
        <f t="shared" si="7"/>
        <v>2541695.6395153701</v>
      </c>
      <c r="E46" s="9">
        <f t="shared" si="0"/>
        <v>127084.78197576851</v>
      </c>
      <c r="F46" s="9">
        <f t="shared" si="1"/>
        <v>40782.815152241965</v>
      </c>
      <c r="G46" s="9">
        <f t="shared" si="2"/>
        <v>0</v>
      </c>
      <c r="H46" s="9">
        <f t="shared" si="8"/>
        <v>2709563.2366433805</v>
      </c>
      <c r="I46" s="13">
        <f t="shared" si="9"/>
        <v>1431260.0946480923</v>
      </c>
      <c r="J46" s="13">
        <f t="shared" si="3"/>
        <v>42095.885136708763</v>
      </c>
      <c r="K46" s="13">
        <f t="shared" si="4"/>
        <v>22515.005016201649</v>
      </c>
      <c r="L46" s="13">
        <f t="shared" si="5"/>
        <v>0</v>
      </c>
      <c r="M46" s="13">
        <f t="shared" si="10"/>
        <v>1495870.9848010028</v>
      </c>
    </row>
    <row r="47" spans="3:13" x14ac:dyDescent="0.25">
      <c r="C47">
        <f t="shared" si="6"/>
        <v>31</v>
      </c>
      <c r="D47" s="9">
        <f t="shared" si="7"/>
        <v>2709563.2366433805</v>
      </c>
      <c r="E47" s="9">
        <f t="shared" si="0"/>
        <v>135478.16183216902</v>
      </c>
      <c r="F47" s="9">
        <f t="shared" si="1"/>
        <v>0</v>
      </c>
      <c r="G47" s="9">
        <f t="shared" si="2"/>
        <v>-184758.881578542</v>
      </c>
      <c r="H47" s="9">
        <f t="shared" si="8"/>
        <v>2660282.5168970078</v>
      </c>
      <c r="I47" s="13">
        <f t="shared" si="9"/>
        <v>1495870.9848010028</v>
      </c>
      <c r="J47" s="13">
        <f t="shared" si="3"/>
        <v>43996.205435323784</v>
      </c>
      <c r="K47" s="13">
        <f t="shared" si="4"/>
        <v>0</v>
      </c>
      <c r="L47" s="13">
        <f t="shared" si="5"/>
        <v>-100000</v>
      </c>
      <c r="M47" s="13">
        <f t="shared" si="10"/>
        <v>1439867.1902363265</v>
      </c>
    </row>
    <row r="48" spans="3:13" x14ac:dyDescent="0.25">
      <c r="C48">
        <f t="shared" si="6"/>
        <v>32</v>
      </c>
      <c r="D48" s="9">
        <f t="shared" si="7"/>
        <v>2660282.5168970078</v>
      </c>
      <c r="E48" s="9">
        <f t="shared" si="0"/>
        <v>133014.12584485041</v>
      </c>
      <c r="F48" s="9">
        <f t="shared" si="1"/>
        <v>0</v>
      </c>
      <c r="G48" s="9">
        <f t="shared" si="2"/>
        <v>-188454.0592101129</v>
      </c>
      <c r="H48" s="9">
        <f t="shared" si="8"/>
        <v>2604842.5835317452</v>
      </c>
      <c r="I48" s="13">
        <f t="shared" si="9"/>
        <v>1439867.1902363265</v>
      </c>
      <c r="J48" s="13">
        <f t="shared" si="3"/>
        <v>42349.035006950951</v>
      </c>
      <c r="K48" s="13">
        <f t="shared" si="4"/>
        <v>0</v>
      </c>
      <c r="L48" s="13">
        <f t="shared" si="5"/>
        <v>-100000</v>
      </c>
      <c r="M48" s="13">
        <f t="shared" si="10"/>
        <v>1382216.2252432774</v>
      </c>
    </row>
    <row r="49" spans="3:13" x14ac:dyDescent="0.25">
      <c r="C49">
        <f t="shared" si="6"/>
        <v>33</v>
      </c>
      <c r="D49" s="9">
        <f t="shared" si="7"/>
        <v>2604842.5835317452</v>
      </c>
      <c r="E49" s="9">
        <f t="shared" ref="E49:E66" si="11">D49*nominal</f>
        <v>130242.12917658727</v>
      </c>
      <c r="F49" s="9">
        <f t="shared" ref="F49:F66" si="12">IF($C49&lt;=n_saving,deposit,K49*(1+inflation)^$C49)</f>
        <v>0</v>
      </c>
      <c r="G49" s="9">
        <f t="shared" ref="G49:G66" si="13">L49*(1+inflation)^$C49</f>
        <v>-192223.14039431515</v>
      </c>
      <c r="H49" s="9">
        <f t="shared" si="8"/>
        <v>2542861.5723140175</v>
      </c>
      <c r="I49" s="13">
        <f t="shared" si="9"/>
        <v>1382216.2252432774</v>
      </c>
      <c r="J49" s="13">
        <f t="shared" ref="J49:J80" si="14">I49*real</f>
        <v>40653.418389508319</v>
      </c>
      <c r="K49" s="13">
        <f t="shared" ref="K49:K66" si="15">IF(C49&lt;=n_saving,F49/(1+inflation)^C49,0)</f>
        <v>0</v>
      </c>
      <c r="L49" s="13">
        <f t="shared" ref="L49:L66" si="16">IF(C49&gt;n_saving,-withdrawal,0)</f>
        <v>-100000</v>
      </c>
      <c r="M49" s="13">
        <f t="shared" si="10"/>
        <v>1322869.6436327856</v>
      </c>
    </row>
    <row r="50" spans="3:13" x14ac:dyDescent="0.25">
      <c r="C50">
        <f t="shared" si="6"/>
        <v>34</v>
      </c>
      <c r="D50" s="9">
        <f t="shared" si="7"/>
        <v>2542861.5723140175</v>
      </c>
      <c r="E50" s="9">
        <f t="shared" si="11"/>
        <v>127143.07861570088</v>
      </c>
      <c r="F50" s="9">
        <f t="shared" si="12"/>
        <v>0</v>
      </c>
      <c r="G50" s="9">
        <f t="shared" si="13"/>
        <v>-196067.60320220146</v>
      </c>
      <c r="H50" s="9">
        <f t="shared" si="8"/>
        <v>2473937.0477275169</v>
      </c>
      <c r="I50" s="13">
        <f t="shared" si="9"/>
        <v>1322869.6436327856</v>
      </c>
      <c r="J50" s="13">
        <f t="shared" si="14"/>
        <v>38907.930695082083</v>
      </c>
      <c r="K50" s="13">
        <f t="shared" si="15"/>
        <v>0</v>
      </c>
      <c r="L50" s="13">
        <f t="shared" si="16"/>
        <v>-100000</v>
      </c>
      <c r="M50" s="13">
        <f t="shared" si="10"/>
        <v>1261777.5743278677</v>
      </c>
    </row>
    <row r="51" spans="3:13" x14ac:dyDescent="0.25">
      <c r="C51">
        <f t="shared" si="6"/>
        <v>35</v>
      </c>
      <c r="D51" s="9">
        <f t="shared" si="7"/>
        <v>2473937.0477275169</v>
      </c>
      <c r="E51" s="9">
        <f t="shared" si="11"/>
        <v>123696.85238637585</v>
      </c>
      <c r="F51" s="9">
        <f t="shared" si="12"/>
        <v>0</v>
      </c>
      <c r="G51" s="9">
        <f t="shared" si="13"/>
        <v>-199988.95526624547</v>
      </c>
      <c r="H51" s="9">
        <f t="shared" si="8"/>
        <v>2397644.9448476471</v>
      </c>
      <c r="I51" s="13">
        <f t="shared" si="9"/>
        <v>1261777.5743278677</v>
      </c>
      <c r="J51" s="13">
        <f t="shared" si="14"/>
        <v>37111.105127290379</v>
      </c>
      <c r="K51" s="13">
        <f t="shared" si="15"/>
        <v>0</v>
      </c>
      <c r="L51" s="13">
        <f t="shared" si="16"/>
        <v>-100000</v>
      </c>
      <c r="M51" s="13">
        <f t="shared" si="10"/>
        <v>1198888.6794551581</v>
      </c>
    </row>
    <row r="52" spans="3:13" x14ac:dyDescent="0.25">
      <c r="C52">
        <f t="shared" si="6"/>
        <v>36</v>
      </c>
      <c r="D52" s="9">
        <f t="shared" si="7"/>
        <v>2397644.9448476471</v>
      </c>
      <c r="E52" s="9">
        <f t="shared" si="11"/>
        <v>119882.24724238236</v>
      </c>
      <c r="F52" s="9">
        <f t="shared" si="12"/>
        <v>0</v>
      </c>
      <c r="G52" s="9">
        <f t="shared" si="13"/>
        <v>-203988.73437157038</v>
      </c>
      <c r="H52" s="9">
        <f t="shared" si="8"/>
        <v>2313538.457718459</v>
      </c>
      <c r="I52" s="13">
        <f t="shared" si="9"/>
        <v>1198888.6794551581</v>
      </c>
      <c r="J52" s="13">
        <f t="shared" si="14"/>
        <v>35261.431748681258</v>
      </c>
      <c r="K52" s="13">
        <f t="shared" si="15"/>
        <v>0</v>
      </c>
      <c r="L52" s="13">
        <f t="shared" si="16"/>
        <v>-100000</v>
      </c>
      <c r="M52" s="13">
        <f t="shared" si="10"/>
        <v>1134150.1112038393</v>
      </c>
    </row>
    <row r="53" spans="3:13" x14ac:dyDescent="0.25">
      <c r="C53">
        <f t="shared" si="6"/>
        <v>37</v>
      </c>
      <c r="D53" s="9">
        <f t="shared" si="7"/>
        <v>2313538.457718459</v>
      </c>
      <c r="E53" s="9">
        <f t="shared" si="11"/>
        <v>115676.92288592295</v>
      </c>
      <c r="F53" s="9">
        <f t="shared" si="12"/>
        <v>0</v>
      </c>
      <c r="G53" s="9">
        <f t="shared" si="13"/>
        <v>-208068.50905900181</v>
      </c>
      <c r="H53" s="9">
        <f t="shared" si="8"/>
        <v>2221146.87154538</v>
      </c>
      <c r="I53" s="13">
        <f t="shared" si="9"/>
        <v>1134150.1112038393</v>
      </c>
      <c r="J53" s="13">
        <f t="shared" si="14"/>
        <v>33357.356211877763</v>
      </c>
      <c r="K53" s="13">
        <f t="shared" si="15"/>
        <v>0</v>
      </c>
      <c r="L53" s="13">
        <f t="shared" si="16"/>
        <v>-100000</v>
      </c>
      <c r="M53" s="13">
        <f t="shared" si="10"/>
        <v>1067507.467415717</v>
      </c>
    </row>
    <row r="54" spans="3:13" x14ac:dyDescent="0.25">
      <c r="C54">
        <f t="shared" si="6"/>
        <v>38</v>
      </c>
      <c r="D54" s="9">
        <f t="shared" si="7"/>
        <v>2221146.87154538</v>
      </c>
      <c r="E54" s="9">
        <f t="shared" si="11"/>
        <v>111057.343577269</v>
      </c>
      <c r="F54" s="9">
        <f t="shared" si="12"/>
        <v>0</v>
      </c>
      <c r="G54" s="9">
        <f t="shared" si="13"/>
        <v>-212229.87924018185</v>
      </c>
      <c r="H54" s="9">
        <f t="shared" si="8"/>
        <v>2119974.3358824672</v>
      </c>
      <c r="I54" s="13">
        <f t="shared" si="9"/>
        <v>1067507.467415717</v>
      </c>
      <c r="J54" s="13">
        <f t="shared" si="14"/>
        <v>31397.278453403567</v>
      </c>
      <c r="K54" s="13">
        <f t="shared" si="15"/>
        <v>0</v>
      </c>
      <c r="L54" s="13">
        <f t="shared" si="16"/>
        <v>-100000</v>
      </c>
      <c r="M54" s="13">
        <f t="shared" si="10"/>
        <v>998904.74586912058</v>
      </c>
    </row>
    <row r="55" spans="3:13" x14ac:dyDescent="0.25">
      <c r="C55">
        <f t="shared" si="6"/>
        <v>39</v>
      </c>
      <c r="D55" s="9">
        <f t="shared" si="7"/>
        <v>2119974.3358824672</v>
      </c>
      <c r="E55" s="9">
        <f t="shared" si="11"/>
        <v>105998.71679412336</v>
      </c>
      <c r="F55" s="9">
        <f t="shared" si="12"/>
        <v>0</v>
      </c>
      <c r="G55" s="9">
        <f t="shared" si="13"/>
        <v>-216474.47682498541</v>
      </c>
      <c r="H55" s="9">
        <f t="shared" si="8"/>
        <v>2009498.5758516053</v>
      </c>
      <c r="I55" s="13">
        <f t="shared" si="9"/>
        <v>998904.74586912058</v>
      </c>
      <c r="J55" s="13">
        <f t="shared" si="14"/>
        <v>29379.5513490919</v>
      </c>
      <c r="K55" s="13">
        <f t="shared" si="15"/>
        <v>0</v>
      </c>
      <c r="L55" s="13">
        <f t="shared" si="16"/>
        <v>-100000</v>
      </c>
      <c r="M55" s="13">
        <f t="shared" si="10"/>
        <v>928284.29721821251</v>
      </c>
    </row>
    <row r="56" spans="3:13" x14ac:dyDescent="0.25">
      <c r="C56">
        <f t="shared" si="6"/>
        <v>40</v>
      </c>
      <c r="D56" s="9">
        <f t="shared" si="7"/>
        <v>2009498.5758516053</v>
      </c>
      <c r="E56" s="9">
        <f t="shared" si="11"/>
        <v>100474.92879258026</v>
      </c>
      <c r="F56" s="9">
        <f t="shared" si="12"/>
        <v>0</v>
      </c>
      <c r="G56" s="9">
        <f t="shared" si="13"/>
        <v>-220803.96636148519</v>
      </c>
      <c r="H56" s="9">
        <f t="shared" si="8"/>
        <v>1889169.5382827001</v>
      </c>
      <c r="I56" s="13">
        <f t="shared" si="9"/>
        <v>928284.29721821251</v>
      </c>
      <c r="J56" s="13">
        <f t="shared" si="14"/>
        <v>27302.479329947535</v>
      </c>
      <c r="K56" s="13">
        <f t="shared" si="15"/>
        <v>0</v>
      </c>
      <c r="L56" s="13">
        <f t="shared" si="16"/>
        <v>-100000</v>
      </c>
      <c r="M56" s="13">
        <f t="shared" si="10"/>
        <v>855586.77654816001</v>
      </c>
    </row>
    <row r="57" spans="3:13" x14ac:dyDescent="0.25">
      <c r="C57">
        <f t="shared" si="6"/>
        <v>41</v>
      </c>
      <c r="D57" s="9">
        <f t="shared" si="7"/>
        <v>1889169.5382827001</v>
      </c>
      <c r="E57" s="9">
        <f t="shared" si="11"/>
        <v>94458.476914135012</v>
      </c>
      <c r="F57" s="9">
        <f t="shared" si="12"/>
        <v>0</v>
      </c>
      <c r="G57" s="9">
        <f t="shared" si="13"/>
        <v>-225220.04568871489</v>
      </c>
      <c r="H57" s="9">
        <f t="shared" si="8"/>
        <v>1758407.9695081203</v>
      </c>
      <c r="I57" s="13">
        <f t="shared" si="9"/>
        <v>855586.77654816001</v>
      </c>
      <c r="J57" s="13">
        <f t="shared" si="14"/>
        <v>25164.316957298925</v>
      </c>
      <c r="K57" s="13">
        <f t="shared" si="15"/>
        <v>0</v>
      </c>
      <c r="L57" s="13">
        <f t="shared" si="16"/>
        <v>-100000</v>
      </c>
      <c r="M57" s="13">
        <f t="shared" si="10"/>
        <v>780751.09350545891</v>
      </c>
    </row>
    <row r="58" spans="3:13" x14ac:dyDescent="0.25">
      <c r="C58">
        <f t="shared" si="6"/>
        <v>42</v>
      </c>
      <c r="D58" s="9">
        <f t="shared" si="7"/>
        <v>1758407.9695081203</v>
      </c>
      <c r="E58" s="9">
        <f t="shared" si="11"/>
        <v>87920.398475406022</v>
      </c>
      <c r="F58" s="9">
        <f t="shared" si="12"/>
        <v>0</v>
      </c>
      <c r="G58" s="9">
        <f t="shared" si="13"/>
        <v>-229724.44660248916</v>
      </c>
      <c r="H58" s="9">
        <f t="shared" si="8"/>
        <v>1616603.9213810372</v>
      </c>
      <c r="I58" s="13">
        <f t="shared" si="9"/>
        <v>780751.09350545891</v>
      </c>
      <c r="J58" s="13">
        <f t="shared" si="14"/>
        <v>22963.267456043002</v>
      </c>
      <c r="K58" s="13">
        <f t="shared" si="15"/>
        <v>0</v>
      </c>
      <c r="L58" s="13">
        <f t="shared" si="16"/>
        <v>-100000</v>
      </c>
      <c r="M58" s="13">
        <f t="shared" si="10"/>
        <v>703714.36096150195</v>
      </c>
    </row>
    <row r="59" spans="3:13" x14ac:dyDescent="0.25">
      <c r="C59">
        <f t="shared" si="6"/>
        <v>43</v>
      </c>
      <c r="D59" s="9">
        <f t="shared" si="7"/>
        <v>1616603.9213810372</v>
      </c>
      <c r="E59" s="9">
        <f t="shared" si="11"/>
        <v>80830.196069051861</v>
      </c>
      <c r="F59" s="9">
        <f t="shared" si="12"/>
        <v>0</v>
      </c>
      <c r="G59" s="9">
        <f t="shared" si="13"/>
        <v>-234318.93553453893</v>
      </c>
      <c r="H59" s="9">
        <f t="shared" si="8"/>
        <v>1463115.1819155503</v>
      </c>
      <c r="I59" s="13">
        <f t="shared" si="9"/>
        <v>703714.36096150195</v>
      </c>
      <c r="J59" s="13">
        <f t="shared" si="14"/>
        <v>20697.48120475014</v>
      </c>
      <c r="K59" s="13">
        <f t="shared" si="15"/>
        <v>0</v>
      </c>
      <c r="L59" s="13">
        <f t="shared" si="16"/>
        <v>-100000</v>
      </c>
      <c r="M59" s="13">
        <f t="shared" si="10"/>
        <v>624411.84216625209</v>
      </c>
    </row>
    <row r="60" spans="3:13" x14ac:dyDescent="0.25">
      <c r="C60">
        <f t="shared" si="6"/>
        <v>44</v>
      </c>
      <c r="D60" s="9">
        <f t="shared" si="7"/>
        <v>1463115.1819155503</v>
      </c>
      <c r="E60" s="9">
        <f t="shared" si="11"/>
        <v>73155.75909577751</v>
      </c>
      <c r="F60" s="9">
        <f t="shared" si="12"/>
        <v>0</v>
      </c>
      <c r="G60" s="9">
        <f t="shared" si="13"/>
        <v>-239005.31424522976</v>
      </c>
      <c r="H60" s="9">
        <f t="shared" si="8"/>
        <v>1297265.626766098</v>
      </c>
      <c r="I60" s="13">
        <f t="shared" si="9"/>
        <v>624411.84216625209</v>
      </c>
      <c r="J60" s="13">
        <f t="shared" si="14"/>
        <v>18365.054181360429</v>
      </c>
      <c r="K60" s="13">
        <f t="shared" si="15"/>
        <v>0</v>
      </c>
      <c r="L60" s="13">
        <f t="shared" si="16"/>
        <v>-100000</v>
      </c>
      <c r="M60" s="13">
        <f t="shared" si="10"/>
        <v>542776.89634761249</v>
      </c>
    </row>
    <row r="61" spans="3:13" x14ac:dyDescent="0.25">
      <c r="C61">
        <f t="shared" si="6"/>
        <v>45</v>
      </c>
      <c r="D61" s="9">
        <f t="shared" si="7"/>
        <v>1297265.626766098</v>
      </c>
      <c r="E61" s="9">
        <f t="shared" si="11"/>
        <v>64863.2813383049</v>
      </c>
      <c r="F61" s="9">
        <f t="shared" si="12"/>
        <v>0</v>
      </c>
      <c r="G61" s="9">
        <f t="shared" si="13"/>
        <v>-243785.42053013432</v>
      </c>
      <c r="H61" s="9">
        <f t="shared" si="8"/>
        <v>1118343.4875742686</v>
      </c>
      <c r="I61" s="13">
        <f t="shared" si="9"/>
        <v>542776.89634761249</v>
      </c>
      <c r="J61" s="13">
        <f t="shared" si="14"/>
        <v>15964.026363165138</v>
      </c>
      <c r="K61" s="13">
        <f t="shared" si="15"/>
        <v>0</v>
      </c>
      <c r="L61" s="13">
        <f t="shared" si="16"/>
        <v>-100000</v>
      </c>
      <c r="M61" s="13">
        <f t="shared" si="10"/>
        <v>458740.92271077761</v>
      </c>
    </row>
    <row r="62" spans="3:13" x14ac:dyDescent="0.25">
      <c r="C62">
        <f t="shared" si="6"/>
        <v>46</v>
      </c>
      <c r="D62" s="9">
        <f t="shared" si="7"/>
        <v>1118343.4875742686</v>
      </c>
      <c r="E62" s="9">
        <f t="shared" si="11"/>
        <v>55917.174378713433</v>
      </c>
      <c r="F62" s="9">
        <f t="shared" si="12"/>
        <v>0</v>
      </c>
      <c r="G62" s="9">
        <f t="shared" si="13"/>
        <v>-248661.12894073705</v>
      </c>
      <c r="H62" s="9">
        <f t="shared" si="8"/>
        <v>925599.53301224485</v>
      </c>
      <c r="I62" s="13">
        <f t="shared" si="9"/>
        <v>458740.92271077761</v>
      </c>
      <c r="J62" s="13">
        <f t="shared" si="14"/>
        <v>13492.380079728808</v>
      </c>
      <c r="K62" s="13">
        <f t="shared" si="15"/>
        <v>0</v>
      </c>
      <c r="L62" s="13">
        <f t="shared" si="16"/>
        <v>-100000</v>
      </c>
      <c r="M62" s="13">
        <f t="shared" si="10"/>
        <v>372233.30279050639</v>
      </c>
    </row>
    <row r="63" spans="3:13" x14ac:dyDescent="0.25">
      <c r="C63">
        <f t="shared" si="6"/>
        <v>47</v>
      </c>
      <c r="D63" s="9">
        <f t="shared" si="7"/>
        <v>925599.53301224485</v>
      </c>
      <c r="E63" s="9">
        <f t="shared" si="11"/>
        <v>46279.976650612247</v>
      </c>
      <c r="F63" s="9">
        <f t="shared" si="12"/>
        <v>0</v>
      </c>
      <c r="G63" s="9">
        <f t="shared" si="13"/>
        <v>-253634.35151955168</v>
      </c>
      <c r="H63" s="9">
        <f t="shared" si="8"/>
        <v>718245.15814330534</v>
      </c>
      <c r="I63" s="13">
        <f t="shared" si="9"/>
        <v>372233.30279050639</v>
      </c>
      <c r="J63" s="13">
        <f t="shared" si="14"/>
        <v>10948.038317367878</v>
      </c>
      <c r="K63" s="13">
        <f t="shared" si="15"/>
        <v>0</v>
      </c>
      <c r="L63" s="13">
        <f t="shared" si="16"/>
        <v>-100000</v>
      </c>
      <c r="M63" s="13">
        <f t="shared" si="10"/>
        <v>283181.34110787429</v>
      </c>
    </row>
    <row r="64" spans="3:13" x14ac:dyDescent="0.25">
      <c r="C64">
        <f t="shared" si="6"/>
        <v>48</v>
      </c>
      <c r="D64" s="9">
        <f t="shared" si="7"/>
        <v>718245.15814330534</v>
      </c>
      <c r="E64" s="9">
        <f t="shared" si="11"/>
        <v>35912.257907165265</v>
      </c>
      <c r="F64" s="9">
        <f t="shared" si="12"/>
        <v>0</v>
      </c>
      <c r="G64" s="9">
        <f t="shared" si="13"/>
        <v>-258707.03854994278</v>
      </c>
      <c r="H64" s="9">
        <f t="shared" si="8"/>
        <v>495450.37750052777</v>
      </c>
      <c r="I64" s="13">
        <f t="shared" si="9"/>
        <v>283181.34110787429</v>
      </c>
      <c r="J64" s="13">
        <f t="shared" si="14"/>
        <v>8328.8629737610427</v>
      </c>
      <c r="K64" s="13">
        <f t="shared" si="15"/>
        <v>0</v>
      </c>
      <c r="L64" s="13">
        <f t="shared" si="16"/>
        <v>-100000</v>
      </c>
      <c r="M64" s="13">
        <f t="shared" si="10"/>
        <v>191510.20408163534</v>
      </c>
    </row>
    <row r="65" spans="3:13" x14ac:dyDescent="0.25">
      <c r="C65">
        <f t="shared" si="6"/>
        <v>49</v>
      </c>
      <c r="D65" s="9">
        <f t="shared" si="7"/>
        <v>495450.37750052777</v>
      </c>
      <c r="E65" s="9">
        <f t="shared" si="11"/>
        <v>24772.518875026391</v>
      </c>
      <c r="F65" s="9">
        <f t="shared" si="12"/>
        <v>0</v>
      </c>
      <c r="G65" s="9">
        <f t="shared" si="13"/>
        <v>-263881.17932094162</v>
      </c>
      <c r="H65" s="9">
        <f t="shared" si="8"/>
        <v>256341.71705461253</v>
      </c>
      <c r="I65" s="13">
        <f t="shared" si="9"/>
        <v>191510.20408163534</v>
      </c>
      <c r="J65" s="13">
        <f t="shared" si="14"/>
        <v>5632.6530612245915</v>
      </c>
      <c r="K65" s="13">
        <f t="shared" si="15"/>
        <v>0</v>
      </c>
      <c r="L65" s="13">
        <f t="shared" si="16"/>
        <v>-100000</v>
      </c>
      <c r="M65" s="13">
        <f t="shared" si="10"/>
        <v>97142.857142859924</v>
      </c>
    </row>
    <row r="66" spans="3:13" x14ac:dyDescent="0.25">
      <c r="C66">
        <f t="shared" si="6"/>
        <v>50</v>
      </c>
      <c r="D66" s="9">
        <f t="shared" si="7"/>
        <v>256341.71705461253</v>
      </c>
      <c r="E66" s="9">
        <f t="shared" si="11"/>
        <v>12817.085852730626</v>
      </c>
      <c r="F66" s="9">
        <f t="shared" si="12"/>
        <v>0</v>
      </c>
      <c r="G66" s="9">
        <f t="shared" si="13"/>
        <v>-269158.80290736048</v>
      </c>
      <c r="H66" s="9">
        <f t="shared" si="8"/>
        <v>-1.7345882952213287E-8</v>
      </c>
      <c r="I66" s="13">
        <f t="shared" si="9"/>
        <v>97142.857142859924</v>
      </c>
      <c r="J66" s="13">
        <f t="shared" si="14"/>
        <v>2857.1428571429506</v>
      </c>
      <c r="K66" s="13">
        <f t="shared" si="15"/>
        <v>0</v>
      </c>
      <c r="L66" s="13">
        <f t="shared" si="16"/>
        <v>-100000</v>
      </c>
      <c r="M66" s="13">
        <f t="shared" si="10"/>
        <v>2.8812792152166367E-9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857D-993C-4644-A6D3-D4D4D2F6D54C}">
  <dimension ref="A1:I59"/>
  <sheetViews>
    <sheetView zoomScale="160" zoomScaleNormal="160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20.28515625" customWidth="1"/>
    <col min="2" max="2" width="9.5703125" bestFit="1" customWidth="1"/>
    <col min="3" max="9" width="14.5703125" customWidth="1"/>
  </cols>
  <sheetData>
    <row r="1" spans="1:9" x14ac:dyDescent="0.25">
      <c r="A1" t="s">
        <v>20</v>
      </c>
      <c r="B1" s="3">
        <v>0.04</v>
      </c>
    </row>
    <row r="2" spans="1:9" x14ac:dyDescent="0.25">
      <c r="A2" t="s">
        <v>21</v>
      </c>
      <c r="B2" s="3">
        <v>0.1</v>
      </c>
    </row>
    <row r="3" spans="1:9" x14ac:dyDescent="0.25">
      <c r="A3" t="s">
        <v>2</v>
      </c>
      <c r="B3">
        <v>20</v>
      </c>
      <c r="D3" t="s">
        <v>10</v>
      </c>
      <c r="E3" s="4">
        <f ca="1">I58</f>
        <v>-990400.95189411612</v>
      </c>
    </row>
    <row r="4" spans="1:9" x14ac:dyDescent="0.25">
      <c r="A4" t="s">
        <v>3</v>
      </c>
      <c r="B4">
        <v>30</v>
      </c>
    </row>
    <row r="5" spans="1:9" x14ac:dyDescent="0.25">
      <c r="A5" t="s">
        <v>24</v>
      </c>
      <c r="B5" s="1">
        <v>32000</v>
      </c>
    </row>
    <row r="6" spans="1:9" x14ac:dyDescent="0.25">
      <c r="A6" t="s">
        <v>1</v>
      </c>
      <c r="B6" s="1">
        <v>100000</v>
      </c>
    </row>
    <row r="7" spans="1:9" x14ac:dyDescent="0.25">
      <c r="A7" t="s">
        <v>11</v>
      </c>
      <c r="B7" s="1">
        <v>0</v>
      </c>
    </row>
    <row r="8" spans="1:9" ht="45" x14ac:dyDescent="0.25">
      <c r="B8" t="s">
        <v>6</v>
      </c>
      <c r="C8" s="5" t="s">
        <v>22</v>
      </c>
      <c r="D8" s="5" t="s">
        <v>23</v>
      </c>
      <c r="E8" s="5" t="s">
        <v>7</v>
      </c>
      <c r="F8" s="5" t="s">
        <v>8</v>
      </c>
      <c r="G8" t="s">
        <v>9</v>
      </c>
      <c r="H8" t="s">
        <v>1</v>
      </c>
      <c r="I8" s="5" t="s">
        <v>10</v>
      </c>
    </row>
    <row r="9" spans="1:9" x14ac:dyDescent="0.25">
      <c r="B9">
        <v>1</v>
      </c>
      <c r="C9" s="15">
        <f ca="1">RAND()</f>
        <v>0.73024382518145281</v>
      </c>
      <c r="D9" s="14">
        <f t="shared" ref="D9:D40" ca="1" si="0">_xlfn.NORM.INV(C9,normal_mean,normal_sd)</f>
        <v>0.10135505794548605</v>
      </c>
      <c r="E9" s="4">
        <f>beginning_bal</f>
        <v>0</v>
      </c>
      <c r="F9" s="4">
        <f ca="1">E9*D9</f>
        <v>0</v>
      </c>
      <c r="G9" s="4">
        <f t="shared" ref="G9:G40" si="1">IF(B9&lt;=n_saving,annual_deposit,0)</f>
        <v>32000</v>
      </c>
      <c r="H9" s="4">
        <f t="shared" ref="H9:H40" si="2">IF(B9&gt;n_saving,-withdrawal,0)</f>
        <v>0</v>
      </c>
      <c r="I9" s="4">
        <f ca="1">E9+F9+G9+H9</f>
        <v>32000</v>
      </c>
    </row>
    <row r="10" spans="1:9" x14ac:dyDescent="0.25">
      <c r="B10">
        <f>B9+1</f>
        <v>2</v>
      </c>
      <c r="C10" s="15">
        <f t="shared" ref="C10:C58" ca="1" si="3">RAND()</f>
        <v>0.79547197679505799</v>
      </c>
      <c r="D10" s="14">
        <f t="shared" ca="1" si="0"/>
        <v>0.12255559243643277</v>
      </c>
      <c r="E10" s="4">
        <f ca="1">I9</f>
        <v>32000</v>
      </c>
      <c r="F10" s="4">
        <f t="shared" ref="F10:F58" ca="1" si="4">E10*D10</f>
        <v>3921.7789579658488</v>
      </c>
      <c r="G10" s="4">
        <f t="shared" si="1"/>
        <v>32000</v>
      </c>
      <c r="H10" s="4">
        <f t="shared" si="2"/>
        <v>0</v>
      </c>
      <c r="I10" s="4">
        <f ca="1">E10+F10+G10+H10</f>
        <v>67921.778957965842</v>
      </c>
    </row>
    <row r="11" spans="1:9" x14ac:dyDescent="0.25">
      <c r="B11">
        <f t="shared" ref="B11:B58" si="5">B10+1</f>
        <v>3</v>
      </c>
      <c r="C11" s="15">
        <f t="shared" ca="1" si="3"/>
        <v>0.30537994542837821</v>
      </c>
      <c r="D11" s="14">
        <f t="shared" ca="1" si="0"/>
        <v>-1.0898906224203003E-2</v>
      </c>
      <c r="E11" s="4">
        <f t="shared" ref="E11:E58" ca="1" si="6">I10</f>
        <v>67921.778957965842</v>
      </c>
      <c r="F11" s="4">
        <f t="shared" ca="1" si="4"/>
        <v>-740.27309944391448</v>
      </c>
      <c r="G11" s="4">
        <f t="shared" si="1"/>
        <v>32000</v>
      </c>
      <c r="H11" s="4">
        <f t="shared" si="2"/>
        <v>0</v>
      </c>
      <c r="I11" s="4">
        <f t="shared" ref="I11:I58" ca="1" si="7">E11+F11+G11+H11</f>
        <v>99181.505858521923</v>
      </c>
    </row>
    <row r="12" spans="1:9" x14ac:dyDescent="0.25">
      <c r="B12">
        <f t="shared" si="5"/>
        <v>4</v>
      </c>
      <c r="C12" s="15">
        <f t="shared" ca="1" si="3"/>
        <v>0.59078851758452444</v>
      </c>
      <c r="D12" s="14">
        <f t="shared" ca="1" si="0"/>
        <v>6.2957380369804736E-2</v>
      </c>
      <c r="E12" s="4">
        <f t="shared" ca="1" si="6"/>
        <v>99181.505858521923</v>
      </c>
      <c r="F12" s="4">
        <f t="shared" ca="1" si="4"/>
        <v>6244.2077899849819</v>
      </c>
      <c r="G12" s="4">
        <f t="shared" si="1"/>
        <v>32000</v>
      </c>
      <c r="H12" s="4">
        <f t="shared" si="2"/>
        <v>0</v>
      </c>
      <c r="I12" s="4">
        <f t="shared" ca="1" si="7"/>
        <v>137425.71364850691</v>
      </c>
    </row>
    <row r="13" spans="1:9" x14ac:dyDescent="0.25">
      <c r="B13">
        <f t="shared" si="5"/>
        <v>5</v>
      </c>
      <c r="C13" s="15">
        <f t="shared" ca="1" si="3"/>
        <v>6.6872546164563951E-2</v>
      </c>
      <c r="D13" s="14">
        <f t="shared" ca="1" si="0"/>
        <v>-0.10994956655542076</v>
      </c>
      <c r="E13" s="4">
        <f t="shared" ca="1" si="6"/>
        <v>137425.71364850691</v>
      </c>
      <c r="F13" s="4">
        <f t="shared" ca="1" si="4"/>
        <v>-15109.897649222705</v>
      </c>
      <c r="G13" s="4">
        <f t="shared" si="1"/>
        <v>32000</v>
      </c>
      <c r="H13" s="4">
        <f t="shared" si="2"/>
        <v>0</v>
      </c>
      <c r="I13" s="4">
        <f t="shared" ca="1" si="7"/>
        <v>154315.81599928421</v>
      </c>
    </row>
    <row r="14" spans="1:9" x14ac:dyDescent="0.25">
      <c r="B14">
        <f t="shared" si="5"/>
        <v>6</v>
      </c>
      <c r="C14" s="15">
        <f t="shared" ca="1" si="3"/>
        <v>0.79654944793510363</v>
      </c>
      <c r="D14" s="14">
        <f t="shared" ca="1" si="0"/>
        <v>0.1229359336319138</v>
      </c>
      <c r="E14" s="4">
        <f t="shared" ca="1" si="6"/>
        <v>154315.81599928421</v>
      </c>
      <c r="F14" s="4">
        <f t="shared" ca="1" si="4"/>
        <v>18970.958914042625</v>
      </c>
      <c r="G14" s="4">
        <f t="shared" si="1"/>
        <v>32000</v>
      </c>
      <c r="H14" s="4">
        <f t="shared" si="2"/>
        <v>0</v>
      </c>
      <c r="I14" s="4">
        <f t="shared" ca="1" si="7"/>
        <v>205286.77491332684</v>
      </c>
    </row>
    <row r="15" spans="1:9" x14ac:dyDescent="0.25">
      <c r="B15">
        <f t="shared" si="5"/>
        <v>7</v>
      </c>
      <c r="C15" s="15">
        <f t="shared" ca="1" si="3"/>
        <v>0.75981815197693414</v>
      </c>
      <c r="D15" s="14">
        <f t="shared" ca="1" si="0"/>
        <v>0.11057177247720909</v>
      </c>
      <c r="E15" s="4">
        <f t="shared" ca="1" si="6"/>
        <v>205286.77491332684</v>
      </c>
      <c r="F15" s="4">
        <f t="shared" ca="1" si="4"/>
        <v>22698.92256829641</v>
      </c>
      <c r="G15" s="4">
        <f t="shared" si="1"/>
        <v>32000</v>
      </c>
      <c r="H15" s="4">
        <f t="shared" si="2"/>
        <v>0</v>
      </c>
      <c r="I15" s="4">
        <f t="shared" ca="1" si="7"/>
        <v>259985.69748162324</v>
      </c>
    </row>
    <row r="16" spans="1:9" x14ac:dyDescent="0.25">
      <c r="B16">
        <f t="shared" si="5"/>
        <v>8</v>
      </c>
      <c r="C16" s="15">
        <f t="shared" ca="1" si="3"/>
        <v>0.94942932535415903</v>
      </c>
      <c r="D16" s="14">
        <f t="shared" ca="1" si="0"/>
        <v>0.20393453836497549</v>
      </c>
      <c r="E16" s="4">
        <f t="shared" ca="1" si="6"/>
        <v>259985.69748162324</v>
      </c>
      <c r="F16" s="4">
        <f t="shared" ca="1" si="4"/>
        <v>53020.063197411007</v>
      </c>
      <c r="G16" s="4">
        <f t="shared" si="1"/>
        <v>32000</v>
      </c>
      <c r="H16" s="4">
        <f t="shared" si="2"/>
        <v>0</v>
      </c>
      <c r="I16" s="4">
        <f t="shared" ca="1" si="7"/>
        <v>345005.76067903423</v>
      </c>
    </row>
    <row r="17" spans="2:9" x14ac:dyDescent="0.25">
      <c r="B17">
        <f t="shared" si="5"/>
        <v>9</v>
      </c>
      <c r="C17" s="15">
        <f t="shared" ca="1" si="3"/>
        <v>0.47404096443606758</v>
      </c>
      <c r="D17" s="14">
        <f t="shared" ca="1" si="0"/>
        <v>3.3488436116952083E-2</v>
      </c>
      <c r="E17" s="4">
        <f t="shared" ca="1" si="6"/>
        <v>345005.76067903423</v>
      </c>
      <c r="F17" s="4">
        <f t="shared" ca="1" si="4"/>
        <v>11553.703376480296</v>
      </c>
      <c r="G17" s="4">
        <f t="shared" si="1"/>
        <v>32000</v>
      </c>
      <c r="H17" s="4">
        <f t="shared" si="2"/>
        <v>0</v>
      </c>
      <c r="I17" s="4">
        <f t="shared" ca="1" si="7"/>
        <v>388559.46405551455</v>
      </c>
    </row>
    <row r="18" spans="2:9" x14ac:dyDescent="0.25">
      <c r="B18">
        <f t="shared" si="5"/>
        <v>10</v>
      </c>
      <c r="C18" s="15">
        <f t="shared" ca="1" si="3"/>
        <v>0.60633852300201141</v>
      </c>
      <c r="D18" s="14">
        <f t="shared" ca="1" si="0"/>
        <v>6.6978852152203491E-2</v>
      </c>
      <c r="E18" s="4">
        <f t="shared" ca="1" si="6"/>
        <v>388559.46405551455</v>
      </c>
      <c r="F18" s="4">
        <f t="shared" ca="1" si="4"/>
        <v>26025.266895313736</v>
      </c>
      <c r="G18" s="4">
        <f t="shared" si="1"/>
        <v>32000</v>
      </c>
      <c r="H18" s="4">
        <f t="shared" si="2"/>
        <v>0</v>
      </c>
      <c r="I18" s="4">
        <f t="shared" ca="1" si="7"/>
        <v>446584.73095082829</v>
      </c>
    </row>
    <row r="19" spans="2:9" x14ac:dyDescent="0.25">
      <c r="B19">
        <f t="shared" si="5"/>
        <v>11</v>
      </c>
      <c r="C19" s="15">
        <f t="shared" ca="1" si="3"/>
        <v>0.10634975699265603</v>
      </c>
      <c r="D19" s="14">
        <f t="shared" ca="1" si="0"/>
        <v>-8.4617674664860615E-2</v>
      </c>
      <c r="E19" s="4">
        <f t="shared" ca="1" si="6"/>
        <v>446584.73095082829</v>
      </c>
      <c r="F19" s="4">
        <f t="shared" ca="1" si="4"/>
        <v>-37788.961473891497</v>
      </c>
      <c r="G19" s="4">
        <f t="shared" si="1"/>
        <v>32000</v>
      </c>
      <c r="H19" s="4">
        <f t="shared" si="2"/>
        <v>0</v>
      </c>
      <c r="I19" s="4">
        <f t="shared" ca="1" si="7"/>
        <v>440795.76947693678</v>
      </c>
    </row>
    <row r="20" spans="2:9" x14ac:dyDescent="0.25">
      <c r="B20">
        <f t="shared" si="5"/>
        <v>12</v>
      </c>
      <c r="C20" s="15">
        <f t="shared" ca="1" si="3"/>
        <v>0.23266160465443086</v>
      </c>
      <c r="D20" s="14">
        <f t="shared" ca="1" si="0"/>
        <v>-3.301095745498648E-2</v>
      </c>
      <c r="E20" s="4">
        <f t="shared" ca="1" si="6"/>
        <v>440795.76947693678</v>
      </c>
      <c r="F20" s="4">
        <f t="shared" ca="1" si="4"/>
        <v>-14551.090392541188</v>
      </c>
      <c r="G20" s="4">
        <f t="shared" si="1"/>
        <v>32000</v>
      </c>
      <c r="H20" s="4">
        <f t="shared" si="2"/>
        <v>0</v>
      </c>
      <c r="I20" s="4">
        <f t="shared" ca="1" si="7"/>
        <v>458244.67908439558</v>
      </c>
    </row>
    <row r="21" spans="2:9" x14ac:dyDescent="0.25">
      <c r="B21">
        <f t="shared" si="5"/>
        <v>13</v>
      </c>
      <c r="C21" s="15">
        <f t="shared" ca="1" si="3"/>
        <v>0.31875057363069881</v>
      </c>
      <c r="D21" s="14">
        <f t="shared" ca="1" si="0"/>
        <v>-7.1195478530538259E-3</v>
      </c>
      <c r="E21" s="4">
        <f t="shared" ca="1" si="6"/>
        <v>458244.67908439558</v>
      </c>
      <c r="F21" s="4">
        <f t="shared" ca="1" si="4"/>
        <v>-3262.4949211486478</v>
      </c>
      <c r="G21" s="4">
        <f t="shared" si="1"/>
        <v>32000</v>
      </c>
      <c r="H21" s="4">
        <f t="shared" si="2"/>
        <v>0</v>
      </c>
      <c r="I21" s="4">
        <f t="shared" ca="1" si="7"/>
        <v>486982.18416324694</v>
      </c>
    </row>
    <row r="22" spans="2:9" x14ac:dyDescent="0.25">
      <c r="B22">
        <f t="shared" si="5"/>
        <v>14</v>
      </c>
      <c r="C22" s="15">
        <f t="shared" ca="1" si="3"/>
        <v>0.66694779598703335</v>
      </c>
      <c r="D22" s="14">
        <f t="shared" ca="1" si="0"/>
        <v>8.3150061157668598E-2</v>
      </c>
      <c r="E22" s="4">
        <f t="shared" ca="1" si="6"/>
        <v>486982.18416324694</v>
      </c>
      <c r="F22" s="4">
        <f t="shared" ca="1" si="4"/>
        <v>40492.598395869012</v>
      </c>
      <c r="G22" s="4">
        <f t="shared" si="1"/>
        <v>32000</v>
      </c>
      <c r="H22" s="4">
        <f t="shared" si="2"/>
        <v>0</v>
      </c>
      <c r="I22" s="4">
        <f t="shared" ca="1" si="7"/>
        <v>559474.78255911591</v>
      </c>
    </row>
    <row r="23" spans="2:9" x14ac:dyDescent="0.25">
      <c r="B23">
        <f t="shared" si="5"/>
        <v>15</v>
      </c>
      <c r="C23" s="15">
        <f t="shared" ca="1" si="3"/>
        <v>0.6361841004904305</v>
      </c>
      <c r="D23" s="14">
        <f t="shared" ca="1" si="0"/>
        <v>7.4827748765893598E-2</v>
      </c>
      <c r="E23" s="4">
        <f t="shared" ca="1" si="6"/>
        <v>559474.78255911591</v>
      </c>
      <c r="F23" s="4">
        <f t="shared" ca="1" si="4"/>
        <v>41864.238470186472</v>
      </c>
      <c r="G23" s="4">
        <f t="shared" si="1"/>
        <v>32000</v>
      </c>
      <c r="H23" s="4">
        <f t="shared" si="2"/>
        <v>0</v>
      </c>
      <c r="I23" s="4">
        <f t="shared" ca="1" si="7"/>
        <v>633339.02102930238</v>
      </c>
    </row>
    <row r="24" spans="2:9" x14ac:dyDescent="0.25">
      <c r="B24">
        <f t="shared" si="5"/>
        <v>16</v>
      </c>
      <c r="C24" s="15">
        <f t="shared" ca="1" si="3"/>
        <v>0.14141174042870175</v>
      </c>
      <c r="D24" s="14">
        <f t="shared" ca="1" si="0"/>
        <v>-6.7399821660626053E-2</v>
      </c>
      <c r="E24" s="4">
        <f t="shared" ca="1" si="6"/>
        <v>633339.02102930238</v>
      </c>
      <c r="F24" s="4">
        <f t="shared" ca="1" si="4"/>
        <v>-42686.937068090476</v>
      </c>
      <c r="G24" s="4">
        <f t="shared" si="1"/>
        <v>32000</v>
      </c>
      <c r="H24" s="4">
        <f t="shared" si="2"/>
        <v>0</v>
      </c>
      <c r="I24" s="4">
        <f t="shared" ca="1" si="7"/>
        <v>622652.08396121196</v>
      </c>
    </row>
    <row r="25" spans="2:9" x14ac:dyDescent="0.25">
      <c r="B25">
        <f t="shared" si="5"/>
        <v>17</v>
      </c>
      <c r="C25" s="15">
        <f t="shared" ca="1" si="3"/>
        <v>0.3453086698338258</v>
      </c>
      <c r="D25" s="14">
        <f t="shared" ca="1" si="0"/>
        <v>1.9825727425550749E-4</v>
      </c>
      <c r="E25" s="4">
        <f t="shared" ca="1" si="6"/>
        <v>622652.08396121196</v>
      </c>
      <c r="F25" s="4">
        <f t="shared" ca="1" si="4"/>
        <v>123.44530497566127</v>
      </c>
      <c r="G25" s="4">
        <f t="shared" si="1"/>
        <v>32000</v>
      </c>
      <c r="H25" s="4">
        <f t="shared" si="2"/>
        <v>0</v>
      </c>
      <c r="I25" s="4">
        <f t="shared" ca="1" si="7"/>
        <v>654775.52926618757</v>
      </c>
    </row>
    <row r="26" spans="2:9" x14ac:dyDescent="0.25">
      <c r="B26">
        <f t="shared" si="5"/>
        <v>18</v>
      </c>
      <c r="C26" s="15">
        <f t="shared" ca="1" si="3"/>
        <v>0.53045067536348778</v>
      </c>
      <c r="D26" s="14">
        <f t="shared" ca="1" si="0"/>
        <v>4.764027909099966E-2</v>
      </c>
      <c r="E26" s="4">
        <f t="shared" ca="1" si="6"/>
        <v>654775.52926618757</v>
      </c>
      <c r="F26" s="4">
        <f t="shared" ca="1" si="4"/>
        <v>31193.688956198192</v>
      </c>
      <c r="G26" s="4">
        <f t="shared" si="1"/>
        <v>32000</v>
      </c>
      <c r="H26" s="4">
        <f t="shared" si="2"/>
        <v>0</v>
      </c>
      <c r="I26" s="4">
        <f t="shared" ca="1" si="7"/>
        <v>717969.21822238574</v>
      </c>
    </row>
    <row r="27" spans="2:9" x14ac:dyDescent="0.25">
      <c r="B27">
        <f t="shared" si="5"/>
        <v>19</v>
      </c>
      <c r="C27" s="15">
        <f t="shared" ca="1" si="3"/>
        <v>0.15808362115562902</v>
      </c>
      <c r="D27" s="14">
        <f t="shared" ca="1" si="0"/>
        <v>-6.0236520178283577E-2</v>
      </c>
      <c r="E27" s="4">
        <f t="shared" ca="1" si="6"/>
        <v>717969.21822238574</v>
      </c>
      <c r="F27" s="4">
        <f t="shared" ca="1" si="4"/>
        <v>-43247.96730083922</v>
      </c>
      <c r="G27" s="4">
        <f t="shared" si="1"/>
        <v>32000</v>
      </c>
      <c r="H27" s="4">
        <f t="shared" si="2"/>
        <v>0</v>
      </c>
      <c r="I27" s="4">
        <f t="shared" ca="1" si="7"/>
        <v>706721.25092154648</v>
      </c>
    </row>
    <row r="28" spans="2:9" x14ac:dyDescent="0.25">
      <c r="B28">
        <f t="shared" si="5"/>
        <v>20</v>
      </c>
      <c r="C28" s="15">
        <f t="shared" ca="1" si="3"/>
        <v>0.14192249345395613</v>
      </c>
      <c r="D28" s="14">
        <f t="shared" ca="1" si="0"/>
        <v>-6.7172184289300829E-2</v>
      </c>
      <c r="E28" s="4">
        <f t="shared" ca="1" si="6"/>
        <v>706721.25092154648</v>
      </c>
      <c r="F28" s="4">
        <f t="shared" ca="1" si="4"/>
        <v>-47472.010108067334</v>
      </c>
      <c r="G28" s="4">
        <f t="shared" si="1"/>
        <v>32000</v>
      </c>
      <c r="H28" s="4">
        <f t="shared" si="2"/>
        <v>0</v>
      </c>
      <c r="I28" s="4">
        <f t="shared" ca="1" si="7"/>
        <v>691249.24081347918</v>
      </c>
    </row>
    <row r="29" spans="2:9" x14ac:dyDescent="0.25">
      <c r="B29">
        <f t="shared" si="5"/>
        <v>21</v>
      </c>
      <c r="C29" s="15">
        <f t="shared" ca="1" si="3"/>
        <v>0.10508251105940358</v>
      </c>
      <c r="D29" s="14">
        <f t="shared" ca="1" si="0"/>
        <v>-8.531118003840954E-2</v>
      </c>
      <c r="E29" s="4">
        <f t="shared" ca="1" si="6"/>
        <v>691249.24081347918</v>
      </c>
      <c r="F29" s="4">
        <f t="shared" ca="1" si="4"/>
        <v>-58971.288434452632</v>
      </c>
      <c r="G29" s="4">
        <f t="shared" si="1"/>
        <v>32000</v>
      </c>
      <c r="H29" s="4">
        <f t="shared" si="2"/>
        <v>0</v>
      </c>
      <c r="I29" s="4">
        <f t="shared" ca="1" si="7"/>
        <v>664277.95237902657</v>
      </c>
    </row>
    <row r="30" spans="2:9" x14ac:dyDescent="0.25">
      <c r="B30">
        <f t="shared" si="5"/>
        <v>22</v>
      </c>
      <c r="C30" s="15">
        <f t="shared" ca="1" si="3"/>
        <v>0.10321554945781675</v>
      </c>
      <c r="D30" s="14">
        <f t="shared" ca="1" si="0"/>
        <v>-8.6343999353173162E-2</v>
      </c>
      <c r="E30" s="4">
        <f t="shared" ca="1" si="6"/>
        <v>664277.95237902657</v>
      </c>
      <c r="F30" s="4">
        <f t="shared" ca="1" si="4"/>
        <v>-57356.415090541865</v>
      </c>
      <c r="G30" s="4">
        <f t="shared" si="1"/>
        <v>32000</v>
      </c>
      <c r="H30" s="4">
        <f t="shared" si="2"/>
        <v>0</v>
      </c>
      <c r="I30" s="4">
        <f t="shared" ca="1" si="7"/>
        <v>638921.53728848475</v>
      </c>
    </row>
    <row r="31" spans="2:9" x14ac:dyDescent="0.25">
      <c r="B31">
        <f t="shared" si="5"/>
        <v>23</v>
      </c>
      <c r="C31" s="15">
        <f t="shared" ca="1" si="3"/>
        <v>3.095197885003409E-2</v>
      </c>
      <c r="D31" s="14">
        <f t="shared" ca="1" si="0"/>
        <v>-0.14669830300176698</v>
      </c>
      <c r="E31" s="4">
        <f t="shared" ca="1" si="6"/>
        <v>638921.53728848475</v>
      </c>
      <c r="F31" s="4">
        <f t="shared" ca="1" si="4"/>
        <v>-93728.70527150089</v>
      </c>
      <c r="G31" s="4">
        <f t="shared" si="1"/>
        <v>32000</v>
      </c>
      <c r="H31" s="4">
        <f t="shared" si="2"/>
        <v>0</v>
      </c>
      <c r="I31" s="4">
        <f t="shared" ca="1" si="7"/>
        <v>577192.83201698388</v>
      </c>
    </row>
    <row r="32" spans="2:9" x14ac:dyDescent="0.25">
      <c r="B32">
        <f t="shared" si="5"/>
        <v>24</v>
      </c>
      <c r="C32" s="15">
        <f t="shared" ca="1" si="3"/>
        <v>0.50216465662513354</v>
      </c>
      <c r="D32" s="14">
        <f t="shared" ca="1" si="0"/>
        <v>4.0542601612645501E-2</v>
      </c>
      <c r="E32" s="4">
        <f t="shared" ca="1" si="6"/>
        <v>577192.83201698388</v>
      </c>
      <c r="F32" s="4">
        <f t="shared" ca="1" si="4"/>
        <v>23400.899042139194</v>
      </c>
      <c r="G32" s="4">
        <f t="shared" si="1"/>
        <v>32000</v>
      </c>
      <c r="H32" s="4">
        <f t="shared" si="2"/>
        <v>0</v>
      </c>
      <c r="I32" s="4">
        <f t="shared" ca="1" si="7"/>
        <v>632593.73105912306</v>
      </c>
    </row>
    <row r="33" spans="2:9" x14ac:dyDescent="0.25">
      <c r="B33">
        <f t="shared" si="5"/>
        <v>25</v>
      </c>
      <c r="C33" s="15">
        <f t="shared" ca="1" si="3"/>
        <v>0.70045437782181796</v>
      </c>
      <c r="D33" s="14">
        <f t="shared" ca="1" si="0"/>
        <v>9.2570779879327492E-2</v>
      </c>
      <c r="E33" s="4">
        <f t="shared" ca="1" si="6"/>
        <v>632593.73105912306</v>
      </c>
      <c r="F33" s="4">
        <f t="shared" ca="1" si="4"/>
        <v>58559.695030916577</v>
      </c>
      <c r="G33" s="4">
        <f t="shared" si="1"/>
        <v>32000</v>
      </c>
      <c r="H33" s="4">
        <f t="shared" si="2"/>
        <v>0</v>
      </c>
      <c r="I33" s="4">
        <f t="shared" ca="1" si="7"/>
        <v>723153.42609003966</v>
      </c>
    </row>
    <row r="34" spans="2:9" x14ac:dyDescent="0.25">
      <c r="B34">
        <f>B33+1</f>
        <v>26</v>
      </c>
      <c r="C34" s="15">
        <f t="shared" ca="1" si="3"/>
        <v>0.5034695457480205</v>
      </c>
      <c r="D34" s="14">
        <f t="shared" ca="1" si="0"/>
        <v>4.0869697110678151E-2</v>
      </c>
      <c r="E34" s="4">
        <f t="shared" ca="1" si="6"/>
        <v>723153.42609003966</v>
      </c>
      <c r="F34" s="4">
        <f t="shared" ca="1" si="4"/>
        <v>29555.0614888491</v>
      </c>
      <c r="G34" s="4">
        <f t="shared" si="1"/>
        <v>32000</v>
      </c>
      <c r="H34" s="4">
        <f t="shared" si="2"/>
        <v>0</v>
      </c>
      <c r="I34" s="4">
        <f t="shared" ca="1" si="7"/>
        <v>784708.48757888877</v>
      </c>
    </row>
    <row r="35" spans="2:9" x14ac:dyDescent="0.25">
      <c r="B35">
        <f t="shared" si="5"/>
        <v>27</v>
      </c>
      <c r="C35" s="15">
        <f t="shared" ca="1" si="3"/>
        <v>0.41317197105485903</v>
      </c>
      <c r="D35" s="14">
        <f t="shared" ca="1" si="0"/>
        <v>1.8060702529935687E-2</v>
      </c>
      <c r="E35" s="4">
        <f t="shared" ca="1" si="6"/>
        <v>784708.48757888877</v>
      </c>
      <c r="F35" s="4">
        <f t="shared" ca="1" si="4"/>
        <v>14172.386566878044</v>
      </c>
      <c r="G35" s="4">
        <f t="shared" si="1"/>
        <v>32000</v>
      </c>
      <c r="H35" s="4">
        <f t="shared" si="2"/>
        <v>0</v>
      </c>
      <c r="I35" s="4">
        <f t="shared" ca="1" si="7"/>
        <v>830880.87414576684</v>
      </c>
    </row>
    <row r="36" spans="2:9" x14ac:dyDescent="0.25">
      <c r="B36">
        <f t="shared" si="5"/>
        <v>28</v>
      </c>
      <c r="C36" s="15">
        <f t="shared" ca="1" si="3"/>
        <v>7.004165166460985E-2</v>
      </c>
      <c r="D36" s="14">
        <f t="shared" ca="1" si="0"/>
        <v>-0.10754808860722376</v>
      </c>
      <c r="E36" s="4">
        <f t="shared" ca="1" si="6"/>
        <v>830880.87414576684</v>
      </c>
      <c r="F36" s="4">
        <f t="shared" ca="1" si="4"/>
        <v>-89359.64987467647</v>
      </c>
      <c r="G36" s="4">
        <f t="shared" si="1"/>
        <v>32000</v>
      </c>
      <c r="H36" s="4">
        <f t="shared" si="2"/>
        <v>0</v>
      </c>
      <c r="I36" s="4">
        <f t="shared" ca="1" si="7"/>
        <v>773521.22427109035</v>
      </c>
    </row>
    <row r="37" spans="2:9" x14ac:dyDescent="0.25">
      <c r="B37">
        <f>B36+1</f>
        <v>29</v>
      </c>
      <c r="C37" s="15">
        <f t="shared" ca="1" si="3"/>
        <v>0.89151611113133045</v>
      </c>
      <c r="D37" s="14">
        <f t="shared" ca="1" si="0"/>
        <v>0.1634631237740187</v>
      </c>
      <c r="E37" s="4">
        <f t="shared" ca="1" si="6"/>
        <v>773521.22427109035</v>
      </c>
      <c r="F37" s="4">
        <f t="shared" ca="1" si="4"/>
        <v>126442.19562485573</v>
      </c>
      <c r="G37" s="4">
        <f t="shared" si="1"/>
        <v>32000</v>
      </c>
      <c r="H37" s="4">
        <f t="shared" si="2"/>
        <v>0</v>
      </c>
      <c r="I37" s="4">
        <f t="shared" ca="1" si="7"/>
        <v>931963.41989594605</v>
      </c>
    </row>
    <row r="38" spans="2:9" x14ac:dyDescent="0.25">
      <c r="B38">
        <f t="shared" si="5"/>
        <v>30</v>
      </c>
      <c r="C38" s="15">
        <f t="shared" ca="1" si="3"/>
        <v>0.43171812717539948</v>
      </c>
      <c r="D38" s="14">
        <f t="shared" ca="1" si="0"/>
        <v>2.2799837865962593E-2</v>
      </c>
      <c r="E38" s="4">
        <f t="shared" ca="1" si="6"/>
        <v>931963.41989594605</v>
      </c>
      <c r="F38" s="4">
        <f t="shared" ca="1" si="4"/>
        <v>21248.614870635585</v>
      </c>
      <c r="G38" s="4">
        <f t="shared" si="1"/>
        <v>32000</v>
      </c>
      <c r="H38" s="4">
        <f t="shared" si="2"/>
        <v>0</v>
      </c>
      <c r="I38" s="4">
        <f t="shared" ca="1" si="7"/>
        <v>985212.03476658161</v>
      </c>
    </row>
    <row r="39" spans="2:9" x14ac:dyDescent="0.25">
      <c r="B39">
        <f t="shared" si="5"/>
        <v>31</v>
      </c>
      <c r="C39" s="15">
        <f t="shared" ca="1" si="3"/>
        <v>0.30038505097329282</v>
      </c>
      <c r="D39" s="14">
        <f t="shared" ca="1" si="0"/>
        <v>-1.2329338741646413E-2</v>
      </c>
      <c r="E39" s="4">
        <f t="shared" ca="1" si="6"/>
        <v>985212.03476658161</v>
      </c>
      <c r="F39" s="4">
        <f t="shared" ca="1" si="4"/>
        <v>-12147.012908983908</v>
      </c>
      <c r="G39" s="4">
        <f t="shared" si="1"/>
        <v>0</v>
      </c>
      <c r="H39" s="4">
        <f t="shared" si="2"/>
        <v>-100000</v>
      </c>
      <c r="I39" s="4">
        <f t="shared" ca="1" si="7"/>
        <v>873065.02185759775</v>
      </c>
    </row>
    <row r="40" spans="2:9" x14ac:dyDescent="0.25">
      <c r="B40">
        <f t="shared" si="5"/>
        <v>32</v>
      </c>
      <c r="C40" s="15">
        <f t="shared" ca="1" si="3"/>
        <v>0.6879570590095665</v>
      </c>
      <c r="D40" s="14">
        <f t="shared" ca="1" si="0"/>
        <v>8.9006785750901291E-2</v>
      </c>
      <c r="E40" s="4">
        <f t="shared" ca="1" si="6"/>
        <v>873065.02185759775</v>
      </c>
      <c r="F40" s="4">
        <f t="shared" ca="1" si="4"/>
        <v>77708.711347085162</v>
      </c>
      <c r="G40" s="4">
        <f t="shared" si="1"/>
        <v>0</v>
      </c>
      <c r="H40" s="4">
        <f t="shared" si="2"/>
        <v>-100000</v>
      </c>
      <c r="I40" s="4">
        <f t="shared" ca="1" si="7"/>
        <v>850773.73320468294</v>
      </c>
    </row>
    <row r="41" spans="2:9" x14ac:dyDescent="0.25">
      <c r="B41">
        <f t="shared" si="5"/>
        <v>33</v>
      </c>
      <c r="C41" s="15">
        <f t="shared" ca="1" si="3"/>
        <v>0.25438408357682452</v>
      </c>
      <c r="D41" s="14">
        <f t="shared" ref="D41:D72" ca="1" si="8">_xlfn.NORM.INV(C41,normal_mean,normal_sd)</f>
        <v>-2.6075699340658016E-2</v>
      </c>
      <c r="E41" s="4">
        <f t="shared" ca="1" si="6"/>
        <v>850773.73320468294</v>
      </c>
      <c r="F41" s="4">
        <f t="shared" ca="1" si="4"/>
        <v>-22184.520073974509</v>
      </c>
      <c r="G41" s="4">
        <f t="shared" ref="G41:G58" si="9">IF(B41&lt;=n_saving,annual_deposit,0)</f>
        <v>0</v>
      </c>
      <c r="H41" s="4">
        <f t="shared" ref="H41:H58" si="10">IF(B41&gt;n_saving,-withdrawal,0)</f>
        <v>-100000</v>
      </c>
      <c r="I41" s="4">
        <f t="shared" ca="1" si="7"/>
        <v>728589.21313070843</v>
      </c>
    </row>
    <row r="42" spans="2:9" x14ac:dyDescent="0.25">
      <c r="B42">
        <f t="shared" si="5"/>
        <v>34</v>
      </c>
      <c r="C42" s="15">
        <f t="shared" ca="1" si="3"/>
        <v>0.77145044090994341</v>
      </c>
      <c r="D42" s="14">
        <f t="shared" ca="1" si="8"/>
        <v>0.11436320333100045</v>
      </c>
      <c r="E42" s="4">
        <f t="shared" ca="1" si="6"/>
        <v>728589.21313070843</v>
      </c>
      <c r="F42" s="4">
        <f t="shared" ca="1" si="4"/>
        <v>83323.796326040829</v>
      </c>
      <c r="G42" s="4">
        <f t="shared" si="9"/>
        <v>0</v>
      </c>
      <c r="H42" s="4">
        <f t="shared" si="10"/>
        <v>-100000</v>
      </c>
      <c r="I42" s="4">
        <f t="shared" ca="1" si="7"/>
        <v>711913.00945674931</v>
      </c>
    </row>
    <row r="43" spans="2:9" x14ac:dyDescent="0.25">
      <c r="B43">
        <f t="shared" si="5"/>
        <v>35</v>
      </c>
      <c r="C43" s="15">
        <f t="shared" ca="1" si="3"/>
        <v>0.78753190227932846</v>
      </c>
      <c r="D43" s="14">
        <f t="shared" ca="1" si="8"/>
        <v>0.11978867805219232</v>
      </c>
      <c r="E43" s="4">
        <f t="shared" ca="1" si="6"/>
        <v>711913.00945674931</v>
      </c>
      <c r="F43" s="4">
        <f t="shared" ca="1" si="4"/>
        <v>85279.118290981889</v>
      </c>
      <c r="G43" s="4">
        <f t="shared" si="9"/>
        <v>0</v>
      </c>
      <c r="H43" s="4">
        <f t="shared" si="10"/>
        <v>-100000</v>
      </c>
      <c r="I43" s="4">
        <f t="shared" ca="1" si="7"/>
        <v>697192.12774773117</v>
      </c>
    </row>
    <row r="44" spans="2:9" x14ac:dyDescent="0.25">
      <c r="B44">
        <f t="shared" si="5"/>
        <v>36</v>
      </c>
      <c r="C44" s="15">
        <f t="shared" ca="1" si="3"/>
        <v>0.14818545932674676</v>
      </c>
      <c r="D44" s="14">
        <f t="shared" ca="1" si="8"/>
        <v>-6.4424745032540559E-2</v>
      </c>
      <c r="E44" s="4">
        <f t="shared" ca="1" si="6"/>
        <v>697192.12774773117</v>
      </c>
      <c r="F44" s="4">
        <f t="shared" ca="1" si="4"/>
        <v>-44916.425068842029</v>
      </c>
      <c r="G44" s="4">
        <f t="shared" si="9"/>
        <v>0</v>
      </c>
      <c r="H44" s="4">
        <f t="shared" si="10"/>
        <v>-100000</v>
      </c>
      <c r="I44" s="4">
        <f t="shared" ca="1" si="7"/>
        <v>552275.70267888915</v>
      </c>
    </row>
    <row r="45" spans="2:9" x14ac:dyDescent="0.25">
      <c r="B45">
        <f t="shared" si="5"/>
        <v>37</v>
      </c>
      <c r="C45" s="15">
        <f t="shared" ca="1" si="3"/>
        <v>0.45849848179551034</v>
      </c>
      <c r="D45" s="14">
        <f t="shared" ca="1" si="8"/>
        <v>2.9578277343454983E-2</v>
      </c>
      <c r="E45" s="4">
        <f t="shared" ca="1" si="6"/>
        <v>552275.70267888915</v>
      </c>
      <c r="F45" s="4">
        <f t="shared" ca="1" si="4"/>
        <v>16335.363903887668</v>
      </c>
      <c r="G45" s="4">
        <f t="shared" si="9"/>
        <v>0</v>
      </c>
      <c r="H45" s="4">
        <f t="shared" si="10"/>
        <v>-100000</v>
      </c>
      <c r="I45" s="4">
        <f t="shared" ca="1" si="7"/>
        <v>468611.06658277684</v>
      </c>
    </row>
    <row r="46" spans="2:9" x14ac:dyDescent="0.25">
      <c r="B46">
        <f t="shared" si="5"/>
        <v>38</v>
      </c>
      <c r="C46" s="15">
        <f t="shared" ca="1" si="3"/>
        <v>0.12147693656720626</v>
      </c>
      <c r="D46" s="14">
        <f t="shared" ca="1" si="8"/>
        <v>-7.6763537876507332E-2</v>
      </c>
      <c r="E46" s="4">
        <f t="shared" ca="1" si="6"/>
        <v>468611.06658277684</v>
      </c>
      <c r="F46" s="4">
        <f t="shared" ca="1" si="4"/>
        <v>-35972.243358977488</v>
      </c>
      <c r="G46" s="4">
        <f t="shared" si="9"/>
        <v>0</v>
      </c>
      <c r="H46" s="4">
        <f t="shared" si="10"/>
        <v>-100000</v>
      </c>
      <c r="I46" s="4">
        <f t="shared" ca="1" si="7"/>
        <v>332638.82322379935</v>
      </c>
    </row>
    <row r="47" spans="2:9" x14ac:dyDescent="0.25">
      <c r="B47">
        <f t="shared" si="5"/>
        <v>39</v>
      </c>
      <c r="C47" s="15">
        <f t="shared" ca="1" si="3"/>
        <v>0.14563154534127987</v>
      </c>
      <c r="D47" s="14">
        <f t="shared" ca="1" si="8"/>
        <v>-6.5535479180266393E-2</v>
      </c>
      <c r="E47" s="4">
        <f t="shared" ca="1" si="6"/>
        <v>332638.82322379935</v>
      </c>
      <c r="F47" s="4">
        <f t="shared" ca="1" si="4"/>
        <v>-21799.644673931616</v>
      </c>
      <c r="G47" s="4">
        <f t="shared" si="9"/>
        <v>0</v>
      </c>
      <c r="H47" s="4">
        <f t="shared" si="10"/>
        <v>-100000</v>
      </c>
      <c r="I47" s="4">
        <f t="shared" ca="1" si="7"/>
        <v>210839.17854986771</v>
      </c>
    </row>
    <row r="48" spans="2:9" x14ac:dyDescent="0.25">
      <c r="B48">
        <f t="shared" si="5"/>
        <v>40</v>
      </c>
      <c r="C48" s="15">
        <f t="shared" ca="1" si="3"/>
        <v>0.26828602026259551</v>
      </c>
      <c r="D48" s="14">
        <f t="shared" ca="1" si="8"/>
        <v>-2.1800500330507518E-2</v>
      </c>
      <c r="E48" s="4">
        <f t="shared" ca="1" si="6"/>
        <v>210839.17854986771</v>
      </c>
      <c r="F48" s="4">
        <f t="shared" ca="1" si="4"/>
        <v>-4596.3995816603247</v>
      </c>
      <c r="G48" s="4">
        <f t="shared" si="9"/>
        <v>0</v>
      </c>
      <c r="H48" s="4">
        <f t="shared" si="10"/>
        <v>-100000</v>
      </c>
      <c r="I48" s="4">
        <f t="shared" ca="1" si="7"/>
        <v>106242.77896820739</v>
      </c>
    </row>
    <row r="49" spans="2:9" x14ac:dyDescent="0.25">
      <c r="B49">
        <f t="shared" si="5"/>
        <v>41</v>
      </c>
      <c r="C49" s="15">
        <f t="shared" ca="1" si="3"/>
        <v>0.19947043908130357</v>
      </c>
      <c r="D49" s="14">
        <f t="shared" ca="1" si="8"/>
        <v>-4.4351428818494125E-2</v>
      </c>
      <c r="E49" s="4">
        <f t="shared" ca="1" si="6"/>
        <v>106242.77896820739</v>
      </c>
      <c r="F49" s="4">
        <f t="shared" ca="1" si="4"/>
        <v>-4712.019048887455</v>
      </c>
      <c r="G49" s="4">
        <f t="shared" si="9"/>
        <v>0</v>
      </c>
      <c r="H49" s="4">
        <f t="shared" si="10"/>
        <v>-100000</v>
      </c>
      <c r="I49" s="4">
        <f t="shared" ca="1" si="7"/>
        <v>1530.7599193199421</v>
      </c>
    </row>
    <row r="50" spans="2:9" x14ac:dyDescent="0.25">
      <c r="B50">
        <f t="shared" si="5"/>
        <v>42</v>
      </c>
      <c r="C50" s="15">
        <f t="shared" ca="1" si="3"/>
        <v>0.35807828352247628</v>
      </c>
      <c r="D50" s="14">
        <f t="shared" ca="1" si="8"/>
        <v>3.6399786122808392E-3</v>
      </c>
      <c r="E50" s="4">
        <f t="shared" ca="1" si="6"/>
        <v>1530.7599193199421</v>
      </c>
      <c r="F50" s="4">
        <f t="shared" ca="1" si="4"/>
        <v>5.571933366861332</v>
      </c>
      <c r="G50" s="4">
        <f t="shared" si="9"/>
        <v>0</v>
      </c>
      <c r="H50" s="4">
        <f t="shared" si="10"/>
        <v>-100000</v>
      </c>
      <c r="I50" s="4">
        <f t="shared" ca="1" si="7"/>
        <v>-98463.66814731319</v>
      </c>
    </row>
    <row r="51" spans="2:9" x14ac:dyDescent="0.25">
      <c r="B51">
        <f t="shared" si="5"/>
        <v>43</v>
      </c>
      <c r="C51" s="15">
        <f t="shared" ca="1" si="3"/>
        <v>0.65501938354459177</v>
      </c>
      <c r="D51" s="14">
        <f t="shared" ca="1" si="8"/>
        <v>7.9890767616742922E-2</v>
      </c>
      <c r="E51" s="4">
        <f t="shared" ca="1" si="6"/>
        <v>-98463.66814731319</v>
      </c>
      <c r="F51" s="4">
        <f t="shared" ca="1" si="4"/>
        <v>-7866.3380306490899</v>
      </c>
      <c r="G51" s="4">
        <f t="shared" si="9"/>
        <v>0</v>
      </c>
      <c r="H51" s="4">
        <f t="shared" si="10"/>
        <v>-100000</v>
      </c>
      <c r="I51" s="4">
        <f t="shared" ca="1" si="7"/>
        <v>-206330.00617796229</v>
      </c>
    </row>
    <row r="52" spans="2:9" x14ac:dyDescent="0.25">
      <c r="B52">
        <f t="shared" si="5"/>
        <v>44</v>
      </c>
      <c r="C52" s="15">
        <f t="shared" ca="1" si="3"/>
        <v>0.11206231020859569</v>
      </c>
      <c r="D52" s="14">
        <f t="shared" ca="1" si="8"/>
        <v>-8.1563335931376685E-2</v>
      </c>
      <c r="E52" s="4">
        <f t="shared" ca="1" si="6"/>
        <v>-206330.00617796229</v>
      </c>
      <c r="F52" s="4">
        <f t="shared" ca="1" si="4"/>
        <v>16828.963606616166</v>
      </c>
      <c r="G52" s="4">
        <f t="shared" si="9"/>
        <v>0</v>
      </c>
      <c r="H52" s="4">
        <f t="shared" si="10"/>
        <v>-100000</v>
      </c>
      <c r="I52" s="4">
        <f t="shared" ca="1" si="7"/>
        <v>-289501.04257134616</v>
      </c>
    </row>
    <row r="53" spans="2:9" x14ac:dyDescent="0.25">
      <c r="B53">
        <f t="shared" si="5"/>
        <v>45</v>
      </c>
      <c r="C53" s="15">
        <f t="shared" ca="1" si="3"/>
        <v>9.1358749875144585E-2</v>
      </c>
      <c r="D53" s="14">
        <f t="shared" ca="1" si="8"/>
        <v>-9.3243435338144443E-2</v>
      </c>
      <c r="E53" s="4">
        <f t="shared" ca="1" si="6"/>
        <v>-289501.04257134616</v>
      </c>
      <c r="F53" s="4">
        <f t="shared" ca="1" si="4"/>
        <v>26994.071743326716</v>
      </c>
      <c r="G53" s="4">
        <f t="shared" si="9"/>
        <v>0</v>
      </c>
      <c r="H53" s="4">
        <f t="shared" si="10"/>
        <v>-100000</v>
      </c>
      <c r="I53" s="4">
        <f t="shared" ca="1" si="7"/>
        <v>-362506.97082801943</v>
      </c>
    </row>
    <row r="54" spans="2:9" x14ac:dyDescent="0.25">
      <c r="B54">
        <f t="shared" si="5"/>
        <v>46</v>
      </c>
      <c r="C54" s="15">
        <f t="shared" ca="1" si="3"/>
        <v>0.78828132094491377</v>
      </c>
      <c r="D54" s="14">
        <f t="shared" ca="1" si="8"/>
        <v>0.12004720377533315</v>
      </c>
      <c r="E54" s="4">
        <f t="shared" ca="1" si="6"/>
        <v>-362506.97082801943</v>
      </c>
      <c r="F54" s="4">
        <f t="shared" ca="1" si="4"/>
        <v>-43517.948196969999</v>
      </c>
      <c r="G54" s="4">
        <f t="shared" si="9"/>
        <v>0</v>
      </c>
      <c r="H54" s="4">
        <f t="shared" si="10"/>
        <v>-100000</v>
      </c>
      <c r="I54" s="4">
        <f t="shared" ca="1" si="7"/>
        <v>-506024.91902498942</v>
      </c>
    </row>
    <row r="55" spans="2:9" x14ac:dyDescent="0.25">
      <c r="B55">
        <f t="shared" si="5"/>
        <v>47</v>
      </c>
      <c r="C55" s="15">
        <f t="shared" ca="1" si="3"/>
        <v>3.3986254537151983E-2</v>
      </c>
      <c r="D55" s="14">
        <f t="shared" ca="1" si="8"/>
        <v>-0.14251890272605164</v>
      </c>
      <c r="E55" s="4">
        <f t="shared" ca="1" si="6"/>
        <v>-506024.91902498942</v>
      </c>
      <c r="F55" s="4">
        <f t="shared" ca="1" si="4"/>
        <v>72118.116211480621</v>
      </c>
      <c r="G55" s="4">
        <f t="shared" si="9"/>
        <v>0</v>
      </c>
      <c r="H55" s="4">
        <f t="shared" si="10"/>
        <v>-100000</v>
      </c>
      <c r="I55" s="4">
        <f t="shared" ca="1" si="7"/>
        <v>-533906.80281350878</v>
      </c>
    </row>
    <row r="56" spans="2:9" x14ac:dyDescent="0.25">
      <c r="B56">
        <f t="shared" si="5"/>
        <v>48</v>
      </c>
      <c r="C56" s="15">
        <f t="shared" ca="1" si="3"/>
        <v>0.96900171559862702</v>
      </c>
      <c r="D56" s="14">
        <f t="shared" ca="1" si="8"/>
        <v>0.22663202822057799</v>
      </c>
      <c r="E56" s="4">
        <f t="shared" ca="1" si="6"/>
        <v>-533906.80281350878</v>
      </c>
      <c r="F56" s="4">
        <f t="shared" ca="1" si="4"/>
        <v>-121000.38160238969</v>
      </c>
      <c r="G56" s="4">
        <f t="shared" si="9"/>
        <v>0</v>
      </c>
      <c r="H56" s="4">
        <f t="shared" si="10"/>
        <v>-100000</v>
      </c>
      <c r="I56" s="4">
        <f t="shared" ca="1" si="7"/>
        <v>-754907.18441589852</v>
      </c>
    </row>
    <row r="57" spans="2:9" x14ac:dyDescent="0.25">
      <c r="B57">
        <f t="shared" si="5"/>
        <v>49</v>
      </c>
      <c r="C57" s="15">
        <f t="shared" ca="1" si="3"/>
        <v>0.4444176581435032</v>
      </c>
      <c r="D57" s="14">
        <f t="shared" ca="1" si="8"/>
        <v>2.602218990056553E-2</v>
      </c>
      <c r="E57" s="4">
        <f t="shared" ca="1" si="6"/>
        <v>-754907.18441589852</v>
      </c>
      <c r="F57" s="4">
        <f t="shared" ca="1" si="4"/>
        <v>-19644.338110171753</v>
      </c>
      <c r="G57" s="4">
        <f t="shared" si="9"/>
        <v>0</v>
      </c>
      <c r="H57" s="4">
        <f t="shared" si="10"/>
        <v>-100000</v>
      </c>
      <c r="I57" s="4">
        <f t="shared" ca="1" si="7"/>
        <v>-874551.52252607024</v>
      </c>
    </row>
    <row r="58" spans="2:9" x14ac:dyDescent="0.25">
      <c r="B58">
        <f t="shared" si="5"/>
        <v>50</v>
      </c>
      <c r="C58" s="15">
        <f t="shared" ca="1" si="3"/>
        <v>0.41341430636324894</v>
      </c>
      <c r="D58" s="14">
        <f t="shared" ca="1" si="8"/>
        <v>1.812292238914192E-2</v>
      </c>
      <c r="E58" s="4">
        <f t="shared" ca="1" si="6"/>
        <v>-874551.52252607024</v>
      </c>
      <c r="F58" s="4">
        <f t="shared" ca="1" si="4"/>
        <v>-15849.429368045872</v>
      </c>
      <c r="G58" s="4">
        <f t="shared" si="9"/>
        <v>0</v>
      </c>
      <c r="H58" s="4">
        <f t="shared" si="10"/>
        <v>-100000</v>
      </c>
      <c r="I58" s="4">
        <f t="shared" ca="1" si="7"/>
        <v>-990400.95189411612</v>
      </c>
    </row>
    <row r="59" spans="2:9" x14ac:dyDescent="0.25">
      <c r="C59" s="15" t="str">
        <f ca="1">_xlfn.FORMULATEXT(C58)</f>
        <v>=RAND()</v>
      </c>
      <c r="D59" s="14" t="str">
        <f ca="1">_xlfn.FORMULATEXT(D58)</f>
        <v>=NORM.INV(C58,normal_mean,normal_sd)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668-0491-4BC3-AA72-493CEED06F1D}">
  <dimension ref="A1:D101"/>
  <sheetViews>
    <sheetView zoomScale="160" zoomScaleNormal="160" workbookViewId="0"/>
  </sheetViews>
  <sheetFormatPr defaultRowHeight="15" x14ac:dyDescent="0.25"/>
  <cols>
    <col min="1" max="1" width="14.140625" customWidth="1"/>
    <col min="3" max="3" width="14.5703125" bestFit="1" customWidth="1"/>
  </cols>
  <sheetData>
    <row r="1" spans="1:4" x14ac:dyDescent="0.25">
      <c r="A1" s="2" t="s">
        <v>25</v>
      </c>
      <c r="C1" s="16">
        <f ca="1">Random!E3</f>
        <v>-990400.95189411612</v>
      </c>
      <c r="D1" t="str">
        <f ca="1">_xlfn.FORMULATEXT(C1)</f>
        <v>=Random!E3</v>
      </c>
    </row>
    <row r="2" spans="1:4" x14ac:dyDescent="0.25">
      <c r="B2">
        <v>1</v>
      </c>
      <c r="C2" s="4">
        <f t="dataTable" ref="C2:C101" dt2D="0" dtr="0" r1="E1" ca="1"/>
        <v>-1512816.8753256924</v>
      </c>
      <c r="D2" t="str">
        <f ca="1">_xlfn.FORMULATEXT(C2)</f>
        <v>{=TABLE(,E1)}</v>
      </c>
    </row>
    <row r="3" spans="1:4" x14ac:dyDescent="0.25">
      <c r="B3">
        <f>B2+1</f>
        <v>2</v>
      </c>
      <c r="C3" s="4">
        <v>-776145.93352336576</v>
      </c>
    </row>
    <row r="4" spans="1:4" x14ac:dyDescent="0.25">
      <c r="B4">
        <f t="shared" ref="B4:B67" si="0">B3+1</f>
        <v>3</v>
      </c>
      <c r="C4" s="4">
        <v>-552631.20504845399</v>
      </c>
    </row>
    <row r="5" spans="1:4" x14ac:dyDescent="0.25">
      <c r="B5">
        <f t="shared" si="0"/>
        <v>4</v>
      </c>
      <c r="C5" s="4">
        <v>394882.80957432999</v>
      </c>
    </row>
    <row r="6" spans="1:4" x14ac:dyDescent="0.25">
      <c r="B6">
        <f t="shared" si="0"/>
        <v>5</v>
      </c>
      <c r="C6" s="4">
        <v>357383.50229196367</v>
      </c>
    </row>
    <row r="7" spans="1:4" x14ac:dyDescent="0.25">
      <c r="B7">
        <f t="shared" si="0"/>
        <v>6</v>
      </c>
      <c r="C7" s="4">
        <v>89820.676311609626</v>
      </c>
    </row>
    <row r="8" spans="1:4" x14ac:dyDescent="0.25">
      <c r="B8">
        <f t="shared" si="0"/>
        <v>7</v>
      </c>
      <c r="C8" s="4">
        <v>-458168.64088641421</v>
      </c>
    </row>
    <row r="9" spans="1:4" x14ac:dyDescent="0.25">
      <c r="B9">
        <f t="shared" si="0"/>
        <v>8</v>
      </c>
      <c r="C9" s="4">
        <v>4791947.1919173198</v>
      </c>
    </row>
    <row r="10" spans="1:4" x14ac:dyDescent="0.25">
      <c r="B10">
        <f t="shared" si="0"/>
        <v>9</v>
      </c>
      <c r="C10" s="4">
        <v>273490.86086380843</v>
      </c>
    </row>
    <row r="11" spans="1:4" x14ac:dyDescent="0.25">
      <c r="B11">
        <f t="shared" si="0"/>
        <v>10</v>
      </c>
      <c r="C11" s="4">
        <v>3965255.7367841071</v>
      </c>
    </row>
    <row r="12" spans="1:4" x14ac:dyDescent="0.25">
      <c r="B12">
        <f t="shared" si="0"/>
        <v>11</v>
      </c>
      <c r="C12" s="4">
        <v>3655891.3079346647</v>
      </c>
    </row>
    <row r="13" spans="1:4" x14ac:dyDescent="0.25">
      <c r="B13">
        <f t="shared" si="0"/>
        <v>12</v>
      </c>
      <c r="C13" s="4">
        <v>-663965.25391847338</v>
      </c>
    </row>
    <row r="14" spans="1:4" x14ac:dyDescent="0.25">
      <c r="B14">
        <f t="shared" si="0"/>
        <v>13</v>
      </c>
      <c r="C14" s="4">
        <v>-636720.39508548728</v>
      </c>
    </row>
    <row r="15" spans="1:4" x14ac:dyDescent="0.25">
      <c r="B15">
        <f t="shared" si="0"/>
        <v>14</v>
      </c>
      <c r="C15" s="4">
        <v>1755226.0708460843</v>
      </c>
    </row>
    <row r="16" spans="1:4" x14ac:dyDescent="0.25">
      <c r="B16">
        <f t="shared" si="0"/>
        <v>15</v>
      </c>
      <c r="C16" s="4">
        <v>1810358.354546716</v>
      </c>
    </row>
    <row r="17" spans="2:3" x14ac:dyDescent="0.25">
      <c r="B17">
        <f t="shared" si="0"/>
        <v>16</v>
      </c>
      <c r="C17" s="4">
        <v>913238.06538195931</v>
      </c>
    </row>
    <row r="18" spans="2:3" x14ac:dyDescent="0.25">
      <c r="B18">
        <f t="shared" si="0"/>
        <v>17</v>
      </c>
      <c r="C18" s="4">
        <v>905026.76201338554</v>
      </c>
    </row>
    <row r="19" spans="2:3" x14ac:dyDescent="0.25">
      <c r="B19">
        <f t="shared" si="0"/>
        <v>18</v>
      </c>
      <c r="C19" s="4">
        <v>30929.600773920785</v>
      </c>
    </row>
    <row r="20" spans="2:3" x14ac:dyDescent="0.25">
      <c r="B20">
        <f t="shared" si="0"/>
        <v>19</v>
      </c>
      <c r="C20" s="4">
        <v>-1166915.2417196918</v>
      </c>
    </row>
    <row r="21" spans="2:3" x14ac:dyDescent="0.25">
      <c r="B21">
        <f t="shared" si="0"/>
        <v>20</v>
      </c>
      <c r="C21" s="4">
        <v>858248.09823012131</v>
      </c>
    </row>
    <row r="22" spans="2:3" x14ac:dyDescent="0.25">
      <c r="B22">
        <f t="shared" si="0"/>
        <v>21</v>
      </c>
      <c r="C22" s="4">
        <v>1232035.6702661321</v>
      </c>
    </row>
    <row r="23" spans="2:3" x14ac:dyDescent="0.25">
      <c r="B23">
        <f t="shared" si="0"/>
        <v>22</v>
      </c>
      <c r="C23" s="4">
        <v>-808716.71069279208</v>
      </c>
    </row>
    <row r="24" spans="2:3" x14ac:dyDescent="0.25">
      <c r="B24">
        <f t="shared" si="0"/>
        <v>23</v>
      </c>
      <c r="C24" s="4">
        <v>21846.586933865896</v>
      </c>
    </row>
    <row r="25" spans="2:3" x14ac:dyDescent="0.25">
      <c r="B25">
        <f t="shared" si="0"/>
        <v>24</v>
      </c>
      <c r="C25" s="4">
        <v>-1420175.8032384245</v>
      </c>
    </row>
    <row r="26" spans="2:3" x14ac:dyDescent="0.25">
      <c r="B26">
        <f t="shared" si="0"/>
        <v>25</v>
      </c>
      <c r="C26" s="4">
        <v>1399184.0308251865</v>
      </c>
    </row>
    <row r="27" spans="2:3" x14ac:dyDescent="0.25">
      <c r="B27">
        <f t="shared" si="0"/>
        <v>26</v>
      </c>
      <c r="C27" s="4">
        <v>4373364.2792164227</v>
      </c>
    </row>
    <row r="28" spans="2:3" x14ac:dyDescent="0.25">
      <c r="B28">
        <f t="shared" si="0"/>
        <v>27</v>
      </c>
      <c r="C28" s="4">
        <v>-701935.01985668053</v>
      </c>
    </row>
    <row r="29" spans="2:3" x14ac:dyDescent="0.25">
      <c r="B29">
        <f t="shared" si="0"/>
        <v>28</v>
      </c>
      <c r="C29" s="4">
        <v>333497.08756101807</v>
      </c>
    </row>
    <row r="30" spans="2:3" x14ac:dyDescent="0.25">
      <c r="B30">
        <f t="shared" si="0"/>
        <v>29</v>
      </c>
      <c r="C30" s="4">
        <v>-52785.011908604691</v>
      </c>
    </row>
    <row r="31" spans="2:3" x14ac:dyDescent="0.25">
      <c r="B31">
        <f t="shared" si="0"/>
        <v>30</v>
      </c>
      <c r="C31" s="4">
        <v>5459028.7311443686</v>
      </c>
    </row>
    <row r="32" spans="2:3" x14ac:dyDescent="0.25">
      <c r="B32">
        <f t="shared" si="0"/>
        <v>31</v>
      </c>
      <c r="C32" s="4">
        <v>307428.01989546989</v>
      </c>
    </row>
    <row r="33" spans="2:3" x14ac:dyDescent="0.25">
      <c r="B33">
        <f t="shared" si="0"/>
        <v>32</v>
      </c>
      <c r="C33" s="4">
        <v>761695.28329307935</v>
      </c>
    </row>
    <row r="34" spans="2:3" x14ac:dyDescent="0.25">
      <c r="B34">
        <f t="shared" si="0"/>
        <v>33</v>
      </c>
      <c r="C34" s="4">
        <v>273702.47273252602</v>
      </c>
    </row>
    <row r="35" spans="2:3" x14ac:dyDescent="0.25">
      <c r="B35">
        <f t="shared" si="0"/>
        <v>34</v>
      </c>
      <c r="C35" s="4">
        <v>-1165110.3211515844</v>
      </c>
    </row>
    <row r="36" spans="2:3" x14ac:dyDescent="0.25">
      <c r="B36">
        <f t="shared" si="0"/>
        <v>35</v>
      </c>
      <c r="C36" s="4">
        <v>-586737.42127447855</v>
      </c>
    </row>
    <row r="37" spans="2:3" x14ac:dyDescent="0.25">
      <c r="B37">
        <f t="shared" si="0"/>
        <v>36</v>
      </c>
      <c r="C37" s="4">
        <v>-80658.916162595371</v>
      </c>
    </row>
    <row r="38" spans="2:3" x14ac:dyDescent="0.25">
      <c r="B38">
        <f t="shared" si="0"/>
        <v>37</v>
      </c>
      <c r="C38" s="4">
        <v>478448.84384614928</v>
      </c>
    </row>
    <row r="39" spans="2:3" x14ac:dyDescent="0.25">
      <c r="B39">
        <f t="shared" si="0"/>
        <v>38</v>
      </c>
      <c r="C39" s="4">
        <v>-836736.57567556878</v>
      </c>
    </row>
    <row r="40" spans="2:3" x14ac:dyDescent="0.25">
      <c r="B40">
        <f t="shared" si="0"/>
        <v>39</v>
      </c>
      <c r="C40" s="4">
        <v>568199.40780842863</v>
      </c>
    </row>
    <row r="41" spans="2:3" x14ac:dyDescent="0.25">
      <c r="B41">
        <f t="shared" si="0"/>
        <v>40</v>
      </c>
      <c r="C41" s="4">
        <v>1304946.6587832335</v>
      </c>
    </row>
    <row r="42" spans="2:3" x14ac:dyDescent="0.25">
      <c r="B42">
        <f t="shared" si="0"/>
        <v>41</v>
      </c>
      <c r="C42" s="4">
        <v>698461.60946273303</v>
      </c>
    </row>
    <row r="43" spans="2:3" x14ac:dyDescent="0.25">
      <c r="B43">
        <f t="shared" si="0"/>
        <v>42</v>
      </c>
      <c r="C43" s="4">
        <v>706926.32355895243</v>
      </c>
    </row>
    <row r="44" spans="2:3" x14ac:dyDescent="0.25">
      <c r="B44">
        <f t="shared" si="0"/>
        <v>43</v>
      </c>
      <c r="C44" s="4">
        <v>-352560.19667539198</v>
      </c>
    </row>
    <row r="45" spans="2:3" x14ac:dyDescent="0.25">
      <c r="B45">
        <f t="shared" si="0"/>
        <v>44</v>
      </c>
      <c r="C45" s="4">
        <v>2534594.2013851334</v>
      </c>
    </row>
    <row r="46" spans="2:3" x14ac:dyDescent="0.25">
      <c r="B46">
        <f t="shared" si="0"/>
        <v>45</v>
      </c>
      <c r="C46" s="4">
        <v>-76452.572892422526</v>
      </c>
    </row>
    <row r="47" spans="2:3" x14ac:dyDescent="0.25">
      <c r="B47">
        <f t="shared" si="0"/>
        <v>46</v>
      </c>
      <c r="C47" s="4">
        <v>2333935.495068619</v>
      </c>
    </row>
    <row r="48" spans="2:3" x14ac:dyDescent="0.25">
      <c r="B48">
        <f t="shared" si="0"/>
        <v>47</v>
      </c>
      <c r="C48" s="4">
        <v>1034897.7147733562</v>
      </c>
    </row>
    <row r="49" spans="2:3" x14ac:dyDescent="0.25">
      <c r="B49">
        <f t="shared" si="0"/>
        <v>48</v>
      </c>
      <c r="C49" s="4">
        <v>-27707.651703847077</v>
      </c>
    </row>
    <row r="50" spans="2:3" x14ac:dyDescent="0.25">
      <c r="B50">
        <f t="shared" si="0"/>
        <v>49</v>
      </c>
      <c r="C50" s="4">
        <v>803910.43390030088</v>
      </c>
    </row>
    <row r="51" spans="2:3" x14ac:dyDescent="0.25">
      <c r="B51">
        <f t="shared" si="0"/>
        <v>50</v>
      </c>
      <c r="C51" s="4">
        <v>380865.25172231445</v>
      </c>
    </row>
    <row r="52" spans="2:3" x14ac:dyDescent="0.25">
      <c r="B52">
        <f t="shared" si="0"/>
        <v>51</v>
      </c>
      <c r="C52" s="4">
        <v>1044964.7741517453</v>
      </c>
    </row>
    <row r="53" spans="2:3" x14ac:dyDescent="0.25">
      <c r="B53">
        <f t="shared" si="0"/>
        <v>52</v>
      </c>
      <c r="C53" s="4">
        <v>1617166.5983271948</v>
      </c>
    </row>
    <row r="54" spans="2:3" x14ac:dyDescent="0.25">
      <c r="B54">
        <f t="shared" si="0"/>
        <v>53</v>
      </c>
      <c r="C54" s="4">
        <v>7021625.4450221425</v>
      </c>
    </row>
    <row r="55" spans="2:3" x14ac:dyDescent="0.25">
      <c r="B55">
        <f t="shared" si="0"/>
        <v>54</v>
      </c>
      <c r="C55" s="4">
        <v>-919955.49864453624</v>
      </c>
    </row>
    <row r="56" spans="2:3" x14ac:dyDescent="0.25">
      <c r="B56">
        <f t="shared" si="0"/>
        <v>55</v>
      </c>
      <c r="C56" s="4">
        <v>218554.58976652322</v>
      </c>
    </row>
    <row r="57" spans="2:3" x14ac:dyDescent="0.25">
      <c r="B57">
        <f t="shared" si="0"/>
        <v>56</v>
      </c>
      <c r="C57" s="4">
        <v>-25380.833505372386</v>
      </c>
    </row>
    <row r="58" spans="2:3" x14ac:dyDescent="0.25">
      <c r="B58">
        <f t="shared" si="0"/>
        <v>57</v>
      </c>
      <c r="C58" s="4">
        <v>667804.41119042004</v>
      </c>
    </row>
    <row r="59" spans="2:3" x14ac:dyDescent="0.25">
      <c r="B59">
        <f t="shared" si="0"/>
        <v>58</v>
      </c>
      <c r="C59" s="4">
        <v>4575760.2259674175</v>
      </c>
    </row>
    <row r="60" spans="2:3" x14ac:dyDescent="0.25">
      <c r="B60">
        <f t="shared" si="0"/>
        <v>59</v>
      </c>
      <c r="C60" s="4">
        <v>-297151.24041477224</v>
      </c>
    </row>
    <row r="61" spans="2:3" x14ac:dyDescent="0.25">
      <c r="B61">
        <f t="shared" si="0"/>
        <v>60</v>
      </c>
      <c r="C61" s="4">
        <v>1994731.0561938793</v>
      </c>
    </row>
    <row r="62" spans="2:3" x14ac:dyDescent="0.25">
      <c r="B62">
        <f t="shared" si="0"/>
        <v>61</v>
      </c>
      <c r="C62" s="4">
        <v>3043994.0254624775</v>
      </c>
    </row>
    <row r="63" spans="2:3" x14ac:dyDescent="0.25">
      <c r="B63">
        <f t="shared" si="0"/>
        <v>62</v>
      </c>
      <c r="C63" s="4">
        <v>1022506.8909264144</v>
      </c>
    </row>
    <row r="64" spans="2:3" x14ac:dyDescent="0.25">
      <c r="B64">
        <f t="shared" si="0"/>
        <v>63</v>
      </c>
      <c r="C64" s="4">
        <v>-18898.012484952385</v>
      </c>
    </row>
    <row r="65" spans="2:3" x14ac:dyDescent="0.25">
      <c r="B65">
        <f t="shared" si="0"/>
        <v>64</v>
      </c>
      <c r="C65" s="4">
        <v>2394657.5670208405</v>
      </c>
    </row>
    <row r="66" spans="2:3" x14ac:dyDescent="0.25">
      <c r="B66">
        <f t="shared" si="0"/>
        <v>65</v>
      </c>
      <c r="C66" s="4">
        <v>-322837.44031842088</v>
      </c>
    </row>
    <row r="67" spans="2:3" x14ac:dyDescent="0.25">
      <c r="B67">
        <f t="shared" si="0"/>
        <v>66</v>
      </c>
      <c r="C67" s="4">
        <v>1598853.5640961013</v>
      </c>
    </row>
    <row r="68" spans="2:3" x14ac:dyDescent="0.25">
      <c r="B68">
        <f t="shared" ref="B68:B101" si="1">B67+1</f>
        <v>67</v>
      </c>
      <c r="C68" s="4">
        <v>3393266.6153001045</v>
      </c>
    </row>
    <row r="69" spans="2:3" x14ac:dyDescent="0.25">
      <c r="B69">
        <f t="shared" si="1"/>
        <v>68</v>
      </c>
      <c r="C69" s="4">
        <v>410266.2397722993</v>
      </c>
    </row>
    <row r="70" spans="2:3" x14ac:dyDescent="0.25">
      <c r="B70">
        <f t="shared" si="1"/>
        <v>69</v>
      </c>
      <c r="C70" s="4">
        <v>1007337.1639756267</v>
      </c>
    </row>
    <row r="71" spans="2:3" x14ac:dyDescent="0.25">
      <c r="B71">
        <f t="shared" si="1"/>
        <v>70</v>
      </c>
      <c r="C71" s="4">
        <v>-662256.86894496554</v>
      </c>
    </row>
    <row r="72" spans="2:3" x14ac:dyDescent="0.25">
      <c r="B72">
        <f t="shared" si="1"/>
        <v>71</v>
      </c>
      <c r="C72" s="4">
        <v>875612.19517151953</v>
      </c>
    </row>
    <row r="73" spans="2:3" x14ac:dyDescent="0.25">
      <c r="B73">
        <f t="shared" si="1"/>
        <v>72</v>
      </c>
      <c r="C73" s="4">
        <v>-1036130.6716218761</v>
      </c>
    </row>
    <row r="74" spans="2:3" x14ac:dyDescent="0.25">
      <c r="B74">
        <f t="shared" si="1"/>
        <v>73</v>
      </c>
      <c r="C74" s="4">
        <v>803001.88760699541</v>
      </c>
    </row>
    <row r="75" spans="2:3" x14ac:dyDescent="0.25">
      <c r="B75">
        <f t="shared" si="1"/>
        <v>74</v>
      </c>
      <c r="C75" s="4">
        <v>2184121.1702604662</v>
      </c>
    </row>
    <row r="76" spans="2:3" x14ac:dyDescent="0.25">
      <c r="B76">
        <f t="shared" si="1"/>
        <v>75</v>
      </c>
      <c r="C76" s="4">
        <v>2523771.146898034</v>
      </c>
    </row>
    <row r="77" spans="2:3" x14ac:dyDescent="0.25">
      <c r="B77">
        <f t="shared" si="1"/>
        <v>76</v>
      </c>
      <c r="C77" s="4">
        <v>1307555.2839316805</v>
      </c>
    </row>
    <row r="78" spans="2:3" x14ac:dyDescent="0.25">
      <c r="B78">
        <f t="shared" si="1"/>
        <v>77</v>
      </c>
      <c r="C78" s="4">
        <v>-180568.83494059779</v>
      </c>
    </row>
    <row r="79" spans="2:3" x14ac:dyDescent="0.25">
      <c r="B79">
        <f t="shared" si="1"/>
        <v>78</v>
      </c>
      <c r="C79" s="4">
        <v>-223099.06698016031</v>
      </c>
    </row>
    <row r="80" spans="2:3" x14ac:dyDescent="0.25">
      <c r="B80">
        <f t="shared" si="1"/>
        <v>79</v>
      </c>
      <c r="C80" s="4">
        <v>1069789.4511396899</v>
      </c>
    </row>
    <row r="81" spans="2:3" x14ac:dyDescent="0.25">
      <c r="B81">
        <f t="shared" si="1"/>
        <v>80</v>
      </c>
      <c r="C81" s="4">
        <v>609857.02180467709</v>
      </c>
    </row>
    <row r="82" spans="2:3" x14ac:dyDescent="0.25">
      <c r="B82">
        <f t="shared" si="1"/>
        <v>81</v>
      </c>
      <c r="C82" s="4">
        <v>603958.98262447293</v>
      </c>
    </row>
    <row r="83" spans="2:3" x14ac:dyDescent="0.25">
      <c r="B83">
        <f t="shared" si="1"/>
        <v>82</v>
      </c>
      <c r="C83" s="4">
        <v>410710.74191896874</v>
      </c>
    </row>
    <row r="84" spans="2:3" x14ac:dyDescent="0.25">
      <c r="B84">
        <f t="shared" si="1"/>
        <v>83</v>
      </c>
      <c r="C84" s="4">
        <v>2794057.6942261346</v>
      </c>
    </row>
    <row r="85" spans="2:3" x14ac:dyDescent="0.25">
      <c r="B85">
        <f t="shared" si="1"/>
        <v>84</v>
      </c>
      <c r="C85" s="4">
        <v>-231862.03194915084</v>
      </c>
    </row>
    <row r="86" spans="2:3" x14ac:dyDescent="0.25">
      <c r="B86">
        <f t="shared" si="1"/>
        <v>85</v>
      </c>
      <c r="C86" s="4">
        <v>-192001.45305572165</v>
      </c>
    </row>
    <row r="87" spans="2:3" x14ac:dyDescent="0.25">
      <c r="B87">
        <f t="shared" si="1"/>
        <v>86</v>
      </c>
      <c r="C87" s="4">
        <v>-656289.69114670355</v>
      </c>
    </row>
    <row r="88" spans="2:3" x14ac:dyDescent="0.25">
      <c r="B88">
        <f t="shared" si="1"/>
        <v>87</v>
      </c>
      <c r="C88" s="4">
        <v>916737.28720717051</v>
      </c>
    </row>
    <row r="89" spans="2:3" x14ac:dyDescent="0.25">
      <c r="B89">
        <f t="shared" si="1"/>
        <v>88</v>
      </c>
      <c r="C89" s="4">
        <v>-513253.169915081</v>
      </c>
    </row>
    <row r="90" spans="2:3" x14ac:dyDescent="0.25">
      <c r="B90">
        <f t="shared" si="1"/>
        <v>89</v>
      </c>
      <c r="C90" s="4">
        <v>2581728.9875694918</v>
      </c>
    </row>
    <row r="91" spans="2:3" x14ac:dyDescent="0.25">
      <c r="B91">
        <f t="shared" si="1"/>
        <v>90</v>
      </c>
      <c r="C91" s="4">
        <v>106856.20206424303</v>
      </c>
    </row>
    <row r="92" spans="2:3" x14ac:dyDescent="0.25">
      <c r="B92">
        <f t="shared" si="1"/>
        <v>91</v>
      </c>
      <c r="C92" s="4">
        <v>139470.86881910561</v>
      </c>
    </row>
    <row r="93" spans="2:3" x14ac:dyDescent="0.25">
      <c r="B93">
        <f t="shared" si="1"/>
        <v>92</v>
      </c>
      <c r="C93" s="4">
        <v>-997126.81205762725</v>
      </c>
    </row>
    <row r="94" spans="2:3" x14ac:dyDescent="0.25">
      <c r="B94">
        <f t="shared" si="1"/>
        <v>93</v>
      </c>
      <c r="C94" s="4">
        <v>-178281.90908350403</v>
      </c>
    </row>
    <row r="95" spans="2:3" x14ac:dyDescent="0.25">
      <c r="B95">
        <f t="shared" si="1"/>
        <v>94</v>
      </c>
      <c r="C95" s="4">
        <v>2523087.6965010031</v>
      </c>
    </row>
    <row r="96" spans="2:3" x14ac:dyDescent="0.25">
      <c r="B96">
        <f t="shared" si="1"/>
        <v>95</v>
      </c>
      <c r="C96" s="4">
        <v>-512216.83824887394</v>
      </c>
    </row>
    <row r="97" spans="2:3" x14ac:dyDescent="0.25">
      <c r="B97">
        <f t="shared" si="1"/>
        <v>96</v>
      </c>
      <c r="C97" s="4">
        <v>382209.03624083882</v>
      </c>
    </row>
    <row r="98" spans="2:3" x14ac:dyDescent="0.25">
      <c r="B98">
        <f t="shared" si="1"/>
        <v>97</v>
      </c>
      <c r="C98" s="4">
        <v>2502509.983454824</v>
      </c>
    </row>
    <row r="99" spans="2:3" x14ac:dyDescent="0.25">
      <c r="B99">
        <f t="shared" si="1"/>
        <v>98</v>
      </c>
      <c r="C99" s="4">
        <v>3561444.5516059343</v>
      </c>
    </row>
    <row r="100" spans="2:3" x14ac:dyDescent="0.25">
      <c r="B100">
        <f t="shared" si="1"/>
        <v>99</v>
      </c>
      <c r="C100" s="4">
        <v>3953729.9700072305</v>
      </c>
    </row>
    <row r="101" spans="2:3" x14ac:dyDescent="0.25">
      <c r="B101">
        <f t="shared" si="1"/>
        <v>100</v>
      </c>
      <c r="C101" s="4">
        <v>1405390.2777386487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Real Saving</vt:lpstr>
      <vt:lpstr>Nominal Saving</vt:lpstr>
      <vt:lpstr>Random</vt:lpstr>
      <vt:lpstr>Simulation</vt:lpstr>
      <vt:lpstr>annual_deposit</vt:lpstr>
      <vt:lpstr>'Nominal Saving'!beg_bal</vt:lpstr>
      <vt:lpstr>beg_bal</vt:lpstr>
      <vt:lpstr>beginning_bal</vt:lpstr>
      <vt:lpstr>'Nominal Saving'!deposit</vt:lpstr>
      <vt:lpstr>deposit</vt:lpstr>
      <vt:lpstr>'Nominal Saving'!inflation</vt:lpstr>
      <vt:lpstr>inflation</vt:lpstr>
      <vt:lpstr>'Nominal Saving'!n_saving</vt:lpstr>
      <vt:lpstr>Random!n_saving</vt:lpstr>
      <vt:lpstr>n_saving</vt:lpstr>
      <vt:lpstr>'Nominal Saving'!n_withdraw</vt:lpstr>
      <vt:lpstr>Random!n_withdraw</vt:lpstr>
      <vt:lpstr>n_withdraw</vt:lpstr>
      <vt:lpstr>'Nominal Saving'!nominal</vt:lpstr>
      <vt:lpstr>nominal</vt:lpstr>
      <vt:lpstr>normal_mean</vt:lpstr>
      <vt:lpstr>normal_sd</vt:lpstr>
      <vt:lpstr>rate</vt:lpstr>
      <vt:lpstr>'Nominal Saving'!real</vt:lpstr>
      <vt:lpstr>real</vt:lpstr>
      <vt:lpstr>'Nominal Saving'!withdrawal</vt:lpstr>
      <vt:lpstr>Random!withdrawal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2024-01-12T20:46:47Z</dcterms:created>
  <dcterms:modified xsi:type="dcterms:W3CDTF">2024-01-23T22:25:30Z</dcterms:modified>
</cp:coreProperties>
</file>