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busi448\excel\"/>
    </mc:Choice>
  </mc:AlternateContent>
  <xr:revisionPtr revIDLastSave="0" documentId="13_ncr:1_{5E396A97-AA52-464F-99BC-89DED150795A}" xr6:coauthVersionLast="47" xr6:coauthVersionMax="47" xr10:uidLastSave="{00000000-0000-0000-0000-000000000000}"/>
  <bookViews>
    <workbookView xWindow="25800" yWindow="0" windowWidth="25800" windowHeight="21600" xr2:uid="{85997A6B-105C-45C3-9CB4-DBADA1C8AA17}"/>
  </bookViews>
  <sheets>
    <sheet name="Margin" sheetId="1" r:id="rId1"/>
    <sheet name="Repo" sheetId="2" r:id="rId2"/>
  </sheets>
  <definedNames>
    <definedName name="haircut">Repo!$E$2</definedName>
    <definedName name="init_cash">Repo!$C$3</definedName>
    <definedName name="leverage">Repo!$C$13</definedName>
    <definedName name="MV">Repo!$C$2</definedName>
    <definedName name="repo_price">Repo!$C$4</definedName>
    <definedName name="repo_rate">Repo!$E$3</definedName>
    <definedName name="return">Repo!$C$17</definedName>
    <definedName name="term">Repo!$C$5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E15" i="1"/>
  <c r="E19" i="2"/>
  <c r="E9" i="2"/>
  <c r="C9" i="2"/>
  <c r="C11" i="2" s="1"/>
  <c r="E3" i="2"/>
  <c r="E2" i="2"/>
  <c r="D23" i="1"/>
  <c r="D22" i="1"/>
  <c r="D20" i="1"/>
  <c r="D8" i="1"/>
  <c r="D19" i="1"/>
  <c r="D7" i="1"/>
  <c r="D13" i="2"/>
  <c r="D23" i="2"/>
  <c r="F2" i="2"/>
  <c r="D25" i="2"/>
  <c r="D26" i="2"/>
  <c r="F3" i="2"/>
  <c r="D24" i="2"/>
  <c r="D14" i="2"/>
  <c r="E10" i="2" l="1"/>
  <c r="C14" i="2" s="1"/>
  <c r="C19" i="2"/>
  <c r="C21" i="2" s="1"/>
  <c r="E20" i="2" s="1"/>
  <c r="C23" i="2" s="1"/>
  <c r="E21" i="2" l="1"/>
  <c r="C25" i="2"/>
  <c r="C13" i="2"/>
  <c r="C26" i="2" s="1"/>
  <c r="E11" i="2"/>
  <c r="C24" i="2"/>
  <c r="E4" i="1"/>
  <c r="C15" i="1"/>
  <c r="C17" i="1" s="1"/>
  <c r="C5" i="1"/>
  <c r="C7" i="1" s="1"/>
  <c r="D21" i="1"/>
  <c r="D9" i="1"/>
  <c r="E5" i="1" l="1"/>
  <c r="C8" i="1"/>
  <c r="E16" i="1"/>
  <c r="C22" i="1" s="1"/>
  <c r="C9" i="1"/>
  <c r="E17" i="1" l="1"/>
  <c r="C20" i="1"/>
  <c r="C19" i="1"/>
  <c r="C21" i="1"/>
</calcChain>
</file>

<file path=xl/sharedStrings.xml><?xml version="1.0" encoding="utf-8"?>
<sst xmlns="http://schemas.openxmlformats.org/spreadsheetml/2006/main" count="48" uniqueCount="28">
  <si>
    <t>Assets</t>
  </si>
  <si>
    <t>Liabilities &amp; Equity</t>
  </si>
  <si>
    <t>Stock</t>
  </si>
  <si>
    <t>Initial Balance Sheet:</t>
  </si>
  <si>
    <t>Margin</t>
  </si>
  <si>
    <t>Equity</t>
  </si>
  <si>
    <t>Stock return</t>
  </si>
  <si>
    <t>Assumptions</t>
  </si>
  <si>
    <t>MV</t>
  </si>
  <si>
    <t>Implied haircut</t>
  </si>
  <si>
    <t>Initial cash</t>
  </si>
  <si>
    <t>Implied repo rate</t>
  </si>
  <si>
    <t>Repurchase price</t>
  </si>
  <si>
    <t>Term (days)</t>
  </si>
  <si>
    <t>Initial Balance Sheet (buy bond and borrow in repo market)</t>
  </si>
  <si>
    <t>Bond (repo'd)</t>
  </si>
  <si>
    <t>Repo (Cash Loan)</t>
  </si>
  <si>
    <t>Balance Sheet after Realized Return (prior to returning cash)</t>
  </si>
  <si>
    <t>Bond return (total)</t>
  </si>
  <si>
    <t>Levered return</t>
  </si>
  <si>
    <t>Levered return (formula)</t>
  </si>
  <si>
    <t>Interest Exp</t>
  </si>
  <si>
    <t>Leverage (D/E)</t>
  </si>
  <si>
    <t>Leverage ratio (A/E)</t>
  </si>
  <si>
    <t>% Margin (E/A)</t>
  </si>
  <si>
    <t>Levered return
(formula)</t>
  </si>
  <si>
    <t>Balance Sheet after Realized Return</t>
  </si>
  <si>
    <t>Percent margin (E/A)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</si>
</sst>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2" fillId="0" borderId="4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6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13" xfId="0" applyNumberFormat="1" applyBorder="1"/>
    <xf numFmtId="165" fontId="0" fillId="0" borderId="9" xfId="1" applyNumberFormat="1" applyFont="1" applyBorder="1"/>
    <xf numFmtId="165" fontId="0" fillId="0" borderId="11" xfId="1" applyNumberFormat="1" applyFont="1" applyBorder="1"/>
    <xf numFmtId="165" fontId="0" fillId="0" borderId="15" xfId="1" applyNumberFormat="1" applyFont="1" applyBorder="1"/>
    <xf numFmtId="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1" applyNumberFormat="1" applyFont="1" applyBorder="1"/>
    <xf numFmtId="0" fontId="0" fillId="0" borderId="0" xfId="0" applyAlignment="1">
      <alignment horizontal="right"/>
    </xf>
    <xf numFmtId="9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right" wrapText="1"/>
    </xf>
    <xf numFmtId="164" fontId="0" fillId="0" borderId="0" xfId="0" applyNumberFormat="1" applyAlignment="1">
      <alignment wrapText="1"/>
    </xf>
    <xf numFmtId="43" fontId="0" fillId="0" borderId="0" xfId="0" applyNumberFormat="1"/>
    <xf numFmtId="0" fontId="0" fillId="0" borderId="0" xfId="0" applyAlignment="1">
      <alignment wrapText="1"/>
    </xf>
    <xf numFmtId="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A83-6B46-4E2D-883C-BCBE65BA1E2C}">
  <dimension ref="A1:E23"/>
  <sheetViews>
    <sheetView tabSelected="1" zoomScale="220" zoomScaleNormal="220" workbookViewId="0"/>
  </sheetViews>
  <sheetFormatPr defaultRowHeight="15" x14ac:dyDescent="0.25"/>
  <cols>
    <col min="1" max="1" width="4.42578125" customWidth="1"/>
    <col min="2" max="2" width="17.5703125" customWidth="1"/>
    <col min="3" max="3" width="11.42578125" customWidth="1"/>
    <col min="4" max="4" width="17.5703125" customWidth="1"/>
    <col min="5" max="5" width="11.42578125" customWidth="1"/>
  </cols>
  <sheetData>
    <row r="1" spans="1:5" ht="15.75" thickBot="1" x14ac:dyDescent="0.3">
      <c r="A1" s="1" t="s">
        <v>3</v>
      </c>
    </row>
    <row r="2" spans="1:5" x14ac:dyDescent="0.25">
      <c r="B2" s="8" t="s">
        <v>0</v>
      </c>
      <c r="C2" s="9"/>
      <c r="D2" s="10" t="s">
        <v>1</v>
      </c>
      <c r="E2" s="11"/>
    </row>
    <row r="3" spans="1:5" x14ac:dyDescent="0.25">
      <c r="B3" s="4" t="s">
        <v>2</v>
      </c>
      <c r="C3" s="13">
        <v>150000</v>
      </c>
      <c r="D3" s="2" t="s">
        <v>4</v>
      </c>
      <c r="E3" s="16">
        <v>50000</v>
      </c>
    </row>
    <row r="4" spans="1:5" x14ac:dyDescent="0.25">
      <c r="B4" s="5"/>
      <c r="C4" s="14"/>
      <c r="D4" s="3" t="s">
        <v>5</v>
      </c>
      <c r="E4" s="17">
        <f>C3-E3</f>
        <v>100000</v>
      </c>
    </row>
    <row r="5" spans="1:5" ht="15.75" thickBot="1" x14ac:dyDescent="0.3">
      <c r="B5" s="6"/>
      <c r="C5" s="15">
        <f>SUM(C3:C4)</f>
        <v>150000</v>
      </c>
      <c r="D5" s="7"/>
      <c r="E5" s="18">
        <f>SUM(E3:E4)</f>
        <v>150000</v>
      </c>
    </row>
    <row r="7" spans="1:5" x14ac:dyDescent="0.25">
      <c r="B7" t="s">
        <v>23</v>
      </c>
      <c r="C7" s="28">
        <f>C5/E4</f>
        <v>1.5</v>
      </c>
      <c r="D7" t="str">
        <f ca="1">_xlfn.FORMULATEXT(C7)</f>
        <v>=C5/E4</v>
      </c>
    </row>
    <row r="8" spans="1:5" x14ac:dyDescent="0.25">
      <c r="B8" t="s">
        <v>22</v>
      </c>
      <c r="C8" s="24">
        <f>E3/E4</f>
        <v>0.5</v>
      </c>
      <c r="D8" t="str">
        <f ca="1">_xlfn.FORMULATEXT(C8)</f>
        <v>=E3/E4</v>
      </c>
    </row>
    <row r="9" spans="1:5" x14ac:dyDescent="0.25">
      <c r="B9" t="s">
        <v>24</v>
      </c>
      <c r="C9" s="12">
        <f>E4/C5</f>
        <v>0.66666666666666663</v>
      </c>
      <c r="D9" t="str">
        <f ca="1">_xlfn.FORMULATEXT(C9)</f>
        <v>=E4/C5</v>
      </c>
    </row>
    <row r="11" spans="1:5" x14ac:dyDescent="0.25">
      <c r="A11" s="1" t="s">
        <v>26</v>
      </c>
    </row>
    <row r="12" spans="1:5" x14ac:dyDescent="0.25">
      <c r="B12" t="s">
        <v>6</v>
      </c>
      <c r="C12" s="25">
        <v>0.1</v>
      </c>
    </row>
    <row r="13" spans="1:5" ht="15.75" thickBot="1" x14ac:dyDescent="0.3">
      <c r="B13" t="s">
        <v>21</v>
      </c>
      <c r="C13" s="19">
        <v>0</v>
      </c>
    </row>
    <row r="14" spans="1:5" x14ac:dyDescent="0.25">
      <c r="B14" s="8" t="s">
        <v>0</v>
      </c>
      <c r="C14" s="9"/>
      <c r="D14" s="10" t="s">
        <v>1</v>
      </c>
      <c r="E14" s="11"/>
    </row>
    <row r="15" spans="1:5" x14ac:dyDescent="0.25">
      <c r="B15" s="4" t="s">
        <v>2</v>
      </c>
      <c r="C15" s="13">
        <f>$C$3*(1+C12)</f>
        <v>165000</v>
      </c>
      <c r="D15" s="2" t="s">
        <v>4</v>
      </c>
      <c r="E15" s="16">
        <f>E3*(1+C13)</f>
        <v>50000</v>
      </c>
    </row>
    <row r="16" spans="1:5" x14ac:dyDescent="0.25">
      <c r="B16" s="5"/>
      <c r="C16" s="14"/>
      <c r="D16" s="3" t="s">
        <v>5</v>
      </c>
      <c r="E16" s="17">
        <f>C15-E15</f>
        <v>115000</v>
      </c>
    </row>
    <row r="17" spans="2:5" ht="15.75" thickBot="1" x14ac:dyDescent="0.3">
      <c r="B17" s="6"/>
      <c r="C17" s="15">
        <f>SUM(C15:C16)</f>
        <v>165000</v>
      </c>
      <c r="D17" s="7"/>
      <c r="E17" s="18">
        <f>SUM(E15:E16)</f>
        <v>165000</v>
      </c>
    </row>
    <row r="19" spans="2:5" x14ac:dyDescent="0.25">
      <c r="B19" t="s">
        <v>23</v>
      </c>
      <c r="C19" s="28">
        <f>C17/E16</f>
        <v>1.4347826086956521</v>
      </c>
      <c r="D19" t="str">
        <f ca="1">_xlfn.FORMULATEXT(C19)</f>
        <v>=C17/E16</v>
      </c>
    </row>
    <row r="20" spans="2:5" x14ac:dyDescent="0.25">
      <c r="B20" t="s">
        <v>22</v>
      </c>
      <c r="C20" s="24">
        <f>E15/E16</f>
        <v>0.43478260869565216</v>
      </c>
      <c r="D20" t="str">
        <f ca="1">_xlfn.FORMULATEXT(C20)</f>
        <v>=E15/E16</v>
      </c>
    </row>
    <row r="21" spans="2:5" x14ac:dyDescent="0.25">
      <c r="B21" t="s">
        <v>24</v>
      </c>
      <c r="C21" s="12">
        <f>E16/C17</f>
        <v>0.69696969696969702</v>
      </c>
      <c r="D21" t="str">
        <f ca="1">_xlfn.FORMULATEXT(C21)</f>
        <v>=E16/C17</v>
      </c>
    </row>
    <row r="22" spans="2:5" x14ac:dyDescent="0.25">
      <c r="B22" t="s">
        <v>19</v>
      </c>
      <c r="C22" s="12">
        <f>E16/E4-1</f>
        <v>0.14999999999999991</v>
      </c>
      <c r="D22" t="str">
        <f ca="1">_xlfn.FORMULATEXT(C22)</f>
        <v>=E16/E4-1</v>
      </c>
    </row>
    <row r="23" spans="2:5" ht="30" x14ac:dyDescent="0.25">
      <c r="B23" s="29" t="s">
        <v>25</v>
      </c>
      <c r="C23" s="12">
        <f>C12+C8*(C12-C13)</f>
        <v>0.15000000000000002</v>
      </c>
      <c r="D23" t="str">
        <f ca="1">_xlfn.FORMULATEXT(C23)</f>
        <v>=C12+C8*(C12-C13)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C3A8-E238-4BA2-A94C-E40054297607}">
  <dimension ref="A1:F27"/>
  <sheetViews>
    <sheetView zoomScale="190" zoomScaleNormal="190" workbookViewId="0"/>
  </sheetViews>
  <sheetFormatPr defaultRowHeight="15" x14ac:dyDescent="0.25"/>
  <cols>
    <col min="1" max="1" width="4.42578125" customWidth="1"/>
    <col min="2" max="2" width="19.140625" customWidth="1"/>
    <col min="3" max="3" width="14.5703125" customWidth="1"/>
    <col min="4" max="4" width="19.140625" customWidth="1"/>
    <col min="5" max="5" width="14.5703125" customWidth="1"/>
  </cols>
  <sheetData>
    <row r="1" spans="1:6" x14ac:dyDescent="0.25">
      <c r="A1" s="1" t="s">
        <v>7</v>
      </c>
    </row>
    <row r="2" spans="1:6" x14ac:dyDescent="0.25">
      <c r="B2" t="s">
        <v>8</v>
      </c>
      <c r="C2" s="30">
        <v>19576026.649999999</v>
      </c>
      <c r="D2" t="s">
        <v>9</v>
      </c>
      <c r="E2" s="12">
        <f>1-init_cash/MV</f>
        <v>9.999999667961168E-3</v>
      </c>
      <c r="F2" t="str">
        <f ca="1">_xlfn.FORMULATEXT(haircut)</f>
        <v>=1-init_cash/MV</v>
      </c>
    </row>
    <row r="3" spans="1:6" x14ac:dyDescent="0.25">
      <c r="B3" t="s">
        <v>10</v>
      </c>
      <c r="C3" s="30">
        <v>19380266.390000001</v>
      </c>
      <c r="D3" t="s">
        <v>11</v>
      </c>
      <c r="E3" s="12">
        <f>(repo_price/init_cash-1)*360/term</f>
        <v>5.9999918298307975E-2</v>
      </c>
      <c r="F3" t="str">
        <f ca="1">_xlfn.FORMULATEXT(repo_rate)</f>
        <v>=(repo_price/init_cash-1)*360/term</v>
      </c>
    </row>
    <row r="4" spans="1:6" x14ac:dyDescent="0.25">
      <c r="B4" t="s">
        <v>12</v>
      </c>
      <c r="C4" s="30">
        <v>19383496.43</v>
      </c>
    </row>
    <row r="5" spans="1:6" x14ac:dyDescent="0.25">
      <c r="B5" t="s">
        <v>13</v>
      </c>
      <c r="C5" s="20">
        <v>1</v>
      </c>
    </row>
    <row r="7" spans="1:6" ht="15.75" thickBot="1" x14ac:dyDescent="0.3">
      <c r="A7" s="1" t="s">
        <v>14</v>
      </c>
    </row>
    <row r="8" spans="1:6" x14ac:dyDescent="0.25">
      <c r="B8" s="8" t="s">
        <v>0</v>
      </c>
      <c r="C8" s="9"/>
      <c r="D8" s="10" t="s">
        <v>1</v>
      </c>
      <c r="E8" s="11"/>
    </row>
    <row r="9" spans="1:6" x14ac:dyDescent="0.25">
      <c r="B9" s="4" t="s">
        <v>15</v>
      </c>
      <c r="C9" s="13">
        <f>MV</f>
        <v>19576026.649999999</v>
      </c>
      <c r="D9" s="2" t="s">
        <v>16</v>
      </c>
      <c r="E9" s="16">
        <f>init_cash</f>
        <v>19380266.390000001</v>
      </c>
    </row>
    <row r="10" spans="1:6" x14ac:dyDescent="0.25">
      <c r="B10" s="5"/>
      <c r="C10" s="14"/>
      <c r="D10" s="3" t="s">
        <v>5</v>
      </c>
      <c r="E10" s="17">
        <f>C11-E9</f>
        <v>195760.25999999791</v>
      </c>
    </row>
    <row r="11" spans="1:6" ht="15.75" thickBot="1" x14ac:dyDescent="0.3">
      <c r="B11" s="6"/>
      <c r="C11" s="15">
        <f>SUM(C9:C10)</f>
        <v>19576026.649999999</v>
      </c>
      <c r="D11" s="7"/>
      <c r="E11" s="18">
        <f>SUM(E9:E10)</f>
        <v>19576026.649999999</v>
      </c>
    </row>
    <row r="12" spans="1:6" x14ac:dyDescent="0.25">
      <c r="B12" s="21"/>
      <c r="C12" s="13"/>
      <c r="E12" s="22"/>
    </row>
    <row r="13" spans="1:6" x14ac:dyDescent="0.25">
      <c r="B13" s="23" t="s">
        <v>22</v>
      </c>
      <c r="C13" s="24">
        <f>E9/E10</f>
        <v>99.00000332038897</v>
      </c>
      <c r="D13" t="str">
        <f ca="1">_xlfn.FORMULATEXT(C13)</f>
        <v>=E9/E10</v>
      </c>
      <c r="E13" s="22"/>
    </row>
    <row r="14" spans="1:6" x14ac:dyDescent="0.25">
      <c r="B14" s="23" t="s">
        <v>27</v>
      </c>
      <c r="C14" s="12">
        <f>E10/C11</f>
        <v>9.9999996679611142E-3</v>
      </c>
      <c r="D14" t="str">
        <f ca="1">_xlfn.FORMULATEXT(C14)</f>
        <v>=E10/C11</v>
      </c>
      <c r="E14" s="22"/>
    </row>
    <row r="15" spans="1:6" x14ac:dyDescent="0.25">
      <c r="B15" s="21"/>
      <c r="C15" s="13"/>
      <c r="E15" s="22"/>
    </row>
    <row r="16" spans="1:6" x14ac:dyDescent="0.25">
      <c r="A16" s="1" t="s">
        <v>17</v>
      </c>
    </row>
    <row r="17" spans="1:5" ht="15.75" thickBot="1" x14ac:dyDescent="0.3">
      <c r="A17" s="1"/>
      <c r="B17" t="s">
        <v>18</v>
      </c>
      <c r="C17" s="25">
        <v>1E-3</v>
      </c>
    </row>
    <row r="18" spans="1:5" x14ac:dyDescent="0.25">
      <c r="B18" s="8" t="s">
        <v>0</v>
      </c>
      <c r="C18" s="9"/>
      <c r="D18" s="10" t="s">
        <v>1</v>
      </c>
      <c r="E18" s="11"/>
    </row>
    <row r="19" spans="1:5" x14ac:dyDescent="0.25">
      <c r="B19" s="4" t="s">
        <v>15</v>
      </c>
      <c r="C19" s="13">
        <f>C9*(1+return)</f>
        <v>19595602.676649995</v>
      </c>
      <c r="D19" s="2" t="s">
        <v>16</v>
      </c>
      <c r="E19" s="16">
        <f>repo_price</f>
        <v>19383496.43</v>
      </c>
    </row>
    <row r="20" spans="1:5" x14ac:dyDescent="0.25">
      <c r="B20" s="5"/>
      <c r="C20" s="14"/>
      <c r="D20" s="3" t="s">
        <v>5</v>
      </c>
      <c r="E20" s="17">
        <f>C21-E19</f>
        <v>212106.24664999545</v>
      </c>
    </row>
    <row r="21" spans="1:5" ht="15.75" thickBot="1" x14ac:dyDescent="0.3">
      <c r="B21" s="6"/>
      <c r="C21" s="15">
        <f>SUM(C19:C20)</f>
        <v>19595602.676649995</v>
      </c>
      <c r="D21" s="7"/>
      <c r="E21" s="18">
        <f>SUM(E19:E20)</f>
        <v>19595602.676649995</v>
      </c>
    </row>
    <row r="22" spans="1:5" x14ac:dyDescent="0.25">
      <c r="B22" s="21"/>
      <c r="C22" s="13"/>
      <c r="E22" s="22"/>
    </row>
    <row r="23" spans="1:5" x14ac:dyDescent="0.25">
      <c r="B23" s="23" t="s">
        <v>22</v>
      </c>
      <c r="C23" s="24">
        <f>E19/E20</f>
        <v>91.385787717914042</v>
      </c>
      <c r="D23" t="str">
        <f ca="1">_xlfn.FORMULATEXT(C23)</f>
        <v>=E19/E20</v>
      </c>
      <c r="E23" s="22"/>
    </row>
    <row r="24" spans="1:5" x14ac:dyDescent="0.25">
      <c r="B24" s="23" t="s">
        <v>27</v>
      </c>
      <c r="C24" s="12">
        <f>E20/C21</f>
        <v>1.0824175716868356E-2</v>
      </c>
      <c r="D24" t="str">
        <f ca="1">_xlfn.FORMULATEXT(C24)</f>
        <v>=E20/C21</v>
      </c>
      <c r="E24" s="22"/>
    </row>
    <row r="25" spans="1:5" x14ac:dyDescent="0.25">
      <c r="B25" s="23" t="s">
        <v>19</v>
      </c>
      <c r="C25" s="12">
        <f>E20/E10-1</f>
        <v>8.350002523493627E-2</v>
      </c>
      <c r="D25" t="str">
        <f ca="1">_xlfn.FORMULATEXT(C25)</f>
        <v>=E20/E10-1</v>
      </c>
      <c r="E25" s="22"/>
    </row>
    <row r="26" spans="1:5" ht="30" x14ac:dyDescent="0.25">
      <c r="B26" s="26" t="s">
        <v>20</v>
      </c>
      <c r="C26" s="27">
        <f>return+leverage*(return-repo_rate*term/360)</f>
        <v>8.3500025234956865E-2</v>
      </c>
      <c r="D26" t="str">
        <f ca="1">_xlfn.FORMULATEXT(C26)</f>
        <v>=return+leverage*(return-repo_rate*term/360)</v>
      </c>
      <c r="E26" s="22"/>
    </row>
    <row r="27" spans="1:5" x14ac:dyDescent="0.25">
      <c r="B27" s="23"/>
      <c r="C27" s="24"/>
      <c r="D27" s="24"/>
      <c r="E2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Margin</vt:lpstr>
      <vt:lpstr>Repo</vt:lpstr>
      <vt:lpstr>haircut</vt:lpstr>
      <vt:lpstr>init_cash</vt:lpstr>
      <vt:lpstr>leverage</vt:lpstr>
      <vt:lpstr>MV</vt:lpstr>
      <vt:lpstr>repo_price</vt:lpstr>
      <vt:lpstr>repo_rate</vt:lpstr>
      <vt:lpstr>return</vt:lpstr>
      <vt:lpstr>term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Crotty</dc:creator>
  <cp:lastModifiedBy>Kevin Crotty</cp:lastModifiedBy>
  <dcterms:created xsi:type="dcterms:W3CDTF">2023-02-13T20:50:41Z</dcterms:created>
  <dcterms:modified xsi:type="dcterms:W3CDTF">2024-02-12T17:57:58Z</dcterms:modified>
</cp:coreProperties>
</file>