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ropbox\Applied Finance-MGMT 648\2U\Assignments\"/>
    </mc:Choice>
  </mc:AlternateContent>
  <bookViews>
    <workbookView xWindow="0" yWindow="0" windowWidth="13870" windowHeight="6370"/>
  </bookViews>
  <sheets>
    <sheet name="WACC" sheetId="4" r:id="rId1"/>
    <sheet name="Treasury Rates" sheetId="6" r:id="rId2"/>
    <sheet name="Income Statement" sheetId="7" r:id="rId3"/>
    <sheet name="Balance Sheet" sheetId="3" r:id="rId4"/>
    <sheet name="Equity Information" sheetId="1" r:id="rId5"/>
    <sheet name="Debt Informatio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2" i="8"/>
  <c r="B16" i="4"/>
  <c r="E5" i="1"/>
  <c r="E4" i="1"/>
  <c r="E3" i="1"/>
  <c r="E2" i="1"/>
  <c r="B22" i="4"/>
  <c r="B23" i="4" s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7" i="8"/>
  <c r="B21" i="4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0" i="1"/>
  <c r="B15" i="4"/>
  <c r="B9" i="4"/>
  <c r="B8" i="4"/>
  <c r="B10" i="4" s="1"/>
  <c r="C9" i="4" s="1"/>
  <c r="B6" i="1"/>
  <c r="F3" i="1"/>
  <c r="C23" i="4"/>
  <c r="C18" i="4"/>
  <c r="C15" i="4"/>
  <c r="F2" i="1"/>
  <c r="F5" i="1"/>
  <c r="C16" i="4"/>
  <c r="G3" i="8"/>
  <c r="F4" i="1"/>
  <c r="C22" i="4"/>
  <c r="G2" i="8"/>
  <c r="C21" i="4"/>
  <c r="C25" i="4"/>
  <c r="B18" i="4" l="1"/>
  <c r="C8" i="4"/>
  <c r="B25" i="4" s="1"/>
</calcChain>
</file>

<file path=xl/sharedStrings.xml><?xml version="1.0" encoding="utf-8"?>
<sst xmlns="http://schemas.openxmlformats.org/spreadsheetml/2006/main" count="222" uniqueCount="187">
  <si>
    <t>Date</t>
  </si>
  <si>
    <t>Shares Outstanding</t>
  </si>
  <si>
    <t>Share Price</t>
  </si>
  <si>
    <t>TGT Return</t>
  </si>
  <si>
    <t>Market Excess Return 
(MKT-RF)</t>
  </si>
  <si>
    <t>Risk-Free Rate 
(1-month Tbill)</t>
  </si>
  <si>
    <t>Source: Factset</t>
  </si>
  <si>
    <t>January 31, 2020</t>
  </si>
  <si>
    <t>Equity Information</t>
  </si>
  <si>
    <t>Debt Information</t>
  </si>
  <si>
    <t>Assets</t>
  </si>
  <si>
    <t>Cash &amp; Short-Term Investments</t>
  </si>
  <si>
    <t>Short-Term Receivables</t>
  </si>
  <si>
    <t>Inventories</t>
  </si>
  <si>
    <t>Other Current Assets</t>
  </si>
  <si>
    <t>Total Current Assets</t>
  </si>
  <si>
    <t>Net Property, Plant &amp; Equipment</t>
  </si>
  <si>
    <t>Total Investments and Advances</t>
  </si>
  <si>
    <t>Intangible Assets</t>
  </si>
  <si>
    <t>Other Assets</t>
  </si>
  <si>
    <t>Total Assets</t>
  </si>
  <si>
    <t>Liabilities &amp; Shareholders' Equity</t>
  </si>
  <si>
    <t>ST Debt &amp; Curr. Portion LT Debt</t>
  </si>
  <si>
    <t>Accounts Payable</t>
  </si>
  <si>
    <t>Income Tax Payable</t>
  </si>
  <si>
    <t>-</t>
  </si>
  <si>
    <t>Other Current Liabilities</t>
  </si>
  <si>
    <t>Total Current Liabilities</t>
  </si>
  <si>
    <t>Long-Term Debt</t>
  </si>
  <si>
    <t>Provision for Risks &amp; Charges</t>
  </si>
  <si>
    <t>Deferred Tax Liabilities</t>
  </si>
  <si>
    <t>Other Liabilities</t>
  </si>
  <si>
    <t>Total Liabilities</t>
  </si>
  <si>
    <t>Common Equity</t>
  </si>
  <si>
    <t>Total Shareholders' Equity</t>
  </si>
  <si>
    <t>Total Equity</t>
  </si>
  <si>
    <t>Total Liabilities &amp; Shareholders' Equity</t>
  </si>
  <si>
    <t>Per Share</t>
  </si>
  <si>
    <t>Book Value per Share</t>
  </si>
  <si>
    <t>Tangible Book Value per Share</t>
  </si>
  <si>
    <t>All figures in millions of U.S. Dollar except per share items.</t>
  </si>
  <si>
    <t>JAN '16</t>
  </si>
  <si>
    <t>JAN '17</t>
  </si>
  <si>
    <t>JAN '18</t>
  </si>
  <si>
    <t>JAN '19</t>
  </si>
  <si>
    <t>JAN '20</t>
  </si>
  <si>
    <t>Balance Sheet</t>
  </si>
  <si>
    <t>Market Capitalization</t>
  </si>
  <si>
    <t>Weighted Average Cost of Capital Calculations</t>
  </si>
  <si>
    <t>Equity Value</t>
  </si>
  <si>
    <t>Debt Value</t>
  </si>
  <si>
    <t>Firm Value</t>
  </si>
  <si>
    <t>Dollar Value</t>
  </si>
  <si>
    <t>Weight</t>
  </si>
  <si>
    <t>Tax Rate</t>
  </si>
  <si>
    <t>Cost of Equity</t>
  </si>
  <si>
    <t>Cost of Debt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</si>
  <si>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</si>
  <si>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</si>
  <si>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</si>
  <si>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</si>
  <si>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</si>
  <si>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</si>
  <si>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</si>
  <si>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</si>
  <si>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</si>
  <si>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</si>
  <si>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</si>
  <si>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</si>
  <si>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Source: https://www.treasury.gov/resource-center/data-chart-center/interest-rates/Pages/TextView.aspx?data=yieldYear&amp;year=2020</t>
  </si>
  <si>
    <t>Equity Beta</t>
  </si>
  <si>
    <t>Risk-free Rate</t>
  </si>
  <si>
    <t>Market Risk Premium</t>
  </si>
  <si>
    <t>Income Statement</t>
  </si>
  <si>
    <t>Sales</t>
  </si>
  <si>
    <t>Cost of Goods Sold (COGS) incl. D&amp;A</t>
  </si>
  <si>
    <t>Gross Income</t>
  </si>
  <si>
    <t>SG&amp;A Expense</t>
  </si>
  <si>
    <t>EBIT (Operating Income)</t>
  </si>
  <si>
    <t>Nonoperating Income - Net</t>
  </si>
  <si>
    <t>Interest Expense</t>
  </si>
  <si>
    <t>Unusual Expense - Net</t>
  </si>
  <si>
    <t>Income Taxes</t>
  </si>
  <si>
    <t>Consolidated Net Income</t>
  </si>
  <si>
    <t>Net Income</t>
  </si>
  <si>
    <t>Discontinued Operations</t>
  </si>
  <si>
    <t>Net Income available to Common</t>
  </si>
  <si>
    <t>EPS (recurring)</t>
  </si>
  <si>
    <t>EPS (diluted)</t>
  </si>
  <si>
    <t>Earnings Persistence</t>
  </si>
  <si>
    <t>Dividends per Share</t>
  </si>
  <si>
    <t>EBITDA</t>
  </si>
  <si>
    <t>Source: WRDS</t>
  </si>
  <si>
    <t>Average Cost Method</t>
  </si>
  <si>
    <t>Yield-to-Maturity Method</t>
  </si>
  <si>
    <t>WACC</t>
  </si>
  <si>
    <t>Issuer Credit Curve</t>
  </si>
  <si>
    <t>ID</t>
  </si>
  <si>
    <t>Name</t>
  </si>
  <si>
    <t>Currency</t>
  </si>
  <si>
    <t>Maturity</t>
  </si>
  <si>
    <t>Years to Maturity</t>
  </si>
  <si>
    <t>Yield to Maturity</t>
  </si>
  <si>
    <t>Current Amt Out (USD)</t>
  </si>
  <si>
    <t>239753BU9</t>
  </si>
  <si>
    <t>Target Corporation 9.35% 16-JUN-2020</t>
  </si>
  <si>
    <t>USD</t>
  </si>
  <si>
    <t>16 Jun '20</t>
  </si>
  <si>
    <t>239753BC9</t>
  </si>
  <si>
    <t>Target Corporation 9.875% 01-JUL-2020</t>
  </si>
  <si>
    <t>01 Jul '20</t>
  </si>
  <si>
    <t>239753BG0</t>
  </si>
  <si>
    <t>Target Corporation 9.7% 15-JUN-2021</t>
  </si>
  <si>
    <t>15 Jun '21</t>
  </si>
  <si>
    <t>239753BJ4</t>
  </si>
  <si>
    <t>Target Corporation 9.0% 01-OCT-2021</t>
  </si>
  <si>
    <t>01 Oct '21</t>
  </si>
  <si>
    <t>23975HAN5</t>
  </si>
  <si>
    <t>Target Corporation 8.6% 15-DEC-2021</t>
  </si>
  <si>
    <t>15 Dec '21</t>
  </si>
  <si>
    <t>23975HAM7</t>
  </si>
  <si>
    <t>Target Corporation 8.6% 10-JAN-2022</t>
  </si>
  <si>
    <t>10 Jan '22</t>
  </si>
  <si>
    <t>87612EAZ9</t>
  </si>
  <si>
    <t>Target Corporation 2.9% 15-JAN-2022</t>
  </si>
  <si>
    <t>15 Jan '22</t>
  </si>
  <si>
    <t>239753BL9</t>
  </si>
  <si>
    <t>Target Corporation 8.875% 01-APR-2022</t>
  </si>
  <si>
    <t>01 Apr '22</t>
  </si>
  <si>
    <t>239753BM7</t>
  </si>
  <si>
    <t>Target Corporation 8.8% 15-MAY-2022</t>
  </si>
  <si>
    <t>15 May '22</t>
  </si>
  <si>
    <t>87612EBD7</t>
  </si>
  <si>
    <t>Target Corporation 3.5% 01-JUL-2024</t>
  </si>
  <si>
    <t>01 Jul '24</t>
  </si>
  <si>
    <t>87612EBE5</t>
  </si>
  <si>
    <t>Target Corporation 2.5% 15-APR-2026</t>
  </si>
  <si>
    <t>15 Apr '26</t>
  </si>
  <si>
    <t>239753DJ2</t>
  </si>
  <si>
    <t>Target Corporation 6.75% 01-JAN-2028</t>
  </si>
  <si>
    <t>01 Jan '28</t>
  </si>
  <si>
    <t>239753DL7</t>
  </si>
  <si>
    <t>Target Corporation 6.65% 01-AUG-2028</t>
  </si>
  <si>
    <t>01 Aug '28</t>
  </si>
  <si>
    <t>87612EBH8</t>
  </si>
  <si>
    <t>Target Corporation 3.375% 15-APR-2029</t>
  </si>
  <si>
    <t>15 Apr '29</t>
  </si>
  <si>
    <t>87612EBJ4</t>
  </si>
  <si>
    <t>Target Corporation 2.35% 15-FEB-2030</t>
  </si>
  <si>
    <t>15 Feb '30</t>
  </si>
  <si>
    <t>87612EAF3</t>
  </si>
  <si>
    <t>Target Corporation 7.0% 15-JUL-2031</t>
  </si>
  <si>
    <t>15 Jul '31</t>
  </si>
  <si>
    <t>87612EAK2</t>
  </si>
  <si>
    <t>Target Corporation 6.35% 01-NOV-2032</t>
  </si>
  <si>
    <t>01 Nov '32</t>
  </si>
  <si>
    <t>87612EAR7</t>
  </si>
  <si>
    <t>Target Corporation 6.5% 15-OCT-2037</t>
  </si>
  <si>
    <t>15 Oct '37</t>
  </si>
  <si>
    <t>87612EAU0</t>
  </si>
  <si>
    <t>Target Corporation 7.0% 15-JAN-2038</t>
  </si>
  <si>
    <t>15 Jan '38</t>
  </si>
  <si>
    <t>87612EBA3</t>
  </si>
  <si>
    <t>Target Corporation 4.0% 01-JUL-2042</t>
  </si>
  <si>
    <t>01 Jul '42</t>
  </si>
  <si>
    <t>87612EBF2</t>
  </si>
  <si>
    <t>Target Corporation 3.625% 15-APR-2046</t>
  </si>
  <si>
    <t>15 Apr '46</t>
  </si>
  <si>
    <t>87612EBG0</t>
  </si>
  <si>
    <t>Target Corporation 3.9% 15-NOV-2047</t>
  </si>
  <si>
    <t>15 Nov '47</t>
  </si>
  <si>
    <t>Source: FactSet DCS</t>
  </si>
  <si>
    <t>S&amp;P Credit Rating</t>
  </si>
  <si>
    <t>A</t>
  </si>
  <si>
    <t>Treasury Yield Curve</t>
  </si>
  <si>
    <t>TGT Excess Return</t>
  </si>
  <si>
    <t>Fraction of Amt Outstanding</t>
  </si>
  <si>
    <t>5-year beta</t>
  </si>
  <si>
    <t>4-year beta</t>
  </si>
  <si>
    <t>3-year beta</t>
  </si>
  <si>
    <t>Adjusted 5-year beta</t>
  </si>
  <si>
    <t>Adjust 5-year beta toward 1?
(1=Yes, 0=No)</t>
  </si>
  <si>
    <t>Value-weighted YTM</t>
  </si>
  <si>
    <t>Equal-weighted YTM</t>
  </si>
  <si>
    <t>Use YTM (1) or Average Cost?</t>
  </si>
  <si>
    <t>Name:</t>
  </si>
  <si>
    <t>Student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</si>
</sst>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#,##0.000"/>
    <numFmt numFmtId="165" formatCode="#,##0.000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646464"/>
      <name val="Arial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2">
    <xf numFmtId="0" fontId="0" fillId="0" borderId="0" xfId="0"/>
    <xf numFmtId="0" fontId="2" fillId="0" borderId="0" xfId="1"/>
    <xf numFmtId="165" fontId="2" fillId="0" borderId="0" xfId="1" applyNumberFormat="1"/>
    <xf numFmtId="15" fontId="1" fillId="0" borderId="0" xfId="0" quotePrefix="1" applyNumberFormat="1" applyFont="1"/>
    <xf numFmtId="3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wrapText="1"/>
    </xf>
    <xf numFmtId="0" fontId="3" fillId="0" borderId="0" xfId="0" applyFont="1"/>
    <xf numFmtId="8" fontId="0" fillId="0" borderId="0" xfId="0" applyNumberFormat="1"/>
    <xf numFmtId="0" fontId="0" fillId="0" borderId="1" xfId="0" applyBorder="1"/>
    <xf numFmtId="0" fontId="0" fillId="0" borderId="0" xfId="0"/>
    <xf numFmtId="0" fontId="6" fillId="0" borderId="0" xfId="2" applyFont="1" applyAlignment="1">
      <alignment horizontal="left"/>
    </xf>
    <xf numFmtId="0" fontId="4" fillId="3" borderId="0" xfId="2" applyFont="1" applyFill="1" applyAlignment="1">
      <alignment horizontal="left" indent="1"/>
    </xf>
    <xf numFmtId="3" fontId="4" fillId="3" borderId="0" xfId="2" applyNumberFormat="1" applyFont="1" applyFill="1" applyAlignment="1">
      <alignment horizontal="right"/>
    </xf>
    <xf numFmtId="0" fontId="4" fillId="0" borderId="0" xfId="2" applyFont="1" applyAlignment="1">
      <alignment horizontal="left" indent="1"/>
    </xf>
    <xf numFmtId="3" fontId="4" fillId="0" borderId="0" xfId="2" applyNumberFormat="1" applyFont="1" applyAlignment="1">
      <alignment horizontal="right"/>
    </xf>
    <xf numFmtId="0" fontId="6" fillId="3" borderId="0" xfId="2" applyFont="1" applyFill="1" applyAlignment="1">
      <alignment horizontal="left"/>
    </xf>
    <xf numFmtId="0" fontId="4" fillId="0" borderId="0" xfId="2" applyFont="1" applyAlignment="1">
      <alignment horizontal="left"/>
    </xf>
    <xf numFmtId="0" fontId="4" fillId="3" borderId="0" xfId="2" applyFont="1" applyFill="1" applyAlignment="1">
      <alignment horizontal="left"/>
    </xf>
    <xf numFmtId="4" fontId="4" fillId="3" borderId="0" xfId="2" applyNumberFormat="1" applyFont="1" applyFill="1" applyAlignment="1">
      <alignment horizontal="right"/>
    </xf>
    <xf numFmtId="4" fontId="4" fillId="0" borderId="0" xfId="2" applyNumberFormat="1" applyFont="1" applyAlignment="1">
      <alignment horizontal="right"/>
    </xf>
    <xf numFmtId="0" fontId="7" fillId="0" borderId="0" xfId="2" applyFont="1" applyAlignment="1">
      <alignment horizontal="left"/>
    </xf>
    <xf numFmtId="0" fontId="0" fillId="0" borderId="0" xfId="0"/>
    <xf numFmtId="0" fontId="5" fillId="2" borderId="0" xfId="2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  <xf numFmtId="9" fontId="8" fillId="0" borderId="0" xfId="0" applyNumberFormat="1" applyFont="1"/>
    <xf numFmtId="0" fontId="0" fillId="0" borderId="0" xfId="0"/>
    <xf numFmtId="0" fontId="6" fillId="0" borderId="0" xfId="2" applyFont="1" applyAlignment="1">
      <alignment horizontal="left"/>
    </xf>
    <xf numFmtId="3" fontId="6" fillId="0" borderId="0" xfId="2" applyNumberFormat="1" applyFont="1" applyAlignment="1">
      <alignment horizontal="right"/>
    </xf>
    <xf numFmtId="0" fontId="4" fillId="3" borderId="0" xfId="2" applyFont="1" applyFill="1" applyAlignment="1">
      <alignment horizontal="left" indent="1"/>
    </xf>
    <xf numFmtId="3" fontId="4" fillId="3" borderId="0" xfId="2" applyNumberFormat="1" applyFont="1" applyFill="1" applyAlignment="1">
      <alignment horizontal="right"/>
    </xf>
    <xf numFmtId="0" fontId="4" fillId="0" borderId="0" xfId="2" applyFont="1" applyAlignment="1">
      <alignment horizontal="left" indent="1"/>
    </xf>
    <xf numFmtId="3" fontId="4" fillId="0" borderId="0" xfId="2" applyNumberFormat="1" applyFont="1" applyAlignment="1">
      <alignment horizontal="right"/>
    </xf>
    <xf numFmtId="0" fontId="4" fillId="3" borderId="0" xfId="2" applyFont="1" applyFill="1" applyAlignment="1">
      <alignment horizontal="left"/>
    </xf>
    <xf numFmtId="0" fontId="6" fillId="3" borderId="0" xfId="2" applyFont="1" applyFill="1" applyAlignment="1">
      <alignment horizontal="left"/>
    </xf>
    <xf numFmtId="4" fontId="4" fillId="0" borderId="0" xfId="2" applyNumberFormat="1" applyFont="1" applyAlignment="1">
      <alignment horizontal="right"/>
    </xf>
    <xf numFmtId="4" fontId="4" fillId="3" borderId="0" xfId="2" applyNumberFormat="1" applyFont="1" applyFill="1" applyAlignment="1">
      <alignment horizontal="right"/>
    </xf>
    <xf numFmtId="0" fontId="7" fillId="0" borderId="0" xfId="2" applyFont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0" xfId="0" applyAlignment="1">
      <alignment horizontal="center"/>
    </xf>
    <xf numFmtId="15" fontId="0" fillId="0" borderId="0" xfId="0" applyNumberFormat="1" applyFont="1"/>
    <xf numFmtId="6" fontId="0" fillId="4" borderId="0" xfId="0" applyNumberFormat="1" applyFill="1"/>
    <xf numFmtId="6" fontId="0" fillId="4" borderId="1" xfId="0" applyNumberFormat="1" applyFill="1" applyBorder="1"/>
    <xf numFmtId="6" fontId="0" fillId="0" borderId="0" xfId="0" applyNumberFormat="1"/>
    <xf numFmtId="4" fontId="0" fillId="4" borderId="0" xfId="0" applyNumberFormat="1" applyFill="1"/>
    <xf numFmtId="164" fontId="0" fillId="4" borderId="0" xfId="0" applyNumberFormat="1" applyFill="1"/>
    <xf numFmtId="10" fontId="0" fillId="4" borderId="0" xfId="0" applyNumberFormat="1" applyFill="1"/>
    <xf numFmtId="0" fontId="1" fillId="0" borderId="0" xfId="0" applyFont="1" applyFill="1" applyBorder="1" applyAlignment="1">
      <alignment wrapText="1"/>
    </xf>
    <xf numFmtId="165" fontId="0" fillId="0" borderId="0" xfId="0" applyNumberFormat="1"/>
    <xf numFmtId="0" fontId="1" fillId="0" borderId="1" xfId="0" applyFont="1" applyFill="1" applyBorder="1" applyAlignment="1">
      <alignment wrapText="1"/>
    </xf>
    <xf numFmtId="4" fontId="0" fillId="0" borderId="0" xfId="0" applyNumberFormat="1"/>
    <xf numFmtId="166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defaultRowHeight="14.5" x14ac:dyDescent="0.35"/>
  <cols>
    <col min="1" max="1" width="26.81640625" customWidth="1"/>
    <col min="2" max="3" width="19.81640625" customWidth="1"/>
  </cols>
  <sheetData>
    <row r="1" spans="1:4" s="29" customFormat="1" ht="15" thickBot="1" x14ac:dyDescent="0.4"/>
    <row r="2" spans="1:4" s="29" customFormat="1" x14ac:dyDescent="0.35">
      <c r="B2" s="56" t="s">
        <v>185</v>
      </c>
      <c r="C2" s="57"/>
      <c r="D2" s="58"/>
    </row>
    <row r="3" spans="1:4" s="29" customFormat="1" ht="15" thickBot="1" x14ac:dyDescent="0.4">
      <c r="B3" s="59" t="s">
        <v>186</v>
      </c>
      <c r="C3" s="60"/>
      <c r="D3" s="61"/>
    </row>
    <row r="4" spans="1:4" s="29" customFormat="1" x14ac:dyDescent="0.35"/>
    <row r="5" spans="1:4" x14ac:dyDescent="0.35">
      <c r="A5" s="5" t="s">
        <v>48</v>
      </c>
    </row>
    <row r="6" spans="1:4" s="22" customFormat="1" x14ac:dyDescent="0.35">
      <c r="A6" s="5"/>
    </row>
    <row r="7" spans="1:4" x14ac:dyDescent="0.35">
      <c r="B7" s="9" t="s">
        <v>52</v>
      </c>
      <c r="C7" s="9" t="s">
        <v>53</v>
      </c>
    </row>
    <row r="8" spans="1:4" x14ac:dyDescent="0.35">
      <c r="A8" t="s">
        <v>49</v>
      </c>
      <c r="B8" s="45">
        <f>'Equity Information'!B6</f>
        <v>55834993051.879997</v>
      </c>
      <c r="C8" s="49">
        <f>B8/$B$10</f>
        <v>0.79982521751008584</v>
      </c>
    </row>
    <row r="9" spans="1:4" x14ac:dyDescent="0.35">
      <c r="A9" s="9" t="s">
        <v>50</v>
      </c>
      <c r="B9" s="46">
        <f>('Balance Sheet'!F15+'Balance Sheet'!F21)*1000000</f>
        <v>13974000000</v>
      </c>
      <c r="C9" s="49">
        <f>B9/$B$10</f>
        <v>0.20017478248991402</v>
      </c>
    </row>
    <row r="10" spans="1:4" x14ac:dyDescent="0.35">
      <c r="A10" t="s">
        <v>51</v>
      </c>
      <c r="B10" s="47">
        <f>SUM(B8:B9)</f>
        <v>69808993051.880005</v>
      </c>
    </row>
    <row r="12" spans="1:4" x14ac:dyDescent="0.35">
      <c r="A12" t="s">
        <v>54</v>
      </c>
      <c r="B12" s="28">
        <v>0.21</v>
      </c>
    </row>
    <row r="14" spans="1:4" x14ac:dyDescent="0.35">
      <c r="A14" s="5" t="s">
        <v>55</v>
      </c>
    </row>
    <row r="15" spans="1:4" x14ac:dyDescent="0.35">
      <c r="A15" t="s">
        <v>71</v>
      </c>
      <c r="B15" s="50">
        <f>'Treasury Rates'!K24/100</f>
        <v>1.5100000000000001E-2</v>
      </c>
      <c r="C15" t="str">
        <f ca="1">_xlfn.FORMULATEXT(B15)</f>
        <v>='Treasury Rates'!K24/100</v>
      </c>
    </row>
    <row r="16" spans="1:4" x14ac:dyDescent="0.35">
      <c r="A16" t="s">
        <v>70</v>
      </c>
      <c r="B16" s="48">
        <f>IF(B27=1,'Equity Information'!E5,'Equity Information'!E2)</f>
        <v>0.68533578324730937</v>
      </c>
      <c r="C16" s="29" t="str">
        <f t="shared" ref="C16:C18" ca="1" si="0">_xlfn.FORMULATEXT(B16)</f>
        <v>=IF(B27=1,'Equity Information'!E5,'Equity Information'!E2)</v>
      </c>
    </row>
    <row r="17" spans="1:3" x14ac:dyDescent="0.35">
      <c r="A17" t="s">
        <v>72</v>
      </c>
      <c r="B17" s="50">
        <v>0.05</v>
      </c>
      <c r="C17" s="29"/>
    </row>
    <row r="18" spans="1:3" x14ac:dyDescent="0.35">
      <c r="A18" t="s">
        <v>55</v>
      </c>
      <c r="B18" s="50">
        <f>B15+B16*B17</f>
        <v>4.9366789162365469E-2</v>
      </c>
      <c r="C18" s="29" t="str">
        <f t="shared" ca="1" si="0"/>
        <v>=B15+B16*B17</v>
      </c>
    </row>
    <row r="20" spans="1:3" x14ac:dyDescent="0.35">
      <c r="A20" s="5" t="s">
        <v>56</v>
      </c>
    </row>
    <row r="21" spans="1:3" x14ac:dyDescent="0.35">
      <c r="A21" t="s">
        <v>93</v>
      </c>
      <c r="B21" s="50">
        <f>'Income Statement'!F9/(0.5*('Balance Sheet'!E15+'Balance Sheet'!F15+'Balance Sheet'!E21+'Balance Sheet'!F21))</f>
        <v>3.4136912360042307E-2</v>
      </c>
      <c r="C21" s="29" t="str">
        <f t="shared" ref="C21:C23" ca="1" si="1">_xlfn.FORMULATEXT(B21)</f>
        <v>='Income Statement'!F9/(0.5*('Balance Sheet'!E15+'Balance Sheet'!F15+'Balance Sheet'!E21+'Balance Sheet'!F21))</v>
      </c>
    </row>
    <row r="22" spans="1:3" x14ac:dyDescent="0.35">
      <c r="A22" t="s">
        <v>94</v>
      </c>
      <c r="B22" s="50">
        <f>SUMPRODUCT('Debt Information'!H7:H28,'Debt Information'!F7:F28)/100</f>
        <v>2.0143310743096422E-2</v>
      </c>
      <c r="C22" s="29" t="str">
        <f t="shared" ca="1" si="1"/>
        <v>=SUMPRODUCT('Debt Information'!H7:H28,'Debt Information'!F7:F28)/100</v>
      </c>
    </row>
    <row r="23" spans="1:3" x14ac:dyDescent="0.35">
      <c r="A23" t="s">
        <v>56</v>
      </c>
      <c r="B23" s="50">
        <f>IF(B28=1,B22,B21)</f>
        <v>2.0143310743096422E-2</v>
      </c>
      <c r="C23" s="29" t="str">
        <f t="shared" ca="1" si="1"/>
        <v>=IF(B28=1,B22,B21)</v>
      </c>
    </row>
    <row r="25" spans="1:3" x14ac:dyDescent="0.35">
      <c r="A25" t="s">
        <v>95</v>
      </c>
      <c r="B25" s="50">
        <f>C9*(1-B12)*B23+C8*B18</f>
        <v>4.2670227328398112E-2</v>
      </c>
      <c r="C25" s="29" t="str">
        <f ca="1">_xlfn.FORMULATEXT(B25)</f>
        <v>=C9*(1-B12)*B23+C8*B18</v>
      </c>
    </row>
    <row r="27" spans="1:3" ht="29" x14ac:dyDescent="0.35">
      <c r="A27" s="41" t="s">
        <v>181</v>
      </c>
      <c r="B27">
        <v>1</v>
      </c>
    </row>
    <row r="28" spans="1:3" x14ac:dyDescent="0.35">
      <c r="A28" t="s">
        <v>184</v>
      </c>
      <c r="B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pane ySplit="3" topLeftCell="A4" activePane="bottomLeft" state="frozen"/>
      <selection pane="bottomLeft" activeCell="A4" sqref="A4"/>
    </sheetView>
  </sheetViews>
  <sheetFormatPr defaultRowHeight="14.5" x14ac:dyDescent="0.35"/>
  <cols>
    <col min="1" max="1" width="10.1796875" customWidth="1"/>
  </cols>
  <sheetData>
    <row r="1" spans="1:13" s="29" customFormat="1" x14ac:dyDescent="0.35">
      <c r="A1" s="5" t="s">
        <v>174</v>
      </c>
    </row>
    <row r="2" spans="1:13" s="22" customFormat="1" x14ac:dyDescent="0.35">
      <c r="A2" s="7" t="s">
        <v>69</v>
      </c>
    </row>
    <row r="3" spans="1:13" x14ac:dyDescent="0.35">
      <c r="A3" s="24" t="s">
        <v>0</v>
      </c>
      <c r="B3" s="24" t="s">
        <v>57</v>
      </c>
      <c r="C3" s="24" t="s">
        <v>58</v>
      </c>
      <c r="D3" s="24" t="s">
        <v>59</v>
      </c>
      <c r="E3" s="24" t="s">
        <v>60</v>
      </c>
      <c r="F3" s="24" t="s">
        <v>61</v>
      </c>
      <c r="G3" s="24" t="s">
        <v>62</v>
      </c>
      <c r="H3" s="24" t="s">
        <v>63</v>
      </c>
      <c r="I3" s="24" t="s">
        <v>64</v>
      </c>
      <c r="J3" s="24" t="s">
        <v>65</v>
      </c>
      <c r="K3" s="24" t="s">
        <v>66</v>
      </c>
      <c r="L3" s="24" t="s">
        <v>67</v>
      </c>
      <c r="M3" s="24" t="s">
        <v>68</v>
      </c>
    </row>
    <row r="4" spans="1:13" x14ac:dyDescent="0.35">
      <c r="A4" s="25">
        <v>43832</v>
      </c>
      <c r="B4" s="26">
        <v>1.53</v>
      </c>
      <c r="C4" s="26">
        <v>1.55</v>
      </c>
      <c r="D4" s="26">
        <v>1.54</v>
      </c>
      <c r="E4" s="26">
        <v>1.57</v>
      </c>
      <c r="F4" s="26">
        <v>1.56</v>
      </c>
      <c r="G4" s="26">
        <v>1.58</v>
      </c>
      <c r="H4" s="26">
        <v>1.59</v>
      </c>
      <c r="I4" s="26">
        <v>1.67</v>
      </c>
      <c r="J4" s="26">
        <v>1.79</v>
      </c>
      <c r="K4" s="26">
        <v>1.88</v>
      </c>
      <c r="L4" s="26">
        <v>2.19</v>
      </c>
      <c r="M4" s="26">
        <v>2.33</v>
      </c>
    </row>
    <row r="5" spans="1:13" x14ac:dyDescent="0.35">
      <c r="A5" s="25">
        <v>43833</v>
      </c>
      <c r="B5" s="26">
        <v>1.52</v>
      </c>
      <c r="C5" s="26">
        <v>1.55</v>
      </c>
      <c r="D5" s="26">
        <v>1.52</v>
      </c>
      <c r="E5" s="26">
        <v>1.55</v>
      </c>
      <c r="F5" s="26">
        <v>1.55</v>
      </c>
      <c r="G5" s="26">
        <v>1.53</v>
      </c>
      <c r="H5" s="26">
        <v>1.54</v>
      </c>
      <c r="I5" s="26">
        <v>1.59</v>
      </c>
      <c r="J5" s="26">
        <v>1.71</v>
      </c>
      <c r="K5" s="26">
        <v>1.8</v>
      </c>
      <c r="L5" s="26">
        <v>2.11</v>
      </c>
      <c r="M5" s="26">
        <v>2.2599999999999998</v>
      </c>
    </row>
    <row r="6" spans="1:13" x14ac:dyDescent="0.35">
      <c r="A6" s="25">
        <v>43836</v>
      </c>
      <c r="B6" s="26">
        <v>1.54</v>
      </c>
      <c r="C6" s="26">
        <v>1.54</v>
      </c>
      <c r="D6" s="26">
        <v>1.56</v>
      </c>
      <c r="E6" s="26">
        <v>1.56</v>
      </c>
      <c r="F6" s="26">
        <v>1.54</v>
      </c>
      <c r="G6" s="26">
        <v>1.54</v>
      </c>
      <c r="H6" s="26">
        <v>1.56</v>
      </c>
      <c r="I6" s="26">
        <v>1.61</v>
      </c>
      <c r="J6" s="26">
        <v>1.72</v>
      </c>
      <c r="K6" s="26">
        <v>1.81</v>
      </c>
      <c r="L6" s="26">
        <v>2.13</v>
      </c>
      <c r="M6" s="26">
        <v>2.2799999999999998</v>
      </c>
    </row>
    <row r="7" spans="1:13" x14ac:dyDescent="0.35">
      <c r="A7" s="25">
        <v>43837</v>
      </c>
      <c r="B7" s="26">
        <v>1.52</v>
      </c>
      <c r="C7" s="26">
        <v>1.53</v>
      </c>
      <c r="D7" s="26">
        <v>1.54</v>
      </c>
      <c r="E7" s="26">
        <v>1.56</v>
      </c>
      <c r="F7" s="26">
        <v>1.53</v>
      </c>
      <c r="G7" s="26">
        <v>1.54</v>
      </c>
      <c r="H7" s="26">
        <v>1.55</v>
      </c>
      <c r="I7" s="26">
        <v>1.62</v>
      </c>
      <c r="J7" s="26">
        <v>1.74</v>
      </c>
      <c r="K7" s="26">
        <v>1.83</v>
      </c>
      <c r="L7" s="26">
        <v>2.16</v>
      </c>
      <c r="M7" s="26">
        <v>2.31</v>
      </c>
    </row>
    <row r="8" spans="1:13" x14ac:dyDescent="0.35">
      <c r="A8" s="25">
        <v>43838</v>
      </c>
      <c r="B8" s="26">
        <v>1.5</v>
      </c>
      <c r="C8" s="26">
        <v>1.53</v>
      </c>
      <c r="D8" s="26">
        <v>1.54</v>
      </c>
      <c r="E8" s="26">
        <v>1.56</v>
      </c>
      <c r="F8" s="26">
        <v>1.55</v>
      </c>
      <c r="G8" s="26">
        <v>1.58</v>
      </c>
      <c r="H8" s="26">
        <v>1.61</v>
      </c>
      <c r="I8" s="26">
        <v>1.67</v>
      </c>
      <c r="J8" s="26">
        <v>1.78</v>
      </c>
      <c r="K8" s="26">
        <v>1.87</v>
      </c>
      <c r="L8" s="26">
        <v>2.21</v>
      </c>
      <c r="M8" s="26">
        <v>2.35</v>
      </c>
    </row>
    <row r="9" spans="1:13" x14ac:dyDescent="0.35">
      <c r="A9" s="25">
        <v>43839</v>
      </c>
      <c r="B9" s="26">
        <v>1.53</v>
      </c>
      <c r="C9" s="26">
        <v>1.55</v>
      </c>
      <c r="D9" s="26">
        <v>1.54</v>
      </c>
      <c r="E9" s="26">
        <v>1.56</v>
      </c>
      <c r="F9" s="26">
        <v>1.54</v>
      </c>
      <c r="G9" s="26">
        <v>1.58</v>
      </c>
      <c r="H9" s="26">
        <v>1.59</v>
      </c>
      <c r="I9" s="26">
        <v>1.65</v>
      </c>
      <c r="J9" s="26">
        <v>1.77</v>
      </c>
      <c r="K9" s="26">
        <v>1.85</v>
      </c>
      <c r="L9" s="26">
        <v>2.17</v>
      </c>
      <c r="M9" s="26">
        <v>2.38</v>
      </c>
    </row>
    <row r="10" spans="1:13" x14ac:dyDescent="0.35">
      <c r="A10" s="25">
        <v>43840</v>
      </c>
      <c r="B10" s="26">
        <v>1.52</v>
      </c>
      <c r="C10" s="26">
        <v>1.55</v>
      </c>
      <c r="D10" s="26">
        <v>1.54</v>
      </c>
      <c r="E10" s="26">
        <v>1.55</v>
      </c>
      <c r="F10" s="26">
        <v>1.53</v>
      </c>
      <c r="G10" s="26">
        <v>1.56</v>
      </c>
      <c r="H10" s="26">
        <v>1.59</v>
      </c>
      <c r="I10" s="26">
        <v>1.63</v>
      </c>
      <c r="J10" s="26">
        <v>1.74</v>
      </c>
      <c r="K10" s="26">
        <v>1.83</v>
      </c>
      <c r="L10" s="26">
        <v>2.14</v>
      </c>
      <c r="M10" s="26">
        <v>2.2799999999999998</v>
      </c>
    </row>
    <row r="11" spans="1:13" x14ac:dyDescent="0.35">
      <c r="A11" s="25">
        <v>43843</v>
      </c>
      <c r="B11" s="26">
        <v>1.54</v>
      </c>
      <c r="C11" s="26">
        <v>1.56</v>
      </c>
      <c r="D11" s="26">
        <v>1.57</v>
      </c>
      <c r="E11" s="26">
        <v>1.57</v>
      </c>
      <c r="F11" s="26">
        <v>1.53</v>
      </c>
      <c r="G11" s="26">
        <v>1.58</v>
      </c>
      <c r="H11" s="26">
        <v>1.6</v>
      </c>
      <c r="I11" s="26">
        <v>1.65</v>
      </c>
      <c r="J11" s="26">
        <v>1.76</v>
      </c>
      <c r="K11" s="26">
        <v>1.85</v>
      </c>
      <c r="L11" s="26">
        <v>2.16</v>
      </c>
      <c r="M11" s="26">
        <v>2.2999999999999998</v>
      </c>
    </row>
    <row r="12" spans="1:13" x14ac:dyDescent="0.35">
      <c r="A12" s="25">
        <v>43844</v>
      </c>
      <c r="B12" s="26">
        <v>1.53</v>
      </c>
      <c r="C12" s="26">
        <v>1.56</v>
      </c>
      <c r="D12" s="26">
        <v>1.57</v>
      </c>
      <c r="E12" s="26">
        <v>1.57</v>
      </c>
      <c r="F12" s="26">
        <v>1.53</v>
      </c>
      <c r="G12" s="26">
        <v>1.58</v>
      </c>
      <c r="H12" s="26">
        <v>1.59</v>
      </c>
      <c r="I12" s="26">
        <v>1.63</v>
      </c>
      <c r="J12" s="26">
        <v>1.74</v>
      </c>
      <c r="K12" s="26">
        <v>1.82</v>
      </c>
      <c r="L12" s="26">
        <v>2.12</v>
      </c>
      <c r="M12" s="26">
        <v>2.27</v>
      </c>
    </row>
    <row r="13" spans="1:13" x14ac:dyDescent="0.35">
      <c r="A13" s="25">
        <v>43845</v>
      </c>
      <c r="B13" s="26">
        <v>1.53</v>
      </c>
      <c r="C13" s="26">
        <v>1.56</v>
      </c>
      <c r="D13" s="26">
        <v>1.57</v>
      </c>
      <c r="E13" s="26">
        <v>1.58</v>
      </c>
      <c r="F13" s="26">
        <v>1.54</v>
      </c>
      <c r="G13" s="26">
        <v>1.56</v>
      </c>
      <c r="H13" s="26">
        <v>1.56</v>
      </c>
      <c r="I13" s="26">
        <v>1.6</v>
      </c>
      <c r="J13" s="26">
        <v>1.71</v>
      </c>
      <c r="K13" s="26">
        <v>1.79</v>
      </c>
      <c r="L13" s="26">
        <v>2.09</v>
      </c>
      <c r="M13" s="26">
        <v>2.23</v>
      </c>
    </row>
    <row r="14" spans="1:13" x14ac:dyDescent="0.35">
      <c r="A14" s="25">
        <v>43846</v>
      </c>
      <c r="B14" s="26">
        <v>1.54</v>
      </c>
      <c r="C14" s="26">
        <v>1.56</v>
      </c>
      <c r="D14" s="26">
        <v>1.55</v>
      </c>
      <c r="E14" s="26">
        <v>1.56</v>
      </c>
      <c r="F14" s="26">
        <v>1.54</v>
      </c>
      <c r="G14" s="26">
        <v>1.58</v>
      </c>
      <c r="H14" s="26">
        <v>1.58</v>
      </c>
      <c r="I14" s="26">
        <v>1.63</v>
      </c>
      <c r="J14" s="26">
        <v>1.73</v>
      </c>
      <c r="K14" s="26">
        <v>1.81</v>
      </c>
      <c r="L14" s="26">
        <v>2.11</v>
      </c>
      <c r="M14" s="26">
        <v>2.2599999999999998</v>
      </c>
    </row>
    <row r="15" spans="1:13" x14ac:dyDescent="0.35">
      <c r="A15" s="25">
        <v>43847</v>
      </c>
      <c r="B15" s="26">
        <v>1.54</v>
      </c>
      <c r="C15" s="26">
        <v>1.56</v>
      </c>
      <c r="D15" s="26">
        <v>1.56</v>
      </c>
      <c r="E15" s="26">
        <v>1.57</v>
      </c>
      <c r="F15" s="26">
        <v>1.56</v>
      </c>
      <c r="G15" s="26">
        <v>1.58</v>
      </c>
      <c r="H15" s="26">
        <v>1.56</v>
      </c>
      <c r="I15" s="26">
        <v>1.63</v>
      </c>
      <c r="J15" s="26">
        <v>1.74</v>
      </c>
      <c r="K15" s="26">
        <v>1.84</v>
      </c>
      <c r="L15" s="26">
        <v>2.16</v>
      </c>
      <c r="M15" s="26">
        <v>2.29</v>
      </c>
    </row>
    <row r="16" spans="1:13" x14ac:dyDescent="0.35">
      <c r="A16" s="25">
        <v>43851</v>
      </c>
      <c r="B16" s="26">
        <v>1.52</v>
      </c>
      <c r="C16" s="26">
        <v>1.54</v>
      </c>
      <c r="D16" s="26">
        <v>1.56</v>
      </c>
      <c r="E16" s="26">
        <v>1.57</v>
      </c>
      <c r="F16" s="26">
        <v>1.54</v>
      </c>
      <c r="G16" s="26">
        <v>1.53</v>
      </c>
      <c r="H16" s="26">
        <v>1.53</v>
      </c>
      <c r="I16" s="26">
        <v>1.57</v>
      </c>
      <c r="J16" s="26">
        <v>1.69</v>
      </c>
      <c r="K16" s="26">
        <v>1.78</v>
      </c>
      <c r="L16" s="26">
        <v>2.1</v>
      </c>
      <c r="M16" s="26">
        <v>2.23</v>
      </c>
    </row>
    <row r="17" spans="1:13" x14ac:dyDescent="0.35">
      <c r="A17" s="25">
        <v>43852</v>
      </c>
      <c r="B17" s="26">
        <v>1.52</v>
      </c>
      <c r="C17" s="26">
        <v>1.53</v>
      </c>
      <c r="D17" s="26">
        <v>1.55</v>
      </c>
      <c r="E17" s="26">
        <v>1.56</v>
      </c>
      <c r="F17" s="26">
        <v>1.55</v>
      </c>
      <c r="G17" s="26">
        <v>1.53</v>
      </c>
      <c r="H17" s="26">
        <v>1.52</v>
      </c>
      <c r="I17" s="26">
        <v>1.57</v>
      </c>
      <c r="J17" s="26">
        <v>1.68</v>
      </c>
      <c r="K17" s="26">
        <v>1.77</v>
      </c>
      <c r="L17" s="26">
        <v>2.0699999999999998</v>
      </c>
      <c r="M17" s="26">
        <v>2.2200000000000002</v>
      </c>
    </row>
    <row r="18" spans="1:13" x14ac:dyDescent="0.35">
      <c r="A18" s="25">
        <v>43853</v>
      </c>
      <c r="B18" s="26">
        <v>1.55</v>
      </c>
      <c r="C18" s="26">
        <v>1.57</v>
      </c>
      <c r="D18" s="26">
        <v>1.55</v>
      </c>
      <c r="E18" s="26">
        <v>1.56</v>
      </c>
      <c r="F18" s="26">
        <v>1.55</v>
      </c>
      <c r="G18" s="26">
        <v>1.51</v>
      </c>
      <c r="H18" s="26">
        <v>1.51</v>
      </c>
      <c r="I18" s="26">
        <v>1.55</v>
      </c>
      <c r="J18" s="26">
        <v>1.65</v>
      </c>
      <c r="K18" s="26">
        <v>1.74</v>
      </c>
      <c r="L18" s="26">
        <v>2.0299999999999998</v>
      </c>
      <c r="M18" s="26">
        <v>2.1800000000000002</v>
      </c>
    </row>
    <row r="19" spans="1:13" x14ac:dyDescent="0.35">
      <c r="A19" s="25">
        <v>43854</v>
      </c>
      <c r="B19" s="26">
        <v>1.54</v>
      </c>
      <c r="C19" s="26">
        <v>1.55</v>
      </c>
      <c r="D19" s="26">
        <v>1.54</v>
      </c>
      <c r="E19" s="26">
        <v>1.55</v>
      </c>
      <c r="F19" s="26">
        <v>1.55</v>
      </c>
      <c r="G19" s="26">
        <v>1.49</v>
      </c>
      <c r="H19" s="26">
        <v>1.48</v>
      </c>
      <c r="I19" s="26">
        <v>1.51</v>
      </c>
      <c r="J19" s="26">
        <v>1.61</v>
      </c>
      <c r="K19" s="26">
        <v>1.7</v>
      </c>
      <c r="L19" s="26">
        <v>2</v>
      </c>
      <c r="M19" s="26">
        <v>2.14</v>
      </c>
    </row>
    <row r="20" spans="1:13" x14ac:dyDescent="0.35">
      <c r="A20" s="25">
        <v>43857</v>
      </c>
      <c r="B20" s="26">
        <v>1.53</v>
      </c>
      <c r="C20" s="26">
        <v>1.55</v>
      </c>
      <c r="D20" s="26">
        <v>1.55</v>
      </c>
      <c r="E20" s="26">
        <v>1.57</v>
      </c>
      <c r="F20" s="26">
        <v>1.53</v>
      </c>
      <c r="G20" s="26">
        <v>1.44</v>
      </c>
      <c r="H20" s="26">
        <v>1.41</v>
      </c>
      <c r="I20" s="26">
        <v>1.44</v>
      </c>
      <c r="J20" s="26">
        <v>1.52</v>
      </c>
      <c r="K20" s="26">
        <v>1.61</v>
      </c>
      <c r="L20" s="26">
        <v>1.91</v>
      </c>
      <c r="M20" s="26">
        <v>2.0499999999999998</v>
      </c>
    </row>
    <row r="21" spans="1:13" x14ac:dyDescent="0.35">
      <c r="A21" s="25">
        <v>43858</v>
      </c>
      <c r="B21" s="26">
        <v>1.53</v>
      </c>
      <c r="C21" s="26">
        <v>1.57</v>
      </c>
      <c r="D21" s="26">
        <v>1.57</v>
      </c>
      <c r="E21" s="26">
        <v>1.58</v>
      </c>
      <c r="F21" s="26">
        <v>1.53</v>
      </c>
      <c r="G21" s="26">
        <v>1.45</v>
      </c>
      <c r="H21" s="26">
        <v>1.45</v>
      </c>
      <c r="I21" s="26">
        <v>1.47</v>
      </c>
      <c r="J21" s="26">
        <v>1.56</v>
      </c>
      <c r="K21" s="26">
        <v>1.65</v>
      </c>
      <c r="L21" s="26">
        <v>1.95</v>
      </c>
      <c r="M21" s="26">
        <v>2.1</v>
      </c>
    </row>
    <row r="22" spans="1:13" x14ac:dyDescent="0.35">
      <c r="A22" s="25">
        <v>43859</v>
      </c>
      <c r="B22" s="26">
        <v>1.52</v>
      </c>
      <c r="C22" s="26">
        <v>1.55</v>
      </c>
      <c r="D22" s="26">
        <v>1.56</v>
      </c>
      <c r="E22" s="26">
        <v>1.57</v>
      </c>
      <c r="F22" s="26">
        <v>1.51</v>
      </c>
      <c r="G22" s="26">
        <v>1.42</v>
      </c>
      <c r="H22" s="26">
        <v>1.39</v>
      </c>
      <c r="I22" s="26">
        <v>1.41</v>
      </c>
      <c r="J22" s="26">
        <v>1.51</v>
      </c>
      <c r="K22" s="26">
        <v>1.6</v>
      </c>
      <c r="L22" s="26">
        <v>1.89</v>
      </c>
      <c r="M22" s="26">
        <v>2.0499999999999998</v>
      </c>
    </row>
    <row r="23" spans="1:13" x14ac:dyDescent="0.35">
      <c r="A23" s="25">
        <v>43860</v>
      </c>
      <c r="B23" s="26">
        <v>1.59</v>
      </c>
      <c r="C23" s="26">
        <v>1.58</v>
      </c>
      <c r="D23" s="26">
        <v>1.57</v>
      </c>
      <c r="E23" s="26">
        <v>1.57</v>
      </c>
      <c r="F23" s="26">
        <v>1.48</v>
      </c>
      <c r="G23" s="26">
        <v>1.41</v>
      </c>
      <c r="H23" s="26">
        <v>1.37</v>
      </c>
      <c r="I23" s="26">
        <v>1.39</v>
      </c>
      <c r="J23" s="26">
        <v>1.49</v>
      </c>
      <c r="K23" s="26">
        <v>1.57</v>
      </c>
      <c r="L23" s="26">
        <v>1.88</v>
      </c>
      <c r="M23" s="26">
        <v>2.04</v>
      </c>
    </row>
    <row r="24" spans="1:13" x14ac:dyDescent="0.35">
      <c r="A24" s="25">
        <v>43861</v>
      </c>
      <c r="B24" s="26">
        <v>1.56</v>
      </c>
      <c r="C24" s="26">
        <v>1.57</v>
      </c>
      <c r="D24" s="26">
        <v>1.55</v>
      </c>
      <c r="E24" s="26">
        <v>1.54</v>
      </c>
      <c r="F24" s="26">
        <v>1.45</v>
      </c>
      <c r="G24" s="26">
        <v>1.33</v>
      </c>
      <c r="H24" s="26">
        <v>1.3</v>
      </c>
      <c r="I24" s="26">
        <v>1.32</v>
      </c>
      <c r="J24" s="26">
        <v>1.42</v>
      </c>
      <c r="K24" s="26">
        <v>1.51</v>
      </c>
      <c r="L24" s="26">
        <v>1.83</v>
      </c>
      <c r="M24" s="26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4.5" x14ac:dyDescent="0.35"/>
  <cols>
    <col min="1" max="1" width="41.08984375" customWidth="1"/>
  </cols>
  <sheetData>
    <row r="1" spans="1:6" x14ac:dyDescent="0.35">
      <c r="A1" s="5" t="s">
        <v>73</v>
      </c>
      <c r="B1" s="22"/>
      <c r="C1" s="22"/>
      <c r="D1" s="22"/>
      <c r="E1" s="22"/>
      <c r="F1" s="22"/>
    </row>
    <row r="2" spans="1:6" x14ac:dyDescent="0.35">
      <c r="A2" s="22"/>
      <c r="B2" s="23" t="s">
        <v>41</v>
      </c>
      <c r="C2" s="23" t="s">
        <v>42</v>
      </c>
      <c r="D2" s="23" t="s">
        <v>43</v>
      </c>
      <c r="E2" s="23" t="s">
        <v>44</v>
      </c>
      <c r="F2" s="23" t="s">
        <v>45</v>
      </c>
    </row>
    <row r="3" spans="1:6" x14ac:dyDescent="0.35">
      <c r="A3" s="30" t="s">
        <v>74</v>
      </c>
      <c r="B3" s="31">
        <v>73785</v>
      </c>
      <c r="C3" s="31">
        <v>69495</v>
      </c>
      <c r="D3" s="31">
        <v>72714</v>
      </c>
      <c r="E3" s="31">
        <v>75356</v>
      </c>
      <c r="F3" s="31">
        <v>78112</v>
      </c>
    </row>
    <row r="4" spans="1:6" x14ac:dyDescent="0.35">
      <c r="A4" s="32" t="s">
        <v>75</v>
      </c>
      <c r="B4" s="33">
        <v>54210</v>
      </c>
      <c r="C4" s="33">
        <v>51170</v>
      </c>
      <c r="D4" s="33">
        <v>53350</v>
      </c>
      <c r="E4" s="33">
        <v>55523</v>
      </c>
      <c r="F4" s="33">
        <v>57221</v>
      </c>
    </row>
    <row r="5" spans="1:6" x14ac:dyDescent="0.35">
      <c r="A5" s="30" t="s">
        <v>76</v>
      </c>
      <c r="B5" s="31">
        <v>19575</v>
      </c>
      <c r="C5" s="31">
        <v>18325</v>
      </c>
      <c r="D5" s="31">
        <v>19364</v>
      </c>
      <c r="E5" s="31">
        <v>19833</v>
      </c>
      <c r="F5" s="31">
        <v>20891</v>
      </c>
    </row>
    <row r="6" spans="1:6" x14ac:dyDescent="0.35">
      <c r="A6" s="32" t="s">
        <v>77</v>
      </c>
      <c r="B6" s="33">
        <v>15040</v>
      </c>
      <c r="C6" s="33">
        <v>13945</v>
      </c>
      <c r="D6" s="33">
        <v>15049</v>
      </c>
      <c r="E6" s="33">
        <v>15631</v>
      </c>
      <c r="F6" s="33">
        <v>16210</v>
      </c>
    </row>
    <row r="7" spans="1:6" x14ac:dyDescent="0.35">
      <c r="A7" s="30" t="s">
        <v>78</v>
      </c>
      <c r="B7" s="31">
        <v>4535</v>
      </c>
      <c r="C7" s="31">
        <v>4380</v>
      </c>
      <c r="D7" s="31">
        <v>4315</v>
      </c>
      <c r="E7" s="31">
        <v>4202</v>
      </c>
      <c r="F7" s="31">
        <v>4681</v>
      </c>
    </row>
    <row r="8" spans="1:6" x14ac:dyDescent="0.35">
      <c r="A8" s="32" t="s">
        <v>79</v>
      </c>
      <c r="B8" s="33">
        <v>1263</v>
      </c>
      <c r="C8" s="33">
        <v>668</v>
      </c>
      <c r="D8" s="33">
        <v>59</v>
      </c>
      <c r="E8" s="33">
        <v>28</v>
      </c>
      <c r="F8" s="33">
        <v>51</v>
      </c>
    </row>
    <row r="9" spans="1:6" x14ac:dyDescent="0.35">
      <c r="A9" s="34" t="s">
        <v>80</v>
      </c>
      <c r="B9" s="35">
        <v>645</v>
      </c>
      <c r="C9" s="35">
        <v>611</v>
      </c>
      <c r="D9" s="35">
        <v>539</v>
      </c>
      <c r="E9" s="35">
        <v>459</v>
      </c>
      <c r="F9" s="35">
        <v>468</v>
      </c>
    </row>
    <row r="10" spans="1:6" x14ac:dyDescent="0.35">
      <c r="A10" s="32" t="s">
        <v>81</v>
      </c>
      <c r="B10" s="33">
        <v>230</v>
      </c>
      <c r="C10" s="33">
        <v>472</v>
      </c>
      <c r="D10" s="33">
        <v>205</v>
      </c>
      <c r="E10" s="33">
        <v>95</v>
      </c>
      <c r="F10" s="33">
        <v>74</v>
      </c>
    </row>
    <row r="11" spans="1:6" x14ac:dyDescent="0.35">
      <c r="A11" s="34" t="s">
        <v>82</v>
      </c>
      <c r="B11" s="35">
        <v>1602</v>
      </c>
      <c r="C11" s="35">
        <v>1296</v>
      </c>
      <c r="D11" s="35">
        <v>722</v>
      </c>
      <c r="E11" s="35">
        <v>746</v>
      </c>
      <c r="F11" s="35">
        <v>921</v>
      </c>
    </row>
    <row r="12" spans="1:6" x14ac:dyDescent="0.35">
      <c r="A12" s="36" t="s">
        <v>83</v>
      </c>
      <c r="B12" s="33">
        <v>3321</v>
      </c>
      <c r="C12" s="33">
        <v>2669</v>
      </c>
      <c r="D12" s="33">
        <v>2908</v>
      </c>
      <c r="E12" s="33">
        <v>2930</v>
      </c>
      <c r="F12" s="33">
        <v>3269</v>
      </c>
    </row>
    <row r="13" spans="1:6" x14ac:dyDescent="0.35">
      <c r="A13" s="30" t="s">
        <v>84</v>
      </c>
      <c r="B13" s="31">
        <v>3321</v>
      </c>
      <c r="C13" s="31">
        <v>2669</v>
      </c>
      <c r="D13" s="31">
        <v>2908</v>
      </c>
      <c r="E13" s="31">
        <v>2930</v>
      </c>
      <c r="F13" s="31">
        <v>3269</v>
      </c>
    </row>
    <row r="14" spans="1:6" x14ac:dyDescent="0.35">
      <c r="A14" s="32" t="s">
        <v>85</v>
      </c>
      <c r="B14" s="33">
        <v>42</v>
      </c>
      <c r="C14" s="33">
        <v>68</v>
      </c>
      <c r="D14" s="33">
        <v>6</v>
      </c>
      <c r="E14" s="33">
        <v>7</v>
      </c>
      <c r="F14" s="33">
        <v>12</v>
      </c>
    </row>
    <row r="15" spans="1:6" x14ac:dyDescent="0.35">
      <c r="A15" s="34" t="s">
        <v>86</v>
      </c>
      <c r="B15" s="35">
        <v>3363</v>
      </c>
      <c r="C15" s="35">
        <v>2737</v>
      </c>
      <c r="D15" s="35">
        <v>2914</v>
      </c>
      <c r="E15" s="35">
        <v>2937</v>
      </c>
      <c r="F15" s="35">
        <v>3281</v>
      </c>
    </row>
    <row r="16" spans="1:6" x14ac:dyDescent="0.35">
      <c r="A16" s="37" t="s">
        <v>37</v>
      </c>
      <c r="B16" s="37"/>
      <c r="C16" s="37"/>
      <c r="D16" s="37"/>
      <c r="E16" s="37"/>
      <c r="F16" s="37"/>
    </row>
    <row r="17" spans="1:6" x14ac:dyDescent="0.35">
      <c r="A17" s="34" t="s">
        <v>87</v>
      </c>
      <c r="B17" s="38">
        <v>5.5680199999999997</v>
      </c>
      <c r="C17" s="38">
        <v>5.2659229999999999</v>
      </c>
      <c r="D17" s="38">
        <v>5.5560600000000004</v>
      </c>
      <c r="E17" s="38">
        <v>5.6329710000000004</v>
      </c>
      <c r="F17" s="38">
        <v>6.4639259999999998</v>
      </c>
    </row>
    <row r="18" spans="1:6" x14ac:dyDescent="0.35">
      <c r="A18" s="32" t="s">
        <v>88</v>
      </c>
      <c r="B18" s="39">
        <v>5.31</v>
      </c>
      <c r="C18" s="39">
        <v>4.7</v>
      </c>
      <c r="D18" s="39">
        <v>5.2953000000000001</v>
      </c>
      <c r="E18" s="39">
        <v>5.5082000000000004</v>
      </c>
      <c r="F18" s="39">
        <v>6.3635000000000002</v>
      </c>
    </row>
    <row r="19" spans="1:6" x14ac:dyDescent="0.35">
      <c r="A19" s="34" t="s">
        <v>89</v>
      </c>
      <c r="B19" s="38">
        <v>82.195999999999998</v>
      </c>
      <c r="C19" s="38">
        <v>89.832999999999998</v>
      </c>
      <c r="D19" s="38">
        <v>88.686000000000007</v>
      </c>
      <c r="E19" s="38">
        <v>92.311000000000007</v>
      </c>
      <c r="F19" s="38">
        <v>92.856999999999999</v>
      </c>
    </row>
    <row r="20" spans="1:6" x14ac:dyDescent="0.35">
      <c r="A20" s="32" t="s">
        <v>90</v>
      </c>
      <c r="B20" s="39">
        <v>2.2000000000000002</v>
      </c>
      <c r="C20" s="39">
        <v>2.36</v>
      </c>
      <c r="D20" s="39">
        <v>2.46</v>
      </c>
      <c r="E20" s="39">
        <v>2.54</v>
      </c>
      <c r="F20" s="39">
        <v>2.62</v>
      </c>
    </row>
    <row r="21" spans="1:6" x14ac:dyDescent="0.35">
      <c r="A21" s="30" t="s">
        <v>91</v>
      </c>
      <c r="B21" s="30"/>
      <c r="C21" s="30"/>
      <c r="D21" s="30"/>
      <c r="E21" s="30"/>
      <c r="F21" s="30"/>
    </row>
    <row r="22" spans="1:6" x14ac:dyDescent="0.35">
      <c r="A22" s="32" t="s">
        <v>91</v>
      </c>
      <c r="B22" s="33">
        <v>6748</v>
      </c>
      <c r="C22" s="33">
        <v>6678</v>
      </c>
      <c r="D22" s="33">
        <v>6791</v>
      </c>
      <c r="E22" s="33">
        <v>6676</v>
      </c>
      <c r="F22" s="33">
        <v>7285</v>
      </c>
    </row>
    <row r="23" spans="1:6" x14ac:dyDescent="0.35">
      <c r="A23" s="40" t="s">
        <v>40</v>
      </c>
      <c r="B23" s="29"/>
      <c r="C23" s="29"/>
      <c r="D23" s="29"/>
      <c r="E23" s="29"/>
      <c r="F23" s="29"/>
    </row>
    <row r="24" spans="1:6" x14ac:dyDescent="0.35">
      <c r="A24" s="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41.08984375" customWidth="1"/>
  </cols>
  <sheetData>
    <row r="1" spans="1:6" s="22" customFormat="1" x14ac:dyDescent="0.35">
      <c r="A1" s="5" t="s">
        <v>46</v>
      </c>
    </row>
    <row r="2" spans="1:6" x14ac:dyDescent="0.35">
      <c r="B2" s="23" t="s">
        <v>41</v>
      </c>
      <c r="C2" s="23" t="s">
        <v>42</v>
      </c>
      <c r="D2" s="23" t="s">
        <v>43</v>
      </c>
      <c r="E2" s="23" t="s">
        <v>44</v>
      </c>
      <c r="F2" s="23" t="s">
        <v>45</v>
      </c>
    </row>
    <row r="3" spans="1:6" x14ac:dyDescent="0.35">
      <c r="A3" s="11" t="s">
        <v>10</v>
      </c>
      <c r="B3" s="11"/>
      <c r="C3" s="11"/>
      <c r="D3" s="11"/>
      <c r="E3" s="11"/>
      <c r="F3" s="11"/>
    </row>
    <row r="4" spans="1:6" x14ac:dyDescent="0.35">
      <c r="A4" s="12" t="s">
        <v>11</v>
      </c>
      <c r="B4" s="13">
        <v>4046</v>
      </c>
      <c r="C4" s="13">
        <v>2512</v>
      </c>
      <c r="D4" s="13">
        <v>2643</v>
      </c>
      <c r="E4" s="13">
        <v>1556</v>
      </c>
      <c r="F4" s="13">
        <v>2577</v>
      </c>
    </row>
    <row r="5" spans="1:6" x14ac:dyDescent="0.35">
      <c r="A5" s="14" t="s">
        <v>12</v>
      </c>
      <c r="B5" s="15">
        <v>779</v>
      </c>
      <c r="C5" s="15">
        <v>749</v>
      </c>
      <c r="D5" s="15">
        <v>929</v>
      </c>
      <c r="E5" s="15">
        <v>1100</v>
      </c>
      <c r="F5" s="15">
        <v>962</v>
      </c>
    </row>
    <row r="6" spans="1:6" x14ac:dyDescent="0.35">
      <c r="A6" s="12" t="s">
        <v>13</v>
      </c>
      <c r="B6" s="13">
        <v>8601</v>
      </c>
      <c r="C6" s="13">
        <v>8309</v>
      </c>
      <c r="D6" s="13">
        <v>8597</v>
      </c>
      <c r="E6" s="13">
        <v>9497</v>
      </c>
      <c r="F6" s="13">
        <v>8992</v>
      </c>
    </row>
    <row r="7" spans="1:6" x14ac:dyDescent="0.35">
      <c r="A7" s="14" t="s">
        <v>14</v>
      </c>
      <c r="B7" s="15">
        <v>704</v>
      </c>
      <c r="C7" s="15">
        <v>420</v>
      </c>
      <c r="D7" s="15">
        <v>371</v>
      </c>
      <c r="E7" s="15">
        <v>366</v>
      </c>
      <c r="F7" s="15">
        <v>371</v>
      </c>
    </row>
    <row r="8" spans="1:6" x14ac:dyDescent="0.35">
      <c r="A8" s="12" t="s">
        <v>15</v>
      </c>
      <c r="B8" s="13">
        <v>14130</v>
      </c>
      <c r="C8" s="13">
        <v>11990</v>
      </c>
      <c r="D8" s="13">
        <v>12540</v>
      </c>
      <c r="E8" s="13">
        <v>12519</v>
      </c>
      <c r="F8" s="13">
        <v>12902</v>
      </c>
    </row>
    <row r="9" spans="1:6" x14ac:dyDescent="0.35">
      <c r="A9" s="14" t="s">
        <v>16</v>
      </c>
      <c r="B9" s="15">
        <v>25217</v>
      </c>
      <c r="C9" s="15">
        <v>24658</v>
      </c>
      <c r="D9" s="15">
        <v>26420</v>
      </c>
      <c r="E9" s="15">
        <v>27498</v>
      </c>
      <c r="F9" s="15">
        <v>28519</v>
      </c>
    </row>
    <row r="10" spans="1:6" x14ac:dyDescent="0.35">
      <c r="A10" s="12" t="s">
        <v>17</v>
      </c>
      <c r="B10" s="13">
        <v>335</v>
      </c>
      <c r="C10" s="13">
        <v>345</v>
      </c>
      <c r="D10" s="13">
        <v>383</v>
      </c>
      <c r="E10" s="13">
        <v>380</v>
      </c>
      <c r="F10" s="13">
        <v>418</v>
      </c>
    </row>
    <row r="11" spans="1:6" x14ac:dyDescent="0.35">
      <c r="A11" s="14" t="s">
        <v>18</v>
      </c>
      <c r="B11" s="15">
        <v>193</v>
      </c>
      <c r="C11" s="15">
        <v>183</v>
      </c>
      <c r="D11" s="15">
        <v>709</v>
      </c>
      <c r="E11" s="15">
        <v>699</v>
      </c>
      <c r="F11" s="15">
        <v>686</v>
      </c>
    </row>
    <row r="12" spans="1:6" x14ac:dyDescent="0.35">
      <c r="A12" s="12" t="s">
        <v>19</v>
      </c>
      <c r="B12" s="13">
        <v>387</v>
      </c>
      <c r="C12" s="13">
        <v>255</v>
      </c>
      <c r="D12" s="13">
        <v>251</v>
      </c>
      <c r="E12" s="13">
        <v>194</v>
      </c>
      <c r="F12" s="13">
        <v>254</v>
      </c>
    </row>
    <row r="13" spans="1:6" x14ac:dyDescent="0.35">
      <c r="A13" s="14" t="s">
        <v>20</v>
      </c>
      <c r="B13" s="15">
        <v>40262</v>
      </c>
      <c r="C13" s="15">
        <v>37431</v>
      </c>
      <c r="D13" s="15">
        <v>40303</v>
      </c>
      <c r="E13" s="15">
        <v>41290</v>
      </c>
      <c r="F13" s="15">
        <v>42779</v>
      </c>
    </row>
    <row r="14" spans="1:6" x14ac:dyDescent="0.35">
      <c r="A14" s="16" t="s">
        <v>21</v>
      </c>
      <c r="B14" s="16"/>
      <c r="C14" s="16"/>
      <c r="D14" s="16"/>
      <c r="E14" s="16"/>
      <c r="F14" s="16"/>
    </row>
    <row r="15" spans="1:6" x14ac:dyDescent="0.35">
      <c r="A15" s="14" t="s">
        <v>22</v>
      </c>
      <c r="B15" s="15">
        <v>815</v>
      </c>
      <c r="C15" s="15">
        <v>1718</v>
      </c>
      <c r="D15" s="15">
        <v>429</v>
      </c>
      <c r="E15" s="15">
        <v>1218</v>
      </c>
      <c r="F15" s="15">
        <v>361</v>
      </c>
    </row>
    <row r="16" spans="1:6" x14ac:dyDescent="0.35">
      <c r="A16" s="12" t="s">
        <v>23</v>
      </c>
      <c r="B16" s="13">
        <v>7418</v>
      </c>
      <c r="C16" s="13">
        <v>7252</v>
      </c>
      <c r="D16" s="13">
        <v>8677</v>
      </c>
      <c r="E16" s="13">
        <v>9761</v>
      </c>
      <c r="F16" s="13">
        <v>9920</v>
      </c>
    </row>
    <row r="17" spans="1:6" x14ac:dyDescent="0.35">
      <c r="A17" s="14" t="s">
        <v>24</v>
      </c>
      <c r="B17" s="15">
        <v>502</v>
      </c>
      <c r="C17" s="15">
        <v>158</v>
      </c>
      <c r="D17" s="17" t="s">
        <v>25</v>
      </c>
      <c r="E17" s="17" t="s">
        <v>25</v>
      </c>
      <c r="F17" s="17" t="s">
        <v>25</v>
      </c>
    </row>
    <row r="18" spans="1:6" x14ac:dyDescent="0.35">
      <c r="A18" s="12" t="s">
        <v>26</v>
      </c>
      <c r="B18" s="13">
        <v>3887</v>
      </c>
      <c r="C18" s="13">
        <v>3580</v>
      </c>
      <c r="D18" s="13">
        <v>3946</v>
      </c>
      <c r="E18" s="13">
        <v>4035</v>
      </c>
      <c r="F18" s="13">
        <v>4206</v>
      </c>
    </row>
    <row r="19" spans="1:6" x14ac:dyDescent="0.35">
      <c r="A19" s="14" t="s">
        <v>27</v>
      </c>
      <c r="B19" s="15">
        <v>12622</v>
      </c>
      <c r="C19" s="15">
        <v>12708</v>
      </c>
      <c r="D19" s="15">
        <v>13052</v>
      </c>
      <c r="E19" s="15">
        <v>15014</v>
      </c>
      <c r="F19" s="15">
        <v>14487</v>
      </c>
    </row>
    <row r="20" spans="1:6" x14ac:dyDescent="0.35">
      <c r="A20" s="12"/>
      <c r="B20" s="18"/>
      <c r="C20" s="18"/>
      <c r="D20" s="18"/>
      <c r="E20" s="18"/>
      <c r="F20" s="18"/>
    </row>
    <row r="21" spans="1:6" x14ac:dyDescent="0.35">
      <c r="A21" s="14" t="s">
        <v>28</v>
      </c>
      <c r="B21" s="15">
        <v>11945</v>
      </c>
      <c r="C21" s="15">
        <v>11031</v>
      </c>
      <c r="D21" s="15">
        <v>13041</v>
      </c>
      <c r="E21" s="15">
        <v>12227</v>
      </c>
      <c r="F21" s="15">
        <v>13613</v>
      </c>
    </row>
    <row r="22" spans="1:6" x14ac:dyDescent="0.35">
      <c r="A22" s="12" t="s">
        <v>29</v>
      </c>
      <c r="B22" s="13">
        <v>54</v>
      </c>
      <c r="C22" s="13">
        <v>46</v>
      </c>
      <c r="D22" s="13">
        <v>41</v>
      </c>
      <c r="E22" s="13">
        <v>40</v>
      </c>
      <c r="F22" s="13">
        <v>107</v>
      </c>
    </row>
    <row r="23" spans="1:6" x14ac:dyDescent="0.35">
      <c r="A23" s="14" t="s">
        <v>30</v>
      </c>
      <c r="B23" s="15">
        <v>823</v>
      </c>
      <c r="C23" s="15">
        <v>861</v>
      </c>
      <c r="D23" s="15">
        <v>693</v>
      </c>
      <c r="E23" s="15">
        <v>972</v>
      </c>
      <c r="F23" s="15">
        <v>1122</v>
      </c>
    </row>
    <row r="24" spans="1:6" x14ac:dyDescent="0.35">
      <c r="A24" s="12" t="s">
        <v>31</v>
      </c>
      <c r="B24" s="13">
        <v>1861</v>
      </c>
      <c r="C24" s="13">
        <v>1832</v>
      </c>
      <c r="D24" s="13">
        <v>1825</v>
      </c>
      <c r="E24" s="13">
        <v>1740</v>
      </c>
      <c r="F24" s="13">
        <v>1617</v>
      </c>
    </row>
    <row r="25" spans="1:6" x14ac:dyDescent="0.35">
      <c r="A25" s="14" t="s">
        <v>32</v>
      </c>
      <c r="B25" s="15">
        <v>27305</v>
      </c>
      <c r="C25" s="15">
        <v>26478</v>
      </c>
      <c r="D25" s="15">
        <v>28652</v>
      </c>
      <c r="E25" s="15">
        <v>29993</v>
      </c>
      <c r="F25" s="15">
        <v>30946</v>
      </c>
    </row>
    <row r="26" spans="1:6" x14ac:dyDescent="0.35">
      <c r="A26" s="12"/>
      <c r="B26" s="18"/>
      <c r="C26" s="18"/>
      <c r="D26" s="18"/>
      <c r="E26" s="18"/>
      <c r="F26" s="18"/>
    </row>
    <row r="27" spans="1:6" x14ac:dyDescent="0.35">
      <c r="A27" s="14" t="s">
        <v>33</v>
      </c>
      <c r="B27" s="15">
        <v>12957</v>
      </c>
      <c r="C27" s="15">
        <v>10953</v>
      </c>
      <c r="D27" s="15">
        <v>11651</v>
      </c>
      <c r="E27" s="15">
        <v>11297</v>
      </c>
      <c r="F27" s="15">
        <v>11833</v>
      </c>
    </row>
    <row r="28" spans="1:6" x14ac:dyDescent="0.35">
      <c r="A28" s="12" t="s">
        <v>34</v>
      </c>
      <c r="B28" s="13">
        <v>12957</v>
      </c>
      <c r="C28" s="13">
        <v>10953</v>
      </c>
      <c r="D28" s="13">
        <v>11651</v>
      </c>
      <c r="E28" s="13">
        <v>11297</v>
      </c>
      <c r="F28" s="13">
        <v>11833</v>
      </c>
    </row>
    <row r="29" spans="1:6" x14ac:dyDescent="0.35">
      <c r="A29" s="14" t="s">
        <v>35</v>
      </c>
      <c r="B29" s="15">
        <v>12957</v>
      </c>
      <c r="C29" s="15">
        <v>10953</v>
      </c>
      <c r="D29" s="15">
        <v>11651</v>
      </c>
      <c r="E29" s="15">
        <v>11297</v>
      </c>
      <c r="F29" s="15">
        <v>11833</v>
      </c>
    </row>
    <row r="30" spans="1:6" x14ac:dyDescent="0.35">
      <c r="A30" s="12" t="s">
        <v>36</v>
      </c>
      <c r="B30" s="13">
        <v>40262</v>
      </c>
      <c r="C30" s="13">
        <v>37431</v>
      </c>
      <c r="D30" s="13">
        <v>40303</v>
      </c>
      <c r="E30" s="13">
        <v>41290</v>
      </c>
      <c r="F30" s="13">
        <v>42779</v>
      </c>
    </row>
    <row r="31" spans="1:6" x14ac:dyDescent="0.35">
      <c r="A31" s="11" t="s">
        <v>37</v>
      </c>
      <c r="B31" s="11"/>
      <c r="C31" s="11"/>
      <c r="D31" s="11"/>
      <c r="E31" s="11"/>
      <c r="F31" s="11"/>
    </row>
    <row r="32" spans="1:6" x14ac:dyDescent="0.35">
      <c r="A32" s="12" t="s">
        <v>38</v>
      </c>
      <c r="B32" s="19">
        <v>21.515160000000002</v>
      </c>
      <c r="C32" s="19">
        <v>19.694109999999998</v>
      </c>
      <c r="D32" s="19">
        <v>21.508939999999999</v>
      </c>
      <c r="E32" s="19">
        <v>21.818919999999999</v>
      </c>
      <c r="F32" s="19">
        <v>23.468910000000001</v>
      </c>
    </row>
    <row r="33" spans="1:6" x14ac:dyDescent="0.35">
      <c r="A33" s="14" t="s">
        <v>39</v>
      </c>
      <c r="B33" s="20">
        <v>21.194683000000001</v>
      </c>
      <c r="C33" s="20">
        <v>19.365062000000002</v>
      </c>
      <c r="D33" s="20">
        <v>20.200056</v>
      </c>
      <c r="E33" s="20">
        <v>20.468879999999999</v>
      </c>
      <c r="F33" s="20">
        <v>22.108336000000001</v>
      </c>
    </row>
    <row r="34" spans="1:6" x14ac:dyDescent="0.35">
      <c r="A34" s="21" t="s">
        <v>40</v>
      </c>
      <c r="B34" s="10"/>
      <c r="C34" s="10"/>
      <c r="D34" s="10"/>
      <c r="E34" s="10"/>
      <c r="F34" s="10"/>
    </row>
    <row r="35" spans="1:6" x14ac:dyDescent="0.35">
      <c r="A35" s="7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pane ySplit="9" topLeftCell="A10" activePane="bottomLeft" state="frozen"/>
      <selection pane="bottomLeft" activeCell="A10" sqref="A10"/>
    </sheetView>
  </sheetViews>
  <sheetFormatPr defaultRowHeight="14.5" x14ac:dyDescent="0.35"/>
  <cols>
    <col min="1" max="4" width="20" customWidth="1"/>
  </cols>
  <sheetData>
    <row r="1" spans="1:6" s="29" customFormat="1" x14ac:dyDescent="0.35">
      <c r="A1" s="3" t="s">
        <v>8</v>
      </c>
    </row>
    <row r="2" spans="1:6" s="29" customFormat="1" x14ac:dyDescent="0.35">
      <c r="A2" s="3"/>
      <c r="D2" s="29" t="s">
        <v>177</v>
      </c>
      <c r="E2" s="54">
        <f>SLOPE(E10:E69,C10:C69)</f>
        <v>0.53035191529449155</v>
      </c>
      <c r="F2" s="29" t="str">
        <f ca="1">_xlfn.FORMULATEXT(E2)</f>
        <v>=SLOPE(E10:E69,C10:C69)</v>
      </c>
    </row>
    <row r="3" spans="1:6" s="29" customFormat="1" x14ac:dyDescent="0.35">
      <c r="A3" s="3" t="s">
        <v>7</v>
      </c>
      <c r="B3"/>
      <c r="D3" s="29" t="s">
        <v>178</v>
      </c>
      <c r="E3" s="54">
        <f>SLOPE(E22:E69,C22:C69)</f>
        <v>0.60448189867458124</v>
      </c>
      <c r="F3" s="29" t="str">
        <f t="shared" ref="F3:F4" ca="1" si="0">_xlfn.FORMULATEXT(E3)</f>
        <v>=SLOPE(E22:E69,C22:C69)</v>
      </c>
    </row>
    <row r="4" spans="1:6" s="29" customFormat="1" x14ac:dyDescent="0.35">
      <c r="A4" t="s">
        <v>1</v>
      </c>
      <c r="B4" s="4">
        <v>504198962</v>
      </c>
      <c r="D4" s="29" t="s">
        <v>179</v>
      </c>
      <c r="E4" s="54">
        <f>SLOPE(E34:E69,C34:C69)</f>
        <v>0.58033887332285938</v>
      </c>
      <c r="F4" s="29" t="str">
        <f t="shared" ca="1" si="0"/>
        <v>=SLOPE(E34:E69,C34:C69)</v>
      </c>
    </row>
    <row r="5" spans="1:6" s="29" customFormat="1" x14ac:dyDescent="0.35">
      <c r="A5" t="s">
        <v>2</v>
      </c>
      <c r="B5" s="8">
        <v>110.74</v>
      </c>
      <c r="D5" s="29" t="s">
        <v>180</v>
      </c>
      <c r="E5" s="54">
        <f>E2*0.67+0.33</f>
        <v>0.68533578324730937</v>
      </c>
      <c r="F5" s="29" t="str">
        <f ca="1">_xlfn.FORMULATEXT(E5)</f>
        <v>=E2*0.67+0.33</v>
      </c>
    </row>
    <row r="6" spans="1:6" s="29" customFormat="1" x14ac:dyDescent="0.35">
      <c r="A6" s="44" t="s">
        <v>47</v>
      </c>
      <c r="B6" s="8">
        <f>B4*B5</f>
        <v>55834993051.879997</v>
      </c>
    </row>
    <row r="7" spans="1:6" s="29" customFormat="1" x14ac:dyDescent="0.35"/>
    <row r="8" spans="1:6" s="29" customFormat="1" x14ac:dyDescent="0.35">
      <c r="A8" s="7" t="s">
        <v>92</v>
      </c>
    </row>
    <row r="9" spans="1:6" ht="43.5" x14ac:dyDescent="0.35">
      <c r="A9" s="6" t="s">
        <v>0</v>
      </c>
      <c r="B9" s="6" t="s">
        <v>3</v>
      </c>
      <c r="C9" s="6" t="s">
        <v>4</v>
      </c>
      <c r="D9" s="6" t="s">
        <v>5</v>
      </c>
      <c r="E9" s="51" t="s">
        <v>175</v>
      </c>
    </row>
    <row r="10" spans="1:6" x14ac:dyDescent="0.35">
      <c r="A10" s="1">
        <v>20150130</v>
      </c>
      <c r="B10" s="2">
        <v>-3.0299E-2</v>
      </c>
      <c r="C10" s="2">
        <v>-3.1099999999999999E-2</v>
      </c>
      <c r="D10" s="2">
        <v>0</v>
      </c>
      <c r="E10" s="52">
        <f>B10-D10</f>
        <v>-3.0299E-2</v>
      </c>
    </row>
    <row r="11" spans="1:6" x14ac:dyDescent="0.35">
      <c r="A11" s="1">
        <v>20150227</v>
      </c>
      <c r="B11" s="2">
        <v>5.0807999999999999E-2</v>
      </c>
      <c r="C11" s="2">
        <v>6.13E-2</v>
      </c>
      <c r="D11" s="2">
        <v>0</v>
      </c>
      <c r="E11" s="52">
        <f t="shared" ref="E11:E69" si="1">B11-D11</f>
        <v>5.0807999999999999E-2</v>
      </c>
    </row>
    <row r="12" spans="1:6" x14ac:dyDescent="0.35">
      <c r="A12" s="1">
        <v>20150331</v>
      </c>
      <c r="B12" s="2">
        <v>6.8201999999999999E-2</v>
      </c>
      <c r="C12" s="2">
        <v>-1.12E-2</v>
      </c>
      <c r="D12" s="2">
        <v>0</v>
      </c>
      <c r="E12" s="52">
        <f t="shared" si="1"/>
        <v>6.8201999999999999E-2</v>
      </c>
    </row>
    <row r="13" spans="1:6" x14ac:dyDescent="0.35">
      <c r="A13" s="1">
        <v>20150430</v>
      </c>
      <c r="B13" s="2">
        <v>-3.9477999999999999E-2</v>
      </c>
      <c r="C13" s="2">
        <v>5.8999999999999999E-3</v>
      </c>
      <c r="D13" s="2">
        <v>0</v>
      </c>
      <c r="E13" s="52">
        <f t="shared" si="1"/>
        <v>-3.9477999999999999E-2</v>
      </c>
    </row>
    <row r="14" spans="1:6" x14ac:dyDescent="0.35">
      <c r="A14" s="1">
        <v>20150529</v>
      </c>
      <c r="B14" s="2">
        <v>1.2812E-2</v>
      </c>
      <c r="C14" s="2">
        <v>1.3599999999999999E-2</v>
      </c>
      <c r="D14" s="2">
        <v>0</v>
      </c>
      <c r="E14" s="52">
        <f t="shared" si="1"/>
        <v>1.2812E-2</v>
      </c>
    </row>
    <row r="15" spans="1:6" x14ac:dyDescent="0.35">
      <c r="A15" s="1">
        <v>20150630</v>
      </c>
      <c r="B15" s="2">
        <v>2.9123E-2</v>
      </c>
      <c r="C15" s="2">
        <v>-1.5299999999999999E-2</v>
      </c>
      <c r="D15" s="2">
        <v>0</v>
      </c>
      <c r="E15" s="52">
        <f t="shared" si="1"/>
        <v>2.9123E-2</v>
      </c>
    </row>
    <row r="16" spans="1:6" x14ac:dyDescent="0.35">
      <c r="A16" s="1">
        <v>20150731</v>
      </c>
      <c r="B16" s="2">
        <v>2.6949999999999999E-3</v>
      </c>
      <c r="C16" s="2">
        <v>1.54E-2</v>
      </c>
      <c r="D16" s="2">
        <v>0</v>
      </c>
      <c r="E16" s="52">
        <f t="shared" si="1"/>
        <v>2.6949999999999999E-3</v>
      </c>
    </row>
    <row r="17" spans="1:5" x14ac:dyDescent="0.35">
      <c r="A17" s="1">
        <v>20150831</v>
      </c>
      <c r="B17" s="2">
        <v>-4.3739E-2</v>
      </c>
      <c r="C17" s="2">
        <v>-6.0400000000000002E-2</v>
      </c>
      <c r="D17" s="2">
        <v>0</v>
      </c>
      <c r="E17" s="52">
        <f t="shared" si="1"/>
        <v>-4.3739E-2</v>
      </c>
    </row>
    <row r="18" spans="1:5" x14ac:dyDescent="0.35">
      <c r="A18" s="1">
        <v>20150930</v>
      </c>
      <c r="B18" s="2">
        <v>1.2225E-2</v>
      </c>
      <c r="C18" s="2">
        <v>-3.0800000000000001E-2</v>
      </c>
      <c r="D18" s="2">
        <v>0</v>
      </c>
      <c r="E18" s="52">
        <f t="shared" si="1"/>
        <v>1.2225E-2</v>
      </c>
    </row>
    <row r="19" spans="1:5" x14ac:dyDescent="0.35">
      <c r="A19" s="1">
        <v>20151030</v>
      </c>
      <c r="B19" s="2">
        <v>-1.8814999999999998E-2</v>
      </c>
      <c r="C19" s="2">
        <v>7.7499999999999999E-2</v>
      </c>
      <c r="D19" s="2">
        <v>0</v>
      </c>
      <c r="E19" s="52">
        <f t="shared" si="1"/>
        <v>-1.8814999999999998E-2</v>
      </c>
    </row>
    <row r="20" spans="1:5" x14ac:dyDescent="0.35">
      <c r="A20" s="1">
        <v>20151130</v>
      </c>
      <c r="B20" s="2">
        <v>-5.3381999999999999E-2</v>
      </c>
      <c r="C20" s="2">
        <v>5.5999999999999999E-3</v>
      </c>
      <c r="D20" s="2">
        <v>0</v>
      </c>
      <c r="E20" s="52">
        <f t="shared" si="1"/>
        <v>-5.3381999999999999E-2</v>
      </c>
    </row>
    <row r="21" spans="1:5" x14ac:dyDescent="0.35">
      <c r="A21" s="1">
        <v>20151231</v>
      </c>
      <c r="B21" s="2">
        <v>1.5169999999999999E-3</v>
      </c>
      <c r="C21" s="2">
        <v>-2.1700000000000001E-2</v>
      </c>
      <c r="D21" s="2">
        <v>1E-4</v>
      </c>
      <c r="E21" s="52">
        <f t="shared" si="1"/>
        <v>1.4169999999999999E-3</v>
      </c>
    </row>
    <row r="22" spans="1:5" x14ac:dyDescent="0.35">
      <c r="A22" s="1">
        <v>20160129</v>
      </c>
      <c r="B22" s="2">
        <v>-2.617E-3</v>
      </c>
      <c r="C22" s="2">
        <v>-5.7700000000000001E-2</v>
      </c>
      <c r="D22" s="2">
        <v>1E-4</v>
      </c>
      <c r="E22" s="52">
        <f t="shared" si="1"/>
        <v>-2.7169999999999998E-3</v>
      </c>
    </row>
    <row r="23" spans="1:5" x14ac:dyDescent="0.35">
      <c r="A23" s="1">
        <v>20160229</v>
      </c>
      <c r="B23" s="2">
        <v>9.0996999999999995E-2</v>
      </c>
      <c r="C23" s="2">
        <v>-6.9999999999999999E-4</v>
      </c>
      <c r="D23" s="2">
        <v>2.0000000000000001E-4</v>
      </c>
      <c r="E23" s="52">
        <f t="shared" si="1"/>
        <v>9.0796999999999989E-2</v>
      </c>
    </row>
    <row r="24" spans="1:5" x14ac:dyDescent="0.35">
      <c r="A24" s="1">
        <v>20160331</v>
      </c>
      <c r="B24" s="2">
        <v>4.8821000000000003E-2</v>
      </c>
      <c r="C24" s="2">
        <v>6.9599999999999995E-2</v>
      </c>
      <c r="D24" s="2">
        <v>2.0000000000000001E-4</v>
      </c>
      <c r="E24" s="52">
        <f t="shared" si="1"/>
        <v>4.8621000000000004E-2</v>
      </c>
    </row>
    <row r="25" spans="1:5" x14ac:dyDescent="0.35">
      <c r="A25" s="1">
        <v>20160429</v>
      </c>
      <c r="B25" s="2">
        <v>-3.3786999999999998E-2</v>
      </c>
      <c r="C25" s="2">
        <v>9.1999999999999998E-3</v>
      </c>
      <c r="D25" s="2">
        <v>1E-4</v>
      </c>
      <c r="E25" s="52">
        <f t="shared" si="1"/>
        <v>-3.3887E-2</v>
      </c>
    </row>
    <row r="26" spans="1:5" x14ac:dyDescent="0.35">
      <c r="A26" s="1">
        <v>20160531</v>
      </c>
      <c r="B26" s="2">
        <v>-0.127799</v>
      </c>
      <c r="C26" s="2">
        <v>1.78E-2</v>
      </c>
      <c r="D26" s="2">
        <v>1E-4</v>
      </c>
      <c r="E26" s="52">
        <f t="shared" si="1"/>
        <v>-0.12789899999999998</v>
      </c>
    </row>
    <row r="27" spans="1:5" x14ac:dyDescent="0.35">
      <c r="A27" s="1">
        <v>20160630</v>
      </c>
      <c r="B27" s="2">
        <v>1.5121000000000001E-2</v>
      </c>
      <c r="C27" s="2">
        <v>-5.0000000000000001E-4</v>
      </c>
      <c r="D27" s="2">
        <v>2.0000000000000001E-4</v>
      </c>
      <c r="E27" s="52">
        <f t="shared" si="1"/>
        <v>1.4921E-2</v>
      </c>
    </row>
    <row r="28" spans="1:5" x14ac:dyDescent="0.35">
      <c r="A28" s="1">
        <v>20160729</v>
      </c>
      <c r="B28" s="2">
        <v>7.8917000000000001E-2</v>
      </c>
      <c r="C28" s="2">
        <v>3.95E-2</v>
      </c>
      <c r="D28" s="2">
        <v>2.0000000000000001E-4</v>
      </c>
      <c r="E28" s="52">
        <f t="shared" si="1"/>
        <v>7.8716999999999995E-2</v>
      </c>
    </row>
    <row r="29" spans="1:5" x14ac:dyDescent="0.35">
      <c r="A29" s="1">
        <v>20160831</v>
      </c>
      <c r="B29" s="2">
        <v>-6.0268000000000002E-2</v>
      </c>
      <c r="C29" s="2">
        <v>5.0000000000000001E-3</v>
      </c>
      <c r="D29" s="2">
        <v>2.0000000000000001E-4</v>
      </c>
      <c r="E29" s="52">
        <f t="shared" si="1"/>
        <v>-6.0468000000000001E-2</v>
      </c>
    </row>
    <row r="30" spans="1:5" x14ac:dyDescent="0.35">
      <c r="A30" s="1">
        <v>20160930</v>
      </c>
      <c r="B30" s="2">
        <v>-2.1513000000000001E-2</v>
      </c>
      <c r="C30" s="2">
        <v>2.5000000000000001E-3</v>
      </c>
      <c r="D30" s="2">
        <v>2.0000000000000001E-4</v>
      </c>
      <c r="E30" s="52">
        <f t="shared" si="1"/>
        <v>-2.1713E-2</v>
      </c>
    </row>
    <row r="31" spans="1:5" x14ac:dyDescent="0.35">
      <c r="A31" s="1">
        <v>20161031</v>
      </c>
      <c r="B31" s="2">
        <v>7.2800000000000002E-4</v>
      </c>
      <c r="C31" s="2">
        <v>-2.0199999999999999E-2</v>
      </c>
      <c r="D31" s="2">
        <v>2.0000000000000001E-4</v>
      </c>
      <c r="E31" s="52">
        <f t="shared" si="1"/>
        <v>5.2800000000000004E-4</v>
      </c>
    </row>
    <row r="32" spans="1:5" x14ac:dyDescent="0.35">
      <c r="A32" s="1">
        <v>20161130</v>
      </c>
      <c r="B32" s="2">
        <v>0.132548</v>
      </c>
      <c r="C32" s="2">
        <v>4.8599999999999997E-2</v>
      </c>
      <c r="D32" s="2">
        <v>1E-4</v>
      </c>
      <c r="E32" s="52">
        <f t="shared" si="1"/>
        <v>0.13244800000000001</v>
      </c>
    </row>
    <row r="33" spans="1:5" x14ac:dyDescent="0.35">
      <c r="A33" s="1">
        <v>20161230</v>
      </c>
      <c r="B33" s="2">
        <v>-6.4863000000000004E-2</v>
      </c>
      <c r="C33" s="2">
        <v>1.8200000000000001E-2</v>
      </c>
      <c r="D33" s="2">
        <v>2.9999999999999997E-4</v>
      </c>
      <c r="E33" s="52">
        <f t="shared" si="1"/>
        <v>-6.5162999999999999E-2</v>
      </c>
    </row>
    <row r="34" spans="1:5" x14ac:dyDescent="0.35">
      <c r="A34" s="1">
        <v>20170131</v>
      </c>
      <c r="B34" s="2">
        <v>-0.107296</v>
      </c>
      <c r="C34" s="2">
        <v>1.9400000000000001E-2</v>
      </c>
      <c r="D34" s="2">
        <v>4.0000000000000002E-4</v>
      </c>
      <c r="E34" s="52">
        <f t="shared" si="1"/>
        <v>-0.107696</v>
      </c>
    </row>
    <row r="35" spans="1:5" x14ac:dyDescent="0.35">
      <c r="A35" s="1">
        <v>20170228</v>
      </c>
      <c r="B35" s="2">
        <v>-7.9249E-2</v>
      </c>
      <c r="C35" s="2">
        <v>3.5700000000000003E-2</v>
      </c>
      <c r="D35" s="2">
        <v>4.0000000000000002E-4</v>
      </c>
      <c r="E35" s="52">
        <f t="shared" si="1"/>
        <v>-7.9648999999999998E-2</v>
      </c>
    </row>
    <row r="36" spans="1:5" x14ac:dyDescent="0.35">
      <c r="A36" s="1">
        <v>20170331</v>
      </c>
      <c r="B36" s="2">
        <v>-6.0914999999999997E-2</v>
      </c>
      <c r="C36" s="2">
        <v>1.6999999999999999E-3</v>
      </c>
      <c r="D36" s="2">
        <v>2.9999999999999997E-4</v>
      </c>
      <c r="E36" s="52">
        <f t="shared" si="1"/>
        <v>-6.1214999999999999E-2</v>
      </c>
    </row>
    <row r="37" spans="1:5" x14ac:dyDescent="0.35">
      <c r="A37" s="1">
        <v>20170428</v>
      </c>
      <c r="B37" s="2">
        <v>1.1958999999999999E-2</v>
      </c>
      <c r="C37" s="2">
        <v>1.09E-2</v>
      </c>
      <c r="D37" s="2">
        <v>5.0000000000000001E-4</v>
      </c>
      <c r="E37" s="52">
        <f t="shared" si="1"/>
        <v>1.1458999999999999E-2</v>
      </c>
    </row>
    <row r="38" spans="1:5" x14ac:dyDescent="0.35">
      <c r="A38" s="1">
        <v>20170531</v>
      </c>
      <c r="B38" s="2">
        <v>-1.7899999999999999E-3</v>
      </c>
      <c r="C38" s="2">
        <v>1.06E-2</v>
      </c>
      <c r="D38" s="2">
        <v>5.9999999999999995E-4</v>
      </c>
      <c r="E38" s="52">
        <f t="shared" si="1"/>
        <v>-2.3899999999999998E-3</v>
      </c>
    </row>
    <row r="39" spans="1:5" x14ac:dyDescent="0.35">
      <c r="A39" s="1">
        <v>20170630</v>
      </c>
      <c r="B39" s="2">
        <v>-5.1859000000000002E-2</v>
      </c>
      <c r="C39" s="2">
        <v>7.7999999999999996E-3</v>
      </c>
      <c r="D39" s="2">
        <v>5.9999999999999995E-4</v>
      </c>
      <c r="E39" s="52">
        <f t="shared" si="1"/>
        <v>-5.2459000000000006E-2</v>
      </c>
    </row>
    <row r="40" spans="1:5" x14ac:dyDescent="0.35">
      <c r="A40" s="1">
        <v>20170731</v>
      </c>
      <c r="B40" s="2">
        <v>8.3764000000000005E-2</v>
      </c>
      <c r="C40" s="2">
        <v>1.8700000000000001E-2</v>
      </c>
      <c r="D40" s="2">
        <v>6.9999999999999999E-4</v>
      </c>
      <c r="E40" s="52">
        <f t="shared" si="1"/>
        <v>8.3063999999999999E-2</v>
      </c>
    </row>
    <row r="41" spans="1:5" x14ac:dyDescent="0.35">
      <c r="A41" s="1">
        <v>20170831</v>
      </c>
      <c r="B41" s="2">
        <v>-2.6821999999999999E-2</v>
      </c>
      <c r="C41" s="2">
        <v>1.6000000000000001E-3</v>
      </c>
      <c r="D41" s="2">
        <v>8.9999999999999998E-4</v>
      </c>
      <c r="E41" s="52">
        <f t="shared" si="1"/>
        <v>-2.7722E-2</v>
      </c>
    </row>
    <row r="42" spans="1:5" x14ac:dyDescent="0.35">
      <c r="A42" s="1">
        <v>20170929</v>
      </c>
      <c r="B42" s="2">
        <v>8.2156999999999994E-2</v>
      </c>
      <c r="C42" s="2">
        <v>2.5100000000000001E-2</v>
      </c>
      <c r="D42" s="2">
        <v>8.9999999999999998E-4</v>
      </c>
      <c r="E42" s="52">
        <f t="shared" si="1"/>
        <v>8.1256999999999996E-2</v>
      </c>
    </row>
    <row r="43" spans="1:5" x14ac:dyDescent="0.35">
      <c r="A43" s="1">
        <v>20171031</v>
      </c>
      <c r="B43" s="2">
        <v>5.0799999999999999E-4</v>
      </c>
      <c r="C43" s="2">
        <v>2.2499999999999999E-2</v>
      </c>
      <c r="D43" s="2">
        <v>8.9999999999999998E-4</v>
      </c>
      <c r="E43" s="52">
        <f t="shared" si="1"/>
        <v>-3.9199999999999999E-4</v>
      </c>
    </row>
    <row r="44" spans="1:5" x14ac:dyDescent="0.35">
      <c r="A44" s="1">
        <v>20171130</v>
      </c>
      <c r="B44" s="2">
        <v>2.5068E-2</v>
      </c>
      <c r="C44" s="2">
        <v>3.1199999999999999E-2</v>
      </c>
      <c r="D44" s="2">
        <v>8.0000000000000004E-4</v>
      </c>
      <c r="E44" s="52">
        <f t="shared" si="1"/>
        <v>2.4268000000000001E-2</v>
      </c>
    </row>
    <row r="45" spans="1:5" x14ac:dyDescent="0.35">
      <c r="A45" s="1">
        <v>20171229</v>
      </c>
      <c r="B45" s="2">
        <v>8.9315000000000005E-2</v>
      </c>
      <c r="C45" s="2">
        <v>1.06E-2</v>
      </c>
      <c r="D45" s="2">
        <v>8.9999999999999998E-4</v>
      </c>
      <c r="E45" s="52">
        <f t="shared" si="1"/>
        <v>8.8415000000000007E-2</v>
      </c>
    </row>
    <row r="46" spans="1:5" x14ac:dyDescent="0.35">
      <c r="A46" s="1">
        <v>20180131</v>
      </c>
      <c r="B46" s="2">
        <v>0.15279699999999999</v>
      </c>
      <c r="C46" s="2">
        <v>5.5800000000000002E-2</v>
      </c>
      <c r="D46" s="2">
        <v>1.1000000000000001E-3</v>
      </c>
      <c r="E46" s="52">
        <f t="shared" si="1"/>
        <v>0.151697</v>
      </c>
    </row>
    <row r="47" spans="1:5" x14ac:dyDescent="0.35">
      <c r="A47" s="1">
        <v>20180228</v>
      </c>
      <c r="B47" s="2">
        <v>1.0768E-2</v>
      </c>
      <c r="C47" s="2">
        <v>-3.6499999999999998E-2</v>
      </c>
      <c r="D47" s="2">
        <v>1.1000000000000001E-3</v>
      </c>
      <c r="E47" s="52">
        <f t="shared" si="1"/>
        <v>9.6679999999999995E-3</v>
      </c>
    </row>
    <row r="48" spans="1:5" x14ac:dyDescent="0.35">
      <c r="A48" s="1">
        <v>20180329</v>
      </c>
      <c r="B48" s="2">
        <v>-7.9299999999999995E-2</v>
      </c>
      <c r="C48" s="2">
        <v>-2.35E-2</v>
      </c>
      <c r="D48" s="2">
        <v>1.1999999999999999E-3</v>
      </c>
      <c r="E48" s="52">
        <f t="shared" si="1"/>
        <v>-8.0500000000000002E-2</v>
      </c>
    </row>
    <row r="49" spans="1:5" x14ac:dyDescent="0.35">
      <c r="A49" s="1">
        <v>20180430</v>
      </c>
      <c r="B49" s="2">
        <v>4.5657000000000003E-2</v>
      </c>
      <c r="C49" s="2">
        <v>2.8999999999999998E-3</v>
      </c>
      <c r="D49" s="2">
        <v>1.4E-3</v>
      </c>
      <c r="E49" s="52">
        <f t="shared" si="1"/>
        <v>4.4257000000000005E-2</v>
      </c>
    </row>
    <row r="50" spans="1:5" x14ac:dyDescent="0.35">
      <c r="A50" s="1">
        <v>20180531</v>
      </c>
      <c r="B50" s="2">
        <v>1.2534E-2</v>
      </c>
      <c r="C50" s="2">
        <v>2.6499999999999999E-2</v>
      </c>
      <c r="D50" s="2">
        <v>1.4E-3</v>
      </c>
      <c r="E50" s="52">
        <f t="shared" si="1"/>
        <v>1.1134E-2</v>
      </c>
    </row>
    <row r="51" spans="1:5" x14ac:dyDescent="0.35">
      <c r="A51" s="1">
        <v>20180629</v>
      </c>
      <c r="B51" s="2">
        <v>4.4312999999999998E-2</v>
      </c>
      <c r="C51" s="2">
        <v>4.7999999999999996E-3</v>
      </c>
      <c r="D51" s="2">
        <v>1.4E-3</v>
      </c>
      <c r="E51" s="52">
        <f t="shared" si="1"/>
        <v>4.2913E-2</v>
      </c>
    </row>
    <row r="52" spans="1:5" x14ac:dyDescent="0.35">
      <c r="A52" s="1">
        <v>20180731</v>
      </c>
      <c r="B52" s="2">
        <v>5.9905E-2</v>
      </c>
      <c r="C52" s="2">
        <v>3.1899999999999998E-2</v>
      </c>
      <c r="D52" s="2">
        <v>1.6000000000000001E-3</v>
      </c>
      <c r="E52" s="52">
        <f t="shared" si="1"/>
        <v>5.8305000000000003E-2</v>
      </c>
    </row>
    <row r="53" spans="1:5" x14ac:dyDescent="0.35">
      <c r="A53" s="1">
        <v>20180831</v>
      </c>
      <c r="B53" s="2">
        <v>9.2464000000000005E-2</v>
      </c>
      <c r="C53" s="2">
        <v>3.44E-2</v>
      </c>
      <c r="D53" s="2">
        <v>1.6000000000000001E-3</v>
      </c>
      <c r="E53" s="52">
        <f t="shared" si="1"/>
        <v>9.0864E-2</v>
      </c>
    </row>
    <row r="54" spans="1:5" x14ac:dyDescent="0.35">
      <c r="A54" s="1">
        <v>20180928</v>
      </c>
      <c r="B54" s="2">
        <v>8.1139999999999997E-3</v>
      </c>
      <c r="C54" s="2">
        <v>5.9999999999999995E-4</v>
      </c>
      <c r="D54" s="2">
        <v>1.5E-3</v>
      </c>
      <c r="E54" s="52">
        <f t="shared" si="1"/>
        <v>6.6140000000000001E-3</v>
      </c>
    </row>
    <row r="55" spans="1:5" x14ac:dyDescent="0.35">
      <c r="A55" s="1">
        <v>20181031</v>
      </c>
      <c r="B55" s="2">
        <v>-5.1922000000000003E-2</v>
      </c>
      <c r="C55" s="2">
        <v>-7.6799999999999993E-2</v>
      </c>
      <c r="D55" s="2">
        <v>1.9E-3</v>
      </c>
      <c r="E55" s="52">
        <f t="shared" si="1"/>
        <v>-5.3822000000000002E-2</v>
      </c>
    </row>
    <row r="56" spans="1:5" x14ac:dyDescent="0.35">
      <c r="A56" s="1">
        <v>20181130</v>
      </c>
      <c r="B56" s="2">
        <v>-0.143848</v>
      </c>
      <c r="C56" s="2">
        <v>1.6899999999999998E-2</v>
      </c>
      <c r="D56" s="2">
        <v>1.8E-3</v>
      </c>
      <c r="E56" s="52">
        <f t="shared" si="1"/>
        <v>-0.145648</v>
      </c>
    </row>
    <row r="57" spans="1:5" x14ac:dyDescent="0.35">
      <c r="A57" s="1">
        <v>20181231</v>
      </c>
      <c r="B57" s="2">
        <v>-6.8629999999999997E-2</v>
      </c>
      <c r="C57" s="2">
        <v>-9.5500000000000002E-2</v>
      </c>
      <c r="D57" s="2">
        <v>1.9E-3</v>
      </c>
      <c r="E57" s="52">
        <f t="shared" si="1"/>
        <v>-7.0529999999999995E-2</v>
      </c>
    </row>
    <row r="58" spans="1:5" x14ac:dyDescent="0.35">
      <c r="A58" s="1">
        <v>20190131</v>
      </c>
      <c r="B58" s="2">
        <v>0.10455399999999999</v>
      </c>
      <c r="C58" s="2">
        <v>8.4099999999999994E-2</v>
      </c>
      <c r="D58" s="2">
        <v>2.0999999999999999E-3</v>
      </c>
      <c r="E58" s="52">
        <f t="shared" si="1"/>
        <v>0.10245399999999999</v>
      </c>
    </row>
    <row r="59" spans="1:5" x14ac:dyDescent="0.35">
      <c r="A59" s="1">
        <v>20190228</v>
      </c>
      <c r="B59" s="2">
        <v>3.836E-3</v>
      </c>
      <c r="C59" s="2">
        <v>3.4000000000000002E-2</v>
      </c>
      <c r="D59" s="2">
        <v>1.8E-3</v>
      </c>
      <c r="E59" s="52">
        <f t="shared" si="1"/>
        <v>2.036E-3</v>
      </c>
    </row>
    <row r="60" spans="1:5" x14ac:dyDescent="0.35">
      <c r="A60" s="1">
        <v>20190329</v>
      </c>
      <c r="B60" s="2">
        <v>0.10490099999999999</v>
      </c>
      <c r="C60" s="2">
        <v>1.0999999999999999E-2</v>
      </c>
      <c r="D60" s="2">
        <v>1.9E-3</v>
      </c>
      <c r="E60" s="52">
        <f t="shared" si="1"/>
        <v>0.103001</v>
      </c>
    </row>
    <row r="61" spans="1:5" x14ac:dyDescent="0.35">
      <c r="A61" s="1">
        <v>20190430</v>
      </c>
      <c r="B61" s="2">
        <v>-3.5385E-2</v>
      </c>
      <c r="C61" s="2">
        <v>3.9600000000000003E-2</v>
      </c>
      <c r="D61" s="2">
        <v>2.0999999999999999E-3</v>
      </c>
      <c r="E61" s="52">
        <f t="shared" si="1"/>
        <v>-3.7484999999999997E-2</v>
      </c>
    </row>
    <row r="62" spans="1:5" x14ac:dyDescent="0.35">
      <c r="A62" s="1">
        <v>20190531</v>
      </c>
      <c r="B62" s="2">
        <v>4.7404000000000002E-2</v>
      </c>
      <c r="C62" s="2">
        <v>-6.9400000000000003E-2</v>
      </c>
      <c r="D62" s="2">
        <v>2.0999999999999999E-3</v>
      </c>
      <c r="E62" s="52">
        <f t="shared" si="1"/>
        <v>4.5304000000000004E-2</v>
      </c>
    </row>
    <row r="63" spans="1:5" x14ac:dyDescent="0.35">
      <c r="A63" s="1">
        <v>20190628</v>
      </c>
      <c r="B63" s="2">
        <v>7.6568999999999998E-2</v>
      </c>
      <c r="C63" s="2">
        <v>6.93E-2</v>
      </c>
      <c r="D63" s="2">
        <v>1.8E-3</v>
      </c>
      <c r="E63" s="52">
        <f t="shared" si="1"/>
        <v>7.4769000000000002E-2</v>
      </c>
    </row>
    <row r="64" spans="1:5" x14ac:dyDescent="0.35">
      <c r="A64" s="1">
        <v>20190731</v>
      </c>
      <c r="B64" s="2">
        <v>-2.4250000000000001E-3</v>
      </c>
      <c r="C64" s="2">
        <v>1.1900000000000001E-2</v>
      </c>
      <c r="D64" s="2">
        <v>1.9E-3</v>
      </c>
      <c r="E64" s="52">
        <f t="shared" si="1"/>
        <v>-4.3249999999999999E-3</v>
      </c>
    </row>
    <row r="65" spans="1:5" x14ac:dyDescent="0.35">
      <c r="A65" s="1">
        <v>20190830</v>
      </c>
      <c r="B65" s="2">
        <v>0.246528</v>
      </c>
      <c r="C65" s="2">
        <v>-2.58E-2</v>
      </c>
      <c r="D65" s="2">
        <v>1.6000000000000001E-3</v>
      </c>
      <c r="E65" s="52">
        <f t="shared" si="1"/>
        <v>0.24492800000000001</v>
      </c>
    </row>
    <row r="66" spans="1:5" x14ac:dyDescent="0.35">
      <c r="A66" s="1">
        <v>20190930</v>
      </c>
      <c r="B66" s="2">
        <v>-1.214E-3</v>
      </c>
      <c r="C66" s="2">
        <v>1.44E-2</v>
      </c>
      <c r="D66" s="2">
        <v>1.8E-3</v>
      </c>
      <c r="E66" s="52">
        <f t="shared" si="1"/>
        <v>-3.0140000000000002E-3</v>
      </c>
    </row>
    <row r="67" spans="1:5" x14ac:dyDescent="0.35">
      <c r="A67" s="1">
        <v>20191031</v>
      </c>
      <c r="B67" s="2">
        <v>0</v>
      </c>
      <c r="C67" s="2">
        <v>2.06E-2</v>
      </c>
      <c r="D67" s="2">
        <v>1.5E-3</v>
      </c>
      <c r="E67" s="52">
        <f t="shared" si="1"/>
        <v>-1.5E-3</v>
      </c>
    </row>
    <row r="68" spans="1:5" x14ac:dyDescent="0.35">
      <c r="A68" s="1">
        <v>20191129</v>
      </c>
      <c r="B68" s="2">
        <v>0.17547499999999999</v>
      </c>
      <c r="C68" s="2">
        <v>3.8699999999999998E-2</v>
      </c>
      <c r="D68" s="2">
        <v>1.1999999999999999E-3</v>
      </c>
      <c r="E68" s="52">
        <f t="shared" si="1"/>
        <v>0.17427499999999999</v>
      </c>
    </row>
    <row r="69" spans="1:5" x14ac:dyDescent="0.35">
      <c r="A69" s="1">
        <v>20191231</v>
      </c>
      <c r="B69" s="2">
        <v>2.5597999999999999E-2</v>
      </c>
      <c r="C69" s="2">
        <v>2.7699999999999999E-2</v>
      </c>
      <c r="D69" s="2">
        <v>1.4E-3</v>
      </c>
      <c r="E69" s="52">
        <f t="shared" si="1"/>
        <v>2.4198000000000001E-2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4.5" x14ac:dyDescent="0.35"/>
  <cols>
    <col min="1" max="1" width="17.26953125" bestFit="1" customWidth="1"/>
    <col min="2" max="2" width="34.6328125" bestFit="1" customWidth="1"/>
    <col min="4" max="4" width="11.36328125" customWidth="1"/>
    <col min="8" max="8" width="11.1796875" customWidth="1"/>
  </cols>
  <sheetData>
    <row r="1" spans="1:8" s="29" customFormat="1" x14ac:dyDescent="0.35">
      <c r="A1" s="5" t="s">
        <v>9</v>
      </c>
    </row>
    <row r="2" spans="1:8" s="29" customFormat="1" x14ac:dyDescent="0.35">
      <c r="A2" s="5"/>
      <c r="D2" s="29" t="s">
        <v>182</v>
      </c>
      <c r="F2" s="55">
        <f>SUMPRODUCT(H7:H28,F7:F28)/100</f>
        <v>2.0143310743096422E-2</v>
      </c>
      <c r="G2" s="29" t="str">
        <f ca="1">_xlfn.FORMULATEXT(F2)</f>
        <v>=SUMPRODUCT(H7:H28,F7:F28)/100</v>
      </c>
    </row>
    <row r="3" spans="1:8" s="29" customFormat="1" x14ac:dyDescent="0.35">
      <c r="A3" s="5" t="s">
        <v>172</v>
      </c>
      <c r="B3" s="43" t="s">
        <v>173</v>
      </c>
      <c r="D3" s="29" t="s">
        <v>183</v>
      </c>
      <c r="F3" s="55">
        <f>AVERAGE(F7:F28)/100</f>
        <v>1.8863636363636367E-2</v>
      </c>
      <c r="G3" s="29" t="str">
        <f ca="1">_xlfn.FORMULATEXT(F3)</f>
        <v>=AVERAGE(F7:F28)/100</v>
      </c>
    </row>
    <row r="4" spans="1:8" s="29" customFormat="1" x14ac:dyDescent="0.35"/>
    <row r="5" spans="1:8" x14ac:dyDescent="0.35">
      <c r="A5" s="5" t="s">
        <v>96</v>
      </c>
    </row>
    <row r="6" spans="1:8" ht="58" x14ac:dyDescent="0.35">
      <c r="A6" s="42" t="s">
        <v>97</v>
      </c>
      <c r="B6" s="42" t="s">
        <v>98</v>
      </c>
      <c r="C6" s="42" t="s">
        <v>99</v>
      </c>
      <c r="D6" s="42" t="s">
        <v>100</v>
      </c>
      <c r="E6" s="6" t="s">
        <v>101</v>
      </c>
      <c r="F6" s="6" t="s">
        <v>102</v>
      </c>
      <c r="G6" s="6" t="s">
        <v>103</v>
      </c>
      <c r="H6" s="53" t="s">
        <v>176</v>
      </c>
    </row>
    <row r="7" spans="1:8" x14ac:dyDescent="0.35">
      <c r="A7" t="s">
        <v>104</v>
      </c>
      <c r="B7" t="s">
        <v>105</v>
      </c>
      <c r="C7" t="s">
        <v>106</v>
      </c>
      <c r="D7" t="s">
        <v>107</v>
      </c>
      <c r="E7">
        <v>0.09</v>
      </c>
      <c r="F7">
        <v>1.64</v>
      </c>
      <c r="G7">
        <v>53.4</v>
      </c>
      <c r="H7" s="27">
        <f>G7/SUM($G$7:$G$28)</f>
        <v>5.2986177950208879E-3</v>
      </c>
    </row>
    <row r="8" spans="1:8" x14ac:dyDescent="0.35">
      <c r="A8" t="s">
        <v>108</v>
      </c>
      <c r="B8" t="s">
        <v>109</v>
      </c>
      <c r="C8" t="s">
        <v>106</v>
      </c>
      <c r="D8" t="s">
        <v>110</v>
      </c>
      <c r="E8">
        <v>0.13</v>
      </c>
      <c r="F8">
        <v>1.91</v>
      </c>
      <c r="G8">
        <v>38.700000000000003</v>
      </c>
      <c r="H8" s="27">
        <f t="shared" ref="H8:H28" si="0">G8/SUM($G$7:$G$28)</f>
        <v>3.8400095256050258E-3</v>
      </c>
    </row>
    <row r="9" spans="1:8" x14ac:dyDescent="0.35">
      <c r="A9" t="s">
        <v>111</v>
      </c>
      <c r="B9" t="s">
        <v>112</v>
      </c>
      <c r="C9" t="s">
        <v>106</v>
      </c>
      <c r="D9" t="s">
        <v>113</v>
      </c>
      <c r="E9">
        <v>1.0900000000000001</v>
      </c>
      <c r="F9">
        <v>1.07</v>
      </c>
      <c r="G9">
        <v>27.7</v>
      </c>
      <c r="H9" s="27">
        <f t="shared" si="0"/>
        <v>2.7485339498516588E-3</v>
      </c>
    </row>
    <row r="10" spans="1:8" x14ac:dyDescent="0.35">
      <c r="A10" t="s">
        <v>114</v>
      </c>
      <c r="B10" t="s">
        <v>115</v>
      </c>
      <c r="C10" t="s">
        <v>106</v>
      </c>
      <c r="D10" t="s">
        <v>116</v>
      </c>
      <c r="E10">
        <v>1.38</v>
      </c>
      <c r="F10">
        <v>0.95</v>
      </c>
      <c r="G10">
        <v>16.7</v>
      </c>
      <c r="H10" s="27">
        <f t="shared" si="0"/>
        <v>1.6570583740982926E-3</v>
      </c>
    </row>
    <row r="11" spans="1:8" x14ac:dyDescent="0.35">
      <c r="A11" t="s">
        <v>117</v>
      </c>
      <c r="B11" t="s">
        <v>118</v>
      </c>
      <c r="C11" t="s">
        <v>106</v>
      </c>
      <c r="D11" t="s">
        <v>119</v>
      </c>
      <c r="E11">
        <v>1.59</v>
      </c>
      <c r="F11">
        <v>0.96</v>
      </c>
      <c r="G11">
        <v>5</v>
      </c>
      <c r="H11" s="27">
        <f t="shared" si="0"/>
        <v>4.9612526170607558E-4</v>
      </c>
    </row>
    <row r="12" spans="1:8" x14ac:dyDescent="0.35">
      <c r="A12" t="s">
        <v>120</v>
      </c>
      <c r="B12" t="s">
        <v>121</v>
      </c>
      <c r="C12" t="s">
        <v>106</v>
      </c>
      <c r="D12" t="s">
        <v>122</v>
      </c>
      <c r="E12">
        <v>1.66</v>
      </c>
      <c r="F12">
        <v>0.96</v>
      </c>
      <c r="G12">
        <v>5</v>
      </c>
      <c r="H12" s="27">
        <f t="shared" si="0"/>
        <v>4.9612526170607558E-4</v>
      </c>
    </row>
    <row r="13" spans="1:8" x14ac:dyDescent="0.35">
      <c r="A13" t="s">
        <v>123</v>
      </c>
      <c r="B13" t="s">
        <v>124</v>
      </c>
      <c r="C13" t="s">
        <v>106</v>
      </c>
      <c r="D13" t="s">
        <v>125</v>
      </c>
      <c r="E13">
        <v>1.67</v>
      </c>
      <c r="F13">
        <v>0.23</v>
      </c>
      <c r="G13">
        <v>1000</v>
      </c>
      <c r="H13" s="27">
        <f t="shared" si="0"/>
        <v>9.922505234121512E-2</v>
      </c>
    </row>
    <row r="14" spans="1:8" x14ac:dyDescent="0.35">
      <c r="A14" t="s">
        <v>126</v>
      </c>
      <c r="B14" t="s">
        <v>127</v>
      </c>
      <c r="C14" t="s">
        <v>106</v>
      </c>
      <c r="D14" t="s">
        <v>128</v>
      </c>
      <c r="E14">
        <v>1.88</v>
      </c>
      <c r="F14">
        <v>0.91</v>
      </c>
      <c r="G14">
        <v>21.6</v>
      </c>
      <c r="H14" s="27">
        <f t="shared" si="0"/>
        <v>2.1432611305702469E-3</v>
      </c>
    </row>
    <row r="15" spans="1:8" x14ac:dyDescent="0.35">
      <c r="A15" t="s">
        <v>129</v>
      </c>
      <c r="B15" t="s">
        <v>130</v>
      </c>
      <c r="C15" t="s">
        <v>106</v>
      </c>
      <c r="D15" t="s">
        <v>131</v>
      </c>
      <c r="E15">
        <v>2</v>
      </c>
      <c r="F15">
        <v>2.15</v>
      </c>
      <c r="G15">
        <v>40.799999999999997</v>
      </c>
      <c r="H15" s="27">
        <f t="shared" si="0"/>
        <v>4.0483821355215771E-3</v>
      </c>
    </row>
    <row r="16" spans="1:8" x14ac:dyDescent="0.35">
      <c r="A16" t="s">
        <v>132</v>
      </c>
      <c r="B16" t="s">
        <v>133</v>
      </c>
      <c r="C16" t="s">
        <v>106</v>
      </c>
      <c r="D16" t="s">
        <v>134</v>
      </c>
      <c r="E16">
        <v>4.13</v>
      </c>
      <c r="F16">
        <v>0.9</v>
      </c>
      <c r="G16">
        <v>1000</v>
      </c>
      <c r="H16" s="27">
        <f t="shared" si="0"/>
        <v>9.922505234121512E-2</v>
      </c>
    </row>
    <row r="17" spans="1:8" x14ac:dyDescent="0.35">
      <c r="A17" t="s">
        <v>135</v>
      </c>
      <c r="B17" t="s">
        <v>136</v>
      </c>
      <c r="C17" t="s">
        <v>106</v>
      </c>
      <c r="D17" t="s">
        <v>137</v>
      </c>
      <c r="E17">
        <v>5.92</v>
      </c>
      <c r="F17">
        <v>1.1499999999999999</v>
      </c>
      <c r="G17">
        <v>1000</v>
      </c>
      <c r="H17" s="27">
        <f t="shared" si="0"/>
        <v>9.922505234121512E-2</v>
      </c>
    </row>
    <row r="18" spans="1:8" x14ac:dyDescent="0.35">
      <c r="A18" t="s">
        <v>138</v>
      </c>
      <c r="B18" t="s">
        <v>139</v>
      </c>
      <c r="C18" t="s">
        <v>106</v>
      </c>
      <c r="D18" t="s">
        <v>140</v>
      </c>
      <c r="E18">
        <v>7.64</v>
      </c>
      <c r="F18">
        <v>2.5</v>
      </c>
      <c r="G18">
        <v>104.5</v>
      </c>
      <c r="H18" s="27">
        <f t="shared" si="0"/>
        <v>1.0369017969656981E-2</v>
      </c>
    </row>
    <row r="19" spans="1:8" x14ac:dyDescent="0.35">
      <c r="A19" t="s">
        <v>141</v>
      </c>
      <c r="B19" t="s">
        <v>142</v>
      </c>
      <c r="C19" t="s">
        <v>106</v>
      </c>
      <c r="D19" t="s">
        <v>143</v>
      </c>
      <c r="E19">
        <v>8.2200000000000006</v>
      </c>
      <c r="F19">
        <v>2.64</v>
      </c>
      <c r="G19">
        <v>83.4</v>
      </c>
      <c r="H19" s="27">
        <f t="shared" si="0"/>
        <v>8.2753693652573412E-3</v>
      </c>
    </row>
    <row r="20" spans="1:8" x14ac:dyDescent="0.35">
      <c r="A20" t="s">
        <v>144</v>
      </c>
      <c r="B20" t="s">
        <v>145</v>
      </c>
      <c r="C20" t="s">
        <v>106</v>
      </c>
      <c r="D20" t="s">
        <v>146</v>
      </c>
      <c r="E20">
        <v>8.93</v>
      </c>
      <c r="F20">
        <v>1.97</v>
      </c>
      <c r="G20">
        <v>1000</v>
      </c>
      <c r="H20" s="27">
        <f t="shared" si="0"/>
        <v>9.922505234121512E-2</v>
      </c>
    </row>
    <row r="21" spans="1:8" x14ac:dyDescent="0.35">
      <c r="A21" t="s">
        <v>147</v>
      </c>
      <c r="B21" t="s">
        <v>148</v>
      </c>
      <c r="C21" t="s">
        <v>106</v>
      </c>
      <c r="D21" t="s">
        <v>149</v>
      </c>
      <c r="E21">
        <v>9.76</v>
      </c>
      <c r="F21">
        <v>1.92</v>
      </c>
      <c r="G21">
        <v>750</v>
      </c>
      <c r="H21" s="27">
        <f t="shared" si="0"/>
        <v>7.4418789255911347E-2</v>
      </c>
    </row>
    <row r="22" spans="1:8" x14ac:dyDescent="0.35">
      <c r="A22" t="s">
        <v>150</v>
      </c>
      <c r="B22" t="s">
        <v>151</v>
      </c>
      <c r="C22" t="s">
        <v>106</v>
      </c>
      <c r="D22" t="s">
        <v>152</v>
      </c>
      <c r="E22">
        <v>11.18</v>
      </c>
      <c r="F22">
        <v>2.76</v>
      </c>
      <c r="G22">
        <v>213.2</v>
      </c>
      <c r="H22" s="27">
        <f t="shared" si="0"/>
        <v>2.1154781159147065E-2</v>
      </c>
    </row>
    <row r="23" spans="1:8" x14ac:dyDescent="0.35">
      <c r="A23" t="s">
        <v>153</v>
      </c>
      <c r="B23" t="s">
        <v>154</v>
      </c>
      <c r="C23" t="s">
        <v>106</v>
      </c>
      <c r="D23" t="s">
        <v>155</v>
      </c>
      <c r="E23">
        <v>12.48</v>
      </c>
      <c r="F23">
        <v>2.6</v>
      </c>
      <c r="G23">
        <v>349.7</v>
      </c>
      <c r="H23" s="27">
        <f t="shared" si="0"/>
        <v>3.4699000803722929E-2</v>
      </c>
    </row>
    <row r="24" spans="1:8" x14ac:dyDescent="0.35">
      <c r="A24" t="s">
        <v>156</v>
      </c>
      <c r="B24" t="s">
        <v>157</v>
      </c>
      <c r="C24" t="s">
        <v>106</v>
      </c>
      <c r="D24" t="s">
        <v>158</v>
      </c>
      <c r="E24">
        <v>17.43</v>
      </c>
      <c r="F24">
        <v>3.03</v>
      </c>
      <c r="G24">
        <v>501.1</v>
      </c>
      <c r="H24" s="27">
        <f t="shared" si="0"/>
        <v>4.9721673728182904E-2</v>
      </c>
    </row>
    <row r="25" spans="1:8" x14ac:dyDescent="0.35">
      <c r="A25" t="s">
        <v>159</v>
      </c>
      <c r="B25" t="s">
        <v>160</v>
      </c>
      <c r="C25" t="s">
        <v>106</v>
      </c>
      <c r="D25" t="s">
        <v>161</v>
      </c>
      <c r="E25">
        <v>17.68</v>
      </c>
      <c r="F25">
        <v>3.02</v>
      </c>
      <c r="G25">
        <v>617.29999999999995</v>
      </c>
      <c r="H25" s="27">
        <f t="shared" si="0"/>
        <v>6.1251624810232094E-2</v>
      </c>
    </row>
    <row r="26" spans="1:8" x14ac:dyDescent="0.35">
      <c r="A26" t="s">
        <v>162</v>
      </c>
      <c r="B26" t="s">
        <v>163</v>
      </c>
      <c r="C26" t="s">
        <v>106</v>
      </c>
      <c r="D26" t="s">
        <v>164</v>
      </c>
      <c r="E26">
        <v>22.15</v>
      </c>
      <c r="F26">
        <v>2.77</v>
      </c>
      <c r="G26">
        <v>1500</v>
      </c>
      <c r="H26" s="27">
        <f t="shared" si="0"/>
        <v>0.14883757851182269</v>
      </c>
    </row>
    <row r="27" spans="1:8" x14ac:dyDescent="0.35">
      <c r="A27" t="s">
        <v>165</v>
      </c>
      <c r="B27" t="s">
        <v>166</v>
      </c>
      <c r="C27" t="s">
        <v>106</v>
      </c>
      <c r="D27" t="s">
        <v>167</v>
      </c>
      <c r="E27">
        <v>25.94</v>
      </c>
      <c r="F27">
        <v>2.7</v>
      </c>
      <c r="G27">
        <v>1000</v>
      </c>
      <c r="H27" s="27">
        <f t="shared" si="0"/>
        <v>9.922505234121512E-2</v>
      </c>
    </row>
    <row r="28" spans="1:8" x14ac:dyDescent="0.35">
      <c r="A28" t="s">
        <v>168</v>
      </c>
      <c r="B28" t="s">
        <v>169</v>
      </c>
      <c r="C28" t="s">
        <v>106</v>
      </c>
      <c r="D28" t="s">
        <v>170</v>
      </c>
      <c r="E28">
        <v>27.52</v>
      </c>
      <c r="F28">
        <v>2.76</v>
      </c>
      <c r="G28">
        <v>750</v>
      </c>
      <c r="H28" s="27">
        <f t="shared" si="0"/>
        <v>7.4418789255911347E-2</v>
      </c>
    </row>
    <row r="29" spans="1:8" x14ac:dyDescent="0.35">
      <c r="A29" s="7" t="s">
        <v>171</v>
      </c>
      <c r="H2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WACC</vt:lpstr>
      <vt:lpstr>Treasury Rates</vt:lpstr>
      <vt:lpstr>Income Statement</vt:lpstr>
      <vt:lpstr>Balance Sheet</vt:lpstr>
      <vt:lpstr>Equity Information</vt:lpstr>
      <vt:lpstr>Debt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2020-05-15T18:27:00Z</dcterms:created>
  <dcterms:modified xsi:type="dcterms:W3CDTF">2020-05-19T17:41:56Z</dcterms:modified>
</cp:coreProperties>
</file>