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Dropbox\Applied Finance-MGMT 648\2U\Grades\"/>
    </mc:Choice>
  </mc:AlternateContent>
  <xr:revisionPtr revIDLastSave="0" documentId="13_ncr:1_{7C1AFB1E-EB02-4E8F-B372-CAB1A1E38354}" xr6:coauthVersionLast="46" xr6:coauthVersionMax="46" xr10:uidLastSave="{00000000-0000-0000-0000-000000000000}"/>
  <bookViews>
    <workbookView xWindow="-18120" yWindow="-120" windowWidth="18240" windowHeight="28440" xr2:uid="{00000000-000D-0000-FFFF-FFFF00000000}"/>
  </bookViews>
  <sheets>
    <sheet name="Portfolio Optimization" sheetId="3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K">#REF!</definedName>
    <definedName name="NewMatrix1">'Portfolio Optimization'!$G$26:$H$27</definedName>
    <definedName name="NewMatrix2">'Portfolio Optimization'!$H$8:$I$9</definedName>
    <definedName name="NewMatrix3">'Portfolio Optimization'!$H$7:$I$8</definedName>
    <definedName name="Pal_Workbook_GUID" hidden="1">"L43W3CIV7T3XESAEEABFI7SG"</definedName>
    <definedName name="rate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"$C$25"</definedName>
    <definedName name="RiskSelectedNameCell1" hidden="1">"$B$25"</definedName>
    <definedName name="RiskSelectedNameCell2" hidden="1">"$C$2"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">#REF!</definedName>
    <definedName name="sigma">#REF!</definedName>
    <definedName name="solver_adj" localSheetId="0" hidden="1">'Portfolio Optimization'!$C$14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'Portfolio Optimization'!$C$19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3" l="1"/>
  <c r="F51" i="3"/>
  <c r="F44" i="3"/>
  <c r="F46" i="3"/>
  <c r="C63" i="3"/>
  <c r="C61" i="3"/>
  <c r="G8" i="3"/>
  <c r="I6" i="3"/>
  <c r="H6" i="3"/>
  <c r="G7" i="3"/>
  <c r="C15" i="3"/>
  <c r="C62" i="3" s="1"/>
  <c r="C16" i="3"/>
  <c r="C64" i="3" s="1"/>
  <c r="C26" i="3"/>
  <c r="C27" i="3"/>
  <c r="D18" i="3"/>
  <c r="D43" i="3"/>
  <c r="D30" i="3"/>
  <c r="D34" i="3"/>
  <c r="D50" i="3"/>
  <c r="D17" i="3"/>
  <c r="D38" i="3"/>
  <c r="D52" i="3"/>
  <c r="D29" i="3"/>
  <c r="D36" i="3"/>
  <c r="D64" i="3"/>
  <c r="D61" i="3"/>
  <c r="D65" i="3"/>
  <c r="D26" i="3"/>
  <c r="D16" i="3"/>
  <c r="D27" i="3"/>
  <c r="D32" i="3"/>
  <c r="D66" i="3"/>
  <c r="D62" i="3"/>
  <c r="D45" i="3"/>
  <c r="D19" i="3"/>
  <c r="D15" i="3"/>
  <c r="D63" i="3"/>
  <c r="C29" i="3" l="1"/>
  <c r="C30" i="3"/>
  <c r="C17" i="3"/>
  <c r="C18" i="3" s="1"/>
  <c r="C43" i="3"/>
  <c r="C34" i="3"/>
  <c r="C32" i="3"/>
  <c r="C50" i="3"/>
  <c r="C38" i="3"/>
  <c r="C36" i="3"/>
  <c r="C52" i="3"/>
  <c r="C45" i="3"/>
  <c r="C65" i="3" l="1"/>
  <c r="C66" i="3" s="1"/>
  <c r="C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G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@RISK Correlation NewMatrix3
Updated: 5/14/2020 6:10:23 PM</t>
        </r>
      </text>
    </comment>
  </commentList>
</comments>
</file>

<file path=xl/sharedStrings.xml><?xml version="1.0" encoding="utf-8"?>
<sst xmlns="http://schemas.openxmlformats.org/spreadsheetml/2006/main" count="54" uniqueCount="49">
  <si>
    <t>Inputs</t>
  </si>
  <si>
    <t>Stock</t>
  </si>
  <si>
    <t>Market</t>
  </si>
  <si>
    <t>Expected Return</t>
  </si>
  <si>
    <t>Return Standard Deviation</t>
  </si>
  <si>
    <t>Correlation</t>
  </si>
  <si>
    <t>Risk-free Rate</t>
  </si>
  <si>
    <t>Weight in Stock</t>
  </si>
  <si>
    <t>Weight in Market</t>
  </si>
  <si>
    <t>Portfolio Expected Return</t>
  </si>
  <si>
    <t>Portfolio Standard Deviation</t>
  </si>
  <si>
    <t>Portfolio Variance</t>
  </si>
  <si>
    <t>Portfolio Sharpe Ratio</t>
  </si>
  <si>
    <t>Explanation of calculations</t>
  </si>
  <si>
    <t>Mean of simulated returns - 100% market</t>
  </si>
  <si>
    <t>Mean of simulated returns - 100% market
(pasted as value)</t>
  </si>
  <si>
    <t>Standard deviation of simulated returns - 100% market</t>
  </si>
  <si>
    <t>Standard deviation of simulated returns - 100% market
(pasted as value)</t>
  </si>
  <si>
    <t>Mean of simulated returns - Part A portfolio</t>
  </si>
  <si>
    <t>Mean of simulated returns - Part A portfolio
(pasted as value)</t>
  </si>
  <si>
    <t>Standard deviation of simulated returns - Part A portfolio</t>
  </si>
  <si>
    <t>Standard deviation of simulated returns - Part A portfolio
(pasted as value)</t>
  </si>
  <si>
    <t>Part C - Answers</t>
  </si>
  <si>
    <t>Part B - Answers</t>
  </si>
  <si>
    <t>Part A - Answers</t>
  </si>
  <si>
    <t>Fraction negative returns - 100% market</t>
  </si>
  <si>
    <t>Fraction negative returns - 100% market
(pasted as value)</t>
  </si>
  <si>
    <t>Fraction negative returns - Part A portfolio</t>
  </si>
  <si>
    <t>Fraction negative returns - Part A portfolio
(pasted as value)</t>
  </si>
  <si>
    <t>Part D - Answers</t>
  </si>
  <si>
    <t>Fraction returns above 20% - 100% market</t>
  </si>
  <si>
    <t>Fraction returns above 20% - 100% market
(pasted as value)</t>
  </si>
  <si>
    <t>Fraction returns above 20% - Part A portfolio</t>
  </si>
  <si>
    <t>Fraction returns above 20% - Part A portfolio
(pasted as value)</t>
  </si>
  <si>
    <t>Part E - Answers</t>
  </si>
  <si>
    <t>Weight in Risk-free Asset</t>
  </si>
  <si>
    <t>Used solver to maximize the Sharpe ratio by changin gthe stock's portfolio weight (cell C10).</t>
  </si>
  <si>
    <t>Simulated stock return</t>
  </si>
  <si>
    <t>Simulated market return</t>
  </si>
  <si>
    <t>@RISK Correlations</t>
  </si>
  <si>
    <t>Simulated portfolio return - 100% market return</t>
  </si>
  <si>
    <t>Simulated portfolio return - Part A portfolio</t>
  </si>
  <si>
    <t>Relative to 100% portfolio, the optimal portfolio has:</t>
  </si>
  <si>
    <t>A slight reduction in downside risk (the probability of having a negative return.</t>
  </si>
  <si>
    <t>An increased probability of making at least 20% return (higher upside).</t>
  </si>
  <si>
    <t>Weight in Tangency</t>
  </si>
  <si>
    <t>Found using goal-seek to set portfolio standard deviation equal to 15% by changing the weight in the tangency portfolio.</t>
  </si>
  <si>
    <t>Name:</t>
  </si>
  <si>
    <t>Student 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</si>
</sst>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00"/>
    <numFmt numFmtId="166" formatCode="#,##0.0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wrapText="1"/>
    </xf>
    <xf numFmtId="9" fontId="0" fillId="0" borderId="1" xfId="0" applyNumberForma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4" xfId="0" applyNumberFormat="1" applyBorder="1"/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horizontal="right"/>
    </xf>
    <xf numFmtId="164" fontId="0" fillId="2" borderId="6" xfId="0" applyNumberFormat="1" applyFill="1" applyBorder="1"/>
    <xf numFmtId="165" fontId="0" fillId="2" borderId="4" xfId="0" applyNumberFormat="1" applyFill="1" applyBorder="1"/>
    <xf numFmtId="4" fontId="0" fillId="2" borderId="6" xfId="0" applyNumberFormat="1" applyFill="1" applyBorder="1"/>
    <xf numFmtId="166" fontId="0" fillId="2" borderId="6" xfId="0" applyNumberFormat="1" applyFill="1" applyBorder="1"/>
    <xf numFmtId="4" fontId="0" fillId="2" borderId="2" xfId="0" applyNumberFormat="1" applyFill="1" applyBorder="1"/>
    <xf numFmtId="0" fontId="3" fillId="3" borderId="10" xfId="0" applyFont="1" applyFill="1" applyBorder="1" applyAlignment="1">
      <alignment horizontal="center" vertical="center"/>
    </xf>
    <xf numFmtId="0" fontId="3" fillId="4" borderId="9" xfId="0" quotePrefix="1" applyFont="1" applyFill="1" applyBorder="1"/>
    <xf numFmtId="0" fontId="3" fillId="3" borderId="13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2" borderId="2" xfId="0" applyNumberFormat="1" applyFill="1" applyBorder="1"/>
    <xf numFmtId="164" fontId="0" fillId="2" borderId="4" xfId="0" applyNumberFormat="1" applyFill="1" applyBorder="1"/>
    <xf numFmtId="0" fontId="0" fillId="0" borderId="0" xfId="0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left" indent="1"/>
    </xf>
    <xf numFmtId="0" fontId="2" fillId="0" borderId="0" xfId="0" applyFont="1"/>
    <xf numFmtId="0" fontId="0" fillId="0" borderId="1" xfId="0" applyBorder="1" applyAlignment="1">
      <alignment horizontal="right"/>
    </xf>
    <xf numFmtId="0" fontId="0" fillId="0" borderId="7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8" xfId="0" applyBorder="1"/>
    <xf numFmtId="0" fontId="0" fillId="0" borderId="4" xfId="0" applyBorder="1"/>
    <xf numFmtId="0" fontId="2" fillId="2" borderId="7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workbookViewId="0"/>
  </sheetViews>
  <sheetFormatPr defaultRowHeight="15" x14ac:dyDescent="0.25"/>
  <cols>
    <col min="1" max="1" width="4.28515625" customWidth="1"/>
    <col min="2" max="2" width="49.42578125" customWidth="1"/>
    <col min="3" max="4" width="16.85546875" customWidth="1"/>
  </cols>
  <sheetData>
    <row r="1" spans="1:9" ht="15.75" thickBot="1" x14ac:dyDescent="0.3"/>
    <row r="2" spans="1:9" x14ac:dyDescent="0.25">
      <c r="B2" s="34" t="s">
        <v>47</v>
      </c>
      <c r="C2" s="35"/>
      <c r="D2" s="36"/>
    </row>
    <row r="3" spans="1:9" ht="15.75" thickBot="1" x14ac:dyDescent="0.3">
      <c r="B3" s="37" t="s">
        <v>48</v>
      </c>
      <c r="C3" s="38"/>
      <c r="D3" s="39"/>
    </row>
    <row r="5" spans="1:9" x14ac:dyDescent="0.25">
      <c r="A5" s="1" t="s">
        <v>0</v>
      </c>
    </row>
    <row r="6" spans="1:9" ht="30.75" thickBot="1" x14ac:dyDescent="0.3">
      <c r="C6" t="s">
        <v>3</v>
      </c>
      <c r="D6" s="3" t="s">
        <v>4</v>
      </c>
      <c r="G6" s="20" t="s">
        <v>39</v>
      </c>
      <c r="H6" s="22" t="str">
        <f ca="1">"Simulated stock return / Expected Return in "&amp;CELL("address",$C$26)</f>
        <v>Simulated stock return / Expected Return in $C$26</v>
      </c>
      <c r="I6" s="22" t="str">
        <f ca="1">"Simulated market return / Expected Return in "&amp;CELL("address",$C$27)</f>
        <v>Simulated market return / Expected Return in $C$27</v>
      </c>
    </row>
    <row r="7" spans="1:9" x14ac:dyDescent="0.25">
      <c r="B7" s="13" t="s">
        <v>1</v>
      </c>
      <c r="C7" s="4">
        <v>0.08</v>
      </c>
      <c r="D7" s="5">
        <v>0.35</v>
      </c>
      <c r="G7" s="22" t="str">
        <f ca="1">"Simulated stock return / Expected Return in "&amp;CELL("address",$C$26)</f>
        <v>Simulated stock return / Expected Return in $C$26</v>
      </c>
      <c r="H7" s="23">
        <v>1</v>
      </c>
      <c r="I7" s="24"/>
    </row>
    <row r="8" spans="1:9" ht="15.75" thickBot="1" x14ac:dyDescent="0.3">
      <c r="B8" s="13" t="s">
        <v>2</v>
      </c>
      <c r="C8" s="6">
        <v>0.05</v>
      </c>
      <c r="D8" s="7">
        <v>0.15</v>
      </c>
      <c r="G8" s="22" t="str">
        <f ca="1">"Simulated market return / Expected Return in "&amp;CELL("address",$C$27)</f>
        <v>Simulated market return / Expected Return in $C$27</v>
      </c>
      <c r="H8" s="21">
        <v>0.3</v>
      </c>
      <c r="I8" s="19">
        <v>1</v>
      </c>
    </row>
    <row r="9" spans="1:9" x14ac:dyDescent="0.25">
      <c r="B9" s="13"/>
    </row>
    <row r="10" spans="1:9" x14ac:dyDescent="0.25">
      <c r="B10" s="13" t="s">
        <v>5</v>
      </c>
      <c r="C10">
        <v>0.3</v>
      </c>
    </row>
    <row r="11" spans="1:9" x14ac:dyDescent="0.25">
      <c r="B11" s="13" t="s">
        <v>6</v>
      </c>
      <c r="C11" s="2">
        <v>0.01</v>
      </c>
    </row>
    <row r="13" spans="1:9" ht="15.75" thickBot="1" x14ac:dyDescent="0.3">
      <c r="A13" s="1" t="s">
        <v>24</v>
      </c>
    </row>
    <row r="14" spans="1:9" x14ac:dyDescent="0.25">
      <c r="B14" s="8" t="s">
        <v>7</v>
      </c>
      <c r="C14" s="18">
        <v>0.19926199261690453</v>
      </c>
    </row>
    <row r="15" spans="1:9" x14ac:dyDescent="0.25">
      <c r="B15" s="9" t="s">
        <v>8</v>
      </c>
      <c r="C15" s="16">
        <f>1-C14</f>
        <v>0.80073800738309542</v>
      </c>
      <c r="D15" t="str">
        <f ca="1">_xlfn.FORMULATEXT(C15)</f>
        <v>=1-C14</v>
      </c>
    </row>
    <row r="16" spans="1:9" x14ac:dyDescent="0.25">
      <c r="B16" s="9" t="s">
        <v>9</v>
      </c>
      <c r="C16" s="14">
        <f>SUMPRODUCT(C14:C15,$C$7:$C$8)</f>
        <v>5.5977859778507139E-2</v>
      </c>
      <c r="D16" t="str">
        <f ca="1">_xlfn.FORMULATEXT(C16)</f>
        <v>=SUMPRODUCT(C14:C15,$C$7:$C$8)</v>
      </c>
    </row>
    <row r="17" spans="1:7" x14ac:dyDescent="0.25">
      <c r="B17" s="9" t="s">
        <v>11</v>
      </c>
      <c r="C17" s="17">
        <f>C14^2*$D$7^2+C15^2*$D$8^2+2*C14*C15*$C$10*$D$7*$D$8</f>
        <v>2.4316519382810115E-2</v>
      </c>
      <c r="D17" t="str">
        <f ca="1">_xlfn.FORMULATEXT(C17)</f>
        <v>=C14^2*$D$7^2+C15^2*$D$8^2+2*C14*C15*$C$10*$D$7*$D$8</v>
      </c>
    </row>
    <row r="18" spans="1:7" x14ac:dyDescent="0.25">
      <c r="B18" s="9" t="s">
        <v>10</v>
      </c>
      <c r="C18" s="14">
        <f>SQRT(C17)</f>
        <v>0.15593754962423295</v>
      </c>
      <c r="D18" t="str">
        <f ca="1">_xlfn.FORMULATEXT(C18)</f>
        <v>=SQRT(C17)</v>
      </c>
    </row>
    <row r="19" spans="1:7" ht="15.75" thickBot="1" x14ac:dyDescent="0.3">
      <c r="B19" s="10" t="s">
        <v>12</v>
      </c>
      <c r="C19" s="15">
        <f>(C16-$C$11)/C18</f>
        <v>0.29484790474969796</v>
      </c>
      <c r="D19" t="str">
        <f ca="1">_xlfn.FORMULATEXT(C19)</f>
        <v>=(C16-$C$11)/C18</v>
      </c>
    </row>
    <row r="20" spans="1:7" ht="15.75" thickBot="1" x14ac:dyDescent="0.3"/>
    <row r="21" spans="1:7" x14ac:dyDescent="0.25">
      <c r="B21" s="8" t="s">
        <v>13</v>
      </c>
      <c r="C21" s="40" t="s">
        <v>36</v>
      </c>
      <c r="D21" s="40"/>
      <c r="E21" s="40"/>
      <c r="F21" s="40"/>
      <c r="G21" s="41"/>
    </row>
    <row r="22" spans="1:7" ht="15.75" thickBot="1" x14ac:dyDescent="0.3">
      <c r="B22" s="10"/>
      <c r="C22" s="42"/>
      <c r="D22" s="42"/>
      <c r="E22" s="42"/>
      <c r="F22" s="42"/>
      <c r="G22" s="43"/>
    </row>
    <row r="24" spans="1:7" x14ac:dyDescent="0.25">
      <c r="A24" s="1" t="s">
        <v>23</v>
      </c>
    </row>
    <row r="25" spans="1:7" x14ac:dyDescent="0.25">
      <c r="A25" s="1"/>
    </row>
    <row r="26" spans="1:7" x14ac:dyDescent="0.25">
      <c r="A26" s="1"/>
      <c r="B26" t="s">
        <v>37</v>
      </c>
      <c r="C26" s="27" t="e">
        <f ca="1">_xll.RiskNormal(C7,D7,_xll.RiskCorrmat(NewMatrix3,1))</f>
        <v>#NAME?</v>
      </c>
      <c r="D26" t="str">
        <f ca="1">_xlfn.FORMULATEXT(C26)</f>
        <v>=@RiskNormal(C7,D7,RiskCorrmat(NewMatrix3,1))</v>
      </c>
    </row>
    <row r="27" spans="1:7" x14ac:dyDescent="0.25">
      <c r="A27" s="1"/>
      <c r="B27" t="s">
        <v>38</v>
      </c>
      <c r="C27" s="27" t="e">
        <f ca="1">_xll.RiskNormal(C8,D8,_xll.RiskCorrmat(NewMatrix3,2))</f>
        <v>#NAME?</v>
      </c>
      <c r="D27" t="str">
        <f ca="1">_xlfn.FORMULATEXT(C27)</f>
        <v>=@RiskNormal(C8,D8,RiskCorrmat(NewMatrix3,2))</v>
      </c>
    </row>
    <row r="28" spans="1:7" x14ac:dyDescent="0.25">
      <c r="A28" s="1"/>
      <c r="C28" s="27"/>
    </row>
    <row r="29" spans="1:7" x14ac:dyDescent="0.25">
      <c r="A29" s="1"/>
      <c r="B29" t="s">
        <v>40</v>
      </c>
      <c r="C29" s="27" t="e">
        <f ca="1">_xll.RiskOutput(,C6,1)+C27</f>
        <v>#NAME?</v>
      </c>
      <c r="D29" t="str">
        <f ca="1">_xlfn.FORMULATEXT(C29)</f>
        <v>=@RiskOutput(,C6,1)+C27</v>
      </c>
    </row>
    <row r="30" spans="1:7" x14ac:dyDescent="0.25">
      <c r="A30" s="1"/>
      <c r="B30" t="s">
        <v>41</v>
      </c>
      <c r="C30" s="26" t="e">
        <f ca="1">_xll.RiskOutput(,C6,2)+SUMPRODUCT(C14:C15,C26:C27)</f>
        <v>#NAME?</v>
      </c>
      <c r="D30" t="str">
        <f ca="1">_xlfn.FORMULATEXT(C30)</f>
        <v>=@RiskOutput(,C6,2)+SUMPRODUCT(C14:C15,C26:C27)</v>
      </c>
    </row>
    <row r="31" spans="1:7" ht="15.75" thickBot="1" x14ac:dyDescent="0.3"/>
    <row r="32" spans="1:7" x14ac:dyDescent="0.25">
      <c r="B32" s="8" t="s">
        <v>14</v>
      </c>
      <c r="C32" s="28" t="e">
        <f ca="1">_xll.RiskMean(C29)</f>
        <v>#NAME?</v>
      </c>
      <c r="D32" t="str">
        <f ca="1">_xlfn.FORMULATEXT(C32)</f>
        <v>=@RiskMean(C29)</v>
      </c>
    </row>
    <row r="33" spans="1:6" ht="30" x14ac:dyDescent="0.25">
      <c r="B33" s="11" t="s">
        <v>15</v>
      </c>
      <c r="C33" s="14">
        <v>4.9994528341973696E-2</v>
      </c>
    </row>
    <row r="34" spans="1:6" x14ac:dyDescent="0.25">
      <c r="B34" s="9" t="s">
        <v>16</v>
      </c>
      <c r="C34" s="14" t="e">
        <f ca="1">_xll.RiskStdDev(C29)</f>
        <v>#NAME?</v>
      </c>
      <c r="D34" t="str">
        <f ca="1">_xlfn.FORMULATEXT(C34)</f>
        <v>=@RiskStdDev(C29)</v>
      </c>
    </row>
    <row r="35" spans="1:6" ht="45" x14ac:dyDescent="0.25">
      <c r="B35" s="11" t="s">
        <v>17</v>
      </c>
      <c r="C35" s="14">
        <v>0.15002543309652416</v>
      </c>
    </row>
    <row r="36" spans="1:6" x14ac:dyDescent="0.25">
      <c r="B36" s="9" t="s">
        <v>18</v>
      </c>
      <c r="C36" s="14" t="e">
        <f ca="1">_xll.RiskMean(C30)</f>
        <v>#NAME?</v>
      </c>
      <c r="D36" t="str">
        <f ca="1">_xlfn.FORMULATEXT(C36)</f>
        <v>=@RiskMean(C30)</v>
      </c>
    </row>
    <row r="37" spans="1:6" ht="30" x14ac:dyDescent="0.25">
      <c r="B37" s="11" t="s">
        <v>19</v>
      </c>
      <c r="C37" s="14">
        <v>5.5972688586546505E-2</v>
      </c>
    </row>
    <row r="38" spans="1:6" x14ac:dyDescent="0.25">
      <c r="B38" s="9" t="s">
        <v>20</v>
      </c>
      <c r="C38" s="14" t="e">
        <f ca="1">_xll.RiskStdDev(C30)</f>
        <v>#NAME?</v>
      </c>
      <c r="D38" t="str">
        <f ca="1">_xlfn.FORMULATEXT(C38)</f>
        <v>=@RiskStdDev(C30)</v>
      </c>
    </row>
    <row r="39" spans="1:6" ht="45.75" thickBot="1" x14ac:dyDescent="0.3">
      <c r="B39" s="12" t="s">
        <v>21</v>
      </c>
      <c r="C39" s="29">
        <v>0.15573482448051484</v>
      </c>
    </row>
    <row r="41" spans="1:6" x14ac:dyDescent="0.25">
      <c r="A41" s="1" t="s">
        <v>22</v>
      </c>
    </row>
    <row r="42" spans="1:6" ht="15.75" thickBot="1" x14ac:dyDescent="0.3"/>
    <row r="43" spans="1:6" x14ac:dyDescent="0.25">
      <c r="B43" s="8" t="s">
        <v>25</v>
      </c>
      <c r="C43" s="28" t="e">
        <f ca="1">_xll.RiskTarget(C29,0)</f>
        <v>#NAME?</v>
      </c>
      <c r="D43" t="str">
        <f ca="1">_xlfn.FORMULATEXT(C43)</f>
        <v>=@RiskTarget(C29,0)</v>
      </c>
    </row>
    <row r="44" spans="1:6" ht="30" x14ac:dyDescent="0.25">
      <c r="B44" s="11" t="s">
        <v>26</v>
      </c>
      <c r="C44" s="14">
        <v>0.36944134018176356</v>
      </c>
      <c r="F44">
        <f>_xlfn.NORM.DIST(0,$C$8,$D$8,1)</f>
        <v>0.36944134018176356</v>
      </c>
    </row>
    <row r="45" spans="1:6" x14ac:dyDescent="0.25">
      <c r="B45" s="9" t="s">
        <v>27</v>
      </c>
      <c r="C45" s="14" t="e">
        <f ca="1">_xll.RiskTarget(C30,0)</f>
        <v>#NAME?</v>
      </c>
      <c r="D45" t="str">
        <f ca="1">_xlfn.FORMULATEXT(C45)</f>
        <v>=@RiskTarget(C30,0)</v>
      </c>
    </row>
    <row r="46" spans="1:6" ht="30.75" thickBot="1" x14ac:dyDescent="0.3">
      <c r="B46" s="12" t="s">
        <v>28</v>
      </c>
      <c r="C46" s="29">
        <v>0.35980646907031094</v>
      </c>
      <c r="F46">
        <f>_xlfn.NORM.DIST(0,$C$16,$C$18,1)</f>
        <v>0.35980646907031094</v>
      </c>
    </row>
    <row r="48" spans="1:6" x14ac:dyDescent="0.25">
      <c r="A48" s="1" t="s">
        <v>29</v>
      </c>
    </row>
    <row r="49" spans="1:6" ht="15.75" thickBot="1" x14ac:dyDescent="0.3"/>
    <row r="50" spans="1:6" x14ac:dyDescent="0.25">
      <c r="B50" s="8" t="s">
        <v>30</v>
      </c>
      <c r="C50" s="28" t="e">
        <f ca="1">1-_xll.RiskTarget(C29,0.2)</f>
        <v>#NAME?</v>
      </c>
      <c r="D50" t="str">
        <f ca="1">_xlfn.FORMULATEXT(C50)</f>
        <v>=1-@RiskTarget(C29,0.2)</v>
      </c>
    </row>
    <row r="51" spans="1:6" ht="30" x14ac:dyDescent="0.25">
      <c r="B51" s="11" t="s">
        <v>31</v>
      </c>
      <c r="C51" s="14">
        <v>0.15865525393145696</v>
      </c>
      <c r="F51">
        <f>1-_xlfn.NORM.DIST(0.2,$C$8,$D$8,1)</f>
        <v>0.15865525393145696</v>
      </c>
    </row>
    <row r="52" spans="1:6" x14ac:dyDescent="0.25">
      <c r="B52" s="9" t="s">
        <v>32</v>
      </c>
      <c r="C52" s="14" t="e">
        <f ca="1">1-_xll.RiskTarget(C30,0.2)</f>
        <v>#NAME?</v>
      </c>
      <c r="D52" t="str">
        <f ca="1">_xlfn.FORMULATEXT(C52)</f>
        <v>=1-@RiskTarget(C30,0.2)</v>
      </c>
    </row>
    <row r="53" spans="1:6" ht="30.75" thickBot="1" x14ac:dyDescent="0.3">
      <c r="B53" s="12" t="s">
        <v>33</v>
      </c>
      <c r="C53" s="29">
        <v>0.17785028061614827</v>
      </c>
      <c r="F53">
        <f>1-_xlfn.NORM.DIST(0.2,$C$16,$C$18,1)</f>
        <v>0.17785028061614827</v>
      </c>
    </row>
    <row r="54" spans="1:6" x14ac:dyDescent="0.25">
      <c r="B54" s="30"/>
    </row>
    <row r="55" spans="1:6" x14ac:dyDescent="0.25">
      <c r="B55" s="31" t="s">
        <v>42</v>
      </c>
    </row>
    <row r="56" spans="1:6" x14ac:dyDescent="0.25">
      <c r="B56" s="32" t="s">
        <v>43</v>
      </c>
    </row>
    <row r="57" spans="1:6" x14ac:dyDescent="0.25">
      <c r="B57" s="32" t="s">
        <v>44</v>
      </c>
    </row>
    <row r="59" spans="1:6" x14ac:dyDescent="0.25">
      <c r="A59" s="1" t="s">
        <v>34</v>
      </c>
    </row>
    <row r="60" spans="1:6" ht="15.75" thickBot="1" x14ac:dyDescent="0.3">
      <c r="B60" t="s">
        <v>45</v>
      </c>
      <c r="C60" s="25">
        <v>0.96192354158096727</v>
      </c>
    </row>
    <row r="61" spans="1:6" x14ac:dyDescent="0.25">
      <c r="B61" s="8" t="s">
        <v>7</v>
      </c>
      <c r="C61" s="28">
        <f>$C$60*C14</f>
        <v>0.19167480164053335</v>
      </c>
      <c r="D61" t="str">
        <f t="shared" ref="D61:D66" ca="1" si="0">_xlfn.FORMULATEXT(C61)</f>
        <v>=$C$60*C14</v>
      </c>
    </row>
    <row r="62" spans="1:6" x14ac:dyDescent="0.25">
      <c r="B62" s="9" t="s">
        <v>8</v>
      </c>
      <c r="C62" s="14">
        <f>$C$60*C15</f>
        <v>0.77024873994043386</v>
      </c>
      <c r="D62" t="str">
        <f t="shared" ca="1" si="0"/>
        <v>=$C$60*C15</v>
      </c>
    </row>
    <row r="63" spans="1:6" x14ac:dyDescent="0.25">
      <c r="B63" s="9" t="s">
        <v>35</v>
      </c>
      <c r="C63" s="14">
        <f>1-C60</f>
        <v>3.8076458419032733E-2</v>
      </c>
      <c r="D63" t="str">
        <f t="shared" ca="1" si="0"/>
        <v>=1-C60</v>
      </c>
    </row>
    <row r="64" spans="1:6" x14ac:dyDescent="0.25">
      <c r="B64" s="9" t="s">
        <v>9</v>
      </c>
      <c r="C64" s="14">
        <f>C60*C16+C11*C63</f>
        <v>5.4227185712454697E-2</v>
      </c>
      <c r="D64" t="str">
        <f t="shared" ca="1" si="0"/>
        <v>=C60*C16+C11*C63</v>
      </c>
    </row>
    <row r="65" spans="2:4" x14ac:dyDescent="0.25">
      <c r="B65" s="9" t="s">
        <v>10</v>
      </c>
      <c r="C65" s="14">
        <f>C60*C18</f>
        <v>0.15</v>
      </c>
      <c r="D65" t="str">
        <f t="shared" ca="1" si="0"/>
        <v>=C60*C18</v>
      </c>
    </row>
    <row r="66" spans="2:4" ht="15.75" thickBot="1" x14ac:dyDescent="0.3">
      <c r="B66" s="10" t="s">
        <v>12</v>
      </c>
      <c r="C66" s="15">
        <f>(C64-C11)/C65</f>
        <v>0.29484790474969796</v>
      </c>
      <c r="D66" t="str">
        <f t="shared" ca="1" si="0"/>
        <v>=(C64-C11)/C65</v>
      </c>
    </row>
    <row r="68" spans="2:4" x14ac:dyDescent="0.25">
      <c r="B68" s="33" t="s">
        <v>46</v>
      </c>
    </row>
  </sheetData>
  <sheetProtection formatCells="0" formatColumns="0" formatRows="0"/>
  <mergeCells count="1">
    <mergeCell ref="C21:G2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Portfolio Optimization</vt:lpstr>
      <vt:lpstr>NewMatrix1</vt:lpstr>
      <vt:lpstr>NewMatrix2</vt:lpstr>
      <vt:lpstr>NewMatrix3</vt:lpstr>
    </vt:vector>
  </TitlesOfParts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 Crotty</dc:creator>
  <cp:lastModifiedBy>Kevin P Crotty</cp:lastModifiedBy>
  <dcterms:created xsi:type="dcterms:W3CDTF">2016-01-26T23:50:44Z</dcterms:created>
  <dcterms:modified xsi:type="dcterms:W3CDTF">2022-05-18T21:24:35Z</dcterms:modified>
</cp:coreProperties>
</file>