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pellowe/Dropbox/2016-2019 UMaine Grad School/9_Summer 2019/Chapter 1/Ecosphere Revisions/Github data/"/>
    </mc:Choice>
  </mc:AlternateContent>
  <xr:revisionPtr revIDLastSave="0" documentId="8_{1C6AC98E-155C-D74B-A590-9A483A76364D}" xr6:coauthVersionLast="43" xr6:coauthVersionMax="43" xr10:uidLastSave="{00000000-0000-0000-0000-000000000000}"/>
  <bookViews>
    <workbookView xWindow="480" yWindow="960" windowWidth="25040" windowHeight="14440" xr2:uid="{D622E229-94AE-A046-8EE4-5B4D677F7621}"/>
  </bookViews>
  <sheets>
    <sheet name="YPR and SSBR models" sheetId="1" r:id="rId1"/>
  </sheets>
  <definedNames>
    <definedName name="solver_adj" localSheetId="0" hidden="1">'YPR and SSBR models'!$G$2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'YPR and SSBR models'!$I$19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10" i="1" s="1"/>
  <c r="J11" i="1" s="1"/>
  <c r="J12" i="1" s="1"/>
  <c r="J13" i="1" s="1"/>
  <c r="J14" i="1" s="1"/>
  <c r="J15" i="1" s="1"/>
  <c r="J16" i="1" s="1"/>
  <c r="J17" i="1" s="1"/>
  <c r="J18" i="1" s="1"/>
  <c r="J8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N7" i="1"/>
  <c r="P7" i="1" s="1"/>
  <c r="D7" i="1"/>
  <c r="L7" i="1" s="1"/>
  <c r="C7" i="1"/>
  <c r="C8" i="1" s="1"/>
  <c r="N8" i="1" l="1"/>
  <c r="P8" i="1" s="1"/>
  <c r="D8" i="1"/>
  <c r="C9" i="1"/>
  <c r="K7" i="1"/>
  <c r="M7" i="1" s="1"/>
  <c r="I7" i="1"/>
  <c r="C10" i="1" l="1"/>
  <c r="D9" i="1"/>
  <c r="N9" i="1"/>
  <c r="I8" i="1"/>
  <c r="L8" i="1"/>
  <c r="K8" i="1"/>
  <c r="M8" i="1" s="1"/>
  <c r="P9" i="1" l="1"/>
  <c r="L9" i="1"/>
  <c r="I9" i="1"/>
  <c r="K9" i="1"/>
  <c r="N10" i="1"/>
  <c r="D10" i="1"/>
  <c r="C11" i="1"/>
  <c r="L10" i="1" l="1"/>
  <c r="I10" i="1"/>
  <c r="K10" i="1"/>
  <c r="P10" i="1"/>
  <c r="M9" i="1"/>
  <c r="C12" i="1"/>
  <c r="N11" i="1"/>
  <c r="D11" i="1"/>
  <c r="M10" i="1" l="1"/>
  <c r="N12" i="1"/>
  <c r="P12" i="1" s="1"/>
  <c r="C13" i="1"/>
  <c r="D12" i="1"/>
  <c r="L11" i="1"/>
  <c r="K11" i="1"/>
  <c r="I11" i="1"/>
  <c r="P11" i="1"/>
  <c r="L12" i="1" l="1"/>
  <c r="K12" i="1"/>
  <c r="M12" i="1" s="1"/>
  <c r="I12" i="1"/>
  <c r="M11" i="1"/>
  <c r="C14" i="1"/>
  <c r="D13" i="1"/>
  <c r="N13" i="1"/>
  <c r="P13" i="1" s="1"/>
  <c r="L13" i="1" l="1"/>
  <c r="K13" i="1"/>
  <c r="M13" i="1" s="1"/>
  <c r="I13" i="1"/>
  <c r="N14" i="1"/>
  <c r="P14" i="1" s="1"/>
  <c r="C15" i="1"/>
  <c r="D14" i="1"/>
  <c r="I14" i="1" l="1"/>
  <c r="L14" i="1"/>
  <c r="K14" i="1"/>
  <c r="C16" i="1"/>
  <c r="D15" i="1"/>
  <c r="N15" i="1"/>
  <c r="P15" i="1" s="1"/>
  <c r="N16" i="1" l="1"/>
  <c r="P16" i="1" s="1"/>
  <c r="D16" i="1"/>
  <c r="C17" i="1"/>
  <c r="M14" i="1"/>
  <c r="L15" i="1"/>
  <c r="K15" i="1"/>
  <c r="I15" i="1"/>
  <c r="C18" i="1" l="1"/>
  <c r="D17" i="1"/>
  <c r="N17" i="1"/>
  <c r="M15" i="1"/>
  <c r="I16" i="1"/>
  <c r="L16" i="1"/>
  <c r="K16" i="1"/>
  <c r="M16" i="1" s="1"/>
  <c r="P17" i="1" l="1"/>
  <c r="L17" i="1"/>
  <c r="K17" i="1"/>
  <c r="M17" i="1" s="1"/>
  <c r="I17" i="1"/>
  <c r="N18" i="1"/>
  <c r="P18" i="1" s="1"/>
  <c r="P20" i="1" s="1"/>
  <c r="D18" i="1"/>
  <c r="I18" i="1" l="1"/>
  <c r="I20" i="1" s="1"/>
  <c r="L18" i="1"/>
  <c r="K18" i="1"/>
  <c r="M18" i="1" s="1"/>
  <c r="M20" i="1" s="1"/>
</calcChain>
</file>

<file path=xl/sharedStrings.xml><?xml version="1.0" encoding="utf-8"?>
<sst xmlns="http://schemas.openxmlformats.org/spreadsheetml/2006/main" count="30" uniqueCount="29">
  <si>
    <t>Growth</t>
  </si>
  <si>
    <t>Length weight</t>
  </si>
  <si>
    <t>Fishing mortality</t>
  </si>
  <si>
    <t>Natural mortality</t>
  </si>
  <si>
    <t>P of maturity</t>
  </si>
  <si>
    <t>K</t>
  </si>
  <si>
    <t>L_infinity</t>
  </si>
  <si>
    <t>a</t>
  </si>
  <si>
    <t>b</t>
  </si>
  <si>
    <t>m</t>
  </si>
  <si>
    <t>L50</t>
  </si>
  <si>
    <t>Yield-Per-Recruit Model</t>
  </si>
  <si>
    <t>Age</t>
  </si>
  <si>
    <t>Length</t>
  </si>
  <si>
    <t>Weight</t>
  </si>
  <si>
    <t>Selectivity</t>
  </si>
  <si>
    <t>Discarding</t>
  </si>
  <si>
    <t>Natural Mortality</t>
  </si>
  <si>
    <t>Accumulated mortality</t>
  </si>
  <si>
    <t>YPR</t>
  </si>
  <si>
    <t>Sum S</t>
  </si>
  <si>
    <t>DY/DF(1)</t>
  </si>
  <si>
    <t>DY/DF(2)</t>
  </si>
  <si>
    <t>DY/DF</t>
  </si>
  <si>
    <t>P maturity</t>
  </si>
  <si>
    <t>Proportion Female</t>
  </si>
  <si>
    <t>SSB</t>
  </si>
  <si>
    <t>Slope</t>
  </si>
  <si>
    <t>SBB/R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</si>
</sst>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9250-32FF-FC4C-A8AF-8AC2D3CA9952}">
  <dimension ref="A1:P57"/>
  <sheetViews>
    <sheetView tabSelected="1" zoomScale="91" zoomScaleNormal="91" zoomScalePageLayoutView="91" workbookViewId="0">
      <selection activeCell="F27" sqref="F27"/>
    </sheetView>
  </sheetViews>
  <sheetFormatPr baseColWidth="10" defaultRowHeight="16" x14ac:dyDescent="0.2"/>
  <cols>
    <col min="1" max="1" width="12.83203125" customWidth="1"/>
    <col min="5" max="5" width="13.83203125" customWidth="1"/>
    <col min="6" max="6" width="13.1640625" customWidth="1"/>
    <col min="7" max="7" width="14.83203125" customWidth="1"/>
    <col min="8" max="8" width="15.6640625" customWidth="1"/>
    <col min="9" max="12" width="15.5" customWidth="1"/>
    <col min="14" max="14" width="14.33203125" customWidth="1"/>
    <col min="17" max="17" width="14.33203125" customWidth="1"/>
    <col min="18" max="18" width="12" bestFit="1" customWidth="1"/>
  </cols>
  <sheetData>
    <row r="1" spans="1:16" x14ac:dyDescent="0.2">
      <c r="A1" s="1" t="s">
        <v>0</v>
      </c>
      <c r="B1" s="1"/>
      <c r="D1" s="1" t="s">
        <v>1</v>
      </c>
      <c r="E1" s="1"/>
      <c r="G1" t="s">
        <v>2</v>
      </c>
      <c r="H1" t="s">
        <v>3</v>
      </c>
      <c r="J1" t="s">
        <v>4</v>
      </c>
    </row>
    <row r="2" spans="1:16" x14ac:dyDescent="0.2">
      <c r="A2" t="s">
        <v>5</v>
      </c>
      <c r="B2" t="s">
        <v>6</v>
      </c>
      <c r="D2" t="s">
        <v>7</v>
      </c>
      <c r="E2" t="s">
        <v>8</v>
      </c>
      <c r="G2">
        <v>0</v>
      </c>
      <c r="H2">
        <v>0.32</v>
      </c>
      <c r="J2" t="s">
        <v>9</v>
      </c>
      <c r="K2" t="s">
        <v>10</v>
      </c>
    </row>
    <row r="3" spans="1:16" x14ac:dyDescent="0.2">
      <c r="A3">
        <v>0.12145817697721567</v>
      </c>
      <c r="B3">
        <v>85.750429830867034</v>
      </c>
      <c r="D3">
        <v>2.0999999999999999E-3</v>
      </c>
      <c r="E3">
        <v>2.5445000000000002</v>
      </c>
      <c r="J3">
        <v>0.5</v>
      </c>
      <c r="K3">
        <v>42</v>
      </c>
    </row>
    <row r="5" spans="1:16" x14ac:dyDescent="0.2">
      <c r="A5" t="s">
        <v>11</v>
      </c>
    </row>
    <row r="6" spans="1:16" x14ac:dyDescent="0.2"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</row>
    <row r="7" spans="1:16" x14ac:dyDescent="0.2">
      <c r="A7">
        <v>0</v>
      </c>
      <c r="B7">
        <v>1</v>
      </c>
      <c r="C7">
        <f>A7+(($B$3-A7)*(1-EXP(-$A$3*1)))</f>
        <v>9.8074402528654225</v>
      </c>
      <c r="D7">
        <f>$D$3*(C7^$E$3)</f>
        <v>0.70021707957203272</v>
      </c>
      <c r="E7">
        <v>0</v>
      </c>
      <c r="F7">
        <v>1</v>
      </c>
      <c r="G7">
        <v>0.32</v>
      </c>
      <c r="H7">
        <v>0</v>
      </c>
      <c r="I7">
        <f>D7*$G$2*E7/($G$2*E7+G7)*(1-EXP(-($G$2*E7+G7)))*EXP(-H7)</f>
        <v>0</v>
      </c>
      <c r="J7">
        <v>0</v>
      </c>
      <c r="K7">
        <f>(D7*E7*G7-D7*E7*EXP(-E7*$G$2-G7)+D7*E7*E7*$G$2*(E7*$G$2+G7)*EXP(-E7*$G$2-G7))/(E7*$G$2+G7)^2*EXP(-H7)</f>
        <v>0</v>
      </c>
      <c r="L7">
        <f>-(D7*E7*$G$2)/(E7*$G$2+$H$2)*(1-EXP(-E7*$G$2-$H$2))*EXP(-H7)*J7</f>
        <v>0</v>
      </c>
      <c r="M7">
        <f>(K7+L7)*(1-F7)</f>
        <v>0</v>
      </c>
      <c r="N7">
        <f>1/(1+EXP(-$J$3*(C7-$K$3)))</f>
        <v>1.022055376939103E-7</v>
      </c>
      <c r="O7">
        <v>0.5</v>
      </c>
      <c r="P7">
        <f>N7*O7*EXP(-H7)*D7</f>
        <v>3.5783031560059591E-8</v>
      </c>
    </row>
    <row r="8" spans="1:16" x14ac:dyDescent="0.2">
      <c r="A8">
        <v>1</v>
      </c>
      <c r="B8">
        <v>2</v>
      </c>
      <c r="C8">
        <f>C7+(($B$3-A8)*(1-EXP(-$A$3*1)))</f>
        <v>19.50050859794905</v>
      </c>
      <c r="D8">
        <f>$D$3*(C8^$E$3)</f>
        <v>4.0247710933493854</v>
      </c>
      <c r="E8">
        <v>0</v>
      </c>
      <c r="F8">
        <v>1</v>
      </c>
      <c r="G8">
        <v>0.32</v>
      </c>
      <c r="H8">
        <f>H7+(E8*$G$2)+G8</f>
        <v>0.32</v>
      </c>
      <c r="I8">
        <f>D8*$G$2*E8/($G$2*E8+G8)*(1-EXP(-($G$2*E8+G8)))*EXP(-H8)</f>
        <v>0</v>
      </c>
      <c r="J8">
        <f>E7+J7</f>
        <v>0</v>
      </c>
      <c r="K8">
        <f>(D8*E8*G8-D8*E8*EXP(-E8*$G$2-G8)+D8*E8*E8*$G$2*(E8*$G$2+G8)*EXP(-E8*$G$2-G8))/(E8*$G$2+G8)^2*EXP(-H8)</f>
        <v>0</v>
      </c>
      <c r="L8">
        <f>-(D8*E8*$G$2)/(E8*$G$2+$H$2)*(1-EXP(-E8*$G$2-$H$2))*EXP(-H8)*J8</f>
        <v>0</v>
      </c>
      <c r="M8">
        <f>(K8+L8)*(1-F8)</f>
        <v>0</v>
      </c>
      <c r="N8">
        <f>1/(1+EXP(-$J$3*(C8-$K$3)))</f>
        <v>1.3010436543474427E-5</v>
      </c>
      <c r="O8">
        <v>0.5</v>
      </c>
      <c r="P8">
        <f>N8*O8*EXP(-H8)*D8</f>
        <v>1.9012044585885609E-5</v>
      </c>
    </row>
    <row r="9" spans="1:16" x14ac:dyDescent="0.2">
      <c r="A9">
        <v>2</v>
      </c>
      <c r="B9">
        <v>3</v>
      </c>
      <c r="C9">
        <f>C8+(($B$3-A9)*(1-EXP(-$A$3*1)))</f>
        <v>29.07920503525088</v>
      </c>
      <c r="D9">
        <f>$D$3*(C9^$E$3)</f>
        <v>11.125128639513633</v>
      </c>
      <c r="E9">
        <v>0</v>
      </c>
      <c r="F9">
        <v>1</v>
      </c>
      <c r="G9">
        <v>0.32</v>
      </c>
      <c r="H9">
        <f>H8+(E9*$G$2)+G9</f>
        <v>0.64</v>
      </c>
      <c r="I9">
        <f>D9*$G$2*E9/($G$2*E9+G9)*(1-EXP(-($G$2*E9+G9)))*EXP(-H9)</f>
        <v>0</v>
      </c>
      <c r="J9">
        <f>E8+J8</f>
        <v>0</v>
      </c>
      <c r="K9">
        <f>(D9*E9*G9-D9*E9*EXP(-E9*$G$2-G9)+D9*E9*E9*$G$2*(E9*$G$2+G9)*EXP(-E9*$G$2-G9))/(E9*$G$2+G9)^2*EXP(-H9)</f>
        <v>0</v>
      </c>
      <c r="L9">
        <f>-(D9*E9*$G$2)/(E9*$G$2+$H$2)*(1-EXP(-E9*$G$2-$H$2))*EXP(-H9)*J9</f>
        <v>0</v>
      </c>
      <c r="M9">
        <f>(K9+L9)*(1-F9)</f>
        <v>0</v>
      </c>
      <c r="N9">
        <f>1/(1+EXP(-$J$3*(C9-$K$3)))</f>
        <v>1.5617310364197685E-3</v>
      </c>
      <c r="O9">
        <v>0.5</v>
      </c>
      <c r="P9">
        <f>N9*O9*EXP(-H9)*D9</f>
        <v>4.5807102170359101E-3</v>
      </c>
    </row>
    <row r="10" spans="1:16" x14ac:dyDescent="0.2">
      <c r="A10">
        <v>3</v>
      </c>
      <c r="B10">
        <v>4</v>
      </c>
      <c r="C10">
        <f>C9+(($B$3-A10)*(1-EXP(-$A$3*1)))</f>
        <v>38.543529564770907</v>
      </c>
      <c r="D10">
        <f>$D$3*(C10^$E$3)</f>
        <v>22.786249093470712</v>
      </c>
      <c r="E10">
        <v>0</v>
      </c>
      <c r="F10">
        <v>1</v>
      </c>
      <c r="G10">
        <v>0.32</v>
      </c>
      <c r="H10">
        <f>H9+(E10*$G$2)+G10</f>
        <v>0.96</v>
      </c>
      <c r="I10">
        <f>D10*$G$2*E10/($G$2*E10+G10)*(1-EXP(-($G$2*E10+G10)))*EXP(-H10)</f>
        <v>0</v>
      </c>
      <c r="J10">
        <f>E9+J9</f>
        <v>0</v>
      </c>
      <c r="K10">
        <f>(D10*E10*G10-D10*E10*EXP(-E10*$G$2-G10)+D10*E10*E10*$G$2*(E10*$G$2+G10)*EXP(-E10*$G$2-G10))/(E10*$G$2+G10)^2*EXP(-H10)</f>
        <v>0</v>
      </c>
      <c r="L10">
        <f>-(D10*E10*$G$2)/(E10*$G$2+$H$2)*(1-EXP(-E10*$G$2-$H$2))*EXP(-H10)*J10</f>
        <v>0</v>
      </c>
      <c r="M10">
        <f>(K10+L10)*(1-F10)</f>
        <v>0</v>
      </c>
      <c r="N10">
        <f>1/(1+EXP(-$J$3*(C10-$K$3)))</f>
        <v>0.15081345397972898</v>
      </c>
      <c r="O10">
        <v>0.5</v>
      </c>
      <c r="P10">
        <f>N10*O10*EXP(-H10)*D10</f>
        <v>0.65790051868558919</v>
      </c>
    </row>
    <row r="11" spans="1:16" x14ac:dyDescent="0.2">
      <c r="A11">
        <v>4</v>
      </c>
      <c r="B11">
        <v>5</v>
      </c>
      <c r="C11">
        <f>C10+(($B$3-A11)*(1-EXP(-$A$3*1)))</f>
        <v>47.893482186509139</v>
      </c>
      <c r="D11">
        <f>$D$3*(C11^$E$3)</f>
        <v>39.598855243465081</v>
      </c>
      <c r="E11">
        <v>0</v>
      </c>
      <c r="F11">
        <v>1</v>
      </c>
      <c r="G11">
        <v>0.32</v>
      </c>
      <c r="H11">
        <f>H10+(E11*$G$2)+G11</f>
        <v>1.28</v>
      </c>
      <c r="I11">
        <f>D11*$G$2*E11/($G$2*E11+G11)*(1-EXP(-($G$2*E11+G11)))*EXP(-H11)</f>
        <v>0</v>
      </c>
      <c r="J11">
        <f>E10+J10</f>
        <v>0</v>
      </c>
      <c r="K11">
        <f>(D11*E11*G11-D11*E11*EXP(-E11*$G$2-G11)+D11*E11*E11*$G$2*(E11*$G$2+G11)*EXP(-E11*$G$2-G11))/(E11*$G$2+G11)^2*EXP(-H11)</f>
        <v>0</v>
      </c>
      <c r="L11">
        <f>-(D11*E11*$G$2)/(E11*$G$2+$H$2)*(1-EXP(-E11*$G$2-$H$2))*EXP(-H11)*J11</f>
        <v>0</v>
      </c>
      <c r="M11">
        <f>(K11+L11)*(1-F11)</f>
        <v>0</v>
      </c>
      <c r="N11">
        <f>1/(1+EXP(-$J$3*(C11-$K$3)))</f>
        <v>0.95010923720651186</v>
      </c>
      <c r="O11">
        <v>0.5</v>
      </c>
      <c r="P11">
        <f>N11*O11*EXP(-H11)*D11</f>
        <v>5.2303317847139423</v>
      </c>
    </row>
    <row r="12" spans="1:16" x14ac:dyDescent="0.2">
      <c r="A12">
        <v>5</v>
      </c>
      <c r="B12">
        <v>6</v>
      </c>
      <c r="C12">
        <f>C11+(($B$3-A12)*(1-EXP(-$A$3*1)))</f>
        <v>57.129062900465577</v>
      </c>
      <c r="D12">
        <f>$D$3*(C12^$E$3)</f>
        <v>62.02148870864491</v>
      </c>
      <c r="E12">
        <v>1E-3</v>
      </c>
      <c r="F12">
        <v>0.999</v>
      </c>
      <c r="G12">
        <v>0.32</v>
      </c>
      <c r="H12">
        <f>H11+(E12*$G$2)+G12</f>
        <v>1.6</v>
      </c>
      <c r="I12">
        <f>D12*$G$2*E12/($G$2*E12+G12)*(1-EXP(-($G$2*E12+G12)))*EXP(-H12)</f>
        <v>0</v>
      </c>
      <c r="J12">
        <f>E11+J11</f>
        <v>0</v>
      </c>
      <c r="K12">
        <f>(D12*E12*G12-D12*E12*EXP(-E12*$G$2-G12)+D12*E12*E12*$G$2*(E12*$G$2+G12)*EXP(-E12*$G$2-G12))/(E12*$G$2+G12)^2*EXP(-H12)</f>
        <v>-4.9665691511892228E-2</v>
      </c>
      <c r="L12">
        <f>-(D12*E12*$G$2)/(E12*$G$2+$H$2)*(1-EXP(-E12*$G$2-$H$2))*EXP(-H12)*J12</f>
        <v>0</v>
      </c>
      <c r="M12">
        <f>(K12+L12)*(1-F12)</f>
        <v>-4.9665691511892269E-5</v>
      </c>
      <c r="N12">
        <f>1/(1+EXP(-$J$3*(C12-$K$3)))</f>
        <v>0.99948174846051663</v>
      </c>
      <c r="O12">
        <v>0.5</v>
      </c>
      <c r="P12">
        <f>N12*O12*EXP(-H12)*D12</f>
        <v>6.2577165527248697</v>
      </c>
    </row>
    <row r="13" spans="1:16" x14ac:dyDescent="0.2">
      <c r="A13">
        <v>6</v>
      </c>
      <c r="B13">
        <v>7</v>
      </c>
      <c r="C13">
        <f>C12+(($B$3-A13)*(1-EXP(-$A$3*1)))</f>
        <v>66.25027170664022</v>
      </c>
      <c r="D13">
        <f>$D$3*(C13^$E$3)</f>
        <v>90.413088541037723</v>
      </c>
      <c r="E13">
        <v>0.1</v>
      </c>
      <c r="F13">
        <v>0.9</v>
      </c>
      <c r="G13">
        <v>0.32</v>
      </c>
      <c r="H13">
        <f>H12+(E13*$G$2)+G13</f>
        <v>1.9200000000000002</v>
      </c>
      <c r="I13">
        <f>D13*$G$2*E13/($G$2*E13+G13)*(1-EXP(-($G$2*E13+G13)))*EXP(-H13)</f>
        <v>0</v>
      </c>
      <c r="J13">
        <f>E12+J12</f>
        <v>1E-3</v>
      </c>
      <c r="K13">
        <f>(D13*E13*G13-D13*E13*EXP(-E13*$G$2-G13)+D13*E13*E13*$G$2*(E13*$G$2+G13)*EXP(-E13*$G$2-G13))/(E13*$G$2+G13)^2*EXP(-H13)</f>
        <v>-5.257404241293151</v>
      </c>
      <c r="L13">
        <f>-(D13*E13*$G$2)/(E13*$G$2+$H$2)*(1-EXP(-E13*$G$2-$H$2))*EXP(-H13)*J13</f>
        <v>0</v>
      </c>
      <c r="M13">
        <f>(K13+L13)*(1-F13)</f>
        <v>-0.52574042412931499</v>
      </c>
      <c r="N13">
        <f>1/(1+EXP(-$J$3*(C13-$K$3)))</f>
        <v>0.99999457851760243</v>
      </c>
      <c r="O13">
        <v>0.5</v>
      </c>
      <c r="P13">
        <f>N13*O13*EXP(-H13)*D13</f>
        <v>6.6275581925270739</v>
      </c>
    </row>
    <row r="14" spans="1:16" x14ac:dyDescent="0.2">
      <c r="A14">
        <v>7</v>
      </c>
      <c r="B14">
        <v>8</v>
      </c>
      <c r="C14">
        <f>C13+(($B$3-A14)*(1-EXP(-$A$3*1)))</f>
        <v>75.257108605033068</v>
      </c>
      <c r="D14">
        <f>$D$3*(C14^$E$3)</f>
        <v>125.05310551710279</v>
      </c>
      <c r="E14">
        <v>1</v>
      </c>
      <c r="F14">
        <v>0</v>
      </c>
      <c r="G14">
        <v>0.32</v>
      </c>
      <c r="H14">
        <f>H13+(E14*$G$2)+G14</f>
        <v>2.2400000000000002</v>
      </c>
      <c r="I14">
        <f>D14*$G$2*E14/($G$2*E14+G14)*(1-EXP(-($G$2*E14+G14)))*EXP(-H14)</f>
        <v>0</v>
      </c>
      <c r="J14">
        <f>E13+J13</f>
        <v>0.10100000000000001</v>
      </c>
      <c r="K14">
        <f>(D14*E14*G14-D14*E14*EXP(-E14*$G$2-G14)+D14*E14*E14*$G$2*(E14*$G$2+G14)*EXP(-E14*$G$2-G14))/(E14*$G$2+G14)^2*EXP(-H14)</f>
        <v>-52.803208570332771</v>
      </c>
      <c r="L14">
        <f>-(D14*E14*$G$2)/(E14*$G$2+$H$2)*(1-EXP(-E14*$G$2-$H$2))*EXP(-H14)*J14</f>
        <v>0</v>
      </c>
      <c r="M14">
        <f>(K14+L14)*(1-F14)</f>
        <v>-52.803208570332771</v>
      </c>
      <c r="N14">
        <f>1/(1+EXP(-$J$3*(C14-$K$3)))</f>
        <v>0.99999993997798109</v>
      </c>
      <c r="O14">
        <v>0.5</v>
      </c>
      <c r="P14">
        <f>N14*O14*EXP(-H14)*D14</f>
        <v>6.6564828911302589</v>
      </c>
    </row>
    <row r="15" spans="1:16" x14ac:dyDescent="0.2">
      <c r="A15">
        <v>8</v>
      </c>
      <c r="B15">
        <v>9</v>
      </c>
      <c r="C15">
        <f>C14+(($B$3-A15)*(1-EXP(-$A$3*1)))</f>
        <v>84.149573595644114</v>
      </c>
      <c r="D15">
        <f>$D$3*(C15^$E$3)</f>
        <v>166.15518728393874</v>
      </c>
      <c r="E15">
        <v>1</v>
      </c>
      <c r="F15">
        <v>0</v>
      </c>
      <c r="G15">
        <v>0.32</v>
      </c>
      <c r="H15">
        <f>H14+(E15*$G$2)+G15</f>
        <v>2.56</v>
      </c>
      <c r="I15">
        <f>D15*$G$2*E15/($G$2*E15+G15)*(1-EXP(-($G$2*E15+G15)))*EXP(-H15)</f>
        <v>0</v>
      </c>
      <c r="J15">
        <f>E14+J14</f>
        <v>1.101</v>
      </c>
      <c r="K15">
        <f>(D15*E15*G15-D15*E15*EXP(-E15*$G$2-G15)+D15*E15*E15*$G$2*(E15*$G$2+G15)*EXP(-E15*$G$2-G15))/(E15*$G$2+G15)^2*EXP(-H15)</f>
        <v>-50.945461635071226</v>
      </c>
      <c r="L15">
        <f>-(D15*E15*$G$2)/(E15*$G$2+$H$2)*(1-EXP(-E15*$G$2-$H$2))*EXP(-H15)*J15</f>
        <v>0</v>
      </c>
      <c r="M15">
        <f>(K15+L15)*(1-F15)</f>
        <v>-50.945461635071226</v>
      </c>
      <c r="N15">
        <f>1/(1+EXP(-$J$3*(C15-$K$3)))</f>
        <v>0.99999999929638284</v>
      </c>
      <c r="O15">
        <v>0.5</v>
      </c>
      <c r="P15">
        <f>N15*O15*EXP(-H15)*D15</f>
        <v>6.422291808627536</v>
      </c>
    </row>
    <row r="16" spans="1:16" x14ac:dyDescent="0.2">
      <c r="A16">
        <v>9</v>
      </c>
      <c r="B16">
        <v>10</v>
      </c>
      <c r="C16">
        <f>C15+(($B$3-A16)*(1-EXP(-$A$3*1)))</f>
        <v>92.927666678473358</v>
      </c>
      <c r="D16">
        <f>$D$3*(C16^$E$3)</f>
        <v>213.87712135089308</v>
      </c>
      <c r="E16">
        <v>1</v>
      </c>
      <c r="F16">
        <v>0</v>
      </c>
      <c r="G16">
        <v>0.32</v>
      </c>
      <c r="H16">
        <f>H15+(E16*$G$2)+G16</f>
        <v>2.88</v>
      </c>
      <c r="I16">
        <f>D16*$G$2*E16/($G$2*E16+G16)*(1-EXP(-($G$2*E16+G16)))*EXP(-H16)</f>
        <v>0</v>
      </c>
      <c r="J16">
        <f>E15+J15</f>
        <v>2.101</v>
      </c>
      <c r="K16">
        <f>(D16*E16*G16-D16*E16*EXP(-E16*$G$2-G16)+D16*E16*E16*$G$2*(E16*$G$2+G16)*EXP(-E16*$G$2-G16))/(E16*$G$2+G16)^2*EXP(-H16)</f>
        <v>-47.619155980013758</v>
      </c>
      <c r="L16">
        <f>-(D16*E16*$G$2)/(E16*$G$2+$H$2)*(1-EXP(-E16*$G$2-$H$2))*EXP(-H16)*J16</f>
        <v>0</v>
      </c>
      <c r="M16">
        <f>(K16+L16)*(1-F16)</f>
        <v>-47.619155980013758</v>
      </c>
      <c r="N16">
        <f>1/(1+EXP(-$J$3*(C16-$K$3)))</f>
        <v>0.99999999999126632</v>
      </c>
      <c r="O16">
        <v>0.5</v>
      </c>
      <c r="P16">
        <f>N16*O16*EXP(-H16)*D16</f>
        <v>6.0029707412873829</v>
      </c>
    </row>
    <row r="17" spans="1:16" x14ac:dyDescent="0.2">
      <c r="A17">
        <v>10</v>
      </c>
      <c r="B17">
        <v>11</v>
      </c>
      <c r="C17">
        <f>C16+(($B$3-A17)*(1-EXP(-$A$3*1)))</f>
        <v>101.5913878535208</v>
      </c>
      <c r="D17">
        <f>$D$3*(C17^$E$3)</f>
        <v>268.32841158817894</v>
      </c>
      <c r="E17">
        <v>1</v>
      </c>
      <c r="F17">
        <v>0</v>
      </c>
      <c r="G17">
        <v>0.32</v>
      </c>
      <c r="H17">
        <f>H16+(E17*$G$2)+G17</f>
        <v>3.1999999999999997</v>
      </c>
      <c r="I17">
        <f>D17*$G$2*E17/($G$2*E17+G17)*(1-EXP(-($G$2*E17+G17)))*EXP(-H17)</f>
        <v>0</v>
      </c>
      <c r="J17">
        <f>E16+J16</f>
        <v>3.101</v>
      </c>
      <c r="K17">
        <f>(D17*E17*G17-D17*E17*EXP(-E17*$G$2-G17)+D17*E17*E17*$G$2*(E17*$G$2+G17)*EXP(-E17*$G$2-G17))/(E17*$G$2+G17)^2*EXP(-H17)</f>
        <v>-43.382021871838582</v>
      </c>
      <c r="L17">
        <f>-(D17*E17*$G$2)/(E17*$G$2+$H$2)*(1-EXP(-E17*$G$2-$H$2))*EXP(-H17)*J17</f>
        <v>0</v>
      </c>
      <c r="M17">
        <f>(K17+L17)*(1-F17)</f>
        <v>-43.382021871838582</v>
      </c>
      <c r="N17">
        <f>1/(1+EXP(-$J$3*(C17-$K$3)))</f>
        <v>0.9999999999998852</v>
      </c>
      <c r="O17">
        <v>0.5</v>
      </c>
      <c r="P17">
        <f>N17*O17*EXP(-H17)*D17</f>
        <v>5.4688287231735515</v>
      </c>
    </row>
    <row r="18" spans="1:16" x14ac:dyDescent="0.2">
      <c r="A18">
        <v>11</v>
      </c>
      <c r="B18">
        <v>12</v>
      </c>
      <c r="C18">
        <f>C17+(($B$3-A18)*(1-EXP(-$A$3*1)))</f>
        <v>110.14073712078645</v>
      </c>
      <c r="D18">
        <f>$D$3*(C18^$E$3)</f>
        <v>329.57626409824042</v>
      </c>
      <c r="E18">
        <v>1</v>
      </c>
      <c r="F18">
        <v>0</v>
      </c>
      <c r="G18">
        <v>0.32</v>
      </c>
      <c r="H18">
        <f>H17+(E18*$G$2)+G18</f>
        <v>3.5199999999999996</v>
      </c>
      <c r="I18">
        <f>D18*$G$2*E18/($G$2*E18+G18)*(1-EXP(-($G$2*E18+G18)))*EXP(-H18)</f>
        <v>0</v>
      </c>
      <c r="J18">
        <f>E17+J17</f>
        <v>4.101</v>
      </c>
      <c r="K18">
        <f>(D18*E18*G18-D18*E18*EXP(-E18*$G$2-G18)+D18*E18*E18*$G$2*(E18*$G$2+G18)*EXP(-E18*$G$2-G18))/(E18*$G$2+G18)^2*EXP(-H18)</f>
        <v>-38.692324506592172</v>
      </c>
      <c r="L18">
        <f>-(D18*E18*$G$2)/(E18*$G$2+$H$2)*(1-EXP(-E18*$G$2-$H$2))*EXP(-H18)*J18</f>
        <v>0</v>
      </c>
      <c r="M18">
        <f>(K18+L18)*(1-F18)</f>
        <v>-38.692324506592172</v>
      </c>
      <c r="N18">
        <f>1/(1+EXP(-$J$3*(C18-$K$3)))</f>
        <v>0.99999999999999845</v>
      </c>
      <c r="O18">
        <v>0.5</v>
      </c>
      <c r="P18">
        <f>N18*O18*EXP(-H18)*D18</f>
        <v>4.8776356310259539</v>
      </c>
    </row>
    <row r="20" spans="1:16" x14ac:dyDescent="0.2">
      <c r="H20" t="s">
        <v>19</v>
      </c>
      <c r="I20">
        <f>SUM(I7:I18)</f>
        <v>0</v>
      </c>
      <c r="L20" t="s">
        <v>27</v>
      </c>
      <c r="M20">
        <f>ABS(SUM(M7:M18))</f>
        <v>233.96796265366933</v>
      </c>
      <c r="O20" t="s">
        <v>28</v>
      </c>
      <c r="P20">
        <f>SUM(P7:P18)</f>
        <v>48.206316601940813</v>
      </c>
    </row>
    <row r="23" spans="1:16" s="2" customFormat="1" x14ac:dyDescent="0.2">
      <c r="C23"/>
      <c r="D23"/>
    </row>
    <row r="24" spans="1:16" s="2" customFormat="1" x14ac:dyDescent="0.2">
      <c r="C24"/>
      <c r="D24"/>
    </row>
    <row r="40" s="2" customFormat="1" x14ac:dyDescent="0.2"/>
    <row r="57" s="2" customFormat="1" x14ac:dyDescent="0.2"/>
  </sheetData>
  <mergeCells count="2">
    <mergeCell ref="A1:B1"/>
    <mergeCell ref="D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YPR and SSBR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2019-08-03T19:51:30Z</dcterms:created>
  <dcterms:modified xsi:type="dcterms:W3CDTF">2019-08-03T20:02:14Z</dcterms:modified>
</cp:coreProperties>
</file>