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enneth.AD\ShareFile\Personal Folders\GitHub\ExcelSimulator\"/>
    </mc:Choice>
  </mc:AlternateContent>
  <xr:revisionPtr revIDLastSave="0" documentId="13_ncr:1_{FAFCD64C-CC42-4406-8A6D-BBD73641E7FA}" xr6:coauthVersionLast="44" xr6:coauthVersionMax="44" xr10:uidLastSave="{00000000-0000-0000-0000-000000000000}"/>
  <bookViews>
    <workbookView xWindow="-28920" yWindow="-120" windowWidth="29040" windowHeight="15840" xr2:uid="{00000000-000D-0000-FFFF-FFFF00000000}"/>
  </bookViews>
  <sheets>
    <sheet name="Sheet1" sheetId="1" r:id="rId1"/>
  </sheets>
  <definedNames>
    <definedName name="Design">Sheet1!$D$22:$H$31</definedName>
    <definedName name="ProductInclude">Sheet1!$D$16:$H$16</definedName>
    <definedName name="RespondentInclude">Sheet1!$M$17:$M$26</definedName>
    <definedName name="rng">Sheet1!#REF!</definedName>
    <definedName name="Utilities">Sheet1!$N$17:$W$26</definedName>
    <definedName name="Weights">Sheet1!$X$17:$X$26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F17" i="1" l="1" a="1"/>
  <c r="AG17" i="1" s="1"/>
  <c r="Z20" i="1"/>
  <c r="AA40" i="1" a="1"/>
  <c r="AB40" i="1" a="1"/>
  <c r="AC40" i="1" a="1"/>
  <c r="AD40" i="1" a="1"/>
  <c r="Z40" i="1" a="1"/>
  <c r="Z18" i="1"/>
  <c r="AA18" i="1"/>
  <c r="AB18" i="1"/>
  <c r="AC18" i="1"/>
  <c r="AD18" i="1"/>
  <c r="Z19" i="1"/>
  <c r="AA19" i="1"/>
  <c r="AB19" i="1"/>
  <c r="AC19" i="1"/>
  <c r="AD19" i="1"/>
  <c r="AA20" i="1"/>
  <c r="AB20" i="1"/>
  <c r="AC20" i="1"/>
  <c r="AD20" i="1"/>
  <c r="Z21" i="1"/>
  <c r="AA21" i="1"/>
  <c r="AB21" i="1"/>
  <c r="AC21" i="1"/>
  <c r="AD21" i="1"/>
  <c r="Z22" i="1"/>
  <c r="AA22" i="1"/>
  <c r="AB22" i="1"/>
  <c r="AC22" i="1"/>
  <c r="AD22" i="1"/>
  <c r="Z23" i="1"/>
  <c r="AA23" i="1"/>
  <c r="AB23" i="1"/>
  <c r="AC23" i="1"/>
  <c r="AD23" i="1"/>
  <c r="Z24" i="1"/>
  <c r="AA24" i="1"/>
  <c r="AB24" i="1"/>
  <c r="AC24" i="1"/>
  <c r="AD24" i="1"/>
  <c r="Z25" i="1"/>
  <c r="AA25" i="1"/>
  <c r="AB25" i="1"/>
  <c r="AC25" i="1"/>
  <c r="AD25" i="1"/>
  <c r="Z26" i="1"/>
  <c r="AA26" i="1"/>
  <c r="AB26" i="1"/>
  <c r="AC26" i="1"/>
  <c r="AD26" i="1"/>
  <c r="AA17" i="1"/>
  <c r="AB17" i="1"/>
  <c r="AC17" i="1"/>
  <c r="AD17" i="1"/>
  <c r="Z17" i="1"/>
  <c r="AG26" i="1" l="1"/>
  <c r="AI24" i="1"/>
  <c r="AF23" i="1"/>
  <c r="AH21" i="1"/>
  <c r="AJ19" i="1"/>
  <c r="AG18" i="1"/>
  <c r="AF26" i="1"/>
  <c r="AH24" i="1"/>
  <c r="AJ22" i="1"/>
  <c r="AG21" i="1"/>
  <c r="AI19" i="1"/>
  <c r="AF18" i="1"/>
  <c r="AI18" i="1"/>
  <c r="AJ25" i="1"/>
  <c r="AF25" i="1"/>
  <c r="AF17" i="1"/>
  <c r="AI21" i="1"/>
  <c r="AI22" i="1"/>
  <c r="AI25" i="1"/>
  <c r="AF24" i="1"/>
  <c r="AH22" i="1"/>
  <c r="AJ20" i="1"/>
  <c r="AG19" i="1"/>
  <c r="AI17" i="1"/>
  <c r="AH23" i="1"/>
  <c r="AG20" i="1"/>
  <c r="AF20" i="1"/>
  <c r="AJ17" i="1"/>
  <c r="AH25" i="1"/>
  <c r="AJ23" i="1"/>
  <c r="AG22" i="1"/>
  <c r="AI20" i="1"/>
  <c r="AF19" i="1"/>
  <c r="AH17" i="1"/>
  <c r="AI26" i="1"/>
  <c r="AJ21" i="1"/>
  <c r="AH26" i="1"/>
  <c r="AJ24" i="1"/>
  <c r="AG23" i="1"/>
  <c r="AH18" i="1"/>
  <c r="AG24" i="1"/>
  <c r="AF21" i="1"/>
  <c r="AH19" i="1"/>
  <c r="AJ26" i="1"/>
  <c r="AG25" i="1"/>
  <c r="AI23" i="1"/>
  <c r="AF22" i="1"/>
  <c r="AH20" i="1"/>
  <c r="AJ18" i="1"/>
  <c r="E16" i="1"/>
  <c r="F16" i="1"/>
  <c r="Z29" i="1" s="1" a="1"/>
  <c r="AB29" i="1" s="1"/>
  <c r="G16" i="1"/>
  <c r="H16" i="1"/>
  <c r="D16" i="1"/>
  <c r="D18" i="1"/>
  <c r="D26" i="1" s="1"/>
  <c r="E18" i="1"/>
  <c r="E26" i="1" s="1"/>
  <c r="F18" i="1"/>
  <c r="F26" i="1" s="1"/>
  <c r="G18" i="1"/>
  <c r="G25" i="1" s="1"/>
  <c r="D19" i="1"/>
  <c r="D28" i="1" s="1"/>
  <c r="E19" i="1"/>
  <c r="E28" i="1" s="1"/>
  <c r="F19" i="1"/>
  <c r="F28" i="1" s="1"/>
  <c r="G19" i="1"/>
  <c r="G28" i="1" s="1"/>
  <c r="E17" i="1"/>
  <c r="E24" i="1" s="1"/>
  <c r="F17" i="1"/>
  <c r="F24" i="1" s="1"/>
  <c r="G17" i="1"/>
  <c r="G23" i="1" s="1"/>
  <c r="D17" i="1"/>
  <c r="D23" i="1" s="1"/>
  <c r="AC34" i="1" l="1"/>
  <c r="Z33" i="1"/>
  <c r="AC33" i="1"/>
  <c r="AC29" i="1"/>
  <c r="AA30" i="1"/>
  <c r="AC35" i="1"/>
  <c r="AA31" i="1"/>
  <c r="AB38" i="1"/>
  <c r="AC30" i="1"/>
  <c r="AB35" i="1"/>
  <c r="AC31" i="1"/>
  <c r="Z35" i="1"/>
  <c r="AA32" i="1"/>
  <c r="AA37" i="1"/>
  <c r="Z38" i="1"/>
  <c r="AF38" i="1" s="1"/>
  <c r="AD30" i="1"/>
  <c r="Z32" i="1"/>
  <c r="AA36" i="1"/>
  <c r="AA35" i="1"/>
  <c r="Z31" i="1"/>
  <c r="AD36" i="1"/>
  <c r="AD37" i="1"/>
  <c r="AD31" i="1"/>
  <c r="AD38" i="1"/>
  <c r="AC32" i="1"/>
  <c r="AD32" i="1"/>
  <c r="Z30" i="1"/>
  <c r="AB33" i="1"/>
  <c r="Z29" i="1"/>
  <c r="AA34" i="1"/>
  <c r="AB34" i="1"/>
  <c r="AD35" i="1"/>
  <c r="AA29" i="1"/>
  <c r="Z36" i="1"/>
  <c r="AA33" i="1"/>
  <c r="AF33" i="1" s="1"/>
  <c r="AC36" i="1"/>
  <c r="AD33" i="1"/>
  <c r="AB37" i="1"/>
  <c r="AB32" i="1"/>
  <c r="AF32" i="1" s="1"/>
  <c r="AC37" i="1"/>
  <c r="AF37" i="1" s="1"/>
  <c r="AD34" i="1"/>
  <c r="AA38" i="1"/>
  <c r="Z37" i="1"/>
  <c r="AB31" i="1"/>
  <c r="Z34" i="1"/>
  <c r="AF34" i="1" s="1"/>
  <c r="AD29" i="1"/>
  <c r="AF29" i="1" s="1"/>
  <c r="AB36" i="1"/>
  <c r="AF36" i="1" s="1"/>
  <c r="AB30" i="1"/>
  <c r="AC38" i="1"/>
  <c r="G22" i="1"/>
  <c r="F29" i="1"/>
  <c r="F25" i="1"/>
  <c r="G24" i="1"/>
  <c r="G27" i="1"/>
  <c r="F27" i="1"/>
  <c r="G26" i="1"/>
  <c r="G29" i="1"/>
  <c r="F23" i="1"/>
  <c r="E23" i="1"/>
  <c r="F22" i="1"/>
  <c r="E29" i="1"/>
  <c r="E27" i="1"/>
  <c r="E25" i="1"/>
  <c r="E22" i="1"/>
  <c r="D29" i="1"/>
  <c r="D27" i="1"/>
  <c r="D25" i="1"/>
  <c r="F30" i="1"/>
  <c r="G30" i="1"/>
  <c r="E30" i="1"/>
  <c r="D30" i="1"/>
  <c r="D24" i="1"/>
  <c r="D22" i="1"/>
  <c r="AF35" i="1" l="1"/>
  <c r="AF31" i="1"/>
  <c r="AF30" i="1"/>
  <c r="AD40" i="1"/>
  <c r="AC40" i="1"/>
  <c r="Z40" i="1"/>
  <c r="AB40" i="1"/>
  <c r="AA40" i="1"/>
  <c r="K35" i="1" a="1"/>
  <c r="K30" i="1" a="1"/>
  <c r="K30" i="1" s="1"/>
  <c r="D8" i="1" s="1"/>
  <c r="L30" i="1" l="1"/>
  <c r="E8" i="1" s="1"/>
  <c r="N30" i="1"/>
  <c r="G8" i="1" s="1"/>
  <c r="M30" i="1"/>
  <c r="F8" i="1" s="1"/>
  <c r="O30" i="1"/>
  <c r="H8" i="1" s="1"/>
  <c r="K35" i="1"/>
  <c r="O35" i="1"/>
  <c r="N35" i="1"/>
  <c r="M35" i="1"/>
  <c r="L3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Kenneth Fairchild</author>
  </authors>
  <commentList>
    <comment ref="J2" authorId="0" shapeId="0" xr:uid="{C49757FE-1B79-4632-BAF8-A63CBE021FA1}">
      <text>
        <r>
          <rPr>
            <b/>
            <sz val="9"/>
            <color indexed="81"/>
            <rFont val="Tahoma"/>
            <family val="2"/>
          </rPr>
          <t>Kenneth Fairchild:</t>
        </r>
        <r>
          <rPr>
            <sz val="9"/>
            <color indexed="81"/>
            <rFont val="Tahoma"/>
            <family val="2"/>
          </rPr>
          <t xml:space="preserve">
Contains all the labels that I will reuse on the main Simulator tab as well as a mapping to know which attribute they correspond to.</t>
        </r>
      </text>
    </comment>
    <comment ref="D4" authorId="0" shapeId="0" xr:uid="{0D235ECA-FF70-42CF-8AAE-94106188D093}">
      <text>
        <r>
          <rPr>
            <b/>
            <sz val="9"/>
            <color indexed="81"/>
            <rFont val="Tahoma"/>
            <family val="2"/>
          </rPr>
          <t>Kenneth Fairchild:</t>
        </r>
        <r>
          <rPr>
            <sz val="9"/>
            <color indexed="81"/>
            <rFont val="Tahoma"/>
            <family val="2"/>
          </rPr>
          <t xml:space="preserve">
Uses Data Validation from the "Data" tab to force the values to conform to the Conjoint levels</t>
        </r>
      </text>
    </comment>
    <comment ref="D16" authorId="0" shapeId="0" xr:uid="{BF05762C-1765-4D09-B367-D636C8B1DAE0}">
      <text>
        <r>
          <rPr>
            <b/>
            <sz val="9"/>
            <color indexed="81"/>
            <rFont val="Tahoma"/>
            <family val="2"/>
          </rPr>
          <t>Kenneth Fairchild:</t>
        </r>
        <r>
          <rPr>
            <sz val="9"/>
            <color indexed="81"/>
            <rFont val="Tahoma"/>
            <family val="2"/>
          </rPr>
          <t xml:space="preserve">
Uses boolean type casting to convert TRUE/FALSE to 1/0</t>
        </r>
      </text>
    </comment>
    <comment ref="J16" authorId="0" shapeId="0" xr:uid="{239DA8E6-32EF-4349-B24A-B3E070FA3B7B}">
      <text>
        <r>
          <rPr>
            <b/>
            <sz val="9"/>
            <color indexed="81"/>
            <rFont val="Tahoma"/>
            <family val="2"/>
          </rPr>
          <t>Kenneth Fairchild:</t>
        </r>
        <r>
          <rPr>
            <sz val="9"/>
            <color indexed="81"/>
            <rFont val="Tahoma"/>
            <family val="2"/>
          </rPr>
          <t xml:space="preserve">
Other than the "Include" and "Weight" columns, this is just a dump of the Raw utilities that you could get out of CBC/HB or Lighthouse Studio.</t>
        </r>
      </text>
    </comment>
    <comment ref="D17" authorId="0" shapeId="0" xr:uid="{60989B35-228F-433F-B779-556D83EDBC30}">
      <text>
        <r>
          <rPr>
            <b/>
            <sz val="9"/>
            <color indexed="81"/>
            <rFont val="Tahoma"/>
            <family val="2"/>
          </rPr>
          <t>Kenneth Fairchild:</t>
        </r>
        <r>
          <rPr>
            <sz val="9"/>
            <color indexed="81"/>
            <rFont val="Tahoma"/>
            <family val="2"/>
          </rPr>
          <t xml:space="preserve">
This VLOOKUP works fine except if you have duplicate labels (e.g. Red interior and Red exterior if it were car attributes), the VLOOKUP will only return the first one, and you will have problems. You can get around this with a filtered VLOOKUP or only base this VLOOKUP on the relevant attribute.</t>
        </r>
      </text>
    </comment>
    <comment ref="D22" authorId="0" shapeId="0" xr:uid="{F11CE0F0-ED7C-4DAC-BFD2-716DB7989093}">
      <text>
        <r>
          <rPr>
            <b/>
            <sz val="9"/>
            <color indexed="81"/>
            <rFont val="Tahoma"/>
            <family val="2"/>
          </rPr>
          <t>Kenneth Fairchild:</t>
        </r>
        <r>
          <rPr>
            <sz val="9"/>
            <color indexed="81"/>
            <rFont val="Tahoma"/>
            <family val="2"/>
          </rPr>
          <t xml:space="preserve">
There are many ways to build this, but to make later math easier, it's very nice to have a coded design matrix like this, and this is my favorite way to do it. </t>
        </r>
      </text>
    </comment>
    <comment ref="K30" authorId="0" shapeId="0" xr:uid="{A6ED0668-BF0E-4BA0-9B9F-7396050D630B}">
      <text>
        <r>
          <rPr>
            <b/>
            <sz val="9"/>
            <color indexed="81"/>
            <rFont val="Tahoma"/>
            <family val="2"/>
          </rPr>
          <t>Kenneth Fairchild:</t>
        </r>
        <r>
          <rPr>
            <sz val="9"/>
            <color indexed="81"/>
            <rFont val="Tahoma"/>
            <family val="2"/>
          </rPr>
          <t xml:space="preserve">
This Array Formula is where all the magic happens. It requires that you have specified the named ranges "Design", "Utilities", "ProductInclude", and "RespondentInclude".
It returns a 1xK array of share of preference values where K is the width of your design matrix. 
So select the 1xK area, paste this formula and press CTRL-Shift-Enter.
If you have correctly specified all your ranges, this single formula will do all the calculations for you!</t>
        </r>
      </text>
    </comment>
  </commentList>
</comments>
</file>

<file path=xl/sharedStrings.xml><?xml version="1.0" encoding="utf-8"?>
<sst xmlns="http://schemas.openxmlformats.org/spreadsheetml/2006/main" count="89" uniqueCount="34">
  <si>
    <t>Red</t>
  </si>
  <si>
    <t>Green</t>
  </si>
  <si>
    <t>Blue</t>
  </si>
  <si>
    <t>Large</t>
  </si>
  <si>
    <t>Medium</t>
  </si>
  <si>
    <t>Small</t>
  </si>
  <si>
    <t>Product 1</t>
  </si>
  <si>
    <t>Product 2</t>
  </si>
  <si>
    <t>Product 3</t>
  </si>
  <si>
    <t>Product 4</t>
  </si>
  <si>
    <t>None</t>
  </si>
  <si>
    <t>Color</t>
  </si>
  <si>
    <t>Size</t>
  </si>
  <si>
    <t>Price</t>
  </si>
  <si>
    <t>Include</t>
  </si>
  <si>
    <t>Exclude</t>
  </si>
  <si>
    <t>Include?</t>
  </si>
  <si>
    <t>SOP</t>
  </si>
  <si>
    <t>Labels</t>
  </si>
  <si>
    <t>Simulator</t>
  </si>
  <si>
    <t>Design</t>
  </si>
  <si>
    <t>$3</t>
  </si>
  <si>
    <t>$1</t>
  </si>
  <si>
    <t>$2</t>
  </si>
  <si>
    <t>Utilities</t>
  </si>
  <si>
    <t>Respondent</t>
  </si>
  <si>
    <t>Weight</t>
  </si>
  <si>
    <t>Share of Preference Calculation</t>
  </si>
  <si>
    <t>Weighted Share of Preference Calculation</t>
  </si>
  <si>
    <t>Total Utility 1</t>
  </si>
  <si>
    <t>Total Utility 2</t>
  </si>
  <si>
    <t>Total Utility 3</t>
  </si>
  <si>
    <t>Total Utility 4</t>
  </si>
  <si>
    <t>Total Utility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</si>
</sst>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7" tint="0.79998168889431442"/>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49" fontId="0" fillId="0" borderId="0" xfId="0" applyNumberFormat="1" applyBorder="1"/>
    <xf numFmtId="0" fontId="0" fillId="0" borderId="6" xfId="0" applyBorder="1"/>
    <xf numFmtId="49" fontId="0" fillId="0" borderId="7" xfId="0" applyNumberFormat="1" applyBorder="1"/>
    <xf numFmtId="0" fontId="0" fillId="0" borderId="8" xfId="0" applyBorder="1"/>
    <xf numFmtId="0" fontId="0" fillId="0" borderId="7" xfId="0" applyBorder="1"/>
    <xf numFmtId="0" fontId="2" fillId="0" borderId="1" xfId="0" applyFont="1" applyBorder="1"/>
    <xf numFmtId="0" fontId="0" fillId="2" borderId="9" xfId="0" applyFill="1" applyBorder="1"/>
    <xf numFmtId="49" fontId="0" fillId="2" borderId="9" xfId="1" applyNumberFormat="1" applyFont="1" applyFill="1" applyBorder="1"/>
    <xf numFmtId="0" fontId="0" fillId="0" borderId="9" xfId="0" applyBorder="1"/>
    <xf numFmtId="0" fontId="0" fillId="2" borderId="10" xfId="0" applyFill="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0" fontId="0" fillId="0" borderId="17" xfId="2" applyNumberFormat="1" applyFont="1" applyBorder="1"/>
    <xf numFmtId="10" fontId="0" fillId="0" borderId="18" xfId="2" applyNumberFormat="1" applyFont="1" applyBorder="1"/>
    <xf numFmtId="0" fontId="0" fillId="0" borderId="0" xfId="0" applyFill="1" applyBorder="1"/>
    <xf numFmtId="0" fontId="0" fillId="0" borderId="19" xfId="0" applyBorder="1"/>
    <xf numFmtId="0" fontId="0" fillId="0" borderId="20" xfId="0" applyFill="1" applyBorder="1"/>
    <xf numFmtId="0" fontId="0" fillId="0" borderId="21" xfId="0" applyFill="1" applyBorder="1"/>
  </cellXfs>
  <cellStyles count="3">
    <cellStyle name="Currency" xfId="1" builtinId="4"/>
    <cellStyle name="Normal" xfId="0" builtinId="0"/>
    <cellStyle name="Percent"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J40"/>
  <sheetViews>
    <sheetView tabSelected="1" workbookViewId="0"/>
  </sheetViews>
  <sheetFormatPr defaultRowHeight="15" x14ac:dyDescent="0.25"/>
  <cols>
    <col min="2" max="2" width="9.5703125" bestFit="1" customWidth="1"/>
    <col min="10" max="10" width="13.28515625" customWidth="1"/>
    <col min="24" max="24" width="15.28515625" bestFit="1" customWidth="1"/>
  </cols>
  <sheetData>
    <row r="1" spans="2:36" ht="15.75" thickBot="1" x14ac:dyDescent="0.3"/>
    <row r="2" spans="2:36" x14ac:dyDescent="0.25">
      <c r="B2" s="11" t="s">
        <v>19</v>
      </c>
      <c r="C2" s="1"/>
      <c r="D2" s="20" t="s">
        <v>6</v>
      </c>
      <c r="E2" s="20" t="s">
        <v>7</v>
      </c>
      <c r="F2" s="20" t="s">
        <v>8</v>
      </c>
      <c r="G2" s="20" t="s">
        <v>9</v>
      </c>
      <c r="H2" s="21" t="s">
        <v>10</v>
      </c>
      <c r="J2" s="11" t="s">
        <v>18</v>
      </c>
      <c r="K2" s="1"/>
      <c r="L2" s="2"/>
    </row>
    <row r="3" spans="2:36" x14ac:dyDescent="0.25">
      <c r="B3" s="3"/>
      <c r="C3" s="14" t="s">
        <v>16</v>
      </c>
      <c r="D3" s="14" t="s">
        <v>15</v>
      </c>
      <c r="E3" s="14" t="s">
        <v>14</v>
      </c>
      <c r="F3" s="14" t="s">
        <v>14</v>
      </c>
      <c r="G3" s="14" t="s">
        <v>14</v>
      </c>
      <c r="H3" s="16" t="s">
        <v>14</v>
      </c>
      <c r="J3" s="3"/>
      <c r="K3" s="4"/>
      <c r="L3" s="5"/>
    </row>
    <row r="4" spans="2:36" x14ac:dyDescent="0.25">
      <c r="B4" s="3"/>
      <c r="C4" s="14" t="s">
        <v>11</v>
      </c>
      <c r="D4" s="15" t="s">
        <v>1</v>
      </c>
      <c r="E4" s="15" t="s">
        <v>0</v>
      </c>
      <c r="F4" s="15" t="s">
        <v>0</v>
      </c>
      <c r="G4" s="15" t="s">
        <v>0</v>
      </c>
      <c r="H4" s="17"/>
      <c r="J4" s="3"/>
      <c r="K4" s="4" t="s">
        <v>14</v>
      </c>
      <c r="L4" s="5"/>
    </row>
    <row r="5" spans="2:36" x14ac:dyDescent="0.25">
      <c r="B5" s="3"/>
      <c r="C5" s="14" t="s">
        <v>12</v>
      </c>
      <c r="D5" s="12" t="s">
        <v>3</v>
      </c>
      <c r="E5" s="12" t="s">
        <v>3</v>
      </c>
      <c r="F5" s="12" t="s">
        <v>3</v>
      </c>
      <c r="G5" s="12" t="s">
        <v>3</v>
      </c>
      <c r="H5" s="18"/>
      <c r="J5" s="3"/>
      <c r="K5" s="4" t="s">
        <v>15</v>
      </c>
      <c r="L5" s="5"/>
    </row>
    <row r="6" spans="2:36" x14ac:dyDescent="0.25">
      <c r="B6" s="3"/>
      <c r="C6" s="14" t="s">
        <v>13</v>
      </c>
      <c r="D6" s="13" t="s">
        <v>22</v>
      </c>
      <c r="E6" s="13" t="s">
        <v>22</v>
      </c>
      <c r="F6" s="13" t="s">
        <v>22</v>
      </c>
      <c r="G6" s="13" t="s">
        <v>22</v>
      </c>
      <c r="H6" s="19"/>
      <c r="J6" s="3"/>
      <c r="K6" s="4" t="s">
        <v>0</v>
      </c>
      <c r="L6" s="5">
        <v>1</v>
      </c>
    </row>
    <row r="7" spans="2:36" x14ac:dyDescent="0.25">
      <c r="B7" s="3"/>
      <c r="C7" s="4"/>
      <c r="D7" s="4"/>
      <c r="E7" s="4"/>
      <c r="F7" s="4"/>
      <c r="G7" s="4"/>
      <c r="H7" s="5"/>
      <c r="J7" s="3"/>
      <c r="K7" s="4" t="s">
        <v>1</v>
      </c>
      <c r="L7" s="5">
        <v>2</v>
      </c>
    </row>
    <row r="8" spans="2:36" ht="15.75" thickBot="1" x14ac:dyDescent="0.3">
      <c r="B8" s="7"/>
      <c r="C8" s="22" t="s">
        <v>17</v>
      </c>
      <c r="D8" s="23">
        <f>K30</f>
        <v>0</v>
      </c>
      <c r="E8" s="23">
        <f t="shared" ref="E8:H8" si="0">L30</f>
        <v>0.10014505858603924</v>
      </c>
      <c r="F8" s="23">
        <f t="shared" si="0"/>
        <v>0.10014505858603924</v>
      </c>
      <c r="G8" s="23">
        <f t="shared" si="0"/>
        <v>0.10014505858603924</v>
      </c>
      <c r="H8" s="24">
        <f t="shared" si="0"/>
        <v>0.69956482424188227</v>
      </c>
      <c r="J8" s="3"/>
      <c r="K8" s="4" t="s">
        <v>2</v>
      </c>
      <c r="L8" s="5">
        <v>3</v>
      </c>
    </row>
    <row r="9" spans="2:36" x14ac:dyDescent="0.25">
      <c r="J9" s="3"/>
      <c r="K9" s="4" t="s">
        <v>3</v>
      </c>
      <c r="L9" s="5">
        <v>1</v>
      </c>
    </row>
    <row r="10" spans="2:36" x14ac:dyDescent="0.25">
      <c r="J10" s="3"/>
      <c r="K10" s="4" t="s">
        <v>4</v>
      </c>
      <c r="L10" s="5">
        <v>2</v>
      </c>
    </row>
    <row r="11" spans="2:36" x14ac:dyDescent="0.25">
      <c r="J11" s="3"/>
      <c r="K11" s="4" t="s">
        <v>5</v>
      </c>
      <c r="L11" s="5">
        <v>3</v>
      </c>
    </row>
    <row r="12" spans="2:36" x14ac:dyDescent="0.25">
      <c r="J12" s="3"/>
      <c r="K12" s="6" t="s">
        <v>22</v>
      </c>
      <c r="L12" s="5">
        <v>1</v>
      </c>
    </row>
    <row r="13" spans="2:36" x14ac:dyDescent="0.25">
      <c r="J13" s="3"/>
      <c r="K13" s="6" t="s">
        <v>23</v>
      </c>
      <c r="L13" s="5">
        <v>2</v>
      </c>
    </row>
    <row r="14" spans="2:36" ht="15.75" thickBot="1" x14ac:dyDescent="0.3">
      <c r="J14" s="7"/>
      <c r="K14" s="8" t="s">
        <v>21</v>
      </c>
      <c r="L14" s="9">
        <v>3</v>
      </c>
    </row>
    <row r="15" spans="2:36" ht="15.75" thickBot="1" x14ac:dyDescent="0.3"/>
    <row r="16" spans="2:36" x14ac:dyDescent="0.25">
      <c r="B16" s="11" t="s">
        <v>20</v>
      </c>
      <c r="C16" s="1" t="s">
        <v>16</v>
      </c>
      <c r="D16" s="1">
        <f>1*(D3="Include")</f>
        <v>0</v>
      </c>
      <c r="E16" s="1">
        <f>1*(E3="Include")</f>
        <v>1</v>
      </c>
      <c r="F16" s="1">
        <f>1*(F3="Include")</f>
        <v>1</v>
      </c>
      <c r="G16" s="1">
        <f>1*(G3="Include")</f>
        <v>1</v>
      </c>
      <c r="H16" s="2">
        <f>1*(H3="Include")</f>
        <v>1</v>
      </c>
      <c r="J16" s="11" t="s">
        <v>24</v>
      </c>
      <c r="K16" s="1"/>
      <c r="L16" s="1" t="s">
        <v>25</v>
      </c>
      <c r="M16" s="1" t="s">
        <v>14</v>
      </c>
      <c r="N16" s="1" t="s">
        <v>0</v>
      </c>
      <c r="O16" s="1" t="s">
        <v>1</v>
      </c>
      <c r="P16" s="1" t="s">
        <v>2</v>
      </c>
      <c r="Q16" s="1" t="s">
        <v>3</v>
      </c>
      <c r="R16" s="1" t="s">
        <v>4</v>
      </c>
      <c r="S16" s="1" t="s">
        <v>5</v>
      </c>
      <c r="T16" s="1" t="s">
        <v>22</v>
      </c>
      <c r="U16" s="1" t="s">
        <v>23</v>
      </c>
      <c r="V16" s="1" t="s">
        <v>21</v>
      </c>
      <c r="W16" s="2" t="s">
        <v>10</v>
      </c>
      <c r="X16" s="26" t="s">
        <v>26</v>
      </c>
      <c r="Z16" t="s">
        <v>29</v>
      </c>
      <c r="AA16" t="s">
        <v>30</v>
      </c>
      <c r="AB16" t="s">
        <v>31</v>
      </c>
      <c r="AC16" t="s">
        <v>32</v>
      </c>
      <c r="AD16" t="s">
        <v>33</v>
      </c>
      <c r="AF16" t="s">
        <v>29</v>
      </c>
      <c r="AG16" t="s">
        <v>30</v>
      </c>
      <c r="AH16" t="s">
        <v>31</v>
      </c>
      <c r="AI16" t="s">
        <v>32</v>
      </c>
      <c r="AJ16" t="s">
        <v>33</v>
      </c>
    </row>
    <row r="17" spans="2:36" x14ac:dyDescent="0.25">
      <c r="B17" s="3">
        <v>1</v>
      </c>
      <c r="C17" s="4" t="s">
        <v>11</v>
      </c>
      <c r="D17" s="4">
        <f t="shared" ref="D17:G19" si="1">VLOOKUP(D4,$K$6:$L$14,2,0)</f>
        <v>2</v>
      </c>
      <c r="E17" s="4">
        <f t="shared" si="1"/>
        <v>1</v>
      </c>
      <c r="F17" s="4">
        <f t="shared" si="1"/>
        <v>1</v>
      </c>
      <c r="G17" s="4">
        <f t="shared" si="1"/>
        <v>1</v>
      </c>
      <c r="H17" s="5"/>
      <c r="J17" s="3"/>
      <c r="K17" s="4"/>
      <c r="L17" s="4">
        <v>1</v>
      </c>
      <c r="M17" s="4">
        <v>1</v>
      </c>
      <c r="N17" s="4">
        <v>-3.6234906809517637</v>
      </c>
      <c r="O17" s="4">
        <v>1.0017380409445025</v>
      </c>
      <c r="P17" s="4">
        <v>2.6217526400072613</v>
      </c>
      <c r="Q17" s="4">
        <v>-2.1595092491668759</v>
      </c>
      <c r="R17" s="4">
        <v>-0.81361518618904993</v>
      </c>
      <c r="S17" s="4">
        <v>2.9731244353559259</v>
      </c>
      <c r="T17" s="4">
        <v>3.3232777112663836</v>
      </c>
      <c r="U17" s="4">
        <v>-0.57623882460399356</v>
      </c>
      <c r="V17" s="4">
        <v>-2.74703888666239</v>
      </c>
      <c r="W17" s="5">
        <v>-0.6637837060640166</v>
      </c>
      <c r="X17" s="27">
        <v>1</v>
      </c>
      <c r="Z17">
        <f>MMULT($N17:$W17,D$22:D$31)</f>
        <v>2.1655065030440102</v>
      </c>
      <c r="AA17">
        <f t="shared" ref="AA17:AD17" si="2">MMULT($N17:$W17,E$22:E$31)</f>
        <v>-2.4597222188522565</v>
      </c>
      <c r="AB17">
        <f t="shared" si="2"/>
        <v>-2.4597222188522565</v>
      </c>
      <c r="AC17">
        <f t="shared" si="2"/>
        <v>-2.4597222188522565</v>
      </c>
      <c r="AD17">
        <f t="shared" si="2"/>
        <v>-0.6637837060640166</v>
      </c>
      <c r="AF17">
        <f t="array" ref="AF17:AJ26">MMULT(Utilities,Design)</f>
        <v>2.1655065030440102</v>
      </c>
      <c r="AG17">
        <v>-2.4597222188522565</v>
      </c>
      <c r="AH17">
        <v>-2.4597222188522565</v>
      </c>
      <c r="AI17">
        <v>-2.4597222188522565</v>
      </c>
      <c r="AJ17">
        <v>-0.6637837060640166</v>
      </c>
    </row>
    <row r="18" spans="2:36" x14ac:dyDescent="0.25">
      <c r="B18" s="3">
        <v>2</v>
      </c>
      <c r="C18" s="4" t="s">
        <v>12</v>
      </c>
      <c r="D18" s="4">
        <f t="shared" si="1"/>
        <v>1</v>
      </c>
      <c r="E18" s="4">
        <f t="shared" si="1"/>
        <v>1</v>
      </c>
      <c r="F18" s="4">
        <f t="shared" si="1"/>
        <v>1</v>
      </c>
      <c r="G18" s="4">
        <f t="shared" si="1"/>
        <v>1</v>
      </c>
      <c r="H18" s="5"/>
      <c r="J18" s="3"/>
      <c r="K18" s="4"/>
      <c r="L18" s="4">
        <v>2</v>
      </c>
      <c r="M18" s="4">
        <v>1</v>
      </c>
      <c r="N18" s="4">
        <v>-0.80942405210077695</v>
      </c>
      <c r="O18" s="4">
        <v>-0.34354688798646382</v>
      </c>
      <c r="P18" s="4">
        <v>1.1529709400872408</v>
      </c>
      <c r="Q18" s="4">
        <v>-4.5389422159422264</v>
      </c>
      <c r="R18" s="4">
        <v>1.8983101366976927</v>
      </c>
      <c r="S18" s="4">
        <v>2.6406320792445337</v>
      </c>
      <c r="T18" s="4">
        <v>1.6182630544367367</v>
      </c>
      <c r="U18" s="4">
        <v>-0.40938601768766247</v>
      </c>
      <c r="V18" s="4">
        <v>-1.2088770367490742</v>
      </c>
      <c r="W18" s="5">
        <v>1.545042404194124</v>
      </c>
      <c r="X18" s="27">
        <v>1</v>
      </c>
      <c r="Z18">
        <f t="shared" ref="Z18:Z26" si="3">MMULT($N18:$W18,D$22:D$31)</f>
        <v>-3.2642260494919535</v>
      </c>
      <c r="AA18">
        <f t="shared" ref="AA18:AA26" si="4">MMULT($N18:$W18,E$22:E$31)</f>
        <v>-3.7301032136062666</v>
      </c>
      <c r="AB18">
        <f t="shared" ref="AB18:AB26" si="5">MMULT($N18:$W18,F$22:F$31)</f>
        <v>-3.7301032136062666</v>
      </c>
      <c r="AC18">
        <f t="shared" ref="AC18:AC26" si="6">MMULT($N18:$W18,G$22:G$31)</f>
        <v>-3.7301032136062666</v>
      </c>
      <c r="AD18">
        <f t="shared" ref="AD18:AD26" si="7">MMULT($N18:$W18,H$22:H$31)</f>
        <v>1.545042404194124</v>
      </c>
      <c r="AF18">
        <v>-3.2642260494919535</v>
      </c>
      <c r="AG18">
        <v>-3.7301032136062666</v>
      </c>
      <c r="AH18">
        <v>-3.7301032136062666</v>
      </c>
      <c r="AI18">
        <v>-3.7301032136062666</v>
      </c>
      <c r="AJ18">
        <v>1.545042404194124</v>
      </c>
    </row>
    <row r="19" spans="2:36" x14ac:dyDescent="0.25">
      <c r="B19" s="3">
        <v>3</v>
      </c>
      <c r="C19" s="4" t="s">
        <v>13</v>
      </c>
      <c r="D19" s="4">
        <f t="shared" si="1"/>
        <v>1</v>
      </c>
      <c r="E19" s="4">
        <f t="shared" si="1"/>
        <v>1</v>
      </c>
      <c r="F19" s="4">
        <f t="shared" si="1"/>
        <v>1</v>
      </c>
      <c r="G19" s="4">
        <f t="shared" si="1"/>
        <v>1</v>
      </c>
      <c r="H19" s="5"/>
      <c r="J19" s="3"/>
      <c r="K19" s="4"/>
      <c r="L19" s="4">
        <v>3</v>
      </c>
      <c r="M19" s="4">
        <v>1</v>
      </c>
      <c r="N19" s="4">
        <v>-2.7382290409865537</v>
      </c>
      <c r="O19" s="4">
        <v>1.0592317126917781</v>
      </c>
      <c r="P19" s="4">
        <v>1.6789973282947757</v>
      </c>
      <c r="Q19" s="4">
        <v>-0.73895587578903932</v>
      </c>
      <c r="R19" s="4">
        <v>-9.7894924837435671E-2</v>
      </c>
      <c r="S19" s="4">
        <v>0.83685080062647499</v>
      </c>
      <c r="T19" s="4">
        <v>2.8317967758110196</v>
      </c>
      <c r="U19" s="4">
        <v>-0.85675621312899386</v>
      </c>
      <c r="V19" s="4">
        <v>-1.9750405626820255</v>
      </c>
      <c r="W19" s="5">
        <v>-1.6269166279206462</v>
      </c>
      <c r="X19" s="27">
        <v>1</v>
      </c>
      <c r="Z19">
        <f t="shared" si="3"/>
        <v>3.1520726127137584</v>
      </c>
      <c r="AA19">
        <f t="shared" si="4"/>
        <v>-0.64538814096457342</v>
      </c>
      <c r="AB19">
        <f t="shared" si="5"/>
        <v>-0.64538814096457342</v>
      </c>
      <c r="AC19">
        <f t="shared" si="6"/>
        <v>-0.64538814096457342</v>
      </c>
      <c r="AD19">
        <f t="shared" si="7"/>
        <v>-1.6269166279206462</v>
      </c>
      <c r="AF19">
        <v>3.1520726127137584</v>
      </c>
      <c r="AG19">
        <v>-0.64538814096457342</v>
      </c>
      <c r="AH19">
        <v>-0.64538814096457342</v>
      </c>
      <c r="AI19">
        <v>-0.64538814096457342</v>
      </c>
      <c r="AJ19">
        <v>-1.6269166279206462</v>
      </c>
    </row>
    <row r="20" spans="2:36" x14ac:dyDescent="0.25">
      <c r="B20" s="3"/>
      <c r="C20" s="4"/>
      <c r="D20" s="4"/>
      <c r="E20" s="4"/>
      <c r="F20" s="4"/>
      <c r="G20" s="4"/>
      <c r="H20" s="5"/>
      <c r="J20" s="3"/>
      <c r="K20" s="4"/>
      <c r="L20" s="4">
        <v>4</v>
      </c>
      <c r="M20" s="4">
        <v>1</v>
      </c>
      <c r="N20" s="4">
        <v>-1.9956515376533084</v>
      </c>
      <c r="O20" s="4">
        <v>-0.56261921400905801</v>
      </c>
      <c r="P20" s="4">
        <v>2.5582707516623664</v>
      </c>
      <c r="Q20" s="4">
        <v>-1.2301553514877654</v>
      </c>
      <c r="R20" s="4">
        <v>0.40314139672182003</v>
      </c>
      <c r="S20" s="4">
        <v>0.82701395476594541</v>
      </c>
      <c r="T20" s="4">
        <v>0.66185991160424229</v>
      </c>
      <c r="U20" s="4">
        <v>0.61852681170604562</v>
      </c>
      <c r="V20" s="4">
        <v>-1.2803867233102879</v>
      </c>
      <c r="W20" s="5">
        <v>-1.0034852923994482</v>
      </c>
      <c r="X20" s="27">
        <v>1</v>
      </c>
      <c r="Z20">
        <f>MMULT($N20:$W20,D$22:D$31)</f>
        <v>-1.1309146538925812</v>
      </c>
      <c r="AA20">
        <f t="shared" si="4"/>
        <v>-2.5639469775368315</v>
      </c>
      <c r="AB20">
        <f t="shared" si="5"/>
        <v>-2.5639469775368315</v>
      </c>
      <c r="AC20">
        <f t="shared" si="6"/>
        <v>-2.5639469775368315</v>
      </c>
      <c r="AD20">
        <f t="shared" si="7"/>
        <v>-1.0034852923994482</v>
      </c>
      <c r="AF20">
        <v>-1.1309146538925812</v>
      </c>
      <c r="AG20">
        <v>-2.5639469775368315</v>
      </c>
      <c r="AH20">
        <v>-2.5639469775368315</v>
      </c>
      <c r="AI20">
        <v>-2.5639469775368315</v>
      </c>
      <c r="AJ20">
        <v>-1.0034852923994482</v>
      </c>
    </row>
    <row r="21" spans="2:36" x14ac:dyDescent="0.25">
      <c r="B21" s="3"/>
      <c r="C21" s="4"/>
      <c r="D21" s="4">
        <v>1</v>
      </c>
      <c r="E21" s="4">
        <v>2</v>
      </c>
      <c r="F21" s="4">
        <v>3</v>
      </c>
      <c r="G21" s="4">
        <v>4</v>
      </c>
      <c r="H21" s="5" t="s">
        <v>10</v>
      </c>
      <c r="J21" s="3"/>
      <c r="K21" s="4"/>
      <c r="L21" s="4">
        <v>5</v>
      </c>
      <c r="M21" s="4">
        <v>1</v>
      </c>
      <c r="N21" s="4">
        <v>-1.4604352378315344</v>
      </c>
      <c r="O21" s="4">
        <v>-0.23222168346732808</v>
      </c>
      <c r="P21" s="4">
        <v>1.6926569212988625</v>
      </c>
      <c r="Q21" s="4">
        <v>-1.8158593763926805</v>
      </c>
      <c r="R21" s="4">
        <v>-0.35355392593739565</v>
      </c>
      <c r="S21" s="4">
        <v>2.1694133023300761</v>
      </c>
      <c r="T21" s="4">
        <v>2.7572259968761799</v>
      </c>
      <c r="U21" s="4">
        <v>-0.31874165768128737</v>
      </c>
      <c r="V21" s="4">
        <v>-2.4384843391948925</v>
      </c>
      <c r="W21" s="5">
        <v>1.8722463714826922</v>
      </c>
      <c r="X21" s="27">
        <v>1</v>
      </c>
      <c r="Z21">
        <f t="shared" si="3"/>
        <v>0.70914493701617154</v>
      </c>
      <c r="AA21">
        <f t="shared" si="4"/>
        <v>-0.51906861734803478</v>
      </c>
      <c r="AB21">
        <f t="shared" si="5"/>
        <v>-0.51906861734803478</v>
      </c>
      <c r="AC21">
        <f t="shared" si="6"/>
        <v>-0.51906861734803478</v>
      </c>
      <c r="AD21">
        <f t="shared" si="7"/>
        <v>1.8722463714826922</v>
      </c>
      <c r="AF21">
        <v>0.70914493701617154</v>
      </c>
      <c r="AG21">
        <v>-0.51906861734803478</v>
      </c>
      <c r="AH21">
        <v>-0.51906861734803478</v>
      </c>
      <c r="AI21">
        <v>-0.51906861734803478</v>
      </c>
      <c r="AJ21">
        <v>1.8722463714826922</v>
      </c>
    </row>
    <row r="22" spans="2:36" x14ac:dyDescent="0.25">
      <c r="B22" s="3">
        <v>1</v>
      </c>
      <c r="C22" s="4">
        <v>1</v>
      </c>
      <c r="D22" s="4">
        <f>1*(VLOOKUP($B22,$B$17:$G$19,D$21+2,0)=$C22)</f>
        <v>0</v>
      </c>
      <c r="E22" s="4">
        <f t="shared" ref="E22:G30" si="8">1*(VLOOKUP($B22,$B$17:$G$19,E$21+2,0)=$C22)</f>
        <v>1</v>
      </c>
      <c r="F22" s="4">
        <f t="shared" si="8"/>
        <v>1</v>
      </c>
      <c r="G22" s="4">
        <f t="shared" si="8"/>
        <v>1</v>
      </c>
      <c r="H22" s="5">
        <v>0</v>
      </c>
      <c r="J22" s="3"/>
      <c r="K22" s="4"/>
      <c r="L22" s="4">
        <v>6</v>
      </c>
      <c r="M22" s="4">
        <v>1</v>
      </c>
      <c r="N22" s="4">
        <v>-2.2838712058546169</v>
      </c>
      <c r="O22" s="4">
        <v>5.2384805288376857E-2</v>
      </c>
      <c r="P22" s="4">
        <v>2.23148640056624</v>
      </c>
      <c r="Q22" s="4">
        <v>-0.72781888837503406</v>
      </c>
      <c r="R22" s="4">
        <v>-0.17690277077403671</v>
      </c>
      <c r="S22" s="4">
        <v>0.90472165914907077</v>
      </c>
      <c r="T22" s="4">
        <v>0.68610473572202735</v>
      </c>
      <c r="U22" s="4">
        <v>0.621646938817773</v>
      </c>
      <c r="V22" s="4">
        <v>-1.3077516745398003</v>
      </c>
      <c r="W22" s="5">
        <v>1.5132259848662661</v>
      </c>
      <c r="X22" s="27">
        <v>1</v>
      </c>
      <c r="Z22">
        <f t="shared" si="3"/>
        <v>1.0670652635370148E-2</v>
      </c>
      <c r="AA22">
        <f t="shared" si="4"/>
        <v>-2.3255853585076238</v>
      </c>
      <c r="AB22">
        <f t="shared" si="5"/>
        <v>-2.3255853585076238</v>
      </c>
      <c r="AC22">
        <f t="shared" si="6"/>
        <v>-2.3255853585076238</v>
      </c>
      <c r="AD22">
        <f t="shared" si="7"/>
        <v>1.5132259848662661</v>
      </c>
      <c r="AF22">
        <v>1.0670652635370148E-2</v>
      </c>
      <c r="AG22">
        <v>-2.3255853585076238</v>
      </c>
      <c r="AH22">
        <v>-2.3255853585076238</v>
      </c>
      <c r="AI22">
        <v>-2.3255853585076238</v>
      </c>
      <c r="AJ22">
        <v>1.5132259848662661</v>
      </c>
    </row>
    <row r="23" spans="2:36" x14ac:dyDescent="0.25">
      <c r="B23" s="3">
        <v>1</v>
      </c>
      <c r="C23" s="4">
        <v>2</v>
      </c>
      <c r="D23" s="4">
        <f t="shared" ref="D23:D30" si="9">1*(VLOOKUP($B23,$B$17:$G$19,D$21+2,0)=$C23)</f>
        <v>1</v>
      </c>
      <c r="E23" s="4">
        <f t="shared" si="8"/>
        <v>0</v>
      </c>
      <c r="F23" s="4">
        <f t="shared" si="8"/>
        <v>0</v>
      </c>
      <c r="G23" s="4">
        <f t="shared" si="8"/>
        <v>0</v>
      </c>
      <c r="H23" s="5">
        <v>0</v>
      </c>
      <c r="J23" s="3"/>
      <c r="K23" s="4"/>
      <c r="L23" s="4">
        <v>7</v>
      </c>
      <c r="M23" s="4">
        <v>1</v>
      </c>
      <c r="N23" s="4">
        <v>-1.459969830214795</v>
      </c>
      <c r="O23" s="4">
        <v>-0.35845261155442687</v>
      </c>
      <c r="P23" s="4">
        <v>1.8184224417692219</v>
      </c>
      <c r="Q23" s="4">
        <v>-1.9692163349254073</v>
      </c>
      <c r="R23" s="4">
        <v>-0.88731264037003044</v>
      </c>
      <c r="S23" s="4">
        <v>2.8565289752954377</v>
      </c>
      <c r="T23" s="4">
        <v>1.6211753250503467</v>
      </c>
      <c r="U23" s="4">
        <v>-0.65915500994560983</v>
      </c>
      <c r="V23" s="4">
        <v>-0.96202031510473685</v>
      </c>
      <c r="W23" s="5">
        <v>1.5526881522266276</v>
      </c>
      <c r="X23" s="27">
        <v>1</v>
      </c>
      <c r="Z23">
        <f t="shared" si="3"/>
        <v>-0.70649362142948746</v>
      </c>
      <c r="AA23">
        <f t="shared" si="4"/>
        <v>-1.8080108400898558</v>
      </c>
      <c r="AB23">
        <f t="shared" si="5"/>
        <v>-1.8080108400898558</v>
      </c>
      <c r="AC23">
        <f t="shared" si="6"/>
        <v>-1.8080108400898558</v>
      </c>
      <c r="AD23">
        <f t="shared" si="7"/>
        <v>1.5526881522266276</v>
      </c>
      <c r="AF23">
        <v>-0.70649362142948746</v>
      </c>
      <c r="AG23">
        <v>-1.8080108400898558</v>
      </c>
      <c r="AH23">
        <v>-1.8080108400898558</v>
      </c>
      <c r="AI23">
        <v>-1.8080108400898558</v>
      </c>
      <c r="AJ23">
        <v>1.5526881522266276</v>
      </c>
    </row>
    <row r="24" spans="2:36" x14ac:dyDescent="0.25">
      <c r="B24" s="3">
        <v>1</v>
      </c>
      <c r="C24" s="4">
        <v>3</v>
      </c>
      <c r="D24" s="4">
        <f t="shared" si="9"/>
        <v>0</v>
      </c>
      <c r="E24" s="4">
        <f t="shared" si="8"/>
        <v>0</v>
      </c>
      <c r="F24" s="4">
        <f t="shared" si="8"/>
        <v>0</v>
      </c>
      <c r="G24" s="4">
        <f t="shared" si="8"/>
        <v>0</v>
      </c>
      <c r="H24" s="5">
        <v>0</v>
      </c>
      <c r="J24" s="3"/>
      <c r="K24" s="4"/>
      <c r="L24" s="4">
        <v>8</v>
      </c>
      <c r="M24" s="4">
        <v>1</v>
      </c>
      <c r="N24" s="4">
        <v>-1.569385126102139</v>
      </c>
      <c r="O24" s="4">
        <v>0.41314343821528876</v>
      </c>
      <c r="P24" s="4">
        <v>1.1562416878868502</v>
      </c>
      <c r="Q24" s="4">
        <v>-5.1515062573876893</v>
      </c>
      <c r="R24" s="4">
        <v>2.1550564397316352</v>
      </c>
      <c r="S24" s="4">
        <v>2.9964498176560541</v>
      </c>
      <c r="T24" s="4">
        <v>1.4293543468107419</v>
      </c>
      <c r="U24" s="4">
        <v>0.20743267504439933</v>
      </c>
      <c r="V24" s="4">
        <v>-1.6367870218551412</v>
      </c>
      <c r="W24" s="5">
        <v>0.63175942806813135</v>
      </c>
      <c r="X24" s="27">
        <v>1</v>
      </c>
      <c r="Z24">
        <f t="shared" si="3"/>
        <v>-3.3090084723616586</v>
      </c>
      <c r="AA24">
        <f t="shared" si="4"/>
        <v>-5.2915370366790864</v>
      </c>
      <c r="AB24">
        <f t="shared" si="5"/>
        <v>-5.2915370366790864</v>
      </c>
      <c r="AC24">
        <f t="shared" si="6"/>
        <v>-5.2915370366790864</v>
      </c>
      <c r="AD24">
        <f t="shared" si="7"/>
        <v>0.63175942806813135</v>
      </c>
      <c r="AF24">
        <v>-3.3090084723616586</v>
      </c>
      <c r="AG24">
        <v>-5.2915370366790864</v>
      </c>
      <c r="AH24">
        <v>-5.2915370366790864</v>
      </c>
      <c r="AI24">
        <v>-5.2915370366790864</v>
      </c>
      <c r="AJ24">
        <v>0.63175942806813135</v>
      </c>
    </row>
    <row r="25" spans="2:36" x14ac:dyDescent="0.25">
      <c r="B25" s="3">
        <v>2</v>
      </c>
      <c r="C25" s="4">
        <v>1</v>
      </c>
      <c r="D25" s="4">
        <f t="shared" si="9"/>
        <v>1</v>
      </c>
      <c r="E25" s="4">
        <f t="shared" si="8"/>
        <v>1</v>
      </c>
      <c r="F25" s="4">
        <f t="shared" si="8"/>
        <v>1</v>
      </c>
      <c r="G25" s="4">
        <f t="shared" si="8"/>
        <v>1</v>
      </c>
      <c r="H25" s="5">
        <v>0</v>
      </c>
      <c r="J25" s="3"/>
      <c r="K25" s="4"/>
      <c r="L25" s="4">
        <v>9</v>
      </c>
      <c r="M25" s="4">
        <v>1</v>
      </c>
      <c r="N25" s="4">
        <v>-1.033203933479321</v>
      </c>
      <c r="O25" s="4">
        <v>0.21455850098068496</v>
      </c>
      <c r="P25" s="4">
        <v>0.81864543249863608</v>
      </c>
      <c r="Q25" s="4">
        <v>-4.6348456913410887</v>
      </c>
      <c r="R25" s="4">
        <v>2.1952689230411471</v>
      </c>
      <c r="S25" s="4">
        <v>2.4395767682999416</v>
      </c>
      <c r="T25" s="4">
        <v>1.403770276338743</v>
      </c>
      <c r="U25" s="4">
        <v>-9.069001789571951E-2</v>
      </c>
      <c r="V25" s="4">
        <v>-1.3130802584430235</v>
      </c>
      <c r="W25" s="5">
        <v>-0.5631515597305885</v>
      </c>
      <c r="X25" s="27">
        <v>1</v>
      </c>
      <c r="Z25">
        <f t="shared" si="3"/>
        <v>-3.0165169140216612</v>
      </c>
      <c r="AA25">
        <f t="shared" si="4"/>
        <v>-4.2642793484816668</v>
      </c>
      <c r="AB25">
        <f t="shared" si="5"/>
        <v>-4.2642793484816668</v>
      </c>
      <c r="AC25">
        <f t="shared" si="6"/>
        <v>-4.2642793484816668</v>
      </c>
      <c r="AD25">
        <f t="shared" si="7"/>
        <v>-0.5631515597305885</v>
      </c>
      <c r="AF25">
        <v>-3.0165169140216612</v>
      </c>
      <c r="AG25">
        <v>-4.2642793484816668</v>
      </c>
      <c r="AH25">
        <v>-4.2642793484816668</v>
      </c>
      <c r="AI25">
        <v>-4.2642793484816668</v>
      </c>
      <c r="AJ25">
        <v>-0.5631515597305885</v>
      </c>
    </row>
    <row r="26" spans="2:36" ht="15.75" thickBot="1" x14ac:dyDescent="0.3">
      <c r="B26" s="3">
        <v>2</v>
      </c>
      <c r="C26" s="4">
        <v>2</v>
      </c>
      <c r="D26" s="4">
        <f t="shared" si="9"/>
        <v>0</v>
      </c>
      <c r="E26" s="4">
        <f t="shared" si="8"/>
        <v>0</v>
      </c>
      <c r="F26" s="4">
        <f t="shared" si="8"/>
        <v>0</v>
      </c>
      <c r="G26" s="4">
        <f t="shared" si="8"/>
        <v>0</v>
      </c>
      <c r="H26" s="5">
        <v>0</v>
      </c>
      <c r="J26" s="7"/>
      <c r="K26" s="10"/>
      <c r="L26" s="10">
        <v>10</v>
      </c>
      <c r="M26" s="10">
        <v>1</v>
      </c>
      <c r="N26" s="10">
        <v>-1.5026211672830621</v>
      </c>
      <c r="O26" s="10">
        <v>-0.91920982897624404</v>
      </c>
      <c r="P26" s="10">
        <v>2.4218309962593061</v>
      </c>
      <c r="Q26" s="10">
        <v>-2.0418334227990425</v>
      </c>
      <c r="R26" s="10">
        <v>-0.36998533916696497</v>
      </c>
      <c r="S26" s="10">
        <v>2.4118187619660074</v>
      </c>
      <c r="T26" s="10">
        <v>4.8778675714801629</v>
      </c>
      <c r="U26" s="10">
        <v>-1.9590992549862021</v>
      </c>
      <c r="V26" s="10">
        <v>-2.9187683164939608</v>
      </c>
      <c r="W26" s="9">
        <v>-0.21827878736915185</v>
      </c>
      <c r="X26" s="28">
        <v>1</v>
      </c>
      <c r="Z26">
        <f t="shared" si="3"/>
        <v>1.9168243197048764</v>
      </c>
      <c r="AA26">
        <f t="shared" si="4"/>
        <v>1.3334129813980584</v>
      </c>
      <c r="AB26">
        <f t="shared" si="5"/>
        <v>1.3334129813980584</v>
      </c>
      <c r="AC26">
        <f t="shared" si="6"/>
        <v>1.3334129813980584</v>
      </c>
      <c r="AD26">
        <f t="shared" si="7"/>
        <v>-0.21827878736915185</v>
      </c>
      <c r="AF26">
        <v>1.9168243197048764</v>
      </c>
      <c r="AG26">
        <v>1.3334129813980584</v>
      </c>
      <c r="AH26">
        <v>1.3334129813980584</v>
      </c>
      <c r="AI26">
        <v>1.3334129813980584</v>
      </c>
      <c r="AJ26">
        <v>-0.21827878736915185</v>
      </c>
    </row>
    <row r="27" spans="2:36" ht="15.75" thickBot="1" x14ac:dyDescent="0.3">
      <c r="B27" s="3">
        <v>2</v>
      </c>
      <c r="C27" s="4">
        <v>3</v>
      </c>
      <c r="D27" s="4">
        <f t="shared" si="9"/>
        <v>0</v>
      </c>
      <c r="E27" s="4">
        <f t="shared" si="8"/>
        <v>0</v>
      </c>
      <c r="F27" s="4">
        <f t="shared" si="8"/>
        <v>0</v>
      </c>
      <c r="G27" s="4">
        <f t="shared" si="8"/>
        <v>0</v>
      </c>
      <c r="H27" s="5">
        <v>0</v>
      </c>
      <c r="I27" s="4"/>
      <c r="X27" s="25"/>
    </row>
    <row r="28" spans="2:36" x14ac:dyDescent="0.25">
      <c r="B28" s="3">
        <v>3</v>
      </c>
      <c r="C28" s="4">
        <v>1</v>
      </c>
      <c r="D28" s="4">
        <f t="shared" si="9"/>
        <v>1</v>
      </c>
      <c r="E28" s="4">
        <f t="shared" si="8"/>
        <v>1</v>
      </c>
      <c r="F28" s="4">
        <f t="shared" si="8"/>
        <v>1</v>
      </c>
      <c r="G28" s="4">
        <f t="shared" si="8"/>
        <v>1</v>
      </c>
      <c r="H28" s="5">
        <v>0</v>
      </c>
      <c r="I28" s="4"/>
      <c r="J28" s="11" t="s">
        <v>27</v>
      </c>
      <c r="K28" s="1"/>
      <c r="L28" s="1"/>
      <c r="M28" s="1"/>
      <c r="N28" s="1"/>
      <c r="O28" s="2"/>
      <c r="X28" s="25"/>
      <c r="Z28" t="s">
        <v>29</v>
      </c>
      <c r="AA28" t="s">
        <v>30</v>
      </c>
      <c r="AB28" t="s">
        <v>31</v>
      </c>
      <c r="AC28" t="s">
        <v>32</v>
      </c>
      <c r="AD28" t="s">
        <v>33</v>
      </c>
    </row>
    <row r="29" spans="2:36" x14ac:dyDescent="0.25">
      <c r="B29" s="3">
        <v>3</v>
      </c>
      <c r="C29" s="4">
        <v>2</v>
      </c>
      <c r="D29" s="4">
        <f t="shared" si="9"/>
        <v>0</v>
      </c>
      <c r="E29" s="4">
        <f t="shared" si="8"/>
        <v>0</v>
      </c>
      <c r="F29" s="4">
        <f t="shared" si="8"/>
        <v>0</v>
      </c>
      <c r="G29" s="4">
        <f t="shared" si="8"/>
        <v>0</v>
      </c>
      <c r="H29" s="5">
        <v>0</v>
      </c>
      <c r="I29" s="4"/>
      <c r="J29" s="3"/>
      <c r="K29" s="4" t="s">
        <v>6</v>
      </c>
      <c r="L29" s="4" t="s">
        <v>7</v>
      </c>
      <c r="M29" s="4" t="s">
        <v>8</v>
      </c>
      <c r="N29" s="4" t="s">
        <v>9</v>
      </c>
      <c r="O29" s="5" t="s">
        <v>10</v>
      </c>
      <c r="Z29">
        <f t="array" ref="Z29:AD38">EXP(MMULT(Utilities,Design))*ProductInclude</f>
        <v>0</v>
      </c>
      <c r="AA29">
        <v>8.5458686482545052E-2</v>
      </c>
      <c r="AB29">
        <v>8.5458686482545052E-2</v>
      </c>
      <c r="AC29">
        <v>8.5458686482545052E-2</v>
      </c>
      <c r="AD29">
        <v>0.51489941603474731</v>
      </c>
      <c r="AF29">
        <f>SUM(Z29:AD29)</f>
        <v>0.77127547548238251</v>
      </c>
    </row>
    <row r="30" spans="2:36" ht="15.75" thickBot="1" x14ac:dyDescent="0.3">
      <c r="B30" s="3">
        <v>3</v>
      </c>
      <c r="C30" s="4">
        <v>3</v>
      </c>
      <c r="D30" s="4">
        <f t="shared" si="9"/>
        <v>0</v>
      </c>
      <c r="E30" s="4">
        <f t="shared" si="8"/>
        <v>0</v>
      </c>
      <c r="F30" s="4">
        <f t="shared" si="8"/>
        <v>0</v>
      </c>
      <c r="G30" s="4">
        <f t="shared" si="8"/>
        <v>0</v>
      </c>
      <c r="H30" s="5">
        <v>0</v>
      </c>
      <c r="I30" s="4"/>
      <c r="J30" s="7" t="s">
        <v>17</v>
      </c>
      <c r="K30" s="10">
        <f t="array" ref="K30:O30">MMULT(TRANSPOSE(RespondentInclude),(EXP(MMULT(Utilities,Design))*MMULT(RespondentInclude,ProductInclude))/(MMULT(EXP(MMULT(Utilities,Design)),TRANSPOSE(ProductInclude))))/SUM(RespondentInclude)</f>
        <v>0</v>
      </c>
      <c r="L30" s="10">
        <v>0.10014505858603924</v>
      </c>
      <c r="M30" s="10">
        <v>0.10014505858603924</v>
      </c>
      <c r="N30" s="10">
        <v>0.10014505858603924</v>
      </c>
      <c r="O30" s="9">
        <v>0.69956482424188227</v>
      </c>
      <c r="Z30">
        <v>0</v>
      </c>
      <c r="AA30">
        <v>2.3990359577391932E-2</v>
      </c>
      <c r="AB30">
        <v>2.3990359577391932E-2</v>
      </c>
      <c r="AC30">
        <v>2.3990359577391932E-2</v>
      </c>
      <c r="AD30">
        <v>4.6881704208957506</v>
      </c>
      <c r="AF30">
        <f t="shared" ref="AF30:AF38" si="10">SUM(Z30:AD30)</f>
        <v>4.7601414996279265</v>
      </c>
    </row>
    <row r="31" spans="2:36" ht="15.75" thickBot="1" x14ac:dyDescent="0.3">
      <c r="B31" s="7"/>
      <c r="C31" s="10"/>
      <c r="D31" s="10">
        <v>0</v>
      </c>
      <c r="E31" s="10">
        <v>0</v>
      </c>
      <c r="F31" s="10">
        <v>0</v>
      </c>
      <c r="G31" s="10">
        <v>0</v>
      </c>
      <c r="H31" s="9">
        <v>1</v>
      </c>
      <c r="I31" s="4"/>
      <c r="Z31">
        <v>0</v>
      </c>
      <c r="AA31">
        <v>0.52445893859741144</v>
      </c>
      <c r="AB31">
        <v>0.52445893859741144</v>
      </c>
      <c r="AC31">
        <v>0.52445893859741144</v>
      </c>
      <c r="AD31">
        <v>0.19653463023247825</v>
      </c>
      <c r="AF31">
        <f t="shared" si="10"/>
        <v>1.7699114460247125</v>
      </c>
    </row>
    <row r="32" spans="2:36" ht="15.75" thickBot="1" x14ac:dyDescent="0.3">
      <c r="I32" s="4"/>
      <c r="Z32">
        <v>0</v>
      </c>
      <c r="AA32">
        <v>7.7000221728874108E-2</v>
      </c>
      <c r="AB32">
        <v>7.7000221728874108E-2</v>
      </c>
      <c r="AC32">
        <v>7.7000221728874108E-2</v>
      </c>
      <c r="AD32">
        <v>0.36659950552185255</v>
      </c>
      <c r="AF32">
        <f t="shared" si="10"/>
        <v>0.59760017070847482</v>
      </c>
    </row>
    <row r="33" spans="10:32" x14ac:dyDescent="0.25">
      <c r="J33" s="11" t="s">
        <v>28</v>
      </c>
      <c r="K33" s="1"/>
      <c r="L33" s="1"/>
      <c r="M33" s="1"/>
      <c r="N33" s="1"/>
      <c r="O33" s="2"/>
      <c r="Z33">
        <v>0</v>
      </c>
      <c r="AA33">
        <v>0.59507453204033967</v>
      </c>
      <c r="AB33">
        <v>0.59507453204033967</v>
      </c>
      <c r="AC33">
        <v>0.59507453204033967</v>
      </c>
      <c r="AD33">
        <v>6.5028879061257969</v>
      </c>
      <c r="AF33">
        <f t="shared" si="10"/>
        <v>8.2881115022468155</v>
      </c>
    </row>
    <row r="34" spans="10:32" x14ac:dyDescent="0.25">
      <c r="J34" s="3"/>
      <c r="K34" s="4" t="s">
        <v>6</v>
      </c>
      <c r="L34" s="4" t="s">
        <v>7</v>
      </c>
      <c r="M34" s="4" t="s">
        <v>8</v>
      </c>
      <c r="N34" s="4" t="s">
        <v>9</v>
      </c>
      <c r="O34" s="5" t="s">
        <v>10</v>
      </c>
      <c r="Z34">
        <v>0</v>
      </c>
      <c r="AA34">
        <v>9.7726222429685261E-2</v>
      </c>
      <c r="AB34">
        <v>9.7726222429685261E-2</v>
      </c>
      <c r="AC34">
        <v>9.7726222429685261E-2</v>
      </c>
      <c r="AD34">
        <v>4.5413575394946522</v>
      </c>
      <c r="AF34">
        <f t="shared" si="10"/>
        <v>4.8345362067837083</v>
      </c>
    </row>
    <row r="35" spans="10:32" ht="15.75" thickBot="1" x14ac:dyDescent="0.3">
      <c r="J35" s="7" t="s">
        <v>17</v>
      </c>
      <c r="K35" s="10">
        <f t="array" ref="K35:O35">MMULT(TRANSPOSE(RespondentInclude*Weights),(EXP(MMULT(Utilities,Design))*MMULT(RespondentInclude,ProductInclude))/(MMULT(EXP(MMULT(Utilities,Design)),TRANSPOSE(ProductInclude))))/SUM(RespondentInclude*Weights)</f>
        <v>0</v>
      </c>
      <c r="L35" s="10">
        <v>0.10014505858603924</v>
      </c>
      <c r="M35" s="10">
        <v>0.10014505858603924</v>
      </c>
      <c r="N35" s="10">
        <v>0.10014505858603924</v>
      </c>
      <c r="O35" s="9">
        <v>0.69956482424188227</v>
      </c>
      <c r="Z35">
        <v>0</v>
      </c>
      <c r="AA35">
        <v>0.16397999503538252</v>
      </c>
      <c r="AB35">
        <v>0.16397999503538252</v>
      </c>
      <c r="AC35">
        <v>0.16397999503538252</v>
      </c>
      <c r="AD35">
        <v>4.7241523698407484</v>
      </c>
      <c r="AF35">
        <f t="shared" si="10"/>
        <v>5.2160923549468956</v>
      </c>
    </row>
    <row r="36" spans="10:32" x14ac:dyDescent="0.25">
      <c r="Z36">
        <v>0</v>
      </c>
      <c r="AA36">
        <v>5.0340168417278633E-3</v>
      </c>
      <c r="AB36">
        <v>5.0340168417278633E-3</v>
      </c>
      <c r="AC36">
        <v>5.0340168417278633E-3</v>
      </c>
      <c r="AD36">
        <v>1.8809170078772297</v>
      </c>
      <c r="AF36">
        <f t="shared" si="10"/>
        <v>1.8960190584024132</v>
      </c>
    </row>
    <row r="37" spans="10:32" x14ac:dyDescent="0.25">
      <c r="Z37">
        <v>0</v>
      </c>
      <c r="AA37">
        <v>1.4061997282146129E-2</v>
      </c>
      <c r="AB37">
        <v>1.4061997282146129E-2</v>
      </c>
      <c r="AC37">
        <v>1.4061997282146129E-2</v>
      </c>
      <c r="AD37">
        <v>0.56941169810585879</v>
      </c>
      <c r="AF37">
        <f t="shared" si="10"/>
        <v>0.61159768995229713</v>
      </c>
    </row>
    <row r="38" spans="10:32" x14ac:dyDescent="0.25">
      <c r="Z38">
        <v>0</v>
      </c>
      <c r="AA38">
        <v>3.7939700650226804</v>
      </c>
      <c r="AB38">
        <v>3.7939700650226804</v>
      </c>
      <c r="AC38">
        <v>3.7939700650226804</v>
      </c>
      <c r="AD38">
        <v>0.80390129289658407</v>
      </c>
      <c r="AF38">
        <f t="shared" si="10"/>
        <v>12.185811487964624</v>
      </c>
    </row>
    <row r="40" spans="10:32" x14ac:dyDescent="0.25">
      <c r="Z40">
        <f t="array" ref="Z40">AVERAGE(Z29:Z38/$AF$29:$AF$38)</f>
        <v>0</v>
      </c>
      <c r="AA40">
        <f t="array" ref="AA40">AVERAGE(AA29:AA38/$AF$29:$AF$38)</f>
        <v>0.10014505858603924</v>
      </c>
      <c r="AB40">
        <f t="array" ref="AB40">AVERAGE(AB29:AB38/$AF$29:$AF$38)</f>
        <v>0.10014505858603924</v>
      </c>
      <c r="AC40">
        <f t="array" ref="AC40">AVERAGE(AC29:AC38/$AF$29:$AF$38)</f>
        <v>0.10014505858603924</v>
      </c>
      <c r="AD40">
        <f t="array" ref="AD40">AVERAGE(AD29:AD38/$AF$29:$AF$38)</f>
        <v>0.69956482424188227</v>
      </c>
    </row>
  </sheetData>
  <phoneticPr fontId="3" type="noConversion"/>
  <conditionalFormatting sqref="D3:H3">
    <cfRule type="cellIs" dxfId="1" priority="1" operator="equal">
      <formula>"Exclude"</formula>
    </cfRule>
    <cfRule type="cellIs" dxfId="0" priority="2" operator="equal">
      <formula>"Include"</formula>
    </cfRule>
  </conditionalFormatting>
  <dataValidations disablePrompts="1" count="4">
    <dataValidation type="list" allowBlank="1" showInputMessage="1" showErrorMessage="1" sqref="D4:G4" xr:uid="{00000000-0002-0000-0000-000000000000}">
      <formula1>$K$6:$K$8</formula1>
    </dataValidation>
    <dataValidation type="list" allowBlank="1" showInputMessage="1" showErrorMessage="1" sqref="D5:G5" xr:uid="{00000000-0002-0000-0000-000001000000}">
      <formula1>$K$9:$K$11</formula1>
    </dataValidation>
    <dataValidation type="list" allowBlank="1" showInputMessage="1" showErrorMessage="1" sqref="D6:G6" xr:uid="{00000000-0002-0000-0000-000002000000}">
      <formula1>$K$12:$K$14</formula1>
    </dataValidation>
    <dataValidation type="list" allowBlank="1" showInputMessage="1" showErrorMessage="1" sqref="D3:H3" xr:uid="{00000000-0002-0000-0000-000003000000}">
      <formula1>$K$4:$K$5</formula1>
    </dataValidation>
  </dataValidations>
  <pageMargins left="0.7" right="0.7" top="0.75" bottom="0.75" header="0.3" footer="0.3"/>
  <pageSetup orientation="portrait" r:id="rId1"/>
  <ignoredErrors>
    <ignoredError sqref="D6" numberStoredAsText="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Design</vt:lpstr>
      <vt:lpstr>ProductInclude</vt:lpstr>
      <vt:lpstr>RespondentInclude</vt:lpstr>
      <vt:lpstr>Utilities</vt:lpstr>
      <vt:lpstr>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Fairchild</dc:creator>
  <cp:lastModifiedBy>Kenneth Fairchild</cp:lastModifiedBy>
  <dcterms:created xsi:type="dcterms:W3CDTF">2017-10-20T23:02:47Z</dcterms:created>
  <dcterms:modified xsi:type="dcterms:W3CDTF">2019-09-17T21:25:25Z</dcterms:modified>
</cp:coreProperties>
</file>