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3. 엑셀을 활용한 재무업무 및 재무모델링/"/>
    </mc:Choice>
  </mc:AlternateContent>
  <xr:revisionPtr revIDLastSave="0" documentId="13_ncr:1_{F1F3446C-0E45-064F-87B8-370ECFE30843}" xr6:coauthVersionLast="47" xr6:coauthVersionMax="47" xr10:uidLastSave="{00000000-0000-0000-0000-000000000000}"/>
  <bookViews>
    <workbookView xWindow="1920" yWindow="1240" windowWidth="34560" windowHeight="21100" xr2:uid="{3A30F56F-65F0-A646-8EBC-0BE1A3272584}"/>
  </bookViews>
  <sheets>
    <sheet name="수업개요" sheetId="1" r:id="rId1"/>
    <sheet name="엑셀함수소개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2" l="1"/>
  <c r="L40" i="2" l="1"/>
  <c r="L36" i="2"/>
  <c r="L32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L19" i="2" l="1"/>
  <c r="P187" i="2"/>
  <c r="O187" i="2"/>
  <c r="N187" i="2"/>
  <c r="M187" i="2"/>
  <c r="L187" i="2"/>
  <c r="K187" i="2"/>
  <c r="J187" i="2"/>
  <c r="I187" i="2"/>
  <c r="H187" i="2"/>
  <c r="G187" i="2"/>
  <c r="F187" i="2"/>
  <c r="E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E173" i="2" a="1"/>
  <c r="E173" i="2" s="1"/>
  <c r="E175" i="2" a="1"/>
  <c r="E175" i="2" s="1"/>
  <c r="E174" i="2" a="1"/>
  <c r="E174" i="2" s="1"/>
  <c r="P168" i="2" a="1"/>
  <c r="P168" i="2" s="1"/>
  <c r="O168" i="2" a="1"/>
  <c r="O168" i="2" s="1"/>
  <c r="N168" i="2" a="1"/>
  <c r="N168" i="2" s="1"/>
  <c r="M168" i="2" a="1"/>
  <c r="M168" i="2" s="1"/>
  <c r="L168" i="2" a="1"/>
  <c r="L168" i="2" s="1"/>
  <c r="K168" i="2" a="1"/>
  <c r="K168" i="2" s="1"/>
  <c r="J168" i="2" a="1"/>
  <c r="J168" i="2" s="1"/>
  <c r="I168" i="2" a="1"/>
  <c r="I168" i="2" s="1"/>
  <c r="H168" i="2" a="1"/>
  <c r="H168" i="2" s="1"/>
  <c r="G168" i="2" a="1"/>
  <c r="G168" i="2" s="1"/>
  <c r="F168" i="2" a="1"/>
  <c r="F168" i="2" s="1"/>
  <c r="E168" i="2" a="1"/>
  <c r="E168" i="2" s="1"/>
  <c r="P164" i="2"/>
  <c r="O164" i="2"/>
  <c r="N164" i="2"/>
  <c r="M164" i="2"/>
  <c r="L164" i="2"/>
  <c r="K164" i="2"/>
  <c r="J164" i="2"/>
  <c r="I164" i="2"/>
  <c r="H164" i="2"/>
  <c r="G164" i="2"/>
  <c r="F164" i="2"/>
  <c r="E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L20" i="2" l="1"/>
  <c r="L17" i="2"/>
  <c r="L18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<sst xmlns="http://schemas.openxmlformats.org/spreadsheetml/2006/main" count="406" uniqueCount="129">
  <si>
    <t>엑셀을 활용한 재무모델링</t>
    <phoneticPr fontId="2" type="noConversion"/>
  </si>
  <si>
    <t>* Part 개요</t>
    <phoneticPr fontId="2" type="noConversion"/>
  </si>
  <si>
    <t>* 개별 수업의 주요 내용</t>
    <phoneticPr fontId="2" type="noConversion"/>
  </si>
  <si>
    <t>- 100억원의 자기자본과 100억원의 차입금을 조달하여, 신규 호텔 건물을 매입 후 운영 계획</t>
    <phoneticPr fontId="2" type="noConversion"/>
  </si>
  <si>
    <t>- 주요 운영수입 가정과 운영비용 가정 등을 통해 미래 현금흐름을 추정하고, 투자 수익률 추정</t>
    <phoneticPr fontId="2" type="noConversion"/>
  </si>
  <si>
    <t>- 이러한 상황 하에 재무모델링 작성</t>
    <phoneticPr fontId="2" type="noConversion"/>
  </si>
  <si>
    <t>CH01. ChatGPT 활용 엑셀 재무모델링 기초</t>
    <phoneticPr fontId="2" type="noConversion"/>
  </si>
  <si>
    <t>01. 재무모델링에서 주로 사용하는 엑셀 함수 소개</t>
    <phoneticPr fontId="2" type="noConversion"/>
  </si>
  <si>
    <t>CH02. 엑셀 재무모델링 실습</t>
    <phoneticPr fontId="2" type="noConversion"/>
  </si>
  <si>
    <t>01. 가정 Sheet 작성</t>
    <phoneticPr fontId="2" type="noConversion"/>
  </si>
  <si>
    <t>CH03. 엑셀 VBA 기초</t>
    <phoneticPr fontId="2" type="noConversion"/>
  </si>
  <si>
    <t>1. 수학 및 통계 함수</t>
    <phoneticPr fontId="2" type="noConversion"/>
  </si>
  <si>
    <t>SUM()</t>
    <phoneticPr fontId="2" type="noConversion"/>
  </si>
  <si>
    <t>지정된 범위의 합계액을 계산</t>
    <phoneticPr fontId="2" type="noConversion"/>
  </si>
  <si>
    <t>AVERAGE()</t>
    <phoneticPr fontId="2" type="noConversion"/>
  </si>
  <si>
    <t>지정된 범위의 평균 값을 계산</t>
    <phoneticPr fontId="2" type="noConversion"/>
  </si>
  <si>
    <t>MEDIAN()</t>
    <phoneticPr fontId="2" type="noConversion"/>
  </si>
  <si>
    <t>지정된 범위의 중앙값을 계산</t>
    <phoneticPr fontId="2" type="noConversion"/>
  </si>
  <si>
    <t>MIN(), MAX()</t>
    <phoneticPr fontId="2" type="noConversion"/>
  </si>
  <si>
    <t>범위 내 최소값과 최대값을 찾음</t>
    <phoneticPr fontId="2" type="noConversion"/>
  </si>
  <si>
    <t>2. 논리 함수</t>
    <phoneticPr fontId="2" type="noConversion"/>
  </si>
  <si>
    <t>IF()</t>
    <phoneticPr fontId="2" type="noConversion"/>
  </si>
  <si>
    <t>AND()</t>
    <phoneticPr fontId="2" type="noConversion"/>
  </si>
  <si>
    <t>OR()</t>
    <phoneticPr fontId="2" type="noConversion"/>
  </si>
  <si>
    <t>NOT()</t>
    <phoneticPr fontId="2" type="noConversion"/>
  </si>
  <si>
    <t>조건이 참인지 거짓인지에 따라 다른 값을 반환</t>
    <phoneticPr fontId="2" type="noConversion"/>
  </si>
  <si>
    <t>여러 조건을 조합하여 논리적 테스트 수행(모든 인수가 TRUE면 TRUE 반환)</t>
    <phoneticPr fontId="2" type="noConversion"/>
  </si>
  <si>
    <t>여러 조건을 조합하여 논리적 테스트 수행(하나의 인수가 TRUE면 TRUE 반환)</t>
    <phoneticPr fontId="2" type="noConversion"/>
  </si>
  <si>
    <t>논리 값을 반전시킴</t>
    <phoneticPr fontId="2" type="noConversion"/>
  </si>
  <si>
    <t>VLOOKUP()</t>
    <phoneticPr fontId="2" type="noConversion"/>
  </si>
  <si>
    <t>HLOOKUP()</t>
    <phoneticPr fontId="2" type="noConversion"/>
  </si>
  <si>
    <t>XLOOKUP()</t>
    <phoneticPr fontId="2" type="noConversion"/>
  </si>
  <si>
    <t>XLOOKUP(lookup_value, lookup_array, return_array, [if_not_found], [match_mode], [search_mode])</t>
    <phoneticPr fontId="2" type="noConversion"/>
  </si>
  <si>
    <t>INDEX()</t>
    <phoneticPr fontId="2" type="noConversion"/>
  </si>
  <si>
    <t>MATCH()</t>
    <phoneticPr fontId="2" type="noConversion"/>
  </si>
  <si>
    <t>TypeA</t>
    <phoneticPr fontId="2" type="noConversion"/>
  </si>
  <si>
    <t>TypeB</t>
    <phoneticPr fontId="2" type="noConversion"/>
  </si>
  <si>
    <t>TypeC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</si>
  <si>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</si>
  <si>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</si>
  <si>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</si>
  <si>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</si>
  <si>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</si>
  <si>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</si>
  <si>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</si>
  <si>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</si>
  <si>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</si>
  <si>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</si>
  <si>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</si>
  <si>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</si>
  <si>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VLOOKUP 이용 데이터 가져오기</t>
    <phoneticPr fontId="2" type="noConversion"/>
  </si>
  <si>
    <t>HLOOKUP 이용 데이터 가져오기</t>
    <phoneticPr fontId="2" type="noConversion"/>
  </si>
  <si>
    <t>XLOOKUP 이용 데이터 가져오기</t>
    <phoneticPr fontId="2" type="noConversion"/>
  </si>
  <si>
    <t>INDEX()와 MATCH() 결합 사용</t>
    <phoneticPr fontId="2" type="noConversion"/>
  </si>
  <si>
    <t>INDEX와 MATCH 함수 결합하여 사용</t>
    <phoneticPr fontId="2" type="noConversion"/>
  </si>
  <si>
    <t>VLOOKUP과 MATCH 함수 결합하여 사용</t>
    <phoneticPr fontId="2" type="noConversion"/>
  </si>
  <si>
    <t>3. 날짜 및 시간 함수</t>
    <phoneticPr fontId="2" type="noConversion"/>
  </si>
  <si>
    <t>DATE()</t>
    <phoneticPr fontId="2" type="noConversion"/>
  </si>
  <si>
    <t>YEAR()</t>
    <phoneticPr fontId="2" type="noConversion"/>
  </si>
  <si>
    <t>MONTH()</t>
    <phoneticPr fontId="2" type="noConversion"/>
  </si>
  <si>
    <t>DAY()</t>
    <phoneticPr fontId="2" type="noConversion"/>
  </si>
  <si>
    <t>EOMONTH()</t>
    <phoneticPr fontId="2" type="noConversion"/>
  </si>
  <si>
    <t>특정 날짜 생성</t>
    <phoneticPr fontId="2" type="noConversion"/>
  </si>
  <si>
    <t>=DATE(2024, 1, 4)</t>
    <phoneticPr fontId="2" type="noConversion"/>
  </si>
  <si>
    <t>날짜에서 연도 추출</t>
    <phoneticPr fontId="2" type="noConversion"/>
  </si>
  <si>
    <t>날짜에서 월 추출</t>
    <phoneticPr fontId="2" type="noConversion"/>
  </si>
  <si>
    <t>날짜에서 일 추출</t>
    <phoneticPr fontId="2" type="noConversion"/>
  </si>
  <si>
    <t>지정된 날짜로부터 특정 개월 수 후의 월 마지막날 반환</t>
    <phoneticPr fontId="2" type="noConversion"/>
  </si>
  <si>
    <t>=YEAR(J16)</t>
    <phoneticPr fontId="2" type="noConversion"/>
  </si>
  <si>
    <t>=MONTH(J16)</t>
    <phoneticPr fontId="2" type="noConversion"/>
  </si>
  <si>
    <t>=DAY(J16)</t>
    <phoneticPr fontId="2" type="noConversion"/>
  </si>
  <si>
    <t>=EOMONTH(J16, 1)</t>
    <phoneticPr fontId="2" type="noConversion"/>
  </si>
  <si>
    <t>4. 조건부 서식 및 배열 함수</t>
    <phoneticPr fontId="2" type="noConversion"/>
  </si>
  <si>
    <t>SUMIFS()</t>
    <phoneticPr fontId="2" type="noConversion"/>
  </si>
  <si>
    <t>조건에 따라 범위의 합계를 계산</t>
    <phoneticPr fontId="2" type="noConversion"/>
  </si>
  <si>
    <t>COUNTIFS()</t>
    <phoneticPr fontId="2" type="noConversion"/>
  </si>
  <si>
    <t>조건을 충족하는 셀의 개수를 계산</t>
    <phoneticPr fontId="2" type="noConversion"/>
  </si>
  <si>
    <t>AVERAGEIFS()</t>
    <phoneticPr fontId="2" type="noConversion"/>
  </si>
  <si>
    <t>조건을 만족하는 값들의 평균을 계산</t>
    <phoneticPr fontId="2" type="noConversion"/>
  </si>
  <si>
    <t>샘플데이터를 이용한 함수 사용 예시</t>
    <phoneticPr fontId="2" type="noConversion"/>
  </si>
  <si>
    <t>샘플데이터 : 월별 객실 판매단가 가정</t>
    <phoneticPr fontId="2" type="noConversion"/>
  </si>
  <si>
    <t>샘플데이터 : 일별 객실 판매 데이터</t>
    <phoneticPr fontId="2" type="noConversion"/>
  </si>
  <si>
    <t>hana1234</t>
    <phoneticPr fontId="2" type="noConversion"/>
  </si>
  <si>
    <t>객실수입</t>
    <phoneticPr fontId="2" type="noConversion"/>
  </si>
  <si>
    <t>호텔스닷컴</t>
    <phoneticPr fontId="2" type="noConversion"/>
  </si>
  <si>
    <t>객실 매출</t>
    <phoneticPr fontId="2" type="noConversion"/>
  </si>
  <si>
    <t>호텔스넷</t>
    <phoneticPr fontId="2" type="noConversion"/>
  </si>
  <si>
    <t>hana4321</t>
    <phoneticPr fontId="2" type="noConversion"/>
  </si>
  <si>
    <t>급여</t>
    <phoneticPr fontId="2" type="noConversion"/>
  </si>
  <si>
    <t>종업원급여</t>
    <phoneticPr fontId="2" type="noConversion"/>
  </si>
  <si>
    <t>판매수수료</t>
    <phoneticPr fontId="2" type="noConversion"/>
  </si>
  <si>
    <t>객실판매수수료</t>
    <phoneticPr fontId="2" type="noConversion"/>
  </si>
  <si>
    <t>고객용품비</t>
    <phoneticPr fontId="2" type="noConversion"/>
  </si>
  <si>
    <t>ABC용품사</t>
    <phoneticPr fontId="2" type="noConversion"/>
  </si>
  <si>
    <t>고객용품비 지출</t>
    <phoneticPr fontId="2" type="noConversion"/>
  </si>
  <si>
    <t>수도광열비</t>
    <phoneticPr fontId="2" type="noConversion"/>
  </si>
  <si>
    <t>수도광열비 등</t>
    <phoneticPr fontId="2" type="noConversion"/>
  </si>
  <si>
    <t>노무용역비</t>
    <phoneticPr fontId="2" type="noConversion"/>
  </si>
  <si>
    <t>노무용역사</t>
    <phoneticPr fontId="2" type="noConversion"/>
  </si>
  <si>
    <t>세금과공과</t>
    <phoneticPr fontId="2" type="noConversion"/>
  </si>
  <si>
    <t>기타영업비용</t>
    <phoneticPr fontId="2" type="noConversion"/>
  </si>
  <si>
    <t>A사</t>
    <phoneticPr fontId="2" type="noConversion"/>
  </si>
  <si>
    <t>영업비용A</t>
    <phoneticPr fontId="2" type="noConversion"/>
  </si>
  <si>
    <t>B사</t>
    <phoneticPr fontId="2" type="noConversion"/>
  </si>
  <si>
    <t>영업비용B</t>
    <phoneticPr fontId="2" type="noConversion"/>
  </si>
  <si>
    <t>영업비용C</t>
    <phoneticPr fontId="2" type="noConversion"/>
  </si>
  <si>
    <t>C사</t>
    <phoneticPr fontId="2" type="noConversion"/>
  </si>
  <si>
    <t>영업비용D</t>
    <phoneticPr fontId="2" type="noConversion"/>
  </si>
  <si>
    <t>영업비용E</t>
    <phoneticPr fontId="2" type="noConversion"/>
  </si>
  <si>
    <t>계좌ID</t>
    <phoneticPr fontId="2" type="noConversion"/>
  </si>
  <si>
    <t>날짜</t>
    <phoneticPr fontId="2" type="noConversion"/>
  </si>
  <si>
    <t>거래처</t>
    <phoneticPr fontId="2" type="noConversion"/>
  </si>
  <si>
    <t>구분</t>
    <phoneticPr fontId="2" type="noConversion"/>
  </si>
  <si>
    <t>입금액</t>
    <phoneticPr fontId="2" type="noConversion"/>
  </si>
  <si>
    <t>출금액</t>
    <phoneticPr fontId="2" type="noConversion"/>
  </si>
  <si>
    <t>비고</t>
    <phoneticPr fontId="2" type="noConversion"/>
  </si>
  <si>
    <t>=SUMIFS($H$31:$H$83,$G$31:$G$83,"호텔스닷컴",$E$31:$E$83,"&gt;=2024-01-16")</t>
    <phoneticPr fontId="2" type="noConversion"/>
  </si>
  <si>
    <t>=COUNTIFS($G$31:$G$83,"호텔스닷컴",$E$31:$E$83,"&gt;=2024-01-16")</t>
    <phoneticPr fontId="2" type="noConversion"/>
  </si>
  <si>
    <t>SUMIFS(sum_range, criteria_range1, criteria1, criteria_range2, criteria2, ...)</t>
    <phoneticPr fontId="2" type="noConversion"/>
  </si>
  <si>
    <t>COUNTIFS(criteria_range1, criteria1, criteria_range2, criteria2, ...)</t>
    <phoneticPr fontId="2" type="noConversion"/>
  </si>
  <si>
    <t>AVERAGEIFS(average_range, criteria_range1, criteria1, criteria_range2, criteria2, ...)</t>
    <phoneticPr fontId="2" type="noConversion"/>
  </si>
  <si>
    <t>=AVERAGEIFS($H$31:$H$83,$G$31:$G$83,"호텔스닷컴",$E$31:$E$83,"&gt;=2024-01-16")</t>
    <phoneticPr fontId="2" type="noConversion"/>
  </si>
  <si>
    <t>5. 참조 및 조회 함수</t>
    <phoneticPr fontId="2" type="noConversion"/>
  </si>
  <si>
    <t>02. 엑셀 재무모델링 기초</t>
    <phoneticPr fontId="2" type="noConversion"/>
  </si>
  <si>
    <t>02. Index, 자금조달 Sheet 작성</t>
    <phoneticPr fontId="2" type="noConversion"/>
  </si>
  <si>
    <t>03. 운영수입 및 운영비용 Sheet 작성</t>
    <phoneticPr fontId="2" type="noConversion"/>
  </si>
  <si>
    <t>04. Cashflow Sheet 작성</t>
    <phoneticPr fontId="2" type="noConversion"/>
  </si>
  <si>
    <t>01. 엑셀 VBA 기초 내용 실습</t>
    <phoneticPr fontId="2" type="noConversion"/>
  </si>
  <si>
    <t>02. 엑셀 VBA 활용 재무모델 시나리오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</si>
</sst>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\-mm\-dd;@"/>
  </numFmts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88</xdr:row>
      <xdr:rowOff>12699</xdr:rowOff>
    </xdr:from>
    <xdr:to>
      <xdr:col>9</xdr:col>
      <xdr:colOff>825500</xdr:colOff>
      <xdr:row>111</xdr:row>
      <xdr:rowOff>163145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4A6D9BE-9107-8486-5EE1-82AF3B2E43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3695699"/>
          <a:ext cx="7315200" cy="5408246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111</xdr:row>
      <xdr:rowOff>165100</xdr:rowOff>
    </xdr:from>
    <xdr:to>
      <xdr:col>9</xdr:col>
      <xdr:colOff>825500</xdr:colOff>
      <xdr:row>131</xdr:row>
      <xdr:rowOff>977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E5564C-44A3-9764-D026-126382D1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9105900"/>
          <a:ext cx="7315200" cy="4407877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88</xdr:row>
      <xdr:rowOff>0</xdr:rowOff>
    </xdr:from>
    <xdr:to>
      <xdr:col>18</xdr:col>
      <xdr:colOff>660400</xdr:colOff>
      <xdr:row>111</xdr:row>
      <xdr:rowOff>212969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BA3D0CD-BDA9-89ED-3028-DDE076A2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56600" y="3683000"/>
          <a:ext cx="7315200" cy="547076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111</xdr:row>
      <xdr:rowOff>215900</xdr:rowOff>
    </xdr:from>
    <xdr:to>
      <xdr:col>18</xdr:col>
      <xdr:colOff>660400</xdr:colOff>
      <xdr:row>126</xdr:row>
      <xdr:rowOff>225669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E6FAE16-3CFE-4BAB-4755-BFE94E07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56600" y="9156700"/>
          <a:ext cx="7315200" cy="3438769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88</xdr:row>
      <xdr:rowOff>12700</xdr:rowOff>
    </xdr:from>
    <xdr:to>
      <xdr:col>27</xdr:col>
      <xdr:colOff>660400</xdr:colOff>
      <xdr:row>105</xdr:row>
      <xdr:rowOff>37893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B6B15CA-EFAB-2673-8848-83938773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9100" y="3695700"/>
          <a:ext cx="7315200" cy="3911393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107</xdr:row>
      <xdr:rowOff>12700</xdr:rowOff>
    </xdr:from>
    <xdr:to>
      <xdr:col>27</xdr:col>
      <xdr:colOff>660400</xdr:colOff>
      <xdr:row>116</xdr:row>
      <xdr:rowOff>75215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1D61323-0ED7-B495-DC35-7124393DB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29100" y="8039100"/>
          <a:ext cx="7315200" cy="2119915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116</xdr:row>
      <xdr:rowOff>76200</xdr:rowOff>
    </xdr:from>
    <xdr:to>
      <xdr:col>27</xdr:col>
      <xdr:colOff>660400</xdr:colOff>
      <xdr:row>133</xdr:row>
      <xdr:rowOff>131251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C433C7A-80E6-D8E8-E464-46A003A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9100" y="10160000"/>
          <a:ext cx="7315200" cy="3941251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</xdr:colOff>
      <xdr:row>88</xdr:row>
      <xdr:rowOff>12700</xdr:rowOff>
    </xdr:from>
    <xdr:to>
      <xdr:col>36</xdr:col>
      <xdr:colOff>660400</xdr:colOff>
      <xdr:row>112</xdr:row>
      <xdr:rowOff>130434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25C4170-5F7F-4818-3F52-3E48E2E4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01600" y="3695700"/>
          <a:ext cx="7315200" cy="5604134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</xdr:colOff>
      <xdr:row>112</xdr:row>
      <xdr:rowOff>127000</xdr:rowOff>
    </xdr:from>
    <xdr:to>
      <xdr:col>36</xdr:col>
      <xdr:colOff>660400</xdr:colOff>
      <xdr:row>130</xdr:row>
      <xdr:rowOff>140736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AECDE94-8D50-A074-30CE-7EB699EF1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01600" y="9880600"/>
          <a:ext cx="7315200" cy="4128536"/>
        </a:xfrm>
        <a:prstGeom prst="rect">
          <a:avLst/>
        </a:prstGeom>
      </xdr:spPr>
    </xdr:pic>
    <xdr:clientData/>
  </xdr:twoCellAnchor>
  <xdr:twoCellAnchor editAs="oneCell">
    <xdr:from>
      <xdr:col>29</xdr:col>
      <xdr:colOff>12700</xdr:colOff>
      <xdr:row>130</xdr:row>
      <xdr:rowOff>139700</xdr:rowOff>
    </xdr:from>
    <xdr:to>
      <xdr:col>36</xdr:col>
      <xdr:colOff>660400</xdr:colOff>
      <xdr:row>140</xdr:row>
      <xdr:rowOff>20004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3263BD3-9D9C-52DB-D9AD-0899472CF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501600" y="14008100"/>
          <a:ext cx="7315200" cy="2166304"/>
        </a:xfrm>
        <a:prstGeom prst="rect">
          <a:avLst/>
        </a:prstGeom>
      </xdr:spPr>
    </xdr:pic>
    <xdr:clientData/>
  </xdr:twoCellAnchor>
  <xdr:twoCellAnchor editAs="oneCell">
    <xdr:from>
      <xdr:col>38</xdr:col>
      <xdr:colOff>12700</xdr:colOff>
      <xdr:row>88</xdr:row>
      <xdr:rowOff>12700</xdr:rowOff>
    </xdr:from>
    <xdr:to>
      <xdr:col>45</xdr:col>
      <xdr:colOff>660400</xdr:colOff>
      <xdr:row>105</xdr:row>
      <xdr:rowOff>160848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3385587-ED1E-7433-E76D-5760CED51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074100" y="4279900"/>
          <a:ext cx="7315200" cy="4034348"/>
        </a:xfrm>
        <a:prstGeom prst="rect">
          <a:avLst/>
        </a:prstGeom>
      </xdr:spPr>
    </xdr:pic>
    <xdr:clientData/>
  </xdr:twoCellAnchor>
  <xdr:twoCellAnchor editAs="oneCell">
    <xdr:from>
      <xdr:col>38</xdr:col>
      <xdr:colOff>12700</xdr:colOff>
      <xdr:row>105</xdr:row>
      <xdr:rowOff>152400</xdr:rowOff>
    </xdr:from>
    <xdr:to>
      <xdr:col>45</xdr:col>
      <xdr:colOff>660400</xdr:colOff>
      <xdr:row>128</xdr:row>
      <xdr:rowOff>153381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6E7F16F-A48B-E63B-8EAE-A2F6AFD52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074100" y="8305800"/>
          <a:ext cx="7315200" cy="5258781"/>
        </a:xfrm>
        <a:prstGeom prst="rect">
          <a:avLst/>
        </a:prstGeom>
      </xdr:spPr>
    </xdr:pic>
    <xdr:clientData/>
  </xdr:twoCellAnchor>
  <xdr:twoCellAnchor editAs="oneCell">
    <xdr:from>
      <xdr:col>38</xdr:col>
      <xdr:colOff>12700</xdr:colOff>
      <xdr:row>128</xdr:row>
      <xdr:rowOff>152400</xdr:rowOff>
    </xdr:from>
    <xdr:to>
      <xdr:col>45</xdr:col>
      <xdr:colOff>660400</xdr:colOff>
      <xdr:row>144</xdr:row>
      <xdr:rowOff>73911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BFED55E-5A8C-BAB9-5A7D-72409BAC1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4074100" y="13563600"/>
          <a:ext cx="7315200" cy="3579111"/>
        </a:xfrm>
        <a:prstGeom prst="rect">
          <a:avLst/>
        </a:prstGeom>
      </xdr:spPr>
    </xdr:pic>
    <xdr:clientData/>
  </xdr:twoCellAnchor>
  <xdr:twoCellAnchor editAs="oneCell">
    <xdr:from>
      <xdr:col>20</xdr:col>
      <xdr:colOff>12700</xdr:colOff>
      <xdr:row>133</xdr:row>
      <xdr:rowOff>127000</xdr:rowOff>
    </xdr:from>
    <xdr:to>
      <xdr:col>27</xdr:col>
      <xdr:colOff>660400</xdr:colOff>
      <xdr:row>143</xdr:row>
      <xdr:rowOff>194975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F1EE9F59-A2FA-7927-C1E7-DBC90319D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29100" y="14681200"/>
          <a:ext cx="7315200" cy="2353975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127</xdr:row>
      <xdr:rowOff>0</xdr:rowOff>
    </xdr:from>
    <xdr:to>
      <xdr:col>18</xdr:col>
      <xdr:colOff>660400</xdr:colOff>
      <xdr:row>137</xdr:row>
      <xdr:rowOff>168031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F5CD10C8-2332-02D5-C8D0-DB611979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356600" y="13182600"/>
          <a:ext cx="7315200" cy="2454031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131</xdr:row>
      <xdr:rowOff>0</xdr:rowOff>
    </xdr:from>
    <xdr:to>
      <xdr:col>9</xdr:col>
      <xdr:colOff>825500</xdr:colOff>
      <xdr:row>141</xdr:row>
      <xdr:rowOff>183662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FB128698-2AEF-E4A5-D117-F3B887D18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4000" y="14097000"/>
          <a:ext cx="7315200" cy="2469662"/>
        </a:xfrm>
        <a:prstGeom prst="rect">
          <a:avLst/>
        </a:prstGeom>
      </xdr:spPr>
    </xdr:pic>
    <xdr:clientData/>
  </xdr:twoCellAnchor>
  <xdr:twoCellAnchor editAs="oneCell">
    <xdr:from>
      <xdr:col>47</xdr:col>
      <xdr:colOff>12700</xdr:colOff>
      <xdr:row>88</xdr:row>
      <xdr:rowOff>12700</xdr:rowOff>
    </xdr:from>
    <xdr:to>
      <xdr:col>54</xdr:col>
      <xdr:colOff>660400</xdr:colOff>
      <xdr:row>109</xdr:row>
      <xdr:rowOff>213946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52FBAC6-90D0-3B03-63CD-86458EF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646600" y="4279900"/>
          <a:ext cx="7315200" cy="5001846"/>
        </a:xfrm>
        <a:prstGeom prst="rect">
          <a:avLst/>
        </a:prstGeom>
      </xdr:spPr>
    </xdr:pic>
    <xdr:clientData/>
  </xdr:twoCellAnchor>
  <xdr:twoCellAnchor editAs="oneCell">
    <xdr:from>
      <xdr:col>47</xdr:col>
      <xdr:colOff>12700</xdr:colOff>
      <xdr:row>109</xdr:row>
      <xdr:rowOff>203200</xdr:rowOff>
    </xdr:from>
    <xdr:to>
      <xdr:col>54</xdr:col>
      <xdr:colOff>660400</xdr:colOff>
      <xdr:row>134</xdr:row>
      <xdr:rowOff>99646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5319CD04-55EB-932E-F56E-E3B65B9E6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646600" y="9271000"/>
          <a:ext cx="7315200" cy="5611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2E3D-45B0-0A43-B732-FAE236EEF9C3}">
  <dimension ref="A1:C19"/>
  <sheetViews>
    <sheetView tabSelected="1" zoomScale="160" zoomScaleNormal="160" workbookViewId="0">
      <selection activeCell="G14" sqref="G14"/>
    </sheetView>
  </sheetViews>
  <sheetFormatPr baseColWidth="10" defaultRowHeight="18"/>
  <cols>
    <col min="1" max="3" width="2.7109375" customWidth="1"/>
  </cols>
  <sheetData>
    <row r="1" spans="1:3" ht="20">
      <c r="A1" s="2" t="s">
        <v>0</v>
      </c>
    </row>
    <row r="3" spans="1:3">
      <c r="A3" s="1" t="s">
        <v>1</v>
      </c>
    </row>
    <row r="4" spans="1:3">
      <c r="B4" s="3" t="s">
        <v>3</v>
      </c>
    </row>
    <row r="5" spans="1:3">
      <c r="B5" s="3" t="s">
        <v>4</v>
      </c>
    </row>
    <row r="6" spans="1:3">
      <c r="B6" s="3" t="s">
        <v>5</v>
      </c>
    </row>
    <row r="8" spans="1:3">
      <c r="A8" s="1" t="s">
        <v>2</v>
      </c>
    </row>
    <row r="9" spans="1:3">
      <c r="B9" t="s">
        <v>6</v>
      </c>
    </row>
    <row r="10" spans="1:3">
      <c r="C10" s="3" t="s">
        <v>7</v>
      </c>
    </row>
    <row r="11" spans="1:3">
      <c r="C11" s="3" t="s">
        <v>123</v>
      </c>
    </row>
    <row r="12" spans="1:3">
      <c r="B12" t="s">
        <v>8</v>
      </c>
    </row>
    <row r="13" spans="1:3">
      <c r="C13" s="3" t="s">
        <v>9</v>
      </c>
    </row>
    <row r="14" spans="1:3">
      <c r="C14" s="3" t="s">
        <v>124</v>
      </c>
    </row>
    <row r="15" spans="1:3">
      <c r="C15" s="3" t="s">
        <v>125</v>
      </c>
    </row>
    <row r="16" spans="1:3">
      <c r="C16" s="3" t="s">
        <v>126</v>
      </c>
    </row>
    <row r="17" spans="2:3">
      <c r="B17" t="s">
        <v>10</v>
      </c>
    </row>
    <row r="18" spans="2:3">
      <c r="C18" s="3" t="s">
        <v>127</v>
      </c>
    </row>
    <row r="19" spans="2:3">
      <c r="C19" s="3" t="s">
        <v>128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9FCA-C6D7-C647-9081-47E36315C9B2}">
  <dimension ref="A1:AV187"/>
  <sheetViews>
    <sheetView zoomScale="210" zoomScaleNormal="210" workbookViewId="0">
      <selection activeCell="E156" sqref="E156"/>
    </sheetView>
  </sheetViews>
  <sheetFormatPr baseColWidth="10" defaultRowHeight="18"/>
  <cols>
    <col min="1" max="3" width="2.7109375" customWidth="1"/>
    <col min="8" max="9" width="12.42578125" customWidth="1"/>
    <col min="10" max="10" width="14.85546875" customWidth="1"/>
  </cols>
  <sheetData>
    <row r="1" spans="1:12" ht="23">
      <c r="A1" s="10" t="s">
        <v>7</v>
      </c>
    </row>
    <row r="3" spans="1:12" ht="20">
      <c r="A3" s="2" t="s">
        <v>11</v>
      </c>
    </row>
    <row r="4" spans="1:12" ht="20">
      <c r="A4" s="4"/>
      <c r="B4" s="1" t="s">
        <v>12</v>
      </c>
      <c r="E4" t="s">
        <v>13</v>
      </c>
    </row>
    <row r="5" spans="1:12" ht="20">
      <c r="A5" s="4"/>
      <c r="B5" s="1" t="s">
        <v>14</v>
      </c>
      <c r="E5" t="s">
        <v>15</v>
      </c>
    </row>
    <row r="6" spans="1:12" ht="20">
      <c r="A6" s="4"/>
      <c r="B6" s="1" t="s">
        <v>16</v>
      </c>
      <c r="E6" t="s">
        <v>17</v>
      </c>
    </row>
    <row r="7" spans="1:12" ht="20">
      <c r="A7" s="2"/>
      <c r="B7" s="1" t="s">
        <v>18</v>
      </c>
      <c r="E7" t="s">
        <v>19</v>
      </c>
    </row>
    <row r="8" spans="1:12" ht="20">
      <c r="A8" s="2"/>
      <c r="B8" s="1"/>
    </row>
    <row r="9" spans="1:12" ht="20">
      <c r="A9" s="2" t="s">
        <v>20</v>
      </c>
      <c r="B9" s="1"/>
    </row>
    <row r="10" spans="1:12" ht="20">
      <c r="A10" s="2"/>
      <c r="B10" s="1" t="s">
        <v>21</v>
      </c>
      <c r="E10" t="s">
        <v>25</v>
      </c>
    </row>
    <row r="11" spans="1:12" ht="20">
      <c r="A11" s="2"/>
      <c r="B11" s="1" t="s">
        <v>22</v>
      </c>
      <c r="E11" t="s">
        <v>26</v>
      </c>
    </row>
    <row r="12" spans="1:12" ht="20">
      <c r="A12" s="2"/>
      <c r="B12" s="1" t="s">
        <v>23</v>
      </c>
      <c r="E12" t="s">
        <v>27</v>
      </c>
    </row>
    <row r="13" spans="1:12" ht="20">
      <c r="A13" s="2"/>
      <c r="B13" s="1" t="s">
        <v>24</v>
      </c>
      <c r="E13" t="s">
        <v>28</v>
      </c>
    </row>
    <row r="14" spans="1:12" ht="20">
      <c r="A14" s="2"/>
      <c r="B14" s="1"/>
    </row>
    <row r="15" spans="1:12" ht="20">
      <c r="A15" s="2" t="s">
        <v>56</v>
      </c>
      <c r="B15" s="1"/>
    </row>
    <row r="16" spans="1:12" ht="20">
      <c r="A16" s="2"/>
      <c r="B16" s="1" t="s">
        <v>57</v>
      </c>
      <c r="E16" t="s">
        <v>62</v>
      </c>
      <c r="J16" s="3" t="s">
        <v>63</v>
      </c>
      <c r="L16" s="7">
        <f>DATE(2024, 1, 4)</f>
        <v>45295</v>
      </c>
    </row>
    <row r="17" spans="1:12" ht="20">
      <c r="A17" s="2"/>
      <c r="B17" s="1" t="s">
        <v>58</v>
      </c>
      <c r="E17" t="s">
        <v>64</v>
      </c>
      <c r="J17" s="3" t="s">
        <v>68</v>
      </c>
      <c r="L17" s="3">
        <f>YEAR(L16)</f>
        <v>2024</v>
      </c>
    </row>
    <row r="18" spans="1:12" ht="20">
      <c r="A18" s="2"/>
      <c r="B18" s="1" t="s">
        <v>59</v>
      </c>
      <c r="E18" t="s">
        <v>65</v>
      </c>
      <c r="J18" s="3" t="s">
        <v>69</v>
      </c>
      <c r="L18" s="3">
        <f>MONTH(L16)</f>
        <v>1</v>
      </c>
    </row>
    <row r="19" spans="1:12" ht="20">
      <c r="A19" s="2"/>
      <c r="B19" s="1" t="s">
        <v>60</v>
      </c>
      <c r="E19" t="s">
        <v>66</v>
      </c>
      <c r="J19" s="3" t="s">
        <v>70</v>
      </c>
      <c r="L19" s="3">
        <f>DAY(L16)</f>
        <v>4</v>
      </c>
    </row>
    <row r="20" spans="1:12" ht="20">
      <c r="A20" s="2"/>
      <c r="B20" s="1" t="s">
        <v>61</v>
      </c>
      <c r="E20" t="s">
        <v>67</v>
      </c>
      <c r="J20" s="3" t="s">
        <v>71</v>
      </c>
      <c r="L20" s="7">
        <f>EOMONTH(L16, 1)</f>
        <v>45351</v>
      </c>
    </row>
    <row r="21" spans="1:12" ht="20">
      <c r="A21" s="2"/>
      <c r="B21" s="1"/>
    </row>
    <row r="22" spans="1:12" ht="20">
      <c r="A22" s="2" t="s">
        <v>72</v>
      </c>
      <c r="B22" s="1"/>
    </row>
    <row r="23" spans="1:12" ht="20">
      <c r="A23" s="2"/>
      <c r="B23" s="1" t="s">
        <v>73</v>
      </c>
      <c r="E23" t="s">
        <v>74</v>
      </c>
    </row>
    <row r="24" spans="1:12" ht="20">
      <c r="A24" s="2"/>
      <c r="B24" s="1" t="s">
        <v>75</v>
      </c>
      <c r="E24" t="s">
        <v>76</v>
      </c>
    </row>
    <row r="25" spans="1:12" ht="20">
      <c r="A25" s="2"/>
      <c r="B25" s="1" t="s">
        <v>77</v>
      </c>
      <c r="E25" t="s">
        <v>78</v>
      </c>
    </row>
    <row r="26" spans="1:12" ht="20">
      <c r="A26" s="2"/>
      <c r="B26" s="1"/>
    </row>
    <row r="27" spans="1:12" ht="20">
      <c r="A27" s="2"/>
      <c r="B27" s="1"/>
    </row>
    <row r="28" spans="1:12" ht="20">
      <c r="A28" s="2"/>
      <c r="B28" s="2" t="s">
        <v>79</v>
      </c>
    </row>
    <row r="29" spans="1:12" ht="20">
      <c r="A29" s="2"/>
      <c r="C29" s="1" t="s">
        <v>81</v>
      </c>
    </row>
    <row r="30" spans="1:12" ht="20">
      <c r="A30" s="2"/>
      <c r="C30" s="1"/>
      <c r="D30" t="s">
        <v>109</v>
      </c>
      <c r="E30" t="s">
        <v>110</v>
      </c>
      <c r="F30" t="s">
        <v>112</v>
      </c>
      <c r="G30" t="s">
        <v>111</v>
      </c>
      <c r="H30" t="s">
        <v>113</v>
      </c>
      <c r="I30" t="s">
        <v>114</v>
      </c>
      <c r="J30" t="s">
        <v>115</v>
      </c>
      <c r="L30" s="9" t="s">
        <v>118</v>
      </c>
    </row>
    <row r="31" spans="1:12" ht="20">
      <c r="A31" s="2"/>
      <c r="B31" s="1"/>
      <c r="D31" t="s">
        <v>82</v>
      </c>
      <c r="E31" s="8">
        <v>45294</v>
      </c>
      <c r="F31" t="s">
        <v>83</v>
      </c>
      <c r="G31" t="s">
        <v>84</v>
      </c>
      <c r="H31" s="5">
        <v>30000000</v>
      </c>
      <c r="I31" s="5">
        <v>0</v>
      </c>
      <c r="J31" t="s">
        <v>85</v>
      </c>
      <c r="L31" s="3" t="s">
        <v>116</v>
      </c>
    </row>
    <row r="32" spans="1:12" ht="20">
      <c r="A32" s="2"/>
      <c r="B32" s="1"/>
      <c r="D32" t="s">
        <v>82</v>
      </c>
      <c r="E32" s="8">
        <v>45295</v>
      </c>
      <c r="F32" t="s">
        <v>83</v>
      </c>
      <c r="G32" t="s">
        <v>86</v>
      </c>
      <c r="H32" s="5">
        <v>35000000</v>
      </c>
      <c r="I32" s="5">
        <v>0</v>
      </c>
      <c r="J32" t="s">
        <v>85</v>
      </c>
      <c r="L32">
        <f>SUMIFS($H$31:$H$83,$G$31:$G$83,"호텔스닷컴",$E$31:$E$83,"&gt;=2024-01-16")</f>
        <v>270000000</v>
      </c>
    </row>
    <row r="33" spans="1:12" ht="20">
      <c r="A33" s="2"/>
      <c r="B33" s="1"/>
      <c r="D33" t="s">
        <v>82</v>
      </c>
      <c r="E33" s="8">
        <v>45296</v>
      </c>
      <c r="F33" t="s">
        <v>83</v>
      </c>
      <c r="G33" t="s">
        <v>84</v>
      </c>
      <c r="H33" s="5">
        <v>23000000</v>
      </c>
      <c r="I33" s="5">
        <v>0</v>
      </c>
      <c r="J33" t="s">
        <v>85</v>
      </c>
    </row>
    <row r="34" spans="1:12" ht="20">
      <c r="A34" s="2"/>
      <c r="B34" s="1"/>
      <c r="D34" t="s">
        <v>82</v>
      </c>
      <c r="E34" s="8">
        <v>45297</v>
      </c>
      <c r="F34" t="s">
        <v>83</v>
      </c>
      <c r="G34" t="s">
        <v>86</v>
      </c>
      <c r="H34" s="5">
        <v>33000000</v>
      </c>
      <c r="I34" s="5">
        <v>0</v>
      </c>
      <c r="J34" t="s">
        <v>85</v>
      </c>
      <c r="L34" s="9" t="s">
        <v>119</v>
      </c>
    </row>
    <row r="35" spans="1:12" ht="20">
      <c r="A35" s="2"/>
      <c r="B35" s="1"/>
      <c r="D35" t="s">
        <v>82</v>
      </c>
      <c r="E35" s="8">
        <v>45298</v>
      </c>
      <c r="F35" t="s">
        <v>83</v>
      </c>
      <c r="G35" t="s">
        <v>84</v>
      </c>
      <c r="H35" s="5">
        <v>27000000</v>
      </c>
      <c r="I35" s="5">
        <v>0</v>
      </c>
      <c r="J35" t="s">
        <v>85</v>
      </c>
      <c r="L35" s="3" t="s">
        <v>117</v>
      </c>
    </row>
    <row r="36" spans="1:12" ht="20">
      <c r="A36" s="2"/>
      <c r="B36" s="1"/>
      <c r="D36" t="s">
        <v>82</v>
      </c>
      <c r="E36" s="8">
        <v>45299</v>
      </c>
      <c r="F36" t="s">
        <v>83</v>
      </c>
      <c r="G36" t="s">
        <v>86</v>
      </c>
      <c r="H36" s="5">
        <v>26000000</v>
      </c>
      <c r="I36" s="5">
        <v>0</v>
      </c>
      <c r="J36" t="s">
        <v>85</v>
      </c>
      <c r="L36">
        <f>COUNTIFS($G$31:$G$83,"호텔스닷컴",$E$31:$E$83,"&gt;=2024-01-16")</f>
        <v>11</v>
      </c>
    </row>
    <row r="37" spans="1:12" ht="20">
      <c r="A37" s="2"/>
      <c r="B37" s="1"/>
      <c r="D37" t="s">
        <v>82</v>
      </c>
      <c r="E37" s="8">
        <v>45300</v>
      </c>
      <c r="F37" t="s">
        <v>83</v>
      </c>
      <c r="G37" t="s">
        <v>84</v>
      </c>
      <c r="H37" s="5">
        <v>38000000</v>
      </c>
      <c r="I37" s="5">
        <v>0</v>
      </c>
      <c r="J37" t="s">
        <v>85</v>
      </c>
    </row>
    <row r="38" spans="1:12" ht="20">
      <c r="A38" s="2"/>
      <c r="B38" s="1"/>
      <c r="D38" t="s">
        <v>82</v>
      </c>
      <c r="E38" s="8">
        <v>45301</v>
      </c>
      <c r="F38" t="s">
        <v>83</v>
      </c>
      <c r="G38" t="s">
        <v>86</v>
      </c>
      <c r="H38" s="5">
        <v>37000000</v>
      </c>
      <c r="I38" s="5">
        <v>0</v>
      </c>
      <c r="J38" t="s">
        <v>85</v>
      </c>
      <c r="L38" s="9" t="s">
        <v>120</v>
      </c>
    </row>
    <row r="39" spans="1:12" ht="20">
      <c r="A39" s="2"/>
      <c r="B39" s="1"/>
      <c r="D39" t="s">
        <v>82</v>
      </c>
      <c r="E39" s="8">
        <v>45302</v>
      </c>
      <c r="F39" t="s">
        <v>83</v>
      </c>
      <c r="G39" t="s">
        <v>84</v>
      </c>
      <c r="H39" s="5">
        <v>35000000</v>
      </c>
      <c r="I39" s="5">
        <v>0</v>
      </c>
      <c r="J39" t="s">
        <v>85</v>
      </c>
      <c r="L39" s="3" t="s">
        <v>121</v>
      </c>
    </row>
    <row r="40" spans="1:12" ht="20">
      <c r="A40" s="2"/>
      <c r="B40" s="1"/>
      <c r="D40" t="s">
        <v>82</v>
      </c>
      <c r="E40" s="8">
        <v>45303</v>
      </c>
      <c r="F40" t="s">
        <v>83</v>
      </c>
      <c r="G40" t="s">
        <v>86</v>
      </c>
      <c r="H40" s="5">
        <v>38000000</v>
      </c>
      <c r="I40" s="5">
        <v>0</v>
      </c>
      <c r="J40" t="s">
        <v>85</v>
      </c>
      <c r="L40">
        <f>AVERAGEIFS($H$31:$H$83,$G$31:$G$83,"호텔스닷컴",$E$31:$E$83,"&gt;=2024-01-16")</f>
        <v>24545454.545454547</v>
      </c>
    </row>
    <row r="41" spans="1:12" ht="20">
      <c r="A41" s="2"/>
      <c r="B41" s="1"/>
      <c r="D41" t="s">
        <v>82</v>
      </c>
      <c r="E41" s="8">
        <v>45304</v>
      </c>
      <c r="F41" t="s">
        <v>83</v>
      </c>
      <c r="G41" t="s">
        <v>84</v>
      </c>
      <c r="H41" s="5">
        <v>21000000</v>
      </c>
      <c r="I41" s="5">
        <v>0</v>
      </c>
      <c r="J41" t="s">
        <v>85</v>
      </c>
    </row>
    <row r="42" spans="1:12" ht="20">
      <c r="A42" s="2"/>
      <c r="B42" s="1"/>
      <c r="D42" t="s">
        <v>82</v>
      </c>
      <c r="E42" s="8">
        <v>45305</v>
      </c>
      <c r="F42" t="s">
        <v>83</v>
      </c>
      <c r="G42" t="s">
        <v>86</v>
      </c>
      <c r="H42" s="5">
        <v>34000000</v>
      </c>
      <c r="I42" s="5">
        <v>0</v>
      </c>
      <c r="J42" t="s">
        <v>85</v>
      </c>
    </row>
    <row r="43" spans="1:12" ht="20">
      <c r="A43" s="2"/>
      <c r="B43" s="1"/>
      <c r="D43" t="s">
        <v>82</v>
      </c>
      <c r="E43" s="8">
        <v>45306</v>
      </c>
      <c r="F43" t="s">
        <v>83</v>
      </c>
      <c r="G43" t="s">
        <v>84</v>
      </c>
      <c r="H43" s="5">
        <v>23000000</v>
      </c>
      <c r="I43" s="5">
        <v>0</v>
      </c>
      <c r="J43" t="s">
        <v>85</v>
      </c>
    </row>
    <row r="44" spans="1:12" ht="20">
      <c r="A44" s="2"/>
      <c r="B44" s="1"/>
      <c r="D44" t="s">
        <v>82</v>
      </c>
      <c r="E44" s="8">
        <v>45307</v>
      </c>
      <c r="F44" t="s">
        <v>83</v>
      </c>
      <c r="G44" t="s">
        <v>86</v>
      </c>
      <c r="H44" s="5">
        <v>20000000</v>
      </c>
      <c r="I44" s="5">
        <v>0</v>
      </c>
      <c r="J44" t="s">
        <v>85</v>
      </c>
    </row>
    <row r="45" spans="1:12" ht="20">
      <c r="A45" s="2"/>
      <c r="B45" s="1"/>
      <c r="D45" t="s">
        <v>82</v>
      </c>
      <c r="E45" s="8">
        <v>45308</v>
      </c>
      <c r="F45" t="s">
        <v>83</v>
      </c>
      <c r="G45" t="s">
        <v>84</v>
      </c>
      <c r="H45" s="5">
        <v>37000000</v>
      </c>
      <c r="I45" s="5">
        <v>0</v>
      </c>
      <c r="J45" t="s">
        <v>85</v>
      </c>
    </row>
    <row r="46" spans="1:12" ht="20">
      <c r="A46" s="2"/>
      <c r="B46" s="1"/>
      <c r="D46" t="s">
        <v>82</v>
      </c>
      <c r="E46" s="8">
        <v>45309</v>
      </c>
      <c r="F46" t="s">
        <v>83</v>
      </c>
      <c r="G46" t="s">
        <v>86</v>
      </c>
      <c r="H46" s="5">
        <v>36000000</v>
      </c>
      <c r="I46" s="5">
        <v>0</v>
      </c>
      <c r="J46" t="s">
        <v>85</v>
      </c>
    </row>
    <row r="47" spans="1:12" ht="20">
      <c r="A47" s="2"/>
      <c r="B47" s="1"/>
      <c r="D47" t="s">
        <v>82</v>
      </c>
      <c r="E47" s="8">
        <v>45310</v>
      </c>
      <c r="F47" t="s">
        <v>83</v>
      </c>
      <c r="G47" t="s">
        <v>84</v>
      </c>
      <c r="H47" s="5">
        <v>33000000</v>
      </c>
      <c r="I47" s="5">
        <v>0</v>
      </c>
      <c r="J47" t="s">
        <v>85</v>
      </c>
    </row>
    <row r="48" spans="1:12" ht="20">
      <c r="A48" s="2"/>
      <c r="B48" s="1"/>
      <c r="D48" t="s">
        <v>82</v>
      </c>
      <c r="E48" s="8">
        <v>45311</v>
      </c>
      <c r="F48" t="s">
        <v>83</v>
      </c>
      <c r="G48" t="s">
        <v>86</v>
      </c>
      <c r="H48" s="5">
        <v>30000000</v>
      </c>
      <c r="I48" s="5">
        <v>0</v>
      </c>
      <c r="J48" t="s">
        <v>85</v>
      </c>
    </row>
    <row r="49" spans="1:10" ht="20">
      <c r="A49" s="2"/>
      <c r="B49" s="1"/>
      <c r="D49" t="s">
        <v>82</v>
      </c>
      <c r="E49" s="8">
        <v>45312</v>
      </c>
      <c r="F49" t="s">
        <v>83</v>
      </c>
      <c r="G49" t="s">
        <v>84</v>
      </c>
      <c r="H49" s="5">
        <v>35000000</v>
      </c>
      <c r="I49" s="5">
        <v>0</v>
      </c>
      <c r="J49" t="s">
        <v>85</v>
      </c>
    </row>
    <row r="50" spans="1:10" ht="20">
      <c r="A50" s="2"/>
      <c r="B50" s="1"/>
      <c r="D50" t="s">
        <v>82</v>
      </c>
      <c r="E50" s="8">
        <v>45313</v>
      </c>
      <c r="F50" t="s">
        <v>83</v>
      </c>
      <c r="G50" t="s">
        <v>86</v>
      </c>
      <c r="H50" s="5">
        <v>22000000</v>
      </c>
      <c r="I50" s="5">
        <v>0</v>
      </c>
      <c r="J50" t="s">
        <v>85</v>
      </c>
    </row>
    <row r="51" spans="1:10" ht="20">
      <c r="A51" s="2"/>
      <c r="B51" s="1"/>
      <c r="D51" t="s">
        <v>82</v>
      </c>
      <c r="E51" s="8">
        <v>45314</v>
      </c>
      <c r="F51" t="s">
        <v>83</v>
      </c>
      <c r="G51" t="s">
        <v>84</v>
      </c>
      <c r="H51" s="5">
        <v>33000000</v>
      </c>
      <c r="I51" s="5">
        <v>0</v>
      </c>
      <c r="J51" t="s">
        <v>85</v>
      </c>
    </row>
    <row r="52" spans="1:10" ht="20">
      <c r="A52" s="2"/>
      <c r="B52" s="1"/>
      <c r="D52" t="s">
        <v>82</v>
      </c>
      <c r="E52" s="8">
        <v>45315</v>
      </c>
      <c r="F52" t="s">
        <v>83</v>
      </c>
      <c r="G52" t="s">
        <v>86</v>
      </c>
      <c r="H52" s="5">
        <v>33000000</v>
      </c>
      <c r="I52" s="5">
        <v>0</v>
      </c>
      <c r="J52" t="s">
        <v>85</v>
      </c>
    </row>
    <row r="53" spans="1:10" ht="20">
      <c r="A53" s="2"/>
      <c r="B53" s="1"/>
      <c r="D53" t="s">
        <v>82</v>
      </c>
      <c r="E53" s="8">
        <v>45316</v>
      </c>
      <c r="F53" t="s">
        <v>83</v>
      </c>
      <c r="G53" t="s">
        <v>84</v>
      </c>
      <c r="H53" s="5">
        <v>33000000</v>
      </c>
      <c r="I53" s="5">
        <v>0</v>
      </c>
      <c r="J53" t="s">
        <v>85</v>
      </c>
    </row>
    <row r="54" spans="1:10" ht="20">
      <c r="A54" s="2"/>
      <c r="B54" s="1"/>
      <c r="D54" t="s">
        <v>82</v>
      </c>
      <c r="E54" s="8">
        <v>45317</v>
      </c>
      <c r="F54" t="s">
        <v>83</v>
      </c>
      <c r="G54" t="s">
        <v>86</v>
      </c>
      <c r="H54" s="5">
        <v>23000000</v>
      </c>
      <c r="I54" s="5">
        <v>0</v>
      </c>
      <c r="J54" t="s">
        <v>85</v>
      </c>
    </row>
    <row r="55" spans="1:10" ht="20">
      <c r="A55" s="2"/>
      <c r="B55" s="1"/>
      <c r="D55" t="s">
        <v>82</v>
      </c>
      <c r="E55" s="8">
        <v>45318</v>
      </c>
      <c r="F55" t="s">
        <v>83</v>
      </c>
      <c r="G55" t="s">
        <v>84</v>
      </c>
      <c r="H55" s="5">
        <v>28000000</v>
      </c>
      <c r="I55" s="5">
        <v>0</v>
      </c>
      <c r="J55" t="s">
        <v>85</v>
      </c>
    </row>
    <row r="56" spans="1:10" ht="20">
      <c r="A56" s="2"/>
      <c r="B56" s="1"/>
      <c r="D56" t="s">
        <v>82</v>
      </c>
      <c r="E56" s="8">
        <v>45319</v>
      </c>
      <c r="F56" t="s">
        <v>83</v>
      </c>
      <c r="G56" t="s">
        <v>86</v>
      </c>
      <c r="H56" s="5">
        <v>32000000</v>
      </c>
      <c r="I56" s="5">
        <v>0</v>
      </c>
      <c r="J56" t="s">
        <v>85</v>
      </c>
    </row>
    <row r="57" spans="1:10" ht="20">
      <c r="A57" s="2"/>
      <c r="B57" s="1"/>
      <c r="D57" t="s">
        <v>82</v>
      </c>
      <c r="E57" s="8">
        <v>45320</v>
      </c>
      <c r="F57" t="s">
        <v>83</v>
      </c>
      <c r="G57" t="s">
        <v>84</v>
      </c>
      <c r="H57" s="5">
        <v>39000000</v>
      </c>
      <c r="I57" s="5">
        <v>0</v>
      </c>
      <c r="J57" t="s">
        <v>85</v>
      </c>
    </row>
    <row r="58" spans="1:10" ht="20">
      <c r="A58" s="2"/>
      <c r="B58" s="1"/>
      <c r="D58" t="s">
        <v>82</v>
      </c>
      <c r="E58" s="8">
        <v>45321</v>
      </c>
      <c r="F58" t="s">
        <v>83</v>
      </c>
      <c r="G58" t="s">
        <v>86</v>
      </c>
      <c r="H58" s="5">
        <v>38000000</v>
      </c>
      <c r="I58" s="5">
        <v>0</v>
      </c>
      <c r="J58" t="s">
        <v>85</v>
      </c>
    </row>
    <row r="59" spans="1:10" ht="20">
      <c r="A59" s="2"/>
      <c r="B59" s="1"/>
      <c r="D59" t="s">
        <v>82</v>
      </c>
      <c r="E59" s="8">
        <v>45322</v>
      </c>
      <c r="F59" t="s">
        <v>83</v>
      </c>
      <c r="G59" t="s">
        <v>84</v>
      </c>
      <c r="H59" s="5">
        <v>32000000</v>
      </c>
      <c r="I59" s="5">
        <v>0</v>
      </c>
      <c r="J59" t="s">
        <v>85</v>
      </c>
    </row>
    <row r="60" spans="1:10" ht="20">
      <c r="A60" s="2"/>
      <c r="B60" s="1"/>
      <c r="D60" t="s">
        <v>87</v>
      </c>
      <c r="E60" s="8">
        <v>45312</v>
      </c>
      <c r="F60" t="s">
        <v>88</v>
      </c>
      <c r="G60" t="s">
        <v>89</v>
      </c>
      <c r="H60" s="5">
        <v>0</v>
      </c>
      <c r="I60" s="5">
        <v>180000000</v>
      </c>
      <c r="J60" t="s">
        <v>89</v>
      </c>
    </row>
    <row r="61" spans="1:10" ht="20">
      <c r="A61" s="2"/>
      <c r="B61" s="1"/>
      <c r="D61" t="s">
        <v>87</v>
      </c>
      <c r="E61" s="8">
        <v>45299</v>
      </c>
      <c r="F61" t="s">
        <v>90</v>
      </c>
      <c r="G61" t="s">
        <v>86</v>
      </c>
      <c r="H61" s="5">
        <v>0</v>
      </c>
      <c r="I61" s="5">
        <f>SUMIFS(H27:H83,G27:G83,G61,F27:F83,"객실수입",E27:E83,"&lt;="&amp;E61)*0.05</f>
        <v>4700000</v>
      </c>
      <c r="J61" t="s">
        <v>91</v>
      </c>
    </row>
    <row r="62" spans="1:10" ht="20">
      <c r="A62" s="2"/>
      <c r="B62" s="1"/>
      <c r="D62" t="s">
        <v>87</v>
      </c>
      <c r="E62" s="8">
        <v>45305</v>
      </c>
      <c r="F62" t="s">
        <v>90</v>
      </c>
      <c r="G62" t="s">
        <v>86</v>
      </c>
      <c r="H62" s="5">
        <v>0</v>
      </c>
      <c r="I62" s="5">
        <f>SUMIFS(H27:H83,G27:G83,G62,F27:F83,"객실수입",E27:E83,"&lt;="&amp;E62,E27:E83,"&gt;"&amp;E61)*0.05</f>
        <v>5450000</v>
      </c>
      <c r="J62" t="s">
        <v>91</v>
      </c>
    </row>
    <row r="63" spans="1:10" ht="20">
      <c r="A63" s="2"/>
      <c r="B63" s="1"/>
      <c r="D63" t="s">
        <v>87</v>
      </c>
      <c r="E63" s="8">
        <v>45311</v>
      </c>
      <c r="F63" t="s">
        <v>90</v>
      </c>
      <c r="G63" t="s">
        <v>86</v>
      </c>
      <c r="H63" s="5">
        <v>0</v>
      </c>
      <c r="I63" s="5">
        <f>SUMIFS(H27:H83,G27:G83,G63,F27:F83,"객실수입",E27:E83,"&lt;="&amp;E63,E27:E83,"&gt;"&amp;E62)*0.05</f>
        <v>4300000</v>
      </c>
      <c r="J63" t="s">
        <v>91</v>
      </c>
    </row>
    <row r="64" spans="1:10" ht="20">
      <c r="A64" s="2"/>
      <c r="B64" s="1"/>
      <c r="D64" t="s">
        <v>87</v>
      </c>
      <c r="E64" s="8">
        <v>45317</v>
      </c>
      <c r="F64" t="s">
        <v>90</v>
      </c>
      <c r="G64" t="s">
        <v>86</v>
      </c>
      <c r="H64" s="5">
        <v>0</v>
      </c>
      <c r="I64" s="5">
        <f>SUMIFS(H27:H83,G27:G83,G64,F27:F83,"객실수입",E27:E83,"&lt;="&amp;E64,E27:E83,"&gt;"&amp;E63)*0.05</f>
        <v>3900000</v>
      </c>
      <c r="J64" t="s">
        <v>91</v>
      </c>
    </row>
    <row r="65" spans="1:10" ht="20">
      <c r="A65" s="2"/>
      <c r="B65" s="1"/>
      <c r="D65" t="s">
        <v>87</v>
      </c>
      <c r="E65" s="8">
        <v>45321</v>
      </c>
      <c r="F65" t="s">
        <v>90</v>
      </c>
      <c r="G65" t="s">
        <v>86</v>
      </c>
      <c r="H65" s="5">
        <v>0</v>
      </c>
      <c r="I65" s="5">
        <f>SUMIFS(H27:H83,G27:G83,G65,F27:F83,"객실수입",E27:E83,"&lt;="&amp;E65,E27:E83,"&gt;"&amp;E64)*0.05</f>
        <v>3500000</v>
      </c>
      <c r="J65" t="s">
        <v>91</v>
      </c>
    </row>
    <row r="66" spans="1:10" ht="20">
      <c r="A66" s="2"/>
      <c r="B66" s="1"/>
      <c r="D66" t="s">
        <v>87</v>
      </c>
      <c r="E66" s="8">
        <v>45298</v>
      </c>
      <c r="F66" t="s">
        <v>90</v>
      </c>
      <c r="G66" t="s">
        <v>84</v>
      </c>
      <c r="H66" s="5">
        <v>0</v>
      </c>
      <c r="I66" s="5">
        <f>SUMIFS(H27:H83,G27:G83,G66,F27:F83,"객실수입",E27:E83,"&lt;="&amp;E66)*0.05</f>
        <v>4000000</v>
      </c>
      <c r="J66" t="s">
        <v>91</v>
      </c>
    </row>
    <row r="67" spans="1:10" ht="20">
      <c r="A67" s="2"/>
      <c r="B67" s="1"/>
      <c r="D67" t="s">
        <v>87</v>
      </c>
      <c r="E67" s="8">
        <v>45304</v>
      </c>
      <c r="F67" t="s">
        <v>90</v>
      </c>
      <c r="G67" t="s">
        <v>84</v>
      </c>
      <c r="H67" s="5">
        <v>0</v>
      </c>
      <c r="I67" s="5">
        <f>SUMIFS(H27:H83,G27:G83,G67,F27:F83,"객실수입",E27:E83,"&lt;="&amp;E67,E27:E83,"&gt;"&amp;E66)*0.05</f>
        <v>4700000</v>
      </c>
      <c r="J67" t="s">
        <v>91</v>
      </c>
    </row>
    <row r="68" spans="1:10" ht="20">
      <c r="A68" s="2"/>
      <c r="B68" s="1"/>
      <c r="D68" t="s">
        <v>87</v>
      </c>
      <c r="E68" s="8">
        <v>45310</v>
      </c>
      <c r="F68" t="s">
        <v>90</v>
      </c>
      <c r="G68" t="s">
        <v>84</v>
      </c>
      <c r="H68" s="5">
        <v>0</v>
      </c>
      <c r="I68" s="5">
        <f>SUMIFS(H27:H83,G27:G83,G68,F27:F83,"객실수입",E27:E83,"&lt;="&amp;E68,E27:E83,"&gt;"&amp;E67)*0.05</f>
        <v>4650000</v>
      </c>
      <c r="J68" t="s">
        <v>91</v>
      </c>
    </row>
    <row r="69" spans="1:10" ht="20">
      <c r="A69" s="2"/>
      <c r="B69" s="1"/>
      <c r="D69" t="s">
        <v>87</v>
      </c>
      <c r="E69" s="8">
        <v>45316</v>
      </c>
      <c r="F69" t="s">
        <v>90</v>
      </c>
      <c r="G69" t="s">
        <v>84</v>
      </c>
      <c r="H69" s="5">
        <v>0</v>
      </c>
      <c r="I69" s="5">
        <f>SUMIFS(H27:H83,G27:G83,G69,F27:F83,"객실수입",E27:E83,"&lt;="&amp;E69,E27:E83,"&gt;"&amp;E68)*0.05</f>
        <v>5050000</v>
      </c>
      <c r="J69" t="s">
        <v>91</v>
      </c>
    </row>
    <row r="70" spans="1:10" ht="20">
      <c r="A70" s="2"/>
      <c r="B70" s="1"/>
      <c r="D70" t="s">
        <v>87</v>
      </c>
      <c r="E70" s="8">
        <v>45322</v>
      </c>
      <c r="F70" t="s">
        <v>90</v>
      </c>
      <c r="G70" t="s">
        <v>84</v>
      </c>
      <c r="H70" s="5">
        <v>0</v>
      </c>
      <c r="I70" s="5">
        <f>SUMIFS(H27:H83,G27:G83,G70,F27:F83,"객실수입",E27:E83,"&lt;="&amp;E70,E27:E83,"&gt;"&amp;E69)*0.05</f>
        <v>4950000</v>
      </c>
      <c r="J70" t="s">
        <v>91</v>
      </c>
    </row>
    <row r="71" spans="1:10" ht="20">
      <c r="A71" s="2"/>
      <c r="B71" s="1"/>
      <c r="D71" t="s">
        <v>87</v>
      </c>
      <c r="E71" s="8">
        <v>45294</v>
      </c>
      <c r="F71" t="s">
        <v>92</v>
      </c>
      <c r="G71" t="s">
        <v>93</v>
      </c>
      <c r="H71" s="5">
        <v>0</v>
      </c>
      <c r="I71" s="5">
        <f>SUMIFS(H27:H83,F27:F83,"객실수입",E27:E83,"&lt;="&amp;E71)*0.1</f>
        <v>3000000</v>
      </c>
      <c r="J71" t="s">
        <v>94</v>
      </c>
    </row>
    <row r="72" spans="1:10" ht="20">
      <c r="A72" s="2"/>
      <c r="B72" s="1"/>
      <c r="D72" t="s">
        <v>87</v>
      </c>
      <c r="E72" s="8">
        <v>45301</v>
      </c>
      <c r="F72" t="s">
        <v>92</v>
      </c>
      <c r="G72" t="s">
        <v>93</v>
      </c>
      <c r="H72" s="5">
        <v>0</v>
      </c>
      <c r="I72" s="5">
        <f>SUMIFS(H27:H83,F27:F83,"객실수입",E27:E83,"&lt;="&amp;E72,E27:E83,"&gt;"&amp;E71)*0.1</f>
        <v>21900000</v>
      </c>
      <c r="J72" t="s">
        <v>94</v>
      </c>
    </row>
    <row r="73" spans="1:10" ht="20">
      <c r="A73" s="2"/>
      <c r="B73" s="1"/>
      <c r="D73" t="s">
        <v>87</v>
      </c>
      <c r="E73" s="8">
        <v>45308</v>
      </c>
      <c r="F73" t="s">
        <v>92</v>
      </c>
      <c r="G73" t="s">
        <v>93</v>
      </c>
      <c r="H73" s="5">
        <v>0</v>
      </c>
      <c r="I73" s="5">
        <f>SUMIFS(H27:H83,F27:F83,"객실수입",E27:E83,"&lt;="&amp;E73,E27:E83,"&gt;"&amp;E72)*0.1</f>
        <v>20800000</v>
      </c>
      <c r="J73" t="s">
        <v>94</v>
      </c>
    </row>
    <row r="74" spans="1:10" ht="20">
      <c r="A74" s="2"/>
      <c r="B74" s="1"/>
      <c r="D74" t="s">
        <v>87</v>
      </c>
      <c r="E74" s="8">
        <v>45315</v>
      </c>
      <c r="F74" t="s">
        <v>92</v>
      </c>
      <c r="G74" t="s">
        <v>93</v>
      </c>
      <c r="H74" s="5">
        <v>0</v>
      </c>
      <c r="I74" s="5">
        <f>SUMIFS(H27:H83,F27:F83,"객실수입",E27:E83,"&lt;="&amp;E74,E27:E83,"&gt;"&amp;E73)*0.1</f>
        <v>22200000</v>
      </c>
      <c r="J74" t="s">
        <v>94</v>
      </c>
    </row>
    <row r="75" spans="1:10" ht="20">
      <c r="A75" s="2"/>
      <c r="B75" s="1"/>
      <c r="D75" t="s">
        <v>87</v>
      </c>
      <c r="E75" s="8">
        <v>45322</v>
      </c>
      <c r="F75" t="s">
        <v>92</v>
      </c>
      <c r="G75" t="s">
        <v>93</v>
      </c>
      <c r="H75" s="5">
        <v>0</v>
      </c>
      <c r="I75" s="5">
        <f>SUMIFS(H27:H83,F27:F83,"객실수입",E27:E83,"&lt;="&amp;E75,E27:E83,"&gt;"&amp;E74)*0.1</f>
        <v>22500000</v>
      </c>
      <c r="J75" t="s">
        <v>94</v>
      </c>
    </row>
    <row r="76" spans="1:10" ht="20">
      <c r="A76" s="2"/>
      <c r="B76" s="1"/>
      <c r="D76" t="s">
        <v>87</v>
      </c>
      <c r="E76" s="8">
        <v>45310</v>
      </c>
      <c r="F76" t="s">
        <v>95</v>
      </c>
      <c r="G76" t="s">
        <v>95</v>
      </c>
      <c r="H76" s="5">
        <v>0</v>
      </c>
      <c r="I76" s="5">
        <f>SUMIFS(H27:H83,F27:F83,"객실수입")*0.05</f>
        <v>45200000</v>
      </c>
      <c r="J76" t="s">
        <v>96</v>
      </c>
    </row>
    <row r="77" spans="1:10" ht="20">
      <c r="A77" s="2"/>
      <c r="B77" s="1"/>
      <c r="D77" t="s">
        <v>87</v>
      </c>
      <c r="E77" s="8">
        <v>45315</v>
      </c>
      <c r="F77" t="s">
        <v>97</v>
      </c>
      <c r="G77" t="s">
        <v>98</v>
      </c>
      <c r="H77" s="5">
        <v>0</v>
      </c>
      <c r="I77" s="5">
        <f>SUMIFS(H27:H83,F27:F83,"객실수입")*0.2</f>
        <v>180800000</v>
      </c>
      <c r="J77" t="s">
        <v>97</v>
      </c>
    </row>
    <row r="78" spans="1:10" ht="20">
      <c r="A78" s="2"/>
      <c r="B78" s="1"/>
      <c r="D78" t="s">
        <v>87</v>
      </c>
      <c r="E78" s="8">
        <v>45301</v>
      </c>
      <c r="F78" t="s">
        <v>99</v>
      </c>
      <c r="G78" t="s">
        <v>99</v>
      </c>
      <c r="H78" s="5">
        <v>0</v>
      </c>
      <c r="I78" s="5">
        <f>SUMIFS(H27:H83,F27:F83,"객실수입")*0.1</f>
        <v>90400000</v>
      </c>
      <c r="J78" t="s">
        <v>99</v>
      </c>
    </row>
    <row r="79" spans="1:10" ht="20">
      <c r="A79" s="2"/>
      <c r="B79" s="1"/>
      <c r="D79" t="s">
        <v>87</v>
      </c>
      <c r="E79" s="8">
        <v>45294</v>
      </c>
      <c r="F79" t="s">
        <v>100</v>
      </c>
      <c r="G79" t="s">
        <v>101</v>
      </c>
      <c r="H79" s="5">
        <v>0</v>
      </c>
      <c r="I79" s="5">
        <v>19000000</v>
      </c>
      <c r="J79" t="s">
        <v>102</v>
      </c>
    </row>
    <row r="80" spans="1:10" ht="20">
      <c r="A80" s="2"/>
      <c r="B80" s="1"/>
      <c r="D80" t="s">
        <v>87</v>
      </c>
      <c r="E80" s="8">
        <v>45301</v>
      </c>
      <c r="F80" t="s">
        <v>100</v>
      </c>
      <c r="G80" t="s">
        <v>103</v>
      </c>
      <c r="H80" s="5">
        <v>0</v>
      </c>
      <c r="I80" s="5">
        <v>20000000</v>
      </c>
      <c r="J80" t="s">
        <v>104</v>
      </c>
    </row>
    <row r="81" spans="1:48" ht="20">
      <c r="A81" s="2"/>
      <c r="B81" s="1"/>
      <c r="D81" t="s">
        <v>87</v>
      </c>
      <c r="E81" s="8">
        <v>45308</v>
      </c>
      <c r="F81" t="s">
        <v>100</v>
      </c>
      <c r="G81" t="s">
        <v>101</v>
      </c>
      <c r="H81" s="5">
        <v>0</v>
      </c>
      <c r="I81" s="5">
        <v>17000000</v>
      </c>
      <c r="J81" t="s">
        <v>105</v>
      </c>
    </row>
    <row r="82" spans="1:48" ht="20">
      <c r="A82" s="2"/>
      <c r="B82" s="1"/>
      <c r="D82" t="s">
        <v>87</v>
      </c>
      <c r="E82" s="8">
        <v>45315</v>
      </c>
      <c r="F82" t="s">
        <v>100</v>
      </c>
      <c r="G82" t="s">
        <v>106</v>
      </c>
      <c r="H82" s="5">
        <v>0</v>
      </c>
      <c r="I82" s="5">
        <v>18000000</v>
      </c>
      <c r="J82" t="s">
        <v>107</v>
      </c>
    </row>
    <row r="83" spans="1:48" ht="20">
      <c r="A83" s="2"/>
      <c r="B83" s="1"/>
      <c r="D83" t="s">
        <v>87</v>
      </c>
      <c r="E83" s="8">
        <v>45322</v>
      </c>
      <c r="F83" t="s">
        <v>100</v>
      </c>
      <c r="G83" t="s">
        <v>106</v>
      </c>
      <c r="H83" s="5">
        <v>0</v>
      </c>
      <c r="I83" s="5">
        <v>19000000</v>
      </c>
      <c r="J83" t="s">
        <v>108</v>
      </c>
    </row>
    <row r="84" spans="1:48" ht="20">
      <c r="A84" s="2"/>
      <c r="B84" s="1"/>
    </row>
    <row r="85" spans="1:48" ht="20">
      <c r="A85" s="2"/>
      <c r="B85" s="1"/>
    </row>
    <row r="86" spans="1:48" ht="20">
      <c r="A86" s="2" t="s">
        <v>122</v>
      </c>
      <c r="B86" s="1"/>
    </row>
    <row r="87" spans="1:48">
      <c r="A87" s="1"/>
      <c r="B87" s="1"/>
    </row>
    <row r="88" spans="1:48" s="4" customFormat="1" ht="20">
      <c r="A88" s="2"/>
      <c r="B88" s="2" t="s">
        <v>29</v>
      </c>
      <c r="L88" s="2" t="s">
        <v>30</v>
      </c>
      <c r="U88" s="2" t="s">
        <v>31</v>
      </c>
      <c r="AD88" s="2" t="s">
        <v>33</v>
      </c>
      <c r="AM88" s="2" t="s">
        <v>34</v>
      </c>
      <c r="AV88" s="2" t="s">
        <v>53</v>
      </c>
    </row>
    <row r="89" spans="1:48">
      <c r="A89" s="1"/>
    </row>
    <row r="90" spans="1:48">
      <c r="A90" s="1"/>
      <c r="B90" s="1"/>
    </row>
    <row r="91" spans="1:48">
      <c r="A91" s="1"/>
      <c r="B91" s="1"/>
    </row>
    <row r="92" spans="1:48">
      <c r="A92" s="1"/>
      <c r="B92" s="1"/>
    </row>
    <row r="93" spans="1:48">
      <c r="A93" s="1"/>
      <c r="B93" s="1"/>
    </row>
    <row r="94" spans="1:48">
      <c r="A94" s="1"/>
      <c r="B94" s="1"/>
    </row>
    <row r="95" spans="1:48">
      <c r="A95" s="1"/>
      <c r="B95" s="1"/>
    </row>
    <row r="96" spans="1:48">
      <c r="A96" s="1"/>
      <c r="B96" s="1"/>
    </row>
    <row r="97" spans="1:21">
      <c r="A97" s="1"/>
      <c r="B97" s="1"/>
    </row>
    <row r="98" spans="1:21">
      <c r="A98" s="1"/>
      <c r="B98" s="1"/>
    </row>
    <row r="99" spans="1:21">
      <c r="A99" s="1"/>
      <c r="B99" s="1"/>
    </row>
    <row r="100" spans="1:21">
      <c r="A100" s="1"/>
      <c r="B100" s="1"/>
    </row>
    <row r="101" spans="1:21">
      <c r="A101" s="1"/>
      <c r="B101" s="1"/>
    </row>
    <row r="102" spans="1:21">
      <c r="A102" s="1"/>
      <c r="B102" s="1"/>
    </row>
    <row r="103" spans="1:21">
      <c r="A103" s="1"/>
      <c r="B103" s="1"/>
    </row>
    <row r="104" spans="1:21">
      <c r="A104" s="1"/>
      <c r="B104" s="1"/>
    </row>
    <row r="105" spans="1:21">
      <c r="A105" s="1"/>
      <c r="B105" s="1"/>
    </row>
    <row r="106" spans="1:21">
      <c r="A106" s="1"/>
      <c r="B106" s="1"/>
    </row>
    <row r="107" spans="1:21">
      <c r="A107" s="1"/>
      <c r="B107" s="1"/>
      <c r="U107" s="1" t="s">
        <v>32</v>
      </c>
    </row>
    <row r="108" spans="1:21">
      <c r="A108" s="1"/>
      <c r="B108" s="1"/>
    </row>
    <row r="109" spans="1:21">
      <c r="A109" s="1"/>
      <c r="B109" s="1"/>
    </row>
    <row r="110" spans="1:21">
      <c r="A110" s="1"/>
      <c r="B110" s="1"/>
    </row>
    <row r="111" spans="1:21">
      <c r="A111" s="1"/>
      <c r="B111" s="1"/>
    </row>
    <row r="112" spans="1:21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46" spans="2:16" ht="20">
      <c r="B146" s="2" t="s">
        <v>79</v>
      </c>
    </row>
    <row r="147" spans="2:16">
      <c r="C147" s="1" t="s">
        <v>80</v>
      </c>
    </row>
    <row r="148" spans="2:16">
      <c r="E148" s="6" t="s">
        <v>38</v>
      </c>
      <c r="F148" s="6" t="s">
        <v>39</v>
      </c>
      <c r="G148" s="6" t="s">
        <v>40</v>
      </c>
      <c r="H148" s="6" t="s">
        <v>41</v>
      </c>
      <c r="I148" s="6" t="s">
        <v>42</v>
      </c>
      <c r="J148" s="6" t="s">
        <v>43</v>
      </c>
      <c r="K148" s="6" t="s">
        <v>44</v>
      </c>
      <c r="L148" s="6" t="s">
        <v>45</v>
      </c>
      <c r="M148" s="6" t="s">
        <v>46</v>
      </c>
      <c r="N148" s="6" t="s">
        <v>47</v>
      </c>
      <c r="O148" s="6" t="s">
        <v>48</v>
      </c>
      <c r="P148" s="6" t="s">
        <v>49</v>
      </c>
    </row>
    <row r="149" spans="2:16">
      <c r="D149" t="s">
        <v>35</v>
      </c>
      <c r="E149" s="5">
        <v>130000</v>
      </c>
      <c r="F149" s="5">
        <v>130000</v>
      </c>
      <c r="G149" s="5">
        <v>100000</v>
      </c>
      <c r="H149" s="5">
        <v>100000</v>
      </c>
      <c r="I149" s="5">
        <v>100000</v>
      </c>
      <c r="J149" s="5">
        <v>100000</v>
      </c>
      <c r="K149" s="5">
        <v>130000</v>
      </c>
      <c r="L149" s="5">
        <v>130000</v>
      </c>
      <c r="M149" s="5">
        <v>100000</v>
      </c>
      <c r="N149" s="5">
        <v>100000</v>
      </c>
      <c r="O149" s="5">
        <v>100000</v>
      </c>
      <c r="P149" s="5">
        <v>130000</v>
      </c>
    </row>
    <row r="150" spans="2:16">
      <c r="D150" t="s">
        <v>36</v>
      </c>
      <c r="E150" s="5">
        <v>150000</v>
      </c>
      <c r="F150" s="5">
        <v>150000</v>
      </c>
      <c r="G150" s="5">
        <v>120000</v>
      </c>
      <c r="H150" s="5">
        <v>120000</v>
      </c>
      <c r="I150" s="5">
        <v>120000</v>
      </c>
      <c r="J150" s="5">
        <v>120000</v>
      </c>
      <c r="K150" s="5">
        <v>150000</v>
      </c>
      <c r="L150" s="5">
        <v>150000</v>
      </c>
      <c r="M150" s="5">
        <v>120000</v>
      </c>
      <c r="N150" s="5">
        <v>120000</v>
      </c>
      <c r="O150" s="5">
        <v>120000</v>
      </c>
      <c r="P150" s="5">
        <v>150000</v>
      </c>
    </row>
    <row r="151" spans="2:16">
      <c r="D151" t="s">
        <v>37</v>
      </c>
      <c r="E151" s="5">
        <v>250000</v>
      </c>
      <c r="F151" s="5">
        <v>250000</v>
      </c>
      <c r="G151" s="5">
        <v>200000</v>
      </c>
      <c r="H151" s="5">
        <v>200000</v>
      </c>
      <c r="I151" s="5">
        <v>200000</v>
      </c>
      <c r="J151" s="5">
        <v>200000</v>
      </c>
      <c r="K151" s="5">
        <v>250000</v>
      </c>
      <c r="L151" s="5">
        <v>250000</v>
      </c>
      <c r="M151" s="5">
        <v>200000</v>
      </c>
      <c r="N151" s="5">
        <v>200000</v>
      </c>
      <c r="O151" s="5">
        <v>200000</v>
      </c>
      <c r="P151" s="5">
        <v>250000</v>
      </c>
    </row>
    <row r="153" spans="2:16">
      <c r="C153" s="1" t="s">
        <v>50</v>
      </c>
    </row>
    <row r="154" spans="2:16">
      <c r="C154" s="1"/>
      <c r="D154">
        <v>1</v>
      </c>
      <c r="E154" s="5">
        <v>2</v>
      </c>
      <c r="F154" s="5">
        <v>3</v>
      </c>
      <c r="G154" s="5">
        <v>4</v>
      </c>
      <c r="H154" s="5">
        <v>5</v>
      </c>
      <c r="I154" s="5">
        <v>6</v>
      </c>
      <c r="J154" s="5">
        <v>7</v>
      </c>
      <c r="K154" s="5">
        <v>8</v>
      </c>
      <c r="L154">
        <v>9</v>
      </c>
      <c r="M154" s="5">
        <v>10</v>
      </c>
      <c r="N154" s="5">
        <v>11</v>
      </c>
      <c r="O154" s="5">
        <v>12</v>
      </c>
      <c r="P154" s="5">
        <v>13</v>
      </c>
    </row>
    <row r="155" spans="2:16">
      <c r="E155" s="6" t="s">
        <v>38</v>
      </c>
      <c r="F155" s="6" t="s">
        <v>39</v>
      </c>
      <c r="G155" s="6" t="s">
        <v>40</v>
      </c>
      <c r="H155" s="6" t="s">
        <v>41</v>
      </c>
      <c r="I155" s="6" t="s">
        <v>42</v>
      </c>
      <c r="J155" s="6" t="s">
        <v>43</v>
      </c>
      <c r="K155" s="6" t="s">
        <v>44</v>
      </c>
      <c r="L155" s="6" t="s">
        <v>45</v>
      </c>
      <c r="M155" s="6" t="s">
        <v>46</v>
      </c>
      <c r="N155" s="6" t="s">
        <v>47</v>
      </c>
      <c r="O155" s="6" t="s">
        <v>48</v>
      </c>
      <c r="P155" s="6" t="s">
        <v>49</v>
      </c>
    </row>
    <row r="156" spans="2:16">
      <c r="D156" t="s">
        <v>35</v>
      </c>
      <c r="E156" s="5">
        <f>VLOOKUP($D156,$D$149:$P$151, E$154, FALSE)</f>
        <v>130000</v>
      </c>
      <c r="F156" s="5">
        <f t="shared" ref="F156:P158" si="0">VLOOKUP($D156,$D$149:$P$151, F$154, FALSE)</f>
        <v>130000</v>
      </c>
      <c r="G156" s="5">
        <f t="shared" si="0"/>
        <v>100000</v>
      </c>
      <c r="H156" s="5">
        <f t="shared" si="0"/>
        <v>100000</v>
      </c>
      <c r="I156" s="5">
        <f t="shared" si="0"/>
        <v>100000</v>
      </c>
      <c r="J156" s="5">
        <f t="shared" si="0"/>
        <v>100000</v>
      </c>
      <c r="K156" s="5">
        <f t="shared" si="0"/>
        <v>130000</v>
      </c>
      <c r="L156" s="5">
        <f>VLOOKUP($D156,$D$149:$P$151, L$154, FALSE)</f>
        <v>130000</v>
      </c>
      <c r="M156" s="5">
        <f t="shared" si="0"/>
        <v>100000</v>
      </c>
      <c r="N156" s="5">
        <f t="shared" si="0"/>
        <v>100000</v>
      </c>
      <c r="O156" s="5">
        <f t="shared" si="0"/>
        <v>100000</v>
      </c>
      <c r="P156" s="5">
        <f t="shared" si="0"/>
        <v>130000</v>
      </c>
    </row>
    <row r="157" spans="2:16">
      <c r="D157" t="s">
        <v>36</v>
      </c>
      <c r="E157" s="5">
        <f t="shared" ref="E157:E158" si="1">VLOOKUP($D157,$D$149:$P$151, E$154, FALSE)</f>
        <v>150000</v>
      </c>
      <c r="F157" s="5">
        <f t="shared" si="0"/>
        <v>150000</v>
      </c>
      <c r="G157" s="5">
        <f t="shared" si="0"/>
        <v>120000</v>
      </c>
      <c r="H157" s="5">
        <f t="shared" si="0"/>
        <v>120000</v>
      </c>
      <c r="I157" s="5">
        <f t="shared" si="0"/>
        <v>120000</v>
      </c>
      <c r="J157" s="5">
        <f t="shared" si="0"/>
        <v>120000</v>
      </c>
      <c r="K157" s="5">
        <f t="shared" si="0"/>
        <v>150000</v>
      </c>
      <c r="L157" s="5">
        <f>VLOOKUP($D157,$D$149:$P$151, L$154, FALSE)</f>
        <v>150000</v>
      </c>
      <c r="M157" s="5">
        <f t="shared" si="0"/>
        <v>120000</v>
      </c>
      <c r="N157" s="5">
        <f t="shared" si="0"/>
        <v>120000</v>
      </c>
      <c r="O157" s="5">
        <f t="shared" si="0"/>
        <v>120000</v>
      </c>
      <c r="P157" s="5">
        <f t="shared" si="0"/>
        <v>150000</v>
      </c>
    </row>
    <row r="158" spans="2:16">
      <c r="D158" t="s">
        <v>37</v>
      </c>
      <c r="E158" s="5">
        <f t="shared" si="1"/>
        <v>250000</v>
      </c>
      <c r="F158" s="5">
        <f t="shared" si="0"/>
        <v>250000</v>
      </c>
      <c r="G158" s="5">
        <f t="shared" si="0"/>
        <v>200000</v>
      </c>
      <c r="H158" s="5">
        <f t="shared" si="0"/>
        <v>200000</v>
      </c>
      <c r="I158" s="5">
        <f t="shared" si="0"/>
        <v>200000</v>
      </c>
      <c r="J158" s="5">
        <f t="shared" si="0"/>
        <v>200000</v>
      </c>
      <c r="K158" s="5">
        <f t="shared" si="0"/>
        <v>250000</v>
      </c>
      <c r="L158" s="5">
        <f>VLOOKUP($D158,$D$149:$P$151, L$154, FALSE)</f>
        <v>250000</v>
      </c>
      <c r="M158" s="5">
        <f t="shared" si="0"/>
        <v>200000</v>
      </c>
      <c r="N158" s="5">
        <f t="shared" si="0"/>
        <v>200000</v>
      </c>
      <c r="O158" s="5">
        <f t="shared" si="0"/>
        <v>200000</v>
      </c>
      <c r="P158" s="5">
        <f t="shared" si="0"/>
        <v>250000</v>
      </c>
    </row>
    <row r="160" spans="2:16">
      <c r="C160" s="1" t="s">
        <v>51</v>
      </c>
    </row>
    <row r="161" spans="3:16">
      <c r="E161" s="6" t="s">
        <v>38</v>
      </c>
      <c r="F161" s="6" t="s">
        <v>39</v>
      </c>
      <c r="G161" s="6" t="s">
        <v>40</v>
      </c>
      <c r="H161" s="6" t="s">
        <v>41</v>
      </c>
      <c r="I161" s="6" t="s">
        <v>42</v>
      </c>
      <c r="J161" s="6" t="s">
        <v>43</v>
      </c>
      <c r="K161" s="6" t="s">
        <v>44</v>
      </c>
      <c r="L161" s="6" t="s">
        <v>45</v>
      </c>
      <c r="M161" s="6" t="s">
        <v>46</v>
      </c>
      <c r="N161" s="6" t="s">
        <v>47</v>
      </c>
      <c r="O161" s="6" t="s">
        <v>48</v>
      </c>
      <c r="P161" s="6" t="s">
        <v>49</v>
      </c>
    </row>
    <row r="162" spans="3:16">
      <c r="C162">
        <v>2</v>
      </c>
      <c r="D162" t="s">
        <v>35</v>
      </c>
      <c r="E162" s="5">
        <f>HLOOKUP(E$161,$E$148:$P$151,$C162,FALSE)</f>
        <v>130000</v>
      </c>
      <c r="F162" s="5">
        <f t="shared" ref="F162:P164" si="2">HLOOKUP(F$161,$E$148:$P$151,$C162,FALSE)</f>
        <v>130000</v>
      </c>
      <c r="G162" s="5">
        <f t="shared" si="2"/>
        <v>100000</v>
      </c>
      <c r="H162" s="5">
        <f t="shared" si="2"/>
        <v>100000</v>
      </c>
      <c r="I162" s="5">
        <f t="shared" si="2"/>
        <v>100000</v>
      </c>
      <c r="J162" s="5">
        <f t="shared" si="2"/>
        <v>100000</v>
      </c>
      <c r="K162" s="5">
        <f t="shared" si="2"/>
        <v>130000</v>
      </c>
      <c r="L162" s="5">
        <f>HLOOKUP(L$161,$E$148:$P$151,$C162,FALSE)</f>
        <v>130000</v>
      </c>
      <c r="M162" s="5">
        <f t="shared" si="2"/>
        <v>100000</v>
      </c>
      <c r="N162" s="5">
        <f t="shared" si="2"/>
        <v>100000</v>
      </c>
      <c r="O162" s="5">
        <f t="shared" si="2"/>
        <v>100000</v>
      </c>
      <c r="P162" s="5">
        <f t="shared" si="2"/>
        <v>130000</v>
      </c>
    </row>
    <row r="163" spans="3:16">
      <c r="C163">
        <v>3</v>
      </c>
      <c r="D163" t="s">
        <v>36</v>
      </c>
      <c r="E163" s="5">
        <f t="shared" ref="E163:E164" si="3">HLOOKUP(E$161,$E$148:$P$151,$C163,FALSE)</f>
        <v>150000</v>
      </c>
      <c r="F163" s="5">
        <f t="shared" si="2"/>
        <v>150000</v>
      </c>
      <c r="G163" s="5">
        <f t="shared" si="2"/>
        <v>120000</v>
      </c>
      <c r="H163" s="5">
        <f t="shared" si="2"/>
        <v>120000</v>
      </c>
      <c r="I163" s="5">
        <f t="shared" si="2"/>
        <v>120000</v>
      </c>
      <c r="J163" s="5">
        <f t="shared" si="2"/>
        <v>120000</v>
      </c>
      <c r="K163" s="5">
        <f t="shared" si="2"/>
        <v>150000</v>
      </c>
      <c r="L163" s="5">
        <f>HLOOKUP(L$161,$E$148:$P$151,$C163,FALSE)</f>
        <v>150000</v>
      </c>
      <c r="M163" s="5">
        <f t="shared" si="2"/>
        <v>120000</v>
      </c>
      <c r="N163" s="5">
        <f t="shared" si="2"/>
        <v>120000</v>
      </c>
      <c r="O163" s="5">
        <f t="shared" si="2"/>
        <v>120000</v>
      </c>
      <c r="P163" s="5">
        <f t="shared" si="2"/>
        <v>150000</v>
      </c>
    </row>
    <row r="164" spans="3:16">
      <c r="C164">
        <v>4</v>
      </c>
      <c r="D164" t="s">
        <v>37</v>
      </c>
      <c r="E164" s="5">
        <f t="shared" si="3"/>
        <v>250000</v>
      </c>
      <c r="F164" s="5">
        <f t="shared" si="2"/>
        <v>250000</v>
      </c>
      <c r="G164" s="5">
        <f t="shared" si="2"/>
        <v>200000</v>
      </c>
      <c r="H164" s="5">
        <f t="shared" si="2"/>
        <v>200000</v>
      </c>
      <c r="I164" s="5">
        <f t="shared" si="2"/>
        <v>200000</v>
      </c>
      <c r="J164" s="5">
        <f t="shared" si="2"/>
        <v>200000</v>
      </c>
      <c r="K164" s="5">
        <f t="shared" si="2"/>
        <v>250000</v>
      </c>
      <c r="L164" s="5">
        <f>HLOOKUP(L$161,$E$148:$P$151,$C164,FALSE)</f>
        <v>250000</v>
      </c>
      <c r="M164" s="5">
        <f t="shared" si="2"/>
        <v>200000</v>
      </c>
      <c r="N164" s="5">
        <f t="shared" si="2"/>
        <v>200000</v>
      </c>
      <c r="O164" s="5">
        <f t="shared" si="2"/>
        <v>200000</v>
      </c>
      <c r="P164" s="5">
        <f t="shared" si="2"/>
        <v>250000</v>
      </c>
    </row>
    <row r="166" spans="3:16">
      <c r="C166" s="1" t="s">
        <v>52</v>
      </c>
    </row>
    <row r="167" spans="3:16">
      <c r="E167" s="6" t="s">
        <v>38</v>
      </c>
      <c r="F167" s="6" t="s">
        <v>39</v>
      </c>
      <c r="G167" s="6" t="s">
        <v>40</v>
      </c>
      <c r="H167" s="6" t="s">
        <v>41</v>
      </c>
      <c r="I167" s="6" t="s">
        <v>42</v>
      </c>
      <c r="J167" s="6" t="s">
        <v>43</v>
      </c>
      <c r="K167" s="6" t="s">
        <v>44</v>
      </c>
      <c r="L167" s="6" t="s">
        <v>45</v>
      </c>
      <c r="M167" s="6" t="s">
        <v>46</v>
      </c>
      <c r="N167" s="6" t="s">
        <v>47</v>
      </c>
      <c r="O167" s="6" t="s">
        <v>48</v>
      </c>
      <c r="P167" s="6" t="s">
        <v>49</v>
      </c>
    </row>
    <row r="168" spans="3:16">
      <c r="D168" t="s">
        <v>35</v>
      </c>
      <c r="E168" s="5" cm="1">
        <f t="array" ref="E168:E170">_xlfn.XLOOKUP(E$167,$E$148:$P$148,$E$149:$P$151)</f>
        <v>130000</v>
      </c>
      <c r="F168" s="5" cm="1">
        <f t="array" ref="F168:F170">_xlfn.XLOOKUP(F$167,$E$148:$P$148,$E$149:$P$151)</f>
        <v>130000</v>
      </c>
      <c r="G168" s="5" cm="1">
        <f t="array" ref="G168:G170">_xlfn.XLOOKUP(G$167,$E$148:$P$148,$E$149:$P$151)</f>
        <v>100000</v>
      </c>
      <c r="H168" s="5" cm="1">
        <f t="array" ref="H168:H170">_xlfn.XLOOKUP(H$167,$E$148:$P$148,$E$149:$P$151)</f>
        <v>100000</v>
      </c>
      <c r="I168" s="5" cm="1">
        <f t="array" ref="I168:I170">_xlfn.XLOOKUP(I$167,$E$148:$P$148,$E$149:$P$151)</f>
        <v>100000</v>
      </c>
      <c r="J168" s="5" cm="1">
        <f t="array" ref="J168:J170">_xlfn.XLOOKUP(J$167,$E$148:$P$148,$E$149:$P$151)</f>
        <v>100000</v>
      </c>
      <c r="K168" s="5" cm="1">
        <f t="array" ref="K168:K170">_xlfn.XLOOKUP(K$167,$E$148:$P$148,$E$149:$P$151)</f>
        <v>130000</v>
      </c>
      <c r="L168" s="5" cm="1">
        <f t="array" ref="L168:L170">_xlfn.XLOOKUP(L$167,$E$148:$P$148,$E$149:$P$151)</f>
        <v>130000</v>
      </c>
      <c r="M168" s="5" cm="1">
        <f t="array" ref="M168:M170">_xlfn.XLOOKUP(M$167,$E$148:$P$148,$E$149:$P$151)</f>
        <v>100000</v>
      </c>
      <c r="N168" s="5" cm="1">
        <f t="array" ref="N168:N170">_xlfn.XLOOKUP(N$167,$E$148:$P$148,$E$149:$P$151)</f>
        <v>100000</v>
      </c>
      <c r="O168" s="5" cm="1">
        <f t="array" ref="O168:O170">_xlfn.XLOOKUP(O$167,$E$148:$P$148,$E$149:$P$151)</f>
        <v>100000</v>
      </c>
      <c r="P168" s="5" cm="1">
        <f t="array" ref="P168:P170">_xlfn.XLOOKUP(P$167,$E$148:$P$148,$E$149:$P$151)</f>
        <v>130000</v>
      </c>
    </row>
    <row r="169" spans="3:16">
      <c r="D169" t="s">
        <v>36</v>
      </c>
      <c r="E169" s="5">
        <v>150000</v>
      </c>
      <c r="F169" s="5">
        <v>150000</v>
      </c>
      <c r="G169" s="5">
        <v>120000</v>
      </c>
      <c r="H169" s="5">
        <v>120000</v>
      </c>
      <c r="I169" s="5">
        <v>120000</v>
      </c>
      <c r="J169" s="5">
        <v>120000</v>
      </c>
      <c r="K169" s="5">
        <v>150000</v>
      </c>
      <c r="L169" s="5">
        <v>150000</v>
      </c>
      <c r="M169" s="5">
        <v>120000</v>
      </c>
      <c r="N169" s="5">
        <v>120000</v>
      </c>
      <c r="O169" s="5">
        <v>120000</v>
      </c>
      <c r="P169" s="5">
        <v>150000</v>
      </c>
    </row>
    <row r="170" spans="3:16">
      <c r="D170" t="s">
        <v>37</v>
      </c>
      <c r="E170" s="5">
        <v>250000</v>
      </c>
      <c r="F170" s="5">
        <v>250000</v>
      </c>
      <c r="G170" s="5">
        <v>200000</v>
      </c>
      <c r="H170" s="5">
        <v>200000</v>
      </c>
      <c r="I170" s="5">
        <v>200000</v>
      </c>
      <c r="J170" s="5">
        <v>200000</v>
      </c>
      <c r="K170" s="5">
        <v>250000</v>
      </c>
      <c r="L170" s="5">
        <v>250000</v>
      </c>
      <c r="M170" s="5">
        <v>200000</v>
      </c>
      <c r="N170" s="5">
        <v>200000</v>
      </c>
      <c r="O170" s="5">
        <v>200000</v>
      </c>
      <c r="P170" s="5">
        <v>250000</v>
      </c>
    </row>
    <row r="172" spans="3:16">
      <c r="E172" s="6" t="s">
        <v>38</v>
      </c>
      <c r="F172" s="6" t="s">
        <v>39</v>
      </c>
      <c r="G172" s="6" t="s">
        <v>40</v>
      </c>
      <c r="H172" s="6" t="s">
        <v>41</v>
      </c>
      <c r="I172" s="6" t="s">
        <v>42</v>
      </c>
      <c r="J172" s="6" t="s">
        <v>43</v>
      </c>
      <c r="K172" s="6" t="s">
        <v>44</v>
      </c>
      <c r="L172" s="6" t="s">
        <v>45</v>
      </c>
      <c r="M172" s="6" t="s">
        <v>46</v>
      </c>
      <c r="N172" s="6" t="s">
        <v>47</v>
      </c>
      <c r="O172" s="6" t="s">
        <v>48</v>
      </c>
      <c r="P172" s="6" t="s">
        <v>49</v>
      </c>
    </row>
    <row r="173" spans="3:16">
      <c r="D173" t="s">
        <v>35</v>
      </c>
      <c r="E173" s="5" cm="1">
        <f t="array" ref="E173:P173">_xlfn.XLOOKUP($D173,$D$149:$D$151,$E$149:$P$151)</f>
        <v>130000</v>
      </c>
      <c r="F173" s="5">
        <v>130000</v>
      </c>
      <c r="G173" s="5">
        <v>100000</v>
      </c>
      <c r="H173" s="5">
        <v>100000</v>
      </c>
      <c r="I173" s="5">
        <v>100000</v>
      </c>
      <c r="J173" s="5">
        <v>100000</v>
      </c>
      <c r="K173" s="5">
        <v>130000</v>
      </c>
      <c r="L173" s="5">
        <v>130000</v>
      </c>
      <c r="M173" s="5">
        <v>100000</v>
      </c>
      <c r="N173" s="5">
        <v>100000</v>
      </c>
      <c r="O173" s="5">
        <v>100000</v>
      </c>
      <c r="P173" s="5">
        <v>130000</v>
      </c>
    </row>
    <row r="174" spans="3:16">
      <c r="D174" t="s">
        <v>36</v>
      </c>
      <c r="E174" s="5" cm="1">
        <f t="array" ref="E174:P174">_xlfn.XLOOKUP($D174,$D$149:$D$151,$E$149:$P$151)</f>
        <v>150000</v>
      </c>
      <c r="F174" s="5">
        <v>150000</v>
      </c>
      <c r="G174" s="5">
        <v>120000</v>
      </c>
      <c r="H174" s="5">
        <v>120000</v>
      </c>
      <c r="I174" s="5">
        <v>120000</v>
      </c>
      <c r="J174" s="5">
        <v>120000</v>
      </c>
      <c r="K174" s="5">
        <v>150000</v>
      </c>
      <c r="L174" s="5">
        <v>150000</v>
      </c>
      <c r="M174" s="5">
        <v>120000</v>
      </c>
      <c r="N174" s="5">
        <v>120000</v>
      </c>
      <c r="O174" s="5">
        <v>120000</v>
      </c>
      <c r="P174" s="5">
        <v>150000</v>
      </c>
    </row>
    <row r="175" spans="3:16">
      <c r="D175" t="s">
        <v>37</v>
      </c>
      <c r="E175" s="5" cm="1">
        <f t="array" ref="E175:P175">_xlfn.XLOOKUP($D175,$D$149:$D$151,$E$149:$P$151)</f>
        <v>250000</v>
      </c>
      <c r="F175" s="5">
        <v>250000</v>
      </c>
      <c r="G175" s="5">
        <v>200000</v>
      </c>
      <c r="H175" s="5">
        <v>200000</v>
      </c>
      <c r="I175" s="5">
        <v>200000</v>
      </c>
      <c r="J175" s="5">
        <v>200000</v>
      </c>
      <c r="K175" s="5">
        <v>250000</v>
      </c>
      <c r="L175" s="5">
        <v>250000</v>
      </c>
      <c r="M175" s="5">
        <v>200000</v>
      </c>
      <c r="N175" s="5">
        <v>200000</v>
      </c>
      <c r="O175" s="5">
        <v>200000</v>
      </c>
      <c r="P175" s="5">
        <v>250000</v>
      </c>
    </row>
    <row r="177" spans="3:16">
      <c r="C177" s="1" t="s">
        <v>54</v>
      </c>
    </row>
    <row r="178" spans="3:16">
      <c r="E178" s="6" t="s">
        <v>38</v>
      </c>
      <c r="F178" s="6" t="s">
        <v>39</v>
      </c>
      <c r="G178" s="6" t="s">
        <v>40</v>
      </c>
      <c r="H178" s="6" t="s">
        <v>41</v>
      </c>
      <c r="I178" s="6" t="s">
        <v>42</v>
      </c>
      <c r="J178" s="6" t="s">
        <v>43</v>
      </c>
      <c r="K178" s="6" t="s">
        <v>44</v>
      </c>
      <c r="L178" s="6" t="s">
        <v>45</v>
      </c>
      <c r="M178" s="6" t="s">
        <v>46</v>
      </c>
      <c r="N178" s="6" t="s">
        <v>47</v>
      </c>
      <c r="O178" s="6" t="s">
        <v>48</v>
      </c>
      <c r="P178" s="6" t="s">
        <v>49</v>
      </c>
    </row>
    <row r="179" spans="3:16">
      <c r="D179" t="s">
        <v>35</v>
      </c>
      <c r="E179" s="5">
        <f>INDEX($E$149:$P$151,MATCH($D179,$D$149:$D$151, 0), MATCH(E$178,$E$148:$P$148, 0))</f>
        <v>130000</v>
      </c>
      <c r="F179" s="5">
        <f t="shared" ref="F179:P181" si="4">INDEX($E$149:$P$151,MATCH($D179,$D$149:$D$151, 0), MATCH(F$178,$E$148:$P$148, 0))</f>
        <v>130000</v>
      </c>
      <c r="G179" s="5">
        <f t="shared" si="4"/>
        <v>100000</v>
      </c>
      <c r="H179" s="5">
        <f t="shared" si="4"/>
        <v>100000</v>
      </c>
      <c r="I179" s="5">
        <f t="shared" si="4"/>
        <v>100000</v>
      </c>
      <c r="J179" s="5">
        <f t="shared" si="4"/>
        <v>100000</v>
      </c>
      <c r="K179" s="5">
        <f t="shared" si="4"/>
        <v>130000</v>
      </c>
      <c r="L179" s="5">
        <f>INDEX($E$149:$P$151,MATCH($D179,$D$149:$D$151, 0), MATCH(L$178,$E$148:$P$148, 0))</f>
        <v>130000</v>
      </c>
      <c r="M179" s="5">
        <f t="shared" si="4"/>
        <v>100000</v>
      </c>
      <c r="N179" s="5">
        <f t="shared" si="4"/>
        <v>100000</v>
      </c>
      <c r="O179" s="5">
        <f t="shared" si="4"/>
        <v>100000</v>
      </c>
      <c r="P179" s="5">
        <f t="shared" si="4"/>
        <v>130000</v>
      </c>
    </row>
    <row r="180" spans="3:16">
      <c r="D180" t="s">
        <v>36</v>
      </c>
      <c r="E180" s="5">
        <f t="shared" ref="E180:E181" si="5">INDEX($E$149:$P$151,MATCH($D180,$D$149:$D$151, 0), MATCH(E$178,$E$148:$P$148, 0))</f>
        <v>150000</v>
      </c>
      <c r="F180" s="5">
        <f t="shared" si="4"/>
        <v>150000</v>
      </c>
      <c r="G180" s="5">
        <f t="shared" si="4"/>
        <v>120000</v>
      </c>
      <c r="H180" s="5">
        <f t="shared" si="4"/>
        <v>120000</v>
      </c>
      <c r="I180" s="5">
        <f t="shared" si="4"/>
        <v>120000</v>
      </c>
      <c r="J180" s="5">
        <f t="shared" si="4"/>
        <v>120000</v>
      </c>
      <c r="K180" s="5">
        <f t="shared" si="4"/>
        <v>150000</v>
      </c>
      <c r="L180" s="5">
        <f>INDEX($E$149:$P$151,MATCH($D180,$D$149:$D$151, 0), MATCH(L$178,$E$148:$P$148, 0))</f>
        <v>150000</v>
      </c>
      <c r="M180" s="5">
        <f t="shared" si="4"/>
        <v>120000</v>
      </c>
      <c r="N180" s="5">
        <f t="shared" si="4"/>
        <v>120000</v>
      </c>
      <c r="O180" s="5">
        <f t="shared" si="4"/>
        <v>120000</v>
      </c>
      <c r="P180" s="5">
        <f t="shared" si="4"/>
        <v>150000</v>
      </c>
    </row>
    <row r="181" spans="3:16">
      <c r="D181" t="s">
        <v>37</v>
      </c>
      <c r="E181" s="5">
        <f t="shared" si="5"/>
        <v>250000</v>
      </c>
      <c r="F181" s="5">
        <f t="shared" si="4"/>
        <v>250000</v>
      </c>
      <c r="G181" s="5">
        <f t="shared" si="4"/>
        <v>200000</v>
      </c>
      <c r="H181" s="5">
        <f t="shared" si="4"/>
        <v>200000</v>
      </c>
      <c r="I181" s="5">
        <f t="shared" si="4"/>
        <v>200000</v>
      </c>
      <c r="J181" s="5">
        <f t="shared" si="4"/>
        <v>200000</v>
      </c>
      <c r="K181" s="5">
        <f t="shared" si="4"/>
        <v>250000</v>
      </c>
      <c r="L181" s="5">
        <f>INDEX($E$149:$P$151,MATCH($D181,$D$149:$D$151, 0), MATCH(L$178,$E$148:$P$148, 0))</f>
        <v>250000</v>
      </c>
      <c r="M181" s="5">
        <f t="shared" si="4"/>
        <v>200000</v>
      </c>
      <c r="N181" s="5">
        <f t="shared" si="4"/>
        <v>200000</v>
      </c>
      <c r="O181" s="5">
        <f t="shared" si="4"/>
        <v>200000</v>
      </c>
      <c r="P181" s="5">
        <f t="shared" si="4"/>
        <v>250000</v>
      </c>
    </row>
    <row r="183" spans="3:16">
      <c r="C183" s="1" t="s">
        <v>55</v>
      </c>
    </row>
    <row r="184" spans="3:16">
      <c r="E184" s="6" t="s">
        <v>38</v>
      </c>
      <c r="F184" s="6" t="s">
        <v>39</v>
      </c>
      <c r="G184" s="6" t="s">
        <v>40</v>
      </c>
      <c r="H184" s="6" t="s">
        <v>41</v>
      </c>
      <c r="I184" s="6" t="s">
        <v>42</v>
      </c>
      <c r="J184" s="6" t="s">
        <v>43</v>
      </c>
      <c r="K184" s="6" t="s">
        <v>44</v>
      </c>
      <c r="L184" s="6" t="s">
        <v>45</v>
      </c>
      <c r="M184" s="6" t="s">
        <v>46</v>
      </c>
      <c r="N184" s="6" t="s">
        <v>47</v>
      </c>
      <c r="O184" s="6" t="s">
        <v>48</v>
      </c>
      <c r="P184" s="6" t="s">
        <v>49</v>
      </c>
    </row>
    <row r="185" spans="3:16">
      <c r="D185" t="s">
        <v>35</v>
      </c>
      <c r="E185" s="5">
        <f>VLOOKUP($D185,$D$149:$P$151,MATCH(E$184,$D$148:$P$148,0),FALSE)</f>
        <v>130000</v>
      </c>
      <c r="F185" s="5">
        <f t="shared" ref="F185:P187" si="6">VLOOKUP($D185,$D$149:$P$151,MATCH(F$184,$D$148:$P$148,0),FALSE)</f>
        <v>130000</v>
      </c>
      <c r="G185" s="5">
        <f t="shared" si="6"/>
        <v>100000</v>
      </c>
      <c r="H185" s="5">
        <f t="shared" si="6"/>
        <v>100000</v>
      </c>
      <c r="I185" s="5">
        <f t="shared" si="6"/>
        <v>100000</v>
      </c>
      <c r="J185" s="5">
        <f t="shared" si="6"/>
        <v>100000</v>
      </c>
      <c r="K185" s="5">
        <f t="shared" si="6"/>
        <v>130000</v>
      </c>
      <c r="L185" s="5">
        <f>VLOOKUP($D185,$D$149:$P$151,MATCH(L$184,$D$148:$P$148,0),FALSE)</f>
        <v>130000</v>
      </c>
      <c r="M185" s="5">
        <f t="shared" si="6"/>
        <v>100000</v>
      </c>
      <c r="N185" s="5">
        <f t="shared" si="6"/>
        <v>100000</v>
      </c>
      <c r="O185" s="5">
        <f t="shared" si="6"/>
        <v>100000</v>
      </c>
      <c r="P185" s="5">
        <f t="shared" si="6"/>
        <v>130000</v>
      </c>
    </row>
    <row r="186" spans="3:16">
      <c r="D186" t="s">
        <v>36</v>
      </c>
      <c r="E186" s="5">
        <f t="shared" ref="E186:E187" si="7">VLOOKUP($D186,$D$149:$P$151,MATCH(E$184,$D$148:$P$148,0),FALSE)</f>
        <v>150000</v>
      </c>
      <c r="F186" s="5">
        <f t="shared" si="6"/>
        <v>150000</v>
      </c>
      <c r="G186" s="5">
        <f t="shared" si="6"/>
        <v>120000</v>
      </c>
      <c r="H186" s="5">
        <f t="shared" si="6"/>
        <v>120000</v>
      </c>
      <c r="I186" s="5">
        <f t="shared" si="6"/>
        <v>120000</v>
      </c>
      <c r="J186" s="5">
        <f t="shared" si="6"/>
        <v>120000</v>
      </c>
      <c r="K186" s="5">
        <f t="shared" si="6"/>
        <v>150000</v>
      </c>
      <c r="L186" s="5">
        <f>VLOOKUP($D186,$D$149:$P$151,MATCH(L$184,$D$148:$P$148,0),FALSE)</f>
        <v>150000</v>
      </c>
      <c r="M186" s="5">
        <f t="shared" si="6"/>
        <v>120000</v>
      </c>
      <c r="N186" s="5">
        <f t="shared" si="6"/>
        <v>120000</v>
      </c>
      <c r="O186" s="5">
        <f t="shared" si="6"/>
        <v>120000</v>
      </c>
      <c r="P186" s="5">
        <f t="shared" si="6"/>
        <v>150000</v>
      </c>
    </row>
    <row r="187" spans="3:16">
      <c r="D187" t="s">
        <v>37</v>
      </c>
      <c r="E187" s="5">
        <f t="shared" si="7"/>
        <v>250000</v>
      </c>
      <c r="F187" s="5">
        <f t="shared" si="6"/>
        <v>250000</v>
      </c>
      <c r="G187" s="5">
        <f t="shared" si="6"/>
        <v>200000</v>
      </c>
      <c r="H187" s="5">
        <f t="shared" si="6"/>
        <v>200000</v>
      </c>
      <c r="I187" s="5">
        <f t="shared" si="6"/>
        <v>200000</v>
      </c>
      <c r="J187" s="5">
        <f t="shared" si="6"/>
        <v>200000</v>
      </c>
      <c r="K187" s="5">
        <f t="shared" si="6"/>
        <v>250000</v>
      </c>
      <c r="L187" s="5">
        <f>VLOOKUP($D187,$D$149:$P$151,MATCH(L$184,$D$148:$P$148,0),FALSE)</f>
        <v>250000</v>
      </c>
      <c r="M187" s="5">
        <f t="shared" si="6"/>
        <v>200000</v>
      </c>
      <c r="N187" s="5">
        <f t="shared" si="6"/>
        <v>200000</v>
      </c>
      <c r="O187" s="5">
        <f t="shared" si="6"/>
        <v>200000</v>
      </c>
      <c r="P187" s="5">
        <f t="shared" si="6"/>
        <v>250000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수업개요</vt:lpstr>
      <vt:lpstr>엑셀함수소개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KEUM-PYO HONG</dc:creator>
  <cp:lastModifiedBy>KEUM-PYO HONG</cp:lastModifiedBy>
  <dcterms:created xsi:type="dcterms:W3CDTF">2024-04-22T14:09:27Z</dcterms:created>
  <dcterms:modified xsi:type="dcterms:W3CDTF">2024-05-04T04:20:24Z</dcterms:modified>
</cp:coreProperties>
</file>