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현재_통합_문서"/>
  <mc:AlternateContent xmlns:mc="http://schemas.openxmlformats.org/markup-compatibility/2006">
    <mc:Choice Requires="x15">
      <x15ac:absPath xmlns:x15ac="http://schemas.microsoft.com/office/spreadsheetml/2010/11/ac" url="/Users/KP_Hong/Library/Mobile Documents/com~apple~CloudDocs/파이썬스터디/패스트캠퍼스 강의안_20241H/Part6. ChatGPT 활용, 파이썬으로 작성하는 재무모델링/"/>
    </mc:Choice>
  </mc:AlternateContent>
  <xr:revisionPtr revIDLastSave="0" documentId="13_ncr:1_{31184946-BB48-E74A-A682-6857F1F4945B}" xr6:coauthVersionLast="47" xr6:coauthVersionMax="47" xr10:uidLastSave="{00000000-0000-0000-0000-000000000000}"/>
  <bookViews>
    <workbookView xWindow="34560" yWindow="-1240" windowWidth="24240" windowHeight="21120" activeTab="5" xr2:uid="{43D2093B-A375-6B49-862E-5F1F3D538BD1}"/>
  </bookViews>
  <sheets>
    <sheet name="가정" sheetId="5" r:id="rId1"/>
    <sheet name="Index" sheetId="3" r:id="rId2"/>
    <sheet name="자금조달소요" sheetId="9" r:id="rId3"/>
    <sheet name="운영수입" sheetId="4" r:id="rId4"/>
    <sheet name="운영비용" sheetId="7" r:id="rId5"/>
    <sheet name="시설관리비" sheetId="8" r:id="rId6"/>
    <sheet name="CF(M)" sheetId="10" r:id="rId7"/>
    <sheet name="CF(Y)" sheetId="11" r:id="rId8"/>
  </sheets>
  <definedNames>
    <definedName name="unit">가정!$T$5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4" i="7" l="1"/>
  <c r="O22" i="7"/>
  <c r="P38" i="4"/>
  <c r="S26" i="4"/>
  <c r="M3" i="9"/>
  <c r="M3" i="3"/>
  <c r="M12" i="11" l="1"/>
  <c r="H61" i="11" l="1"/>
  <c r="G61" i="11"/>
  <c r="H19" i="3"/>
  <c r="G19" i="3"/>
  <c r="H18" i="3"/>
  <c r="G18" i="3"/>
  <c r="H17" i="3"/>
  <c r="G17" i="3"/>
  <c r="I30" i="8"/>
  <c r="I29" i="8"/>
  <c r="I28" i="8"/>
  <c r="I28" i="4" l="1"/>
  <c r="H28" i="4"/>
  <c r="I27" i="4"/>
  <c r="H27" i="4"/>
  <c r="I26" i="4"/>
  <c r="H26" i="4"/>
  <c r="M3" i="8"/>
  <c r="G31" i="3"/>
  <c r="G30" i="3"/>
  <c r="I28" i="3"/>
  <c r="H28" i="3"/>
  <c r="H27" i="3"/>
  <c r="G28" i="3"/>
  <c r="G27" i="3"/>
  <c r="G26" i="3"/>
  <c r="G25" i="3"/>
  <c r="G23" i="3"/>
  <c r="G22" i="3"/>
  <c r="G21" i="3"/>
  <c r="H14" i="3"/>
  <c r="G14" i="3"/>
  <c r="G30" i="8"/>
  <c r="G29" i="8"/>
  <c r="G28" i="8"/>
  <c r="G23" i="8"/>
  <c r="G22" i="8"/>
  <c r="G21" i="8"/>
  <c r="H53" i="7"/>
  <c r="G53" i="7"/>
  <c r="H52" i="7"/>
  <c r="G52" i="7"/>
  <c r="H50" i="7"/>
  <c r="G50" i="7"/>
  <c r="H48" i="7"/>
  <c r="G48" i="7"/>
  <c r="H47" i="7"/>
  <c r="G47" i="7"/>
  <c r="H45" i="7"/>
  <c r="G45" i="7"/>
  <c r="H44" i="7"/>
  <c r="G44" i="7"/>
  <c r="G39" i="7"/>
  <c r="G38" i="7"/>
  <c r="G33" i="7"/>
  <c r="G32" i="7"/>
  <c r="G31" i="7"/>
  <c r="G29" i="7"/>
  <c r="G28" i="7"/>
  <c r="G27" i="7"/>
  <c r="G26" i="7"/>
  <c r="G24" i="7"/>
  <c r="G23" i="7"/>
  <c r="G22" i="7"/>
  <c r="G28" i="4"/>
  <c r="G27" i="4"/>
  <c r="G26" i="4"/>
  <c r="G24" i="4"/>
  <c r="G23" i="4"/>
  <c r="G22" i="4"/>
  <c r="G32" i="9"/>
  <c r="G31" i="9"/>
  <c r="G30" i="9"/>
  <c r="G37" i="9"/>
  <c r="G23" i="9"/>
  <c r="H63" i="10"/>
  <c r="G63" i="10"/>
  <c r="G38" i="9"/>
  <c r="M14" i="10"/>
  <c r="M3" i="10" l="1"/>
  <c r="M3" i="7" l="1"/>
  <c r="M3" i="4"/>
  <c r="M7" i="3"/>
  <c r="M7" i="10" s="1"/>
  <c r="M5" i="3"/>
  <c r="M4" i="3"/>
  <c r="N3" i="3" s="1"/>
  <c r="M5" i="10" l="1"/>
  <c r="M6" i="3"/>
  <c r="M6" i="10" s="1"/>
  <c r="M4" i="7"/>
  <c r="M42" i="7" s="1"/>
  <c r="M4" i="10"/>
  <c r="M31" i="3"/>
  <c r="M38" i="9" s="1"/>
  <c r="M27" i="10" s="1"/>
  <c r="M30" i="3"/>
  <c r="M37" i="9" s="1"/>
  <c r="M14" i="3"/>
  <c r="M4" i="9"/>
  <c r="M35" i="9" s="1"/>
  <c r="M4" i="8"/>
  <c r="M9" i="3"/>
  <c r="M9" i="10" s="1"/>
  <c r="M5" i="8"/>
  <c r="M5" i="9"/>
  <c r="M5" i="7"/>
  <c r="M7" i="4"/>
  <c r="M7" i="9"/>
  <c r="M7" i="8"/>
  <c r="M7" i="7"/>
  <c r="M4" i="4"/>
  <c r="M43" i="4" s="1"/>
  <c r="M5" i="4"/>
  <c r="M25" i="3"/>
  <c r="M23" i="9" s="1"/>
  <c r="M26" i="3"/>
  <c r="M30" i="9" s="1"/>
  <c r="M27" i="3"/>
  <c r="M8" i="3"/>
  <c r="M8" i="10" s="1"/>
  <c r="M12" i="3"/>
  <c r="M19" i="3" l="1"/>
  <c r="M30" i="8" s="1"/>
  <c r="M18" i="3"/>
  <c r="M29" i="8" s="1"/>
  <c r="M17" i="3"/>
  <c r="M28" i="8" s="1"/>
  <c r="M26" i="4"/>
  <c r="M27" i="4"/>
  <c r="M28" i="4"/>
  <c r="M20" i="7"/>
  <c r="M36" i="7"/>
  <c r="M13" i="7"/>
  <c r="N3" i="10"/>
  <c r="M26" i="10"/>
  <c r="M25" i="10" s="1"/>
  <c r="M18" i="9"/>
  <c r="M17" i="9" s="1"/>
  <c r="M17" i="10"/>
  <c r="M67" i="10"/>
  <c r="M61" i="10"/>
  <c r="M13" i="10"/>
  <c r="M39" i="10"/>
  <c r="M54" i="10"/>
  <c r="M47" i="10"/>
  <c r="M63" i="10"/>
  <c r="M24" i="10"/>
  <c r="M31" i="10"/>
  <c r="M15" i="3"/>
  <c r="M36" i="4"/>
  <c r="M35" i="4"/>
  <c r="M34" i="4"/>
  <c r="M29" i="9"/>
  <c r="M20" i="10"/>
  <c r="M19" i="10"/>
  <c r="M8" i="4"/>
  <c r="M24" i="4" s="1"/>
  <c r="M8" i="9"/>
  <c r="M8" i="8"/>
  <c r="M8" i="7"/>
  <c r="M6" i="4"/>
  <c r="M6" i="9"/>
  <c r="M6" i="8"/>
  <c r="M6" i="7"/>
  <c r="N3" i="4"/>
  <c r="N3" i="9"/>
  <c r="N3" i="8"/>
  <c r="N3" i="7"/>
  <c r="M9" i="4"/>
  <c r="M9" i="9"/>
  <c r="M9" i="8"/>
  <c r="M9" i="7"/>
  <c r="M26" i="8"/>
  <c r="M13" i="8"/>
  <c r="M19" i="8"/>
  <c r="M21" i="9"/>
  <c r="M27" i="9"/>
  <c r="M13" i="9"/>
  <c r="M20" i="4"/>
  <c r="M13" i="4"/>
  <c r="M28" i="3"/>
  <c r="M31" i="9" s="1"/>
  <c r="M56" i="10" s="1"/>
  <c r="M21" i="3"/>
  <c r="M47" i="4" s="1"/>
  <c r="M23" i="3"/>
  <c r="M22" i="3"/>
  <c r="N7" i="3"/>
  <c r="N7" i="10" s="1"/>
  <c r="N5" i="3"/>
  <c r="N4" i="3"/>
  <c r="N4" i="10" l="1"/>
  <c r="O3" i="3"/>
  <c r="M38" i="7"/>
  <c r="N5" i="10"/>
  <c r="N6" i="3"/>
  <c r="N6" i="10" s="1"/>
  <c r="M23" i="4"/>
  <c r="M31" i="4" s="1"/>
  <c r="M39" i="4" s="1"/>
  <c r="M62" i="10"/>
  <c r="M24" i="9"/>
  <c r="M15" i="9" s="1"/>
  <c r="N30" i="3"/>
  <c r="N37" i="9" s="1"/>
  <c r="N31" i="10"/>
  <c r="N61" i="10"/>
  <c r="N54" i="10"/>
  <c r="N67" i="10"/>
  <c r="N24" i="10"/>
  <c r="N39" i="10"/>
  <c r="N63" i="10"/>
  <c r="N13" i="10"/>
  <c r="N47" i="10"/>
  <c r="N17" i="10"/>
  <c r="M22" i="4"/>
  <c r="M30" i="4" s="1"/>
  <c r="M38" i="4" s="1"/>
  <c r="N31" i="3"/>
  <c r="N38" i="9" s="1"/>
  <c r="M18" i="10"/>
  <c r="M21" i="10" s="1"/>
  <c r="M28" i="10" s="1"/>
  <c r="M32" i="9"/>
  <c r="M57" i="10" s="1"/>
  <c r="M55" i="10" s="1"/>
  <c r="M45" i="4"/>
  <c r="M32" i="4"/>
  <c r="M40" i="4" s="1"/>
  <c r="M39" i="7"/>
  <c r="M29" i="7"/>
  <c r="M46" i="4"/>
  <c r="M44" i="7"/>
  <c r="M53" i="7"/>
  <c r="M52" i="7"/>
  <c r="M50" i="7"/>
  <c r="M49" i="7" s="1"/>
  <c r="M48" i="7"/>
  <c r="M47" i="7"/>
  <c r="M45" i="7"/>
  <c r="N5" i="4"/>
  <c r="N5" i="8"/>
  <c r="N5" i="9"/>
  <c r="N5" i="7"/>
  <c r="N7" i="4"/>
  <c r="N7" i="9"/>
  <c r="N7" i="8"/>
  <c r="N7" i="7"/>
  <c r="N4" i="8"/>
  <c r="N4" i="9"/>
  <c r="N35" i="9" s="1"/>
  <c r="N4" i="7"/>
  <c r="N27" i="3"/>
  <c r="N28" i="3" s="1"/>
  <c r="N31" i="9" s="1"/>
  <c r="N56" i="10" s="1"/>
  <c r="N4" i="4"/>
  <c r="N26" i="4" s="1"/>
  <c r="N9" i="3"/>
  <c r="N9" i="10" s="1"/>
  <c r="N25" i="3"/>
  <c r="N23" i="9" s="1"/>
  <c r="N26" i="3"/>
  <c r="N30" i="9" s="1"/>
  <c r="N8" i="3"/>
  <c r="N8" i="10" s="1"/>
  <c r="N12" i="3"/>
  <c r="N14" i="3"/>
  <c r="N17" i="3" l="1"/>
  <c r="N28" i="8" s="1"/>
  <c r="N18" i="3"/>
  <c r="N29" i="8" s="1"/>
  <c r="N19" i="3"/>
  <c r="N30" i="8" s="1"/>
  <c r="M37" i="7"/>
  <c r="M16" i="7" s="1"/>
  <c r="M42" i="10" s="1"/>
  <c r="N22" i="3"/>
  <c r="N21" i="3"/>
  <c r="N46" i="4" s="1"/>
  <c r="N27" i="4"/>
  <c r="N28" i="4"/>
  <c r="O3" i="10"/>
  <c r="N27" i="10"/>
  <c r="N18" i="9"/>
  <c r="N17" i="9" s="1"/>
  <c r="N24" i="9"/>
  <c r="N15" i="9" s="1"/>
  <c r="N62" i="10"/>
  <c r="N15" i="3"/>
  <c r="N34" i="4"/>
  <c r="N35" i="4"/>
  <c r="N36" i="4"/>
  <c r="M43" i="7"/>
  <c r="M51" i="7"/>
  <c r="M16" i="9"/>
  <c r="M14" i="9" s="1"/>
  <c r="N26" i="10"/>
  <c r="N20" i="10"/>
  <c r="N19" i="10"/>
  <c r="M27" i="8"/>
  <c r="M16" i="8" s="1"/>
  <c r="M50" i="10" s="1"/>
  <c r="M21" i="8"/>
  <c r="M15" i="4"/>
  <c r="M26" i="7"/>
  <c r="M22" i="7"/>
  <c r="N9" i="4"/>
  <c r="N9" i="8"/>
  <c r="N9" i="9"/>
  <c r="N9" i="7"/>
  <c r="N42" i="7"/>
  <c r="N20" i="7"/>
  <c r="N36" i="7"/>
  <c r="N13" i="7"/>
  <c r="N21" i="9"/>
  <c r="N27" i="9"/>
  <c r="N13" i="9"/>
  <c r="M22" i="8"/>
  <c r="M16" i="4"/>
  <c r="M23" i="7"/>
  <c r="M27" i="7"/>
  <c r="N13" i="8"/>
  <c r="N19" i="8"/>
  <c r="N26" i="8"/>
  <c r="N29" i="9"/>
  <c r="M17" i="4"/>
  <c r="M23" i="8"/>
  <c r="M28" i="7"/>
  <c r="M24" i="7"/>
  <c r="N6" i="4"/>
  <c r="N6" i="9"/>
  <c r="N6" i="8"/>
  <c r="N6" i="7"/>
  <c r="M46" i="7"/>
  <c r="O3" i="4"/>
  <c r="O3" i="9"/>
  <c r="O3" i="8"/>
  <c r="O3" i="7"/>
  <c r="N8" i="4"/>
  <c r="N22" i="4" s="1"/>
  <c r="N8" i="9"/>
  <c r="N8" i="8"/>
  <c r="N8" i="7"/>
  <c r="N20" i="4"/>
  <c r="N43" i="4"/>
  <c r="N13" i="4"/>
  <c r="N23" i="3"/>
  <c r="O7" i="3"/>
  <c r="O7" i="10" s="1"/>
  <c r="O5" i="3"/>
  <c r="O4" i="3"/>
  <c r="O4" i="10" s="1"/>
  <c r="P3" i="3" l="1"/>
  <c r="M33" i="10"/>
  <c r="N25" i="10"/>
  <c r="N38" i="7"/>
  <c r="O5" i="10"/>
  <c r="O6" i="3"/>
  <c r="O6" i="10" s="1"/>
  <c r="O30" i="3"/>
  <c r="O37" i="9" s="1"/>
  <c r="O27" i="10" s="1"/>
  <c r="N23" i="4"/>
  <c r="N31" i="4" s="1"/>
  <c r="N39" i="4" s="1"/>
  <c r="N24" i="4"/>
  <c r="N32" i="4" s="1"/>
  <c r="N40" i="4" s="1"/>
  <c r="O24" i="10"/>
  <c r="O54" i="10"/>
  <c r="O67" i="10"/>
  <c r="O31" i="10"/>
  <c r="O13" i="10"/>
  <c r="O47" i="10"/>
  <c r="O63" i="10"/>
  <c r="O39" i="10"/>
  <c r="O17" i="10"/>
  <c r="O61" i="10"/>
  <c r="O31" i="3"/>
  <c r="O38" i="9" s="1"/>
  <c r="M17" i="7"/>
  <c r="M43" i="10" s="1"/>
  <c r="N18" i="10"/>
  <c r="M32" i="7"/>
  <c r="M34" i="10"/>
  <c r="M33" i="7"/>
  <c r="M35" i="10"/>
  <c r="N32" i="9"/>
  <c r="M25" i="7"/>
  <c r="N30" i="4"/>
  <c r="N38" i="4" s="1"/>
  <c r="M21" i="7"/>
  <c r="N48" i="7"/>
  <c r="N45" i="7"/>
  <c r="N52" i="7"/>
  <c r="N44" i="7"/>
  <c r="N53" i="7"/>
  <c r="N50" i="7"/>
  <c r="N49" i="7" s="1"/>
  <c r="N47" i="7"/>
  <c r="N45" i="4"/>
  <c r="N47" i="4"/>
  <c r="O5" i="4"/>
  <c r="O5" i="9"/>
  <c r="O5" i="8"/>
  <c r="O5" i="7"/>
  <c r="O4" i="9"/>
  <c r="O35" i="9" s="1"/>
  <c r="O4" i="8"/>
  <c r="O4" i="7"/>
  <c r="O7" i="4"/>
  <c r="O7" i="9"/>
  <c r="O7" i="8"/>
  <c r="O7" i="7"/>
  <c r="N39" i="7"/>
  <c r="N29" i="7"/>
  <c r="M31" i="7"/>
  <c r="M14" i="4"/>
  <c r="M20" i="8"/>
  <c r="M15" i="8" s="1"/>
  <c r="O14" i="3"/>
  <c r="O4" i="4"/>
  <c r="O28" i="4" s="1"/>
  <c r="O25" i="3"/>
  <c r="O23" i="9" s="1"/>
  <c r="O27" i="3"/>
  <c r="O26" i="3"/>
  <c r="O30" i="9" s="1"/>
  <c r="O9" i="3"/>
  <c r="O9" i="10" s="1"/>
  <c r="O12" i="3"/>
  <c r="O8" i="3"/>
  <c r="O8" i="10" s="1"/>
  <c r="O19" i="3" l="1"/>
  <c r="O30" i="8" s="1"/>
  <c r="O18" i="3"/>
  <c r="O29" i="8" s="1"/>
  <c r="O17" i="3"/>
  <c r="O28" i="8" s="1"/>
  <c r="N37" i="7"/>
  <c r="N16" i="7" s="1"/>
  <c r="N42" i="10" s="1"/>
  <c r="O18" i="9"/>
  <c r="O17" i="9" s="1"/>
  <c r="O62" i="10"/>
  <c r="O24" i="9"/>
  <c r="O15" i="9" s="1"/>
  <c r="P3" i="10"/>
  <c r="O27" i="4"/>
  <c r="O26" i="4"/>
  <c r="O15" i="3"/>
  <c r="O34" i="4"/>
  <c r="O35" i="4"/>
  <c r="O36" i="4"/>
  <c r="O26" i="10"/>
  <c r="O25" i="10" s="1"/>
  <c r="O20" i="10"/>
  <c r="N57" i="10"/>
  <c r="N55" i="10" s="1"/>
  <c r="N16" i="9"/>
  <c r="N14" i="9" s="1"/>
  <c r="O19" i="10"/>
  <c r="M32" i="10"/>
  <c r="M36" i="10" s="1"/>
  <c r="M30" i="7"/>
  <c r="M15" i="7" s="1"/>
  <c r="M14" i="8"/>
  <c r="M49" i="10"/>
  <c r="M48" i="10" s="1"/>
  <c r="N27" i="8"/>
  <c r="N16" i="8" s="1"/>
  <c r="N50" i="10" s="1"/>
  <c r="N46" i="7"/>
  <c r="N21" i="8"/>
  <c r="N15" i="4"/>
  <c r="N26" i="7"/>
  <c r="N22" i="7"/>
  <c r="N43" i="7"/>
  <c r="P3" i="4"/>
  <c r="P3" i="9"/>
  <c r="P3" i="8"/>
  <c r="P3" i="7"/>
  <c r="O6" i="4"/>
  <c r="O6" i="9"/>
  <c r="O6" i="8"/>
  <c r="O6" i="7"/>
  <c r="O29" i="9"/>
  <c r="N23" i="8"/>
  <c r="N28" i="7"/>
  <c r="N24" i="7"/>
  <c r="N17" i="4"/>
  <c r="N51" i="7"/>
  <c r="N22" i="8"/>
  <c r="N16" i="4"/>
  <c r="N23" i="7"/>
  <c r="N27" i="7"/>
  <c r="O42" i="7"/>
  <c r="O36" i="7"/>
  <c r="O20" i="7"/>
  <c r="O13" i="7"/>
  <c r="O13" i="8"/>
  <c r="O19" i="8"/>
  <c r="O26" i="8"/>
  <c r="O8" i="4"/>
  <c r="O23" i="4" s="1"/>
  <c r="O8" i="9"/>
  <c r="O8" i="8"/>
  <c r="O8" i="7"/>
  <c r="O9" i="4"/>
  <c r="O9" i="8"/>
  <c r="O9" i="9"/>
  <c r="O9" i="7"/>
  <c r="O27" i="9"/>
  <c r="O21" i="9"/>
  <c r="O13" i="9"/>
  <c r="O13" i="4"/>
  <c r="O20" i="4"/>
  <c r="O43" i="4"/>
  <c r="O28" i="3"/>
  <c r="O31" i="9" s="1"/>
  <c r="O56" i="10" s="1"/>
  <c r="O21" i="3"/>
  <c r="O46" i="4" s="1"/>
  <c r="O23" i="3"/>
  <c r="O22" i="3"/>
  <c r="P4" i="3"/>
  <c r="P4" i="10" s="1"/>
  <c r="P5" i="3"/>
  <c r="P7" i="3"/>
  <c r="P7" i="10" s="1"/>
  <c r="Q3" i="3" l="1"/>
  <c r="N33" i="10"/>
  <c r="P5" i="10"/>
  <c r="P6" i="3"/>
  <c r="P6" i="10" s="1"/>
  <c r="P30" i="3"/>
  <c r="P37" i="9" s="1"/>
  <c r="P24" i="10"/>
  <c r="P54" i="10"/>
  <c r="P67" i="10"/>
  <c r="P31" i="10"/>
  <c r="P39" i="10"/>
  <c r="P63" i="10"/>
  <c r="P61" i="10"/>
  <c r="P47" i="10"/>
  <c r="P13" i="10"/>
  <c r="P17" i="10"/>
  <c r="P31" i="3"/>
  <c r="P38" i="9" s="1"/>
  <c r="O24" i="4"/>
  <c r="O32" i="4" s="1"/>
  <c r="O40" i="4" s="1"/>
  <c r="O22" i="4"/>
  <c r="O30" i="4" s="1"/>
  <c r="O38" i="4" s="1"/>
  <c r="O18" i="10"/>
  <c r="N32" i="7"/>
  <c r="N34" i="10"/>
  <c r="N33" i="7"/>
  <c r="N35" i="10"/>
  <c r="M14" i="7"/>
  <c r="M41" i="10"/>
  <c r="M40" i="10" s="1"/>
  <c r="M44" i="10" s="1"/>
  <c r="M51" i="10" s="1"/>
  <c r="M58" i="10" s="1"/>
  <c r="M64" i="10" s="1"/>
  <c r="M68" i="10" s="1"/>
  <c r="N14" i="10" s="1"/>
  <c r="N21" i="10" s="1"/>
  <c r="N28" i="10" s="1"/>
  <c r="O32" i="9"/>
  <c r="O47" i="4"/>
  <c r="O45" i="4"/>
  <c r="O29" i="7"/>
  <c r="O39" i="7"/>
  <c r="N17" i="7"/>
  <c r="N43" i="10" s="1"/>
  <c r="O53" i="7"/>
  <c r="O45" i="7"/>
  <c r="O52" i="7"/>
  <c r="O50" i="7"/>
  <c r="O49" i="7" s="1"/>
  <c r="O48" i="7"/>
  <c r="O47" i="7"/>
  <c r="O38" i="7"/>
  <c r="P5" i="4"/>
  <c r="P5" i="9"/>
  <c r="P5" i="8"/>
  <c r="P5" i="7"/>
  <c r="N21" i="7"/>
  <c r="P4" i="9"/>
  <c r="P35" i="9" s="1"/>
  <c r="P4" i="8"/>
  <c r="P4" i="7"/>
  <c r="N25" i="7"/>
  <c r="P7" i="4"/>
  <c r="P7" i="9"/>
  <c r="P7" i="8"/>
  <c r="P7" i="7"/>
  <c r="N14" i="4"/>
  <c r="N31" i="7"/>
  <c r="N20" i="8"/>
  <c r="N15" i="8" s="1"/>
  <c r="P4" i="4"/>
  <c r="P26" i="4" s="1"/>
  <c r="O31" i="4"/>
  <c r="O39" i="4" s="1"/>
  <c r="P27" i="3"/>
  <c r="P25" i="3"/>
  <c r="P23" i="9" s="1"/>
  <c r="P26" i="3"/>
  <c r="P30" i="9" s="1"/>
  <c r="P9" i="3"/>
  <c r="P9" i="10" s="1"/>
  <c r="P12" i="3"/>
  <c r="P8" i="3"/>
  <c r="P8" i="10" s="1"/>
  <c r="P14" i="3"/>
  <c r="P19" i="3" l="1"/>
  <c r="P30" i="8" s="1"/>
  <c r="P17" i="3"/>
  <c r="P28" i="8" s="1"/>
  <c r="P18" i="3"/>
  <c r="P29" i="8" s="1"/>
  <c r="P27" i="4"/>
  <c r="P28" i="4"/>
  <c r="Q3" i="10"/>
  <c r="P24" i="9"/>
  <c r="P15" i="9" s="1"/>
  <c r="P62" i="10"/>
  <c r="P27" i="10"/>
  <c r="P18" i="9"/>
  <c r="P17" i="9" s="1"/>
  <c r="P15" i="3"/>
  <c r="P35" i="4"/>
  <c r="P34" i="4"/>
  <c r="P36" i="4"/>
  <c r="O46" i="7"/>
  <c r="N30" i="7"/>
  <c r="N15" i="7" s="1"/>
  <c r="O57" i="10"/>
  <c r="O55" i="10" s="1"/>
  <c r="O16" i="9"/>
  <c r="O14" i="9" s="1"/>
  <c r="P20" i="10"/>
  <c r="P26" i="10"/>
  <c r="P19" i="10"/>
  <c r="O27" i="8"/>
  <c r="O16" i="8" s="1"/>
  <c r="O50" i="10" s="1"/>
  <c r="N32" i="10"/>
  <c r="N36" i="10" s="1"/>
  <c r="N14" i="8"/>
  <c r="N49" i="10"/>
  <c r="N48" i="10" s="1"/>
  <c r="O37" i="7"/>
  <c r="O16" i="7" s="1"/>
  <c r="O42" i="10" s="1"/>
  <c r="O21" i="8"/>
  <c r="O26" i="7"/>
  <c r="O15" i="4"/>
  <c r="Q3" i="4"/>
  <c r="Q3" i="8"/>
  <c r="Q3" i="9"/>
  <c r="Q3" i="7"/>
  <c r="O43" i="7"/>
  <c r="P8" i="4"/>
  <c r="P24" i="4" s="1"/>
  <c r="P8" i="8"/>
  <c r="P8" i="9"/>
  <c r="P8" i="7"/>
  <c r="O51" i="7"/>
  <c r="P42" i="7"/>
  <c r="P13" i="7"/>
  <c r="P20" i="7"/>
  <c r="P36" i="7"/>
  <c r="O23" i="8"/>
  <c r="O24" i="7"/>
  <c r="O28" i="7"/>
  <c r="O17" i="4"/>
  <c r="P13" i="8"/>
  <c r="P26" i="8"/>
  <c r="P19" i="8"/>
  <c r="P21" i="9"/>
  <c r="P13" i="9"/>
  <c r="P27" i="9"/>
  <c r="P6" i="4"/>
  <c r="P6" i="9"/>
  <c r="P6" i="8"/>
  <c r="P6" i="7"/>
  <c r="P9" i="4"/>
  <c r="P9" i="9"/>
  <c r="P9" i="8"/>
  <c r="P9" i="7"/>
  <c r="P29" i="9"/>
  <c r="O16" i="4"/>
  <c r="O22" i="8"/>
  <c r="O27" i="7"/>
  <c r="O23" i="7"/>
  <c r="P13" i="4"/>
  <c r="P20" i="4"/>
  <c r="P43" i="4"/>
  <c r="P28" i="3"/>
  <c r="P31" i="9" s="1"/>
  <c r="P56" i="10" s="1"/>
  <c r="P23" i="3"/>
  <c r="P22" i="3"/>
  <c r="P38" i="7" s="1"/>
  <c r="P21" i="3"/>
  <c r="P45" i="4" s="1"/>
  <c r="Q5" i="3"/>
  <c r="Q4" i="3"/>
  <c r="Q4" i="10" s="1"/>
  <c r="Q7" i="3"/>
  <c r="Q7" i="10" s="1"/>
  <c r="P25" i="10" l="1"/>
  <c r="R3" i="3"/>
  <c r="O33" i="10"/>
  <c r="Q5" i="10"/>
  <c r="Q6" i="3"/>
  <c r="Q6" i="10" s="1"/>
  <c r="Q31" i="10"/>
  <c r="Q67" i="10"/>
  <c r="Q13" i="10"/>
  <c r="Q47" i="10"/>
  <c r="Q17" i="10"/>
  <c r="Q54" i="10"/>
  <c r="Q24" i="10"/>
  <c r="Q39" i="10"/>
  <c r="Q61" i="10"/>
  <c r="Q63" i="10"/>
  <c r="P22" i="4"/>
  <c r="P30" i="4" s="1"/>
  <c r="P32" i="9"/>
  <c r="P57" i="10" s="1"/>
  <c r="P55" i="10" s="1"/>
  <c r="P23" i="4"/>
  <c r="P31" i="4" s="1"/>
  <c r="P39" i="4" s="1"/>
  <c r="Q30" i="3"/>
  <c r="Q37" i="9" s="1"/>
  <c r="Q31" i="3"/>
  <c r="Q38" i="9" s="1"/>
  <c r="P18" i="10"/>
  <c r="O33" i="7"/>
  <c r="O35" i="10"/>
  <c r="O32" i="7"/>
  <c r="O34" i="10"/>
  <c r="N14" i="7"/>
  <c r="N41" i="10"/>
  <c r="N40" i="10" s="1"/>
  <c r="N44" i="10" s="1"/>
  <c r="N51" i="10" s="1"/>
  <c r="N58" i="10" s="1"/>
  <c r="N64" i="10" s="1"/>
  <c r="N68" i="10" s="1"/>
  <c r="O14" i="10" s="1"/>
  <c r="O21" i="10" s="1"/>
  <c r="O28" i="10" s="1"/>
  <c r="P47" i="4"/>
  <c r="O17" i="7"/>
  <c r="O43" i="10" s="1"/>
  <c r="P53" i="7"/>
  <c r="P52" i="7"/>
  <c r="P45" i="7"/>
  <c r="P50" i="7"/>
  <c r="P49" i="7" s="1"/>
  <c r="P48" i="7"/>
  <c r="P47" i="7"/>
  <c r="P44" i="7"/>
  <c r="Q7" i="4"/>
  <c r="Q7" i="9"/>
  <c r="Q7" i="8"/>
  <c r="Q7" i="7"/>
  <c r="Q4" i="8"/>
  <c r="Q4" i="9"/>
  <c r="Q35" i="9" s="1"/>
  <c r="Q4" i="7"/>
  <c r="P46" i="4"/>
  <c r="O14" i="4"/>
  <c r="O31" i="7"/>
  <c r="O21" i="7"/>
  <c r="Q5" i="4"/>
  <c r="Q5" i="9"/>
  <c r="Q5" i="8"/>
  <c r="Q5" i="7"/>
  <c r="P29" i="7"/>
  <c r="P39" i="7"/>
  <c r="P37" i="7" s="1"/>
  <c r="P16" i="7" s="1"/>
  <c r="P42" i="10" s="1"/>
  <c r="O25" i="7"/>
  <c r="O20" i="8"/>
  <c r="O15" i="8" s="1"/>
  <c r="Q25" i="3"/>
  <c r="Q23" i="9" s="1"/>
  <c r="Q4" i="4"/>
  <c r="Q28" i="4" s="1"/>
  <c r="P32" i="4"/>
  <c r="P40" i="4" s="1"/>
  <c r="Q9" i="3"/>
  <c r="Q9" i="10" s="1"/>
  <c r="Q27" i="3"/>
  <c r="Q26" i="3"/>
  <c r="Q30" i="9" s="1"/>
  <c r="Q12" i="3"/>
  <c r="Q8" i="3"/>
  <c r="Q8" i="10" s="1"/>
  <c r="Q14" i="3"/>
  <c r="Q19" i="3" l="1"/>
  <c r="Q30" i="8" s="1"/>
  <c r="Q17" i="3"/>
  <c r="Q28" i="8" s="1"/>
  <c r="Q18" i="3"/>
  <c r="Q29" i="8" s="1"/>
  <c r="Q27" i="4"/>
  <c r="Q26" i="4"/>
  <c r="R3" i="10"/>
  <c r="P16" i="9"/>
  <c r="P14" i="9" s="1"/>
  <c r="Q27" i="10"/>
  <c r="Q18" i="9"/>
  <c r="Q17" i="9" s="1"/>
  <c r="Q24" i="9"/>
  <c r="Q15" i="9" s="1"/>
  <c r="Q62" i="10"/>
  <c r="Q15" i="3"/>
  <c r="Q34" i="4"/>
  <c r="Q35" i="4"/>
  <c r="Q36" i="4"/>
  <c r="Q26" i="10"/>
  <c r="Q20" i="10"/>
  <c r="Q19" i="10"/>
  <c r="O32" i="10"/>
  <c r="O36" i="10" s="1"/>
  <c r="O30" i="7"/>
  <c r="O15" i="7" s="1"/>
  <c r="O14" i="8"/>
  <c r="O49" i="10"/>
  <c r="O48" i="10" s="1"/>
  <c r="P43" i="7"/>
  <c r="P27" i="8"/>
  <c r="P16" i="8" s="1"/>
  <c r="P50" i="10" s="1"/>
  <c r="P51" i="7"/>
  <c r="P46" i="7"/>
  <c r="P22" i="8"/>
  <c r="P16" i="4"/>
  <c r="P23" i="7"/>
  <c r="P27" i="7"/>
  <c r="P21" i="8"/>
  <c r="P26" i="7"/>
  <c r="P22" i="7"/>
  <c r="P15" i="4"/>
  <c r="Q27" i="9"/>
  <c r="Q13" i="9"/>
  <c r="Q21" i="9"/>
  <c r="P23" i="8"/>
  <c r="P24" i="7"/>
  <c r="P28" i="7"/>
  <c r="P17" i="4"/>
  <c r="R3" i="4"/>
  <c r="R3" i="8"/>
  <c r="R3" i="9"/>
  <c r="R3" i="7"/>
  <c r="Q13" i="8"/>
  <c r="Q26" i="8"/>
  <c r="Q19" i="8"/>
  <c r="Q29" i="9"/>
  <c r="Q6" i="4"/>
  <c r="Q6" i="9"/>
  <c r="Q6" i="8"/>
  <c r="Q6" i="7"/>
  <c r="Q9" i="4"/>
  <c r="Q9" i="8"/>
  <c r="Q9" i="9"/>
  <c r="Q9" i="7"/>
  <c r="Q42" i="7"/>
  <c r="Q36" i="7"/>
  <c r="Q13" i="7"/>
  <c r="Q20" i="7"/>
  <c r="Q8" i="4"/>
  <c r="Q24" i="4" s="1"/>
  <c r="Q8" i="8"/>
  <c r="Q8" i="9"/>
  <c r="Q8" i="7"/>
  <c r="Q43" i="4"/>
  <c r="Q20" i="4"/>
  <c r="Q13" i="4"/>
  <c r="Q28" i="3"/>
  <c r="Q31" i="9" s="1"/>
  <c r="Q56" i="10" s="1"/>
  <c r="Q22" i="3"/>
  <c r="Q23" i="3"/>
  <c r="Q21" i="3"/>
  <c r="Q47" i="4" s="1"/>
  <c r="R5" i="3"/>
  <c r="R7" i="3"/>
  <c r="R7" i="10" s="1"/>
  <c r="R4" i="3"/>
  <c r="R4" i="10" s="1"/>
  <c r="S3" i="3" l="1"/>
  <c r="P33" i="10"/>
  <c r="R5" i="10"/>
  <c r="R6" i="3"/>
  <c r="R6" i="10" s="1"/>
  <c r="Q23" i="4"/>
  <c r="Q31" i="4" s="1"/>
  <c r="Q39" i="4" s="1"/>
  <c r="Q25" i="10"/>
  <c r="Q32" i="9"/>
  <c r="Q57" i="10" s="1"/>
  <c r="Q55" i="10" s="1"/>
  <c r="R31" i="10"/>
  <c r="R67" i="10"/>
  <c r="R54" i="10"/>
  <c r="R39" i="10"/>
  <c r="R24" i="10"/>
  <c r="R17" i="10"/>
  <c r="R47" i="10"/>
  <c r="R63" i="10"/>
  <c r="R13" i="10"/>
  <c r="R61" i="10"/>
  <c r="Q22" i="4"/>
  <c r="Q30" i="4" s="1"/>
  <c r="Q38" i="4" s="1"/>
  <c r="R30" i="3"/>
  <c r="R37" i="9" s="1"/>
  <c r="R31" i="3"/>
  <c r="R38" i="9" s="1"/>
  <c r="Q18" i="10"/>
  <c r="P32" i="7"/>
  <c r="P34" i="10"/>
  <c r="P33" i="7"/>
  <c r="P35" i="10"/>
  <c r="O14" i="7"/>
  <c r="O41" i="10"/>
  <c r="O40" i="10" s="1"/>
  <c r="O44" i="10" s="1"/>
  <c r="O51" i="10" s="1"/>
  <c r="O58" i="10" s="1"/>
  <c r="O64" i="10" s="1"/>
  <c r="O68" i="10" s="1"/>
  <c r="P14" i="10" s="1"/>
  <c r="P21" i="10" s="1"/>
  <c r="P28" i="10" s="1"/>
  <c r="P17" i="7"/>
  <c r="P43" i="10" s="1"/>
  <c r="P21" i="7"/>
  <c r="Q46" i="4"/>
  <c r="Q45" i="4"/>
  <c r="Q29" i="7"/>
  <c r="Q39" i="7"/>
  <c r="P14" i="4"/>
  <c r="P31" i="7"/>
  <c r="P25" i="7"/>
  <c r="R4" i="8"/>
  <c r="R4" i="9"/>
  <c r="R35" i="9" s="1"/>
  <c r="R4" i="7"/>
  <c r="P20" i="8"/>
  <c r="P15" i="8" s="1"/>
  <c r="R7" i="4"/>
  <c r="R7" i="8"/>
  <c r="R7" i="9"/>
  <c r="R7" i="7"/>
  <c r="R5" i="4"/>
  <c r="R5" i="9"/>
  <c r="R5" i="8"/>
  <c r="R5" i="7"/>
  <c r="Q38" i="7"/>
  <c r="Q48" i="7"/>
  <c r="Q45" i="7"/>
  <c r="Q50" i="7"/>
  <c r="Q49" i="7" s="1"/>
  <c r="Q47" i="7"/>
  <c r="Q53" i="7"/>
  <c r="Q44" i="7"/>
  <c r="Q52" i="7"/>
  <c r="R4" i="4"/>
  <c r="R26" i="4" s="1"/>
  <c r="Q32" i="4"/>
  <c r="Q40" i="4" s="1"/>
  <c r="R25" i="3"/>
  <c r="R23" i="9" s="1"/>
  <c r="R26" i="3"/>
  <c r="R30" i="9" s="1"/>
  <c r="R27" i="3"/>
  <c r="R28" i="3" s="1"/>
  <c r="R31" i="9" s="1"/>
  <c r="R56" i="10" s="1"/>
  <c r="R9" i="3"/>
  <c r="R9" i="10" s="1"/>
  <c r="R12" i="3"/>
  <c r="R8" i="3"/>
  <c r="R8" i="10" s="1"/>
  <c r="R14" i="3"/>
  <c r="R19" i="3" l="1"/>
  <c r="R30" i="8" s="1"/>
  <c r="R18" i="3"/>
  <c r="R29" i="8" s="1"/>
  <c r="R17" i="3"/>
  <c r="R28" i="8" s="1"/>
  <c r="R28" i="4"/>
  <c r="R27" i="4"/>
  <c r="Q16" i="9"/>
  <c r="Q14" i="9" s="1"/>
  <c r="S3" i="10"/>
  <c r="R24" i="9"/>
  <c r="R15" i="9" s="1"/>
  <c r="R62" i="10"/>
  <c r="R27" i="10"/>
  <c r="R18" i="9"/>
  <c r="R17" i="9" s="1"/>
  <c r="R15" i="3"/>
  <c r="R35" i="4"/>
  <c r="R36" i="4"/>
  <c r="R34" i="4"/>
  <c r="P32" i="10"/>
  <c r="P36" i="10" s="1"/>
  <c r="P30" i="7"/>
  <c r="P15" i="7" s="1"/>
  <c r="R20" i="10"/>
  <c r="R26" i="10"/>
  <c r="R19" i="10"/>
  <c r="P14" i="8"/>
  <c r="P49" i="10"/>
  <c r="P48" i="10" s="1"/>
  <c r="Q27" i="8"/>
  <c r="Q16" i="8" s="1"/>
  <c r="Q50" i="10" s="1"/>
  <c r="Q43" i="7"/>
  <c r="Q46" i="7"/>
  <c r="Q51" i="7"/>
  <c r="Q23" i="8"/>
  <c r="Q28" i="7"/>
  <c r="Q24" i="7"/>
  <c r="Q17" i="4"/>
  <c r="Q21" i="8"/>
  <c r="Q26" i="7"/>
  <c r="Q22" i="7"/>
  <c r="Q15" i="4"/>
  <c r="R8" i="4"/>
  <c r="R24" i="4" s="1"/>
  <c r="R8" i="9"/>
  <c r="R8" i="8"/>
  <c r="R8" i="7"/>
  <c r="R9" i="4"/>
  <c r="R9" i="9"/>
  <c r="R9" i="8"/>
  <c r="R9" i="7"/>
  <c r="R13" i="8"/>
  <c r="R26" i="8"/>
  <c r="R19" i="8"/>
  <c r="S3" i="4"/>
  <c r="S3" i="8"/>
  <c r="S3" i="9"/>
  <c r="S3" i="7"/>
  <c r="Q37" i="7"/>
  <c r="Q16" i="7" s="1"/>
  <c r="Q42" i="10" s="1"/>
  <c r="Q22" i="8"/>
  <c r="Q16" i="4"/>
  <c r="Q27" i="7"/>
  <c r="Q23" i="7"/>
  <c r="R42" i="7"/>
  <c r="R20" i="7"/>
  <c r="R13" i="7"/>
  <c r="R36" i="7"/>
  <c r="R6" i="4"/>
  <c r="R6" i="9"/>
  <c r="R6" i="8"/>
  <c r="R6" i="7"/>
  <c r="R27" i="9"/>
  <c r="R21" i="9"/>
  <c r="R13" i="9"/>
  <c r="R29" i="9"/>
  <c r="R20" i="4"/>
  <c r="R13" i="4"/>
  <c r="R43" i="4"/>
  <c r="R23" i="3"/>
  <c r="R21" i="3"/>
  <c r="R45" i="4" s="1"/>
  <c r="R22" i="3"/>
  <c r="R38" i="7" s="1"/>
  <c r="S4" i="3"/>
  <c r="S4" i="10" s="1"/>
  <c r="S5" i="3"/>
  <c r="S7" i="3"/>
  <c r="S7" i="10" s="1"/>
  <c r="T3" i="3" l="1"/>
  <c r="Q33" i="10"/>
  <c r="S5" i="10"/>
  <c r="S6" i="3"/>
  <c r="R25" i="10"/>
  <c r="R22" i="4"/>
  <c r="R30" i="4" s="1"/>
  <c r="R38" i="4" s="1"/>
  <c r="S31" i="10"/>
  <c r="S67" i="10"/>
  <c r="S47" i="10"/>
  <c r="S61" i="10"/>
  <c r="S24" i="10"/>
  <c r="S17" i="10"/>
  <c r="S54" i="10"/>
  <c r="S13" i="10"/>
  <c r="S39" i="10"/>
  <c r="S63" i="10"/>
  <c r="R23" i="4"/>
  <c r="R31" i="4" s="1"/>
  <c r="R39" i="4" s="1"/>
  <c r="S30" i="3"/>
  <c r="S37" i="9" s="1"/>
  <c r="S27" i="10" s="1"/>
  <c r="S31" i="3"/>
  <c r="S38" i="9" s="1"/>
  <c r="Q17" i="7"/>
  <c r="Q43" i="10" s="1"/>
  <c r="R18" i="10"/>
  <c r="Q32" i="7"/>
  <c r="Q34" i="10"/>
  <c r="P14" i="7"/>
  <c r="P41" i="10"/>
  <c r="P40" i="10" s="1"/>
  <c r="P44" i="10" s="1"/>
  <c r="P51" i="10" s="1"/>
  <c r="P58" i="10" s="1"/>
  <c r="P64" i="10" s="1"/>
  <c r="P68" i="10" s="1"/>
  <c r="Q14" i="10" s="1"/>
  <c r="Q21" i="10" s="1"/>
  <c r="Q28" i="10" s="1"/>
  <c r="Q33" i="7"/>
  <c r="Q35" i="10"/>
  <c r="R32" i="9"/>
  <c r="R47" i="4"/>
  <c r="Q31" i="7"/>
  <c r="Q14" i="4"/>
  <c r="Q21" i="7"/>
  <c r="R46" i="4"/>
  <c r="Q25" i="7"/>
  <c r="Q20" i="8"/>
  <c r="Q15" i="8" s="1"/>
  <c r="S7" i="4"/>
  <c r="S7" i="8"/>
  <c r="S7" i="9"/>
  <c r="S7" i="7"/>
  <c r="S5" i="4"/>
  <c r="S5" i="9"/>
  <c r="S5" i="8"/>
  <c r="S5" i="7"/>
  <c r="R53" i="7"/>
  <c r="R52" i="7"/>
  <c r="R45" i="7"/>
  <c r="R50" i="7"/>
  <c r="R49" i="7" s="1"/>
  <c r="R47" i="7"/>
  <c r="R44" i="7"/>
  <c r="R48" i="7"/>
  <c r="S4" i="8"/>
  <c r="S4" i="9"/>
  <c r="S35" i="9" s="1"/>
  <c r="S4" i="7"/>
  <c r="R39" i="7"/>
  <c r="R37" i="7" s="1"/>
  <c r="R16" i="7" s="1"/>
  <c r="R42" i="10" s="1"/>
  <c r="R29" i="7"/>
  <c r="S25" i="3"/>
  <c r="S23" i="9" s="1"/>
  <c r="S4" i="4"/>
  <c r="R32" i="4"/>
  <c r="R40" i="4" s="1"/>
  <c r="S9" i="3"/>
  <c r="S9" i="10" s="1"/>
  <c r="S6" i="10"/>
  <c r="S26" i="3"/>
  <c r="S30" i="9" s="1"/>
  <c r="S27" i="3"/>
  <c r="S28" i="3" s="1"/>
  <c r="S31" i="9" s="1"/>
  <c r="S56" i="10" s="1"/>
  <c r="S12" i="3"/>
  <c r="S8" i="3"/>
  <c r="S8" i="10" s="1"/>
  <c r="S14" i="3"/>
  <c r="S19" i="3" l="1"/>
  <c r="S30" i="8" s="1"/>
  <c r="S18" i="3"/>
  <c r="S29" i="8" s="1"/>
  <c r="S17" i="3"/>
  <c r="S28" i="8" s="1"/>
  <c r="S18" i="9"/>
  <c r="S17" i="9" s="1"/>
  <c r="S24" i="9"/>
  <c r="S15" i="9" s="1"/>
  <c r="S62" i="10"/>
  <c r="T3" i="10"/>
  <c r="S28" i="4"/>
  <c r="S27" i="4"/>
  <c r="R27" i="8"/>
  <c r="R16" i="8" s="1"/>
  <c r="R50" i="10" s="1"/>
  <c r="S15" i="3"/>
  <c r="S36" i="4"/>
  <c r="S35" i="4"/>
  <c r="S34" i="4"/>
  <c r="Q32" i="10"/>
  <c r="Q36" i="10" s="1"/>
  <c r="R57" i="10"/>
  <c r="R55" i="10" s="1"/>
  <c r="R16" i="9"/>
  <c r="R14" i="9" s="1"/>
  <c r="S20" i="10"/>
  <c r="S26" i="10"/>
  <c r="S25" i="10" s="1"/>
  <c r="S19" i="10"/>
  <c r="Q14" i="8"/>
  <c r="Q49" i="10"/>
  <c r="Q48" i="10" s="1"/>
  <c r="Q30" i="7"/>
  <c r="Q15" i="7" s="1"/>
  <c r="R51" i="7"/>
  <c r="R23" i="8"/>
  <c r="R24" i="7"/>
  <c r="R28" i="7"/>
  <c r="R17" i="4"/>
  <c r="R21" i="8"/>
  <c r="R15" i="4"/>
  <c r="R26" i="7"/>
  <c r="R22" i="7"/>
  <c r="R43" i="7"/>
  <c r="S6" i="4"/>
  <c r="S6" i="9"/>
  <c r="S6" i="8"/>
  <c r="S6" i="7"/>
  <c r="S42" i="7"/>
  <c r="S13" i="7"/>
  <c r="S20" i="7"/>
  <c r="S36" i="7"/>
  <c r="S8" i="4"/>
  <c r="S24" i="4" s="1"/>
  <c r="S8" i="9"/>
  <c r="S8" i="8"/>
  <c r="S8" i="7"/>
  <c r="S29" i="9"/>
  <c r="S9" i="4"/>
  <c r="S9" i="9"/>
  <c r="S9" i="8"/>
  <c r="S9" i="7"/>
  <c r="S21" i="9"/>
  <c r="S13" i="9"/>
  <c r="S27" i="9"/>
  <c r="T3" i="4"/>
  <c r="T3" i="8"/>
  <c r="T3" i="9"/>
  <c r="T3" i="7"/>
  <c r="S13" i="8"/>
  <c r="S19" i="8"/>
  <c r="S26" i="8"/>
  <c r="R16" i="4"/>
  <c r="R22" i="8"/>
  <c r="R27" i="7"/>
  <c r="R23" i="7"/>
  <c r="R46" i="7"/>
  <c r="S43" i="4"/>
  <c r="S20" i="4"/>
  <c r="S13" i="4"/>
  <c r="S21" i="3"/>
  <c r="S47" i="4" s="1"/>
  <c r="S23" i="3"/>
  <c r="S22" i="3"/>
  <c r="S38" i="7" s="1"/>
  <c r="T7" i="3"/>
  <c r="T7" i="10" s="1"/>
  <c r="T5" i="3"/>
  <c r="T4" i="3"/>
  <c r="T4" i="10" s="1"/>
  <c r="U3" i="3" l="1"/>
  <c r="R35" i="10"/>
  <c r="T5" i="10"/>
  <c r="T6" i="3"/>
  <c r="T6" i="10" s="1"/>
  <c r="S22" i="4"/>
  <c r="S30" i="4" s="1"/>
  <c r="S38" i="4" s="1"/>
  <c r="T13" i="10"/>
  <c r="T67" i="10"/>
  <c r="T54" i="10"/>
  <c r="T31" i="10"/>
  <c r="T63" i="10"/>
  <c r="T61" i="10"/>
  <c r="T39" i="10"/>
  <c r="T24" i="10"/>
  <c r="T17" i="10"/>
  <c r="T47" i="10"/>
  <c r="S23" i="4"/>
  <c r="S31" i="4" s="1"/>
  <c r="S39" i="4" s="1"/>
  <c r="T30" i="3"/>
  <c r="T37" i="9" s="1"/>
  <c r="T31" i="3"/>
  <c r="T38" i="9" s="1"/>
  <c r="S18" i="10"/>
  <c r="Q14" i="7"/>
  <c r="Q41" i="10"/>
  <c r="Q40" i="10" s="1"/>
  <c r="Q44" i="10" s="1"/>
  <c r="Q51" i="10" s="1"/>
  <c r="Q58" i="10" s="1"/>
  <c r="Q64" i="10" s="1"/>
  <c r="Q68" i="10" s="1"/>
  <c r="R14" i="10" s="1"/>
  <c r="R21" i="10" s="1"/>
  <c r="R28" i="10" s="1"/>
  <c r="R32" i="7"/>
  <c r="R34" i="10"/>
  <c r="R31" i="7"/>
  <c r="R33" i="10"/>
  <c r="S32" i="9"/>
  <c r="R20" i="8"/>
  <c r="R15" i="8" s="1"/>
  <c r="S46" i="4"/>
  <c r="R21" i="7"/>
  <c r="S48" i="7"/>
  <c r="S53" i="7"/>
  <c r="S52" i="7"/>
  <c r="S50" i="7"/>
  <c r="S49" i="7" s="1"/>
  <c r="S47" i="7"/>
  <c r="S45" i="7"/>
  <c r="S44" i="7"/>
  <c r="R25" i="7"/>
  <c r="R14" i="4"/>
  <c r="R33" i="7"/>
  <c r="T4" i="8"/>
  <c r="T4" i="9"/>
  <c r="T35" i="9" s="1"/>
  <c r="T4" i="7"/>
  <c r="R17" i="7"/>
  <c r="R43" i="10" s="1"/>
  <c r="T5" i="4"/>
  <c r="T5" i="9"/>
  <c r="T5" i="8"/>
  <c r="T5" i="7"/>
  <c r="S45" i="4"/>
  <c r="T7" i="4"/>
  <c r="T7" i="9"/>
  <c r="T7" i="8"/>
  <c r="T7" i="7"/>
  <c r="S39" i="7"/>
  <c r="S37" i="7" s="1"/>
  <c r="S16" i="7" s="1"/>
  <c r="S42" i="10" s="1"/>
  <c r="S29" i="7"/>
  <c r="T25" i="3"/>
  <c r="T23" i="9" s="1"/>
  <c r="T4" i="4"/>
  <c r="T28" i="4" s="1"/>
  <c r="S32" i="4"/>
  <c r="S40" i="4" s="1"/>
  <c r="T9" i="3"/>
  <c r="T9" i="10" s="1"/>
  <c r="T27" i="3"/>
  <c r="T28" i="3" s="1"/>
  <c r="T31" i="9" s="1"/>
  <c r="T56" i="10" s="1"/>
  <c r="T26" i="3"/>
  <c r="T30" i="9" s="1"/>
  <c r="T12" i="3"/>
  <c r="T8" i="3"/>
  <c r="T8" i="10" s="1"/>
  <c r="T14" i="3"/>
  <c r="T19" i="3" l="1"/>
  <c r="T30" i="8" s="1"/>
  <c r="T18" i="3"/>
  <c r="T29" i="8" s="1"/>
  <c r="T17" i="3"/>
  <c r="T28" i="8" s="1"/>
  <c r="T62" i="10"/>
  <c r="T24" i="9"/>
  <c r="T15" i="9" s="1"/>
  <c r="U3" i="10"/>
  <c r="T27" i="10"/>
  <c r="T18" i="9"/>
  <c r="T17" i="9" s="1"/>
  <c r="T26" i="4"/>
  <c r="T27" i="4"/>
  <c r="T15" i="3"/>
  <c r="T35" i="4"/>
  <c r="T36" i="4"/>
  <c r="T34" i="4"/>
  <c r="R32" i="10"/>
  <c r="R36" i="10" s="1"/>
  <c r="S27" i="8"/>
  <c r="S16" i="8" s="1"/>
  <c r="S50" i="10" s="1"/>
  <c r="R30" i="7"/>
  <c r="R15" i="7" s="1"/>
  <c r="T20" i="10"/>
  <c r="T26" i="10"/>
  <c r="S57" i="10"/>
  <c r="S55" i="10" s="1"/>
  <c r="S16" i="9"/>
  <c r="S14" i="9" s="1"/>
  <c r="T19" i="10"/>
  <c r="R14" i="8"/>
  <c r="R49" i="10"/>
  <c r="R48" i="10" s="1"/>
  <c r="S46" i="7"/>
  <c r="S23" i="8"/>
  <c r="S28" i="7"/>
  <c r="S24" i="7"/>
  <c r="S17" i="4"/>
  <c r="S21" i="8"/>
  <c r="S15" i="4"/>
  <c r="S26" i="7"/>
  <c r="S22" i="7"/>
  <c r="S22" i="8"/>
  <c r="S27" i="7"/>
  <c r="S23" i="7"/>
  <c r="S16" i="4"/>
  <c r="T13" i="7"/>
  <c r="T20" i="7"/>
  <c r="T36" i="7"/>
  <c r="T42" i="7"/>
  <c r="T21" i="9"/>
  <c r="T27" i="9"/>
  <c r="T13" i="9"/>
  <c r="T8" i="4"/>
  <c r="T23" i="4" s="1"/>
  <c r="T8" i="9"/>
  <c r="T8" i="8"/>
  <c r="T8" i="7"/>
  <c r="U3" i="4"/>
  <c r="U3" i="8"/>
  <c r="U3" i="9"/>
  <c r="U3" i="7"/>
  <c r="T13" i="8"/>
  <c r="T26" i="8"/>
  <c r="T19" i="8"/>
  <c r="S51" i="7"/>
  <c r="T29" i="9"/>
  <c r="T6" i="4"/>
  <c r="T6" i="8"/>
  <c r="T6" i="9"/>
  <c r="T6" i="7"/>
  <c r="T9" i="4"/>
  <c r="T9" i="9"/>
  <c r="T9" i="8"/>
  <c r="T9" i="7"/>
  <c r="S43" i="7"/>
  <c r="T43" i="4"/>
  <c r="T13" i="4"/>
  <c r="T20" i="4"/>
  <c r="T23" i="3"/>
  <c r="T22" i="3"/>
  <c r="T21" i="3"/>
  <c r="T45" i="4" s="1"/>
  <c r="U7" i="3"/>
  <c r="U7" i="10" s="1"/>
  <c r="U5" i="3"/>
  <c r="U4" i="3"/>
  <c r="U4" i="10" s="1"/>
  <c r="V3" i="3" l="1"/>
  <c r="R41" i="10"/>
  <c r="R40" i="10" s="1"/>
  <c r="R44" i="10" s="1"/>
  <c r="R51" i="10" s="1"/>
  <c r="R58" i="10" s="1"/>
  <c r="R64" i="10" s="1"/>
  <c r="R68" i="10" s="1"/>
  <c r="S14" i="10" s="1"/>
  <c r="S21" i="10" s="1"/>
  <c r="S28" i="10" s="1"/>
  <c r="S33" i="10"/>
  <c r="U5" i="10"/>
  <c r="U6" i="3"/>
  <c r="U6" i="10" s="1"/>
  <c r="T22" i="4"/>
  <c r="T30" i="4" s="1"/>
  <c r="T38" i="4" s="1"/>
  <c r="T24" i="4"/>
  <c r="T32" i="4" s="1"/>
  <c r="T40" i="4" s="1"/>
  <c r="T18" i="10"/>
  <c r="T32" i="9"/>
  <c r="T57" i="10" s="1"/>
  <c r="T55" i="10" s="1"/>
  <c r="U13" i="10"/>
  <c r="U67" i="10"/>
  <c r="U61" i="10"/>
  <c r="U47" i="10"/>
  <c r="U17" i="10"/>
  <c r="U39" i="10"/>
  <c r="U63" i="10"/>
  <c r="U54" i="10"/>
  <c r="U31" i="10"/>
  <c r="U24" i="10"/>
  <c r="U31" i="3"/>
  <c r="U38" i="9" s="1"/>
  <c r="U30" i="3"/>
  <c r="U37" i="9" s="1"/>
  <c r="T25" i="10"/>
  <c r="S17" i="7"/>
  <c r="S43" i="10" s="1"/>
  <c r="S33" i="7"/>
  <c r="S35" i="10"/>
  <c r="S32" i="7"/>
  <c r="S34" i="10"/>
  <c r="R14" i="7"/>
  <c r="S25" i="7"/>
  <c r="S21" i="7"/>
  <c r="T47" i="4"/>
  <c r="T46" i="4"/>
  <c r="S14" i="4"/>
  <c r="S31" i="7"/>
  <c r="T53" i="7"/>
  <c r="T50" i="7"/>
  <c r="T49" i="7" s="1"/>
  <c r="T48" i="7"/>
  <c r="T45" i="7"/>
  <c r="T47" i="7"/>
  <c r="T52" i="7"/>
  <c r="T44" i="7"/>
  <c r="S20" i="8"/>
  <c r="S15" i="8" s="1"/>
  <c r="U4" i="9"/>
  <c r="U35" i="9" s="1"/>
  <c r="U4" i="8"/>
  <c r="U4" i="7"/>
  <c r="U5" i="4"/>
  <c r="U5" i="9"/>
  <c r="U5" i="8"/>
  <c r="U5" i="7"/>
  <c r="U7" i="4"/>
  <c r="U7" i="9"/>
  <c r="U7" i="8"/>
  <c r="U7" i="7"/>
  <c r="T29" i="7"/>
  <c r="T39" i="7"/>
  <c r="T38" i="7"/>
  <c r="U26" i="3"/>
  <c r="U30" i="9" s="1"/>
  <c r="U4" i="4"/>
  <c r="U28" i="4" s="1"/>
  <c r="T31" i="4"/>
  <c r="T39" i="4" s="1"/>
  <c r="U9" i="3"/>
  <c r="U9" i="10" s="1"/>
  <c r="U25" i="3"/>
  <c r="U23" i="9" s="1"/>
  <c r="U27" i="3"/>
  <c r="U28" i="3" s="1"/>
  <c r="U31" i="9" s="1"/>
  <c r="U56" i="10" s="1"/>
  <c r="U12" i="3"/>
  <c r="U8" i="3"/>
  <c r="U8" i="10" s="1"/>
  <c r="U14" i="3"/>
  <c r="U19" i="3" l="1"/>
  <c r="U30" i="8" s="1"/>
  <c r="U18" i="3"/>
  <c r="U29" i="8" s="1"/>
  <c r="U17" i="3"/>
  <c r="U28" i="8" s="1"/>
  <c r="U27" i="4"/>
  <c r="T16" i="9"/>
  <c r="T14" i="9" s="1"/>
  <c r="U24" i="9"/>
  <c r="U15" i="9" s="1"/>
  <c r="U62" i="10"/>
  <c r="V3" i="10"/>
  <c r="U26" i="4"/>
  <c r="U27" i="10"/>
  <c r="U18" i="9"/>
  <c r="U17" i="9" s="1"/>
  <c r="U15" i="3"/>
  <c r="U36" i="4"/>
  <c r="U34" i="4"/>
  <c r="U35" i="4"/>
  <c r="S32" i="10"/>
  <c r="S36" i="10" s="1"/>
  <c r="U20" i="10"/>
  <c r="U26" i="10"/>
  <c r="U19" i="10"/>
  <c r="S30" i="7"/>
  <c r="S15" i="7" s="1"/>
  <c r="S14" i="8"/>
  <c r="S49" i="10"/>
  <c r="S48" i="10" s="1"/>
  <c r="T27" i="8"/>
  <c r="T16" i="8" s="1"/>
  <c r="T50" i="10" s="1"/>
  <c r="T43" i="7"/>
  <c r="T37" i="7"/>
  <c r="T16" i="7" s="1"/>
  <c r="T42" i="10" s="1"/>
  <c r="T22" i="8"/>
  <c r="T27" i="7"/>
  <c r="T23" i="7"/>
  <c r="T16" i="4"/>
  <c r="T23" i="8"/>
  <c r="T24" i="7"/>
  <c r="T28" i="7"/>
  <c r="T17" i="4"/>
  <c r="U8" i="4"/>
  <c r="U23" i="4" s="1"/>
  <c r="U8" i="9"/>
  <c r="U8" i="8"/>
  <c r="U8" i="7"/>
  <c r="U6" i="4"/>
  <c r="U6" i="8"/>
  <c r="U6" i="9"/>
  <c r="U6" i="7"/>
  <c r="U20" i="7"/>
  <c r="U13" i="7"/>
  <c r="U36" i="7"/>
  <c r="U42" i="7"/>
  <c r="U9" i="4"/>
  <c r="U9" i="9"/>
  <c r="U9" i="8"/>
  <c r="U9" i="7"/>
  <c r="U13" i="8"/>
  <c r="U26" i="8"/>
  <c r="U19" i="8"/>
  <c r="U13" i="9"/>
  <c r="U27" i="9"/>
  <c r="U21" i="9"/>
  <c r="T15" i="4"/>
  <c r="T21" i="8"/>
  <c r="T26" i="7"/>
  <c r="T22" i="7"/>
  <c r="V3" i="4"/>
  <c r="V3" i="8"/>
  <c r="V3" i="9"/>
  <c r="V3" i="7"/>
  <c r="T51" i="7"/>
  <c r="U29" i="9"/>
  <c r="T46" i="7"/>
  <c r="U43" i="4"/>
  <c r="U20" i="4"/>
  <c r="U13" i="4"/>
  <c r="U22" i="3"/>
  <c r="U38" i="7" s="1"/>
  <c r="U21" i="3"/>
  <c r="U46" i="4" s="1"/>
  <c r="U23" i="3"/>
  <c r="V7" i="3"/>
  <c r="V7" i="10" s="1"/>
  <c r="V5" i="3"/>
  <c r="V4" i="3"/>
  <c r="V4" i="10" s="1"/>
  <c r="W3" i="3" l="1"/>
  <c r="T33" i="10"/>
  <c r="V5" i="10"/>
  <c r="V6" i="3"/>
  <c r="V6" i="10" s="1"/>
  <c r="U25" i="10"/>
  <c r="U22" i="4"/>
  <c r="U30" i="4" s="1"/>
  <c r="U38" i="4" s="1"/>
  <c r="V24" i="10"/>
  <c r="V67" i="10"/>
  <c r="V31" i="10"/>
  <c r="V54" i="10"/>
  <c r="V61" i="10"/>
  <c r="V39" i="10"/>
  <c r="V63" i="10"/>
  <c r="V17" i="10"/>
  <c r="V13" i="10"/>
  <c r="V47" i="10"/>
  <c r="U24" i="4"/>
  <c r="U32" i="4" s="1"/>
  <c r="U40" i="4" s="1"/>
  <c r="V31" i="3"/>
  <c r="V38" i="9" s="1"/>
  <c r="V30" i="3"/>
  <c r="V37" i="9" s="1"/>
  <c r="T17" i="7"/>
  <c r="T43" i="10" s="1"/>
  <c r="U18" i="10"/>
  <c r="T33" i="7"/>
  <c r="T35" i="10"/>
  <c r="S14" i="7"/>
  <c r="S41" i="10"/>
  <c r="S40" i="10" s="1"/>
  <c r="S44" i="10" s="1"/>
  <c r="S51" i="10" s="1"/>
  <c r="S58" i="10" s="1"/>
  <c r="S64" i="10" s="1"/>
  <c r="S68" i="10" s="1"/>
  <c r="T14" i="10" s="1"/>
  <c r="T21" i="10" s="1"/>
  <c r="T28" i="10" s="1"/>
  <c r="T32" i="7"/>
  <c r="T34" i="10"/>
  <c r="U32" i="9"/>
  <c r="T20" i="8"/>
  <c r="T15" i="8" s="1"/>
  <c r="U45" i="4"/>
  <c r="T21" i="7"/>
  <c r="U48" i="7"/>
  <c r="U50" i="7"/>
  <c r="U49" i="7" s="1"/>
  <c r="U52" i="7"/>
  <c r="U47" i="7"/>
  <c r="U53" i="7"/>
  <c r="U45" i="7"/>
  <c r="U44" i="7"/>
  <c r="T25" i="7"/>
  <c r="U29" i="7"/>
  <c r="U39" i="7"/>
  <c r="U37" i="7" s="1"/>
  <c r="U16" i="7" s="1"/>
  <c r="U42" i="10" s="1"/>
  <c r="T31" i="7"/>
  <c r="T14" i="4"/>
  <c r="U47" i="4"/>
  <c r="V4" i="9"/>
  <c r="V35" i="9" s="1"/>
  <c r="V4" i="8"/>
  <c r="V4" i="7"/>
  <c r="V5" i="4"/>
  <c r="V5" i="8"/>
  <c r="V5" i="9"/>
  <c r="V5" i="7"/>
  <c r="V7" i="4"/>
  <c r="V7" i="8"/>
  <c r="V7" i="9"/>
  <c r="V7" i="7"/>
  <c r="V27" i="3"/>
  <c r="V28" i="3" s="1"/>
  <c r="V31" i="9" s="1"/>
  <c r="V56" i="10" s="1"/>
  <c r="V4" i="4"/>
  <c r="V27" i="4" s="1"/>
  <c r="U31" i="4"/>
  <c r="U39" i="4" s="1"/>
  <c r="V26" i="3"/>
  <c r="V30" i="9" s="1"/>
  <c r="V9" i="3"/>
  <c r="V9" i="10" s="1"/>
  <c r="V25" i="3"/>
  <c r="V23" i="9" s="1"/>
  <c r="V12" i="3"/>
  <c r="V8" i="3"/>
  <c r="V8" i="10" s="1"/>
  <c r="V14" i="3"/>
  <c r="V18" i="3" l="1"/>
  <c r="V29" i="8" s="1"/>
  <c r="V19" i="3"/>
  <c r="V30" i="8" s="1"/>
  <c r="V17" i="3"/>
  <c r="V28" i="8" s="1"/>
  <c r="V62" i="10"/>
  <c r="V24" i="9"/>
  <c r="V15" i="9" s="1"/>
  <c r="V26" i="4"/>
  <c r="W3" i="10"/>
  <c r="V28" i="4"/>
  <c r="V27" i="10"/>
  <c r="V18" i="9"/>
  <c r="V17" i="9" s="1"/>
  <c r="V15" i="3"/>
  <c r="V36" i="4"/>
  <c r="V35" i="4"/>
  <c r="V34" i="4"/>
  <c r="U43" i="7"/>
  <c r="T32" i="10"/>
  <c r="T36" i="10" s="1"/>
  <c r="V20" i="10"/>
  <c r="V26" i="10"/>
  <c r="U57" i="10"/>
  <c r="U55" i="10" s="1"/>
  <c r="U16" i="9"/>
  <c r="U14" i="9" s="1"/>
  <c r="V19" i="10"/>
  <c r="T14" i="8"/>
  <c r="T49" i="10"/>
  <c r="T48" i="10" s="1"/>
  <c r="T30" i="7"/>
  <c r="T15" i="7" s="1"/>
  <c r="U46" i="7"/>
  <c r="U27" i="8"/>
  <c r="U16" i="8" s="1"/>
  <c r="U50" i="10" s="1"/>
  <c r="U23" i="8"/>
  <c r="U24" i="7"/>
  <c r="U28" i="7"/>
  <c r="U22" i="8"/>
  <c r="U27" i="7"/>
  <c r="U23" i="7"/>
  <c r="U16" i="4"/>
  <c r="V20" i="7"/>
  <c r="V42" i="7"/>
  <c r="V36" i="7"/>
  <c r="V13" i="7"/>
  <c r="V29" i="9"/>
  <c r="V6" i="4"/>
  <c r="V6" i="8"/>
  <c r="V6" i="9"/>
  <c r="V6" i="7"/>
  <c r="V13" i="8"/>
  <c r="V19" i="8"/>
  <c r="V26" i="8"/>
  <c r="V9" i="4"/>
  <c r="V9" i="9"/>
  <c r="V9" i="8"/>
  <c r="V9" i="7"/>
  <c r="V21" i="9"/>
  <c r="V27" i="9"/>
  <c r="V13" i="9"/>
  <c r="U17" i="4"/>
  <c r="W3" i="4"/>
  <c r="W3" i="9"/>
  <c r="W3" i="8"/>
  <c r="W3" i="7"/>
  <c r="U15" i="4"/>
  <c r="U21" i="8"/>
  <c r="U22" i="7"/>
  <c r="U26" i="7"/>
  <c r="U51" i="7"/>
  <c r="V8" i="4"/>
  <c r="V23" i="4" s="1"/>
  <c r="V8" i="8"/>
  <c r="V8" i="9"/>
  <c r="V8" i="7"/>
  <c r="V43" i="4"/>
  <c r="V20" i="4"/>
  <c r="V13" i="4"/>
  <c r="V22" i="3"/>
  <c r="V21" i="3"/>
  <c r="V47" i="4" s="1"/>
  <c r="V23" i="3"/>
  <c r="W5" i="3"/>
  <c r="W7" i="3"/>
  <c r="W7" i="10" s="1"/>
  <c r="W4" i="3"/>
  <c r="W4" i="10" s="1"/>
  <c r="X3" i="3" l="1"/>
  <c r="U33" i="10"/>
  <c r="W5" i="10"/>
  <c r="W6" i="3"/>
  <c r="W6" i="10" s="1"/>
  <c r="V25" i="10"/>
  <c r="W17" i="10"/>
  <c r="W67" i="10"/>
  <c r="W61" i="10"/>
  <c r="W13" i="10"/>
  <c r="W39" i="10"/>
  <c r="W31" i="10"/>
  <c r="W54" i="10"/>
  <c r="W47" i="10"/>
  <c r="W63" i="10"/>
  <c r="W24" i="10"/>
  <c r="V24" i="4"/>
  <c r="V32" i="4" s="1"/>
  <c r="V40" i="4" s="1"/>
  <c r="V22" i="4"/>
  <c r="V30" i="4" s="1"/>
  <c r="V38" i="4" s="1"/>
  <c r="W31" i="3"/>
  <c r="W38" i="9" s="1"/>
  <c r="W30" i="3"/>
  <c r="W37" i="9" s="1"/>
  <c r="V32" i="9"/>
  <c r="V57" i="10" s="1"/>
  <c r="V55" i="10" s="1"/>
  <c r="U17" i="7"/>
  <c r="U43" i="10" s="1"/>
  <c r="V18" i="10"/>
  <c r="T14" i="7"/>
  <c r="T41" i="10"/>
  <c r="T40" i="10" s="1"/>
  <c r="T44" i="10" s="1"/>
  <c r="T51" i="10" s="1"/>
  <c r="T58" i="10" s="1"/>
  <c r="T64" i="10" s="1"/>
  <c r="T68" i="10" s="1"/>
  <c r="U14" i="10" s="1"/>
  <c r="U21" i="10" s="1"/>
  <c r="U28" i="10" s="1"/>
  <c r="U33" i="7"/>
  <c r="U35" i="10"/>
  <c r="U32" i="7"/>
  <c r="U34" i="10"/>
  <c r="U20" i="8"/>
  <c r="U15" i="8" s="1"/>
  <c r="U21" i="7"/>
  <c r="U25" i="7"/>
  <c r="U31" i="7"/>
  <c r="U14" i="4"/>
  <c r="V39" i="7"/>
  <c r="V29" i="7"/>
  <c r="V44" i="7"/>
  <c r="V47" i="7"/>
  <c r="V48" i="7"/>
  <c r="V45" i="7"/>
  <c r="V50" i="7"/>
  <c r="V49" i="7" s="1"/>
  <c r="V52" i="7"/>
  <c r="V53" i="7"/>
  <c r="V38" i="7"/>
  <c r="V46" i="4"/>
  <c r="V45" i="4"/>
  <c r="W4" i="9"/>
  <c r="W35" i="9" s="1"/>
  <c r="W4" i="8"/>
  <c r="W4" i="7"/>
  <c r="W7" i="4"/>
  <c r="W7" i="9"/>
  <c r="W7" i="8"/>
  <c r="W7" i="7"/>
  <c r="W5" i="4"/>
  <c r="W5" i="8"/>
  <c r="W5" i="9"/>
  <c r="W5" i="7"/>
  <c r="W27" i="3"/>
  <c r="W28" i="3" s="1"/>
  <c r="W31" i="9" s="1"/>
  <c r="W56" i="10" s="1"/>
  <c r="W4" i="4"/>
  <c r="W27" i="4" s="1"/>
  <c r="V31" i="4"/>
  <c r="V39" i="4" s="1"/>
  <c r="W25" i="3"/>
  <c r="W23" i="9" s="1"/>
  <c r="W9" i="3"/>
  <c r="W9" i="10" s="1"/>
  <c r="W26" i="3"/>
  <c r="W30" i="9" s="1"/>
  <c r="W12" i="3"/>
  <c r="W8" i="3"/>
  <c r="W8" i="10" s="1"/>
  <c r="W14" i="3"/>
  <c r="W19" i="3" l="1"/>
  <c r="W30" i="8" s="1"/>
  <c r="W17" i="3"/>
  <c r="W28" i="8" s="1"/>
  <c r="W18" i="3"/>
  <c r="W29" i="8" s="1"/>
  <c r="X3" i="10"/>
  <c r="W62" i="10"/>
  <c r="W24" i="9"/>
  <c r="W15" i="9" s="1"/>
  <c r="W27" i="10"/>
  <c r="W18" i="9"/>
  <c r="W17" i="9" s="1"/>
  <c r="W26" i="4"/>
  <c r="W28" i="4"/>
  <c r="V16" i="9"/>
  <c r="V14" i="9" s="1"/>
  <c r="W15" i="3"/>
  <c r="W36" i="4"/>
  <c r="W34" i="4"/>
  <c r="W35" i="4"/>
  <c r="U32" i="10"/>
  <c r="U36" i="10" s="1"/>
  <c r="V46" i="7"/>
  <c r="W26" i="10"/>
  <c r="W20" i="10"/>
  <c r="W19" i="10"/>
  <c r="U30" i="7"/>
  <c r="U15" i="7" s="1"/>
  <c r="U14" i="8"/>
  <c r="U49" i="10"/>
  <c r="U48" i="10" s="1"/>
  <c r="V27" i="8"/>
  <c r="V16" i="8" s="1"/>
  <c r="V50" i="10" s="1"/>
  <c r="V37" i="7"/>
  <c r="V16" i="7" s="1"/>
  <c r="V42" i="10" s="1"/>
  <c r="V51" i="7"/>
  <c r="V17" i="4"/>
  <c r="V23" i="8"/>
  <c r="V28" i="7"/>
  <c r="V24" i="7"/>
  <c r="V22" i="8"/>
  <c r="V27" i="7"/>
  <c r="V23" i="7"/>
  <c r="V16" i="4"/>
  <c r="W9" i="4"/>
  <c r="W9" i="9"/>
  <c r="W9" i="8"/>
  <c r="W9" i="7"/>
  <c r="W13" i="8"/>
  <c r="W26" i="8"/>
  <c r="W19" i="8"/>
  <c r="W21" i="9"/>
  <c r="W27" i="9"/>
  <c r="W13" i="9"/>
  <c r="V43" i="7"/>
  <c r="W8" i="4"/>
  <c r="W23" i="4" s="1"/>
  <c r="W8" i="9"/>
  <c r="W8" i="8"/>
  <c r="W8" i="7"/>
  <c r="X3" i="4"/>
  <c r="X3" i="9"/>
  <c r="X3" i="8"/>
  <c r="X3" i="7"/>
  <c r="W29" i="9"/>
  <c r="W6" i="4"/>
  <c r="W6" i="9"/>
  <c r="W6" i="8"/>
  <c r="W6" i="7"/>
  <c r="V15" i="4"/>
  <c r="V21" i="8"/>
  <c r="V22" i="7"/>
  <c r="V26" i="7"/>
  <c r="W42" i="7"/>
  <c r="W13" i="7"/>
  <c r="W36" i="7"/>
  <c r="W20" i="7"/>
  <c r="W13" i="4"/>
  <c r="W43" i="4"/>
  <c r="W20" i="4"/>
  <c r="W23" i="3"/>
  <c r="W21" i="3"/>
  <c r="W46" i="4" s="1"/>
  <c r="W22" i="3"/>
  <c r="X7" i="3"/>
  <c r="X7" i="10" s="1"/>
  <c r="X5" i="3"/>
  <c r="X4" i="3"/>
  <c r="X4" i="10" s="1"/>
  <c r="Y3" i="3" l="1"/>
  <c r="V33" i="10"/>
  <c r="W25" i="10"/>
  <c r="X5" i="10"/>
  <c r="X6" i="3"/>
  <c r="X6" i="10" s="1"/>
  <c r="W22" i="4"/>
  <c r="W30" i="4" s="1"/>
  <c r="W38" i="4" s="1"/>
  <c r="X17" i="10"/>
  <c r="X54" i="10"/>
  <c r="X67" i="10"/>
  <c r="X61" i="10"/>
  <c r="X13" i="10"/>
  <c r="X39" i="10"/>
  <c r="X63" i="10"/>
  <c r="X24" i="10"/>
  <c r="X47" i="10"/>
  <c r="X31" i="10"/>
  <c r="W24" i="4"/>
  <c r="W32" i="4" s="1"/>
  <c r="W40" i="4" s="1"/>
  <c r="X31" i="3"/>
  <c r="X38" i="9" s="1"/>
  <c r="X30" i="3"/>
  <c r="X37" i="9" s="1"/>
  <c r="W38" i="7"/>
  <c r="V17" i="7"/>
  <c r="V43" i="10" s="1"/>
  <c r="W18" i="10"/>
  <c r="V33" i="7"/>
  <c r="V35" i="10"/>
  <c r="V32" i="7"/>
  <c r="V34" i="10"/>
  <c r="U14" i="7"/>
  <c r="U41" i="10"/>
  <c r="U40" i="10" s="1"/>
  <c r="U44" i="10" s="1"/>
  <c r="U51" i="10" s="1"/>
  <c r="U58" i="10" s="1"/>
  <c r="U64" i="10" s="1"/>
  <c r="U68" i="10" s="1"/>
  <c r="V14" i="10" s="1"/>
  <c r="V21" i="10" s="1"/>
  <c r="V28" i="10" s="1"/>
  <c r="W32" i="9"/>
  <c r="V25" i="7"/>
  <c r="W45" i="4"/>
  <c r="W47" i="4"/>
  <c r="V20" i="8"/>
  <c r="V15" i="8" s="1"/>
  <c r="X4" i="8"/>
  <c r="X4" i="9"/>
  <c r="X35" i="9" s="1"/>
  <c r="X4" i="7"/>
  <c r="X7" i="4"/>
  <c r="X7" i="9"/>
  <c r="X7" i="8"/>
  <c r="X7" i="7"/>
  <c r="W39" i="7"/>
  <c r="W29" i="7"/>
  <c r="W31" i="4"/>
  <c r="W39" i="4" s="1"/>
  <c r="W48" i="7"/>
  <c r="W44" i="7"/>
  <c r="W47" i="7"/>
  <c r="W45" i="7"/>
  <c r="W50" i="7"/>
  <c r="W49" i="7" s="1"/>
  <c r="W52" i="7"/>
  <c r="W53" i="7"/>
  <c r="V21" i="7"/>
  <c r="X5" i="4"/>
  <c r="X5" i="9"/>
  <c r="X5" i="8"/>
  <c r="X5" i="7"/>
  <c r="V31" i="7"/>
  <c r="V14" i="4"/>
  <c r="X27" i="3"/>
  <c r="X28" i="3" s="1"/>
  <c r="X31" i="9" s="1"/>
  <c r="X56" i="10" s="1"/>
  <c r="X4" i="4"/>
  <c r="X26" i="4" s="1"/>
  <c r="X9" i="3"/>
  <c r="X9" i="10" s="1"/>
  <c r="X26" i="3"/>
  <c r="X30" i="9" s="1"/>
  <c r="X25" i="3"/>
  <c r="X23" i="9" s="1"/>
  <c r="X12" i="3"/>
  <c r="X8" i="3"/>
  <c r="X8" i="10" s="1"/>
  <c r="X14" i="3"/>
  <c r="X17" i="3" l="1"/>
  <c r="X28" i="8" s="1"/>
  <c r="X19" i="3"/>
  <c r="X30" i="8" s="1"/>
  <c r="X18" i="3"/>
  <c r="X29" i="8" s="1"/>
  <c r="W37" i="7"/>
  <c r="W16" i="7" s="1"/>
  <c r="W42" i="10" s="1"/>
  <c r="X62" i="10"/>
  <c r="X24" i="9"/>
  <c r="X15" i="9" s="1"/>
  <c r="X27" i="4"/>
  <c r="X27" i="10"/>
  <c r="X18" i="9"/>
  <c r="X17" i="9" s="1"/>
  <c r="X28" i="4"/>
  <c r="Y3" i="10"/>
  <c r="X15" i="3"/>
  <c r="X34" i="4"/>
  <c r="X35" i="4"/>
  <c r="X36" i="4"/>
  <c r="V32" i="10"/>
  <c r="V36" i="10" s="1"/>
  <c r="W27" i="8"/>
  <c r="W16" i="8" s="1"/>
  <c r="W50" i="10" s="1"/>
  <c r="W57" i="10"/>
  <c r="W55" i="10" s="1"/>
  <c r="W16" i="9"/>
  <c r="W14" i="9" s="1"/>
  <c r="X26" i="10"/>
  <c r="X20" i="10"/>
  <c r="X19" i="10"/>
  <c r="V14" i="8"/>
  <c r="V49" i="10"/>
  <c r="V48" i="10" s="1"/>
  <c r="V30" i="7"/>
  <c r="V15" i="7" s="1"/>
  <c r="W43" i="7"/>
  <c r="W17" i="4"/>
  <c r="W23" i="8"/>
  <c r="W24" i="7"/>
  <c r="W28" i="7"/>
  <c r="W15" i="4"/>
  <c r="W21" i="8"/>
  <c r="W22" i="7"/>
  <c r="W26" i="7"/>
  <c r="W22" i="8"/>
  <c r="W16" i="4"/>
  <c r="W27" i="7"/>
  <c r="W23" i="7"/>
  <c r="X6" i="4"/>
  <c r="X6" i="9"/>
  <c r="X6" i="8"/>
  <c r="X6" i="7"/>
  <c r="W51" i="7"/>
  <c r="X9" i="4"/>
  <c r="X9" i="8"/>
  <c r="X9" i="9"/>
  <c r="X9" i="7"/>
  <c r="Y3" i="4"/>
  <c r="Y3" i="9"/>
  <c r="Y3" i="8"/>
  <c r="Y3" i="7"/>
  <c r="X8" i="4"/>
  <c r="X24" i="4" s="1"/>
  <c r="X8" i="9"/>
  <c r="X8" i="8"/>
  <c r="X8" i="7"/>
  <c r="W46" i="7"/>
  <c r="X42" i="7"/>
  <c r="X20" i="7"/>
  <c r="X36" i="7"/>
  <c r="X13" i="7"/>
  <c r="X21" i="9"/>
  <c r="X27" i="9"/>
  <c r="X13" i="9"/>
  <c r="X29" i="9"/>
  <c r="X13" i="8"/>
  <c r="X19" i="8"/>
  <c r="X26" i="8"/>
  <c r="X20" i="4"/>
  <c r="X13" i="4"/>
  <c r="X43" i="4"/>
  <c r="X21" i="3"/>
  <c r="X47" i="4" s="1"/>
  <c r="X23" i="3"/>
  <c r="X22" i="3"/>
  <c r="X38" i="7" s="1"/>
  <c r="Y7" i="3"/>
  <c r="Y7" i="10" s="1"/>
  <c r="Y4" i="3"/>
  <c r="Y4" i="10" s="1"/>
  <c r="Y5" i="3"/>
  <c r="Z3" i="3" l="1"/>
  <c r="W33" i="10"/>
  <c r="Y5" i="10"/>
  <c r="Y6" i="3"/>
  <c r="Y6" i="10" s="1"/>
  <c r="X25" i="10"/>
  <c r="Y31" i="3"/>
  <c r="Y38" i="9" s="1"/>
  <c r="Y30" i="3"/>
  <c r="Y37" i="9" s="1"/>
  <c r="Y27" i="10" s="1"/>
  <c r="X23" i="4"/>
  <c r="X31" i="4" s="1"/>
  <c r="X39" i="4" s="1"/>
  <c r="X22" i="4"/>
  <c r="X30" i="4" s="1"/>
  <c r="X38" i="4" s="1"/>
  <c r="Y17" i="10"/>
  <c r="Y67" i="10"/>
  <c r="Y54" i="10"/>
  <c r="Y61" i="10"/>
  <c r="Y31" i="10"/>
  <c r="Y13" i="10"/>
  <c r="Y24" i="10"/>
  <c r="Y47" i="10"/>
  <c r="Y39" i="10"/>
  <c r="W17" i="7"/>
  <c r="W43" i="10" s="1"/>
  <c r="X18" i="10"/>
  <c r="V14" i="7"/>
  <c r="V41" i="10"/>
  <c r="V40" i="10" s="1"/>
  <c r="V44" i="10" s="1"/>
  <c r="V51" i="10" s="1"/>
  <c r="V58" i="10" s="1"/>
  <c r="V64" i="10" s="1"/>
  <c r="V68" i="10" s="1"/>
  <c r="W14" i="10" s="1"/>
  <c r="W21" i="10" s="1"/>
  <c r="W28" i="10" s="1"/>
  <c r="W33" i="7"/>
  <c r="W35" i="10"/>
  <c r="W32" i="7"/>
  <c r="W34" i="10"/>
  <c r="X32" i="9"/>
  <c r="W21" i="7"/>
  <c r="W25" i="7"/>
  <c r="X45" i="4"/>
  <c r="W20" i="8"/>
  <c r="W15" i="8" s="1"/>
  <c r="X46" i="4"/>
  <c r="W14" i="4"/>
  <c r="W31" i="7"/>
  <c r="Y5" i="4"/>
  <c r="Y5" i="9"/>
  <c r="Y5" i="8"/>
  <c r="Y5" i="7"/>
  <c r="Y4" i="9"/>
  <c r="Y35" i="9" s="1"/>
  <c r="Y4" i="8"/>
  <c r="Y4" i="7"/>
  <c r="Y7" i="4"/>
  <c r="Y7" i="9"/>
  <c r="Y7" i="8"/>
  <c r="Y7" i="7"/>
  <c r="X29" i="7"/>
  <c r="X39" i="7"/>
  <c r="X37" i="7" s="1"/>
  <c r="X16" i="7" s="1"/>
  <c r="X42" i="10" s="1"/>
  <c r="X53" i="7"/>
  <c r="X48" i="7"/>
  <c r="X45" i="7"/>
  <c r="X44" i="7"/>
  <c r="X50" i="7"/>
  <c r="X49" i="7" s="1"/>
  <c r="X47" i="7"/>
  <c r="X52" i="7"/>
  <c r="X32" i="4"/>
  <c r="X40" i="4" s="1"/>
  <c r="Y14" i="3"/>
  <c r="Y4" i="4"/>
  <c r="Y26" i="4" s="1"/>
  <c r="Y9" i="3"/>
  <c r="Y9" i="10" s="1"/>
  <c r="Y25" i="3"/>
  <c r="Y23" i="9" s="1"/>
  <c r="Y19" i="10" s="1"/>
  <c r="Y27" i="3"/>
  <c r="Y28" i="3" s="1"/>
  <c r="Y31" i="9" s="1"/>
  <c r="Y56" i="10" s="1"/>
  <c r="Y26" i="3"/>
  <c r="Y30" i="9" s="1"/>
  <c r="Y12" i="3"/>
  <c r="Y8" i="3"/>
  <c r="Y8" i="10" s="1"/>
  <c r="Y19" i="3" l="1"/>
  <c r="Y30" i="8" s="1"/>
  <c r="Y18" i="3"/>
  <c r="Y29" i="8" s="1"/>
  <c r="Y17" i="3"/>
  <c r="Y28" i="8" s="1"/>
  <c r="Y27" i="4"/>
  <c r="Z3" i="10"/>
  <c r="Y28" i="4"/>
  <c r="Y18" i="9"/>
  <c r="Y17" i="9" s="1"/>
  <c r="W32" i="10"/>
  <c r="W36" i="10" s="1"/>
  <c r="Y15" i="3"/>
  <c r="Y34" i="4"/>
  <c r="Y35" i="4"/>
  <c r="Y36" i="4"/>
  <c r="W30" i="7"/>
  <c r="W15" i="7" s="1"/>
  <c r="X27" i="8"/>
  <c r="X16" i="8" s="1"/>
  <c r="X50" i="10" s="1"/>
  <c r="Y26" i="10"/>
  <c r="Y25" i="10" s="1"/>
  <c r="Y20" i="10"/>
  <c r="Y18" i="10" s="1"/>
  <c r="X57" i="10"/>
  <c r="X55" i="10" s="1"/>
  <c r="X16" i="9"/>
  <c r="X14" i="9" s="1"/>
  <c r="W14" i="8"/>
  <c r="W49" i="10"/>
  <c r="W48" i="10" s="1"/>
  <c r="X51" i="7"/>
  <c r="X46" i="7"/>
  <c r="X21" i="8"/>
  <c r="X15" i="4"/>
  <c r="X26" i="7"/>
  <c r="X22" i="7"/>
  <c r="Y6" i="4"/>
  <c r="Y6" i="9"/>
  <c r="Y6" i="8"/>
  <c r="Y6" i="7"/>
  <c r="X43" i="7"/>
  <c r="Y9" i="4"/>
  <c r="Y9" i="8"/>
  <c r="Y9" i="9"/>
  <c r="Y9" i="7"/>
  <c r="X22" i="8"/>
  <c r="X23" i="7"/>
  <c r="X27" i="7"/>
  <c r="X16" i="4"/>
  <c r="Y29" i="9"/>
  <c r="Y42" i="7"/>
  <c r="Y13" i="7"/>
  <c r="Y36" i="7"/>
  <c r="Y20" i="7"/>
  <c r="Y19" i="8"/>
  <c r="Y26" i="8"/>
  <c r="Y13" i="8"/>
  <c r="X23" i="8"/>
  <c r="X28" i="7"/>
  <c r="X24" i="7"/>
  <c r="X17" i="4"/>
  <c r="Z3" i="4"/>
  <c r="Z3" i="8"/>
  <c r="Z3" i="9"/>
  <c r="Z3" i="7"/>
  <c r="Y21" i="9"/>
  <c r="Y27" i="9"/>
  <c r="Y13" i="9"/>
  <c r="Y8" i="4"/>
  <c r="Y23" i="4" s="1"/>
  <c r="Y8" i="9"/>
  <c r="Y8" i="8"/>
  <c r="Y8" i="7"/>
  <c r="Y13" i="4"/>
  <c r="Y20" i="4"/>
  <c r="Y43" i="4"/>
  <c r="Y23" i="3"/>
  <c r="Y22" i="3"/>
  <c r="Y21" i="3"/>
  <c r="Y47" i="4" s="1"/>
  <c r="Z7" i="3"/>
  <c r="Z7" i="10" s="1"/>
  <c r="Z4" i="3"/>
  <c r="Z4" i="10" s="1"/>
  <c r="Z5" i="3"/>
  <c r="AA3" i="3" l="1"/>
  <c r="X33" i="10"/>
  <c r="Z5" i="10"/>
  <c r="Z6" i="3"/>
  <c r="Y24" i="4"/>
  <c r="Y32" i="4" s="1"/>
  <c r="Y40" i="4" s="1"/>
  <c r="Y22" i="4"/>
  <c r="Y30" i="4" s="1"/>
  <c r="Y38" i="4" s="1"/>
  <c r="Z31" i="3"/>
  <c r="Z38" i="9" s="1"/>
  <c r="Z24" i="10"/>
  <c r="Z67" i="10"/>
  <c r="Z54" i="10"/>
  <c r="Z31" i="10"/>
  <c r="Z39" i="10"/>
  <c r="Z63" i="10"/>
  <c r="Z61" i="10"/>
  <c r="Z17" i="10"/>
  <c r="Z13" i="10"/>
  <c r="Z47" i="10"/>
  <c r="Z30" i="3"/>
  <c r="Z37" i="9" s="1"/>
  <c r="X33" i="7"/>
  <c r="X35" i="10"/>
  <c r="W14" i="7"/>
  <c r="W41" i="10"/>
  <c r="W40" i="10" s="1"/>
  <c r="W44" i="10" s="1"/>
  <c r="W51" i="10" s="1"/>
  <c r="W58" i="10" s="1"/>
  <c r="W64" i="10" s="1"/>
  <c r="W68" i="10" s="1"/>
  <c r="X14" i="10" s="1"/>
  <c r="X21" i="10" s="1"/>
  <c r="X28" i="10" s="1"/>
  <c r="X32" i="7"/>
  <c r="X34" i="10"/>
  <c r="Y32" i="9"/>
  <c r="X17" i="7"/>
  <c r="X43" i="10" s="1"/>
  <c r="X21" i="7"/>
  <c r="Y29" i="7"/>
  <c r="Y39" i="7"/>
  <c r="Y46" i="4"/>
  <c r="Y45" i="4"/>
  <c r="Y38" i="7"/>
  <c r="Z5" i="4"/>
  <c r="Z5" i="9"/>
  <c r="Z5" i="8"/>
  <c r="Z5" i="7"/>
  <c r="X25" i="7"/>
  <c r="Y47" i="7"/>
  <c r="Y53" i="7"/>
  <c r="Y48" i="7"/>
  <c r="Y52" i="7"/>
  <c r="Y45" i="7"/>
  <c r="Y44" i="7"/>
  <c r="Y50" i="7"/>
  <c r="Y49" i="7" s="1"/>
  <c r="X14" i="4"/>
  <c r="X31" i="7"/>
  <c r="Z4" i="9"/>
  <c r="Z35" i="9" s="1"/>
  <c r="Z4" i="8"/>
  <c r="Z4" i="7"/>
  <c r="Z7" i="4"/>
  <c r="Z7" i="9"/>
  <c r="Z7" i="8"/>
  <c r="Z7" i="7"/>
  <c r="X20" i="8"/>
  <c r="X15" i="8" s="1"/>
  <c r="Z26" i="3"/>
  <c r="Z30" i="9" s="1"/>
  <c r="Z4" i="4"/>
  <c r="Z27" i="4" s="1"/>
  <c r="Y31" i="4"/>
  <c r="Y39" i="4" s="1"/>
  <c r="Z9" i="3"/>
  <c r="Z9" i="10" s="1"/>
  <c r="Z6" i="10"/>
  <c r="Z25" i="3"/>
  <c r="Z23" i="9" s="1"/>
  <c r="Z27" i="3"/>
  <c r="Z28" i="3" s="1"/>
  <c r="Z31" i="9" s="1"/>
  <c r="Z56" i="10" s="1"/>
  <c r="Z12" i="3"/>
  <c r="Z8" i="3"/>
  <c r="Z8" i="10" s="1"/>
  <c r="Z14" i="3"/>
  <c r="Z19" i="3" l="1"/>
  <c r="Z30" i="8" s="1"/>
  <c r="Z17" i="3"/>
  <c r="Z28" i="8" s="1"/>
  <c r="Z18" i="3"/>
  <c r="Z29" i="8" s="1"/>
  <c r="Z24" i="9"/>
  <c r="Z15" i="9" s="1"/>
  <c r="Z62" i="10"/>
  <c r="AA3" i="10"/>
  <c r="Z27" i="10"/>
  <c r="Z18" i="9"/>
  <c r="Z17" i="9" s="1"/>
  <c r="Z26" i="4"/>
  <c r="Z28" i="4"/>
  <c r="Z15" i="3"/>
  <c r="Z35" i="4"/>
  <c r="Z34" i="4"/>
  <c r="Z36" i="4"/>
  <c r="X32" i="10"/>
  <c r="X36" i="10" s="1"/>
  <c r="Y57" i="10"/>
  <c r="Y55" i="10" s="1"/>
  <c r="Y16" i="9"/>
  <c r="Z20" i="10"/>
  <c r="Z26" i="10"/>
  <c r="Z19" i="10"/>
  <c r="X30" i="7"/>
  <c r="X15" i="7" s="1"/>
  <c r="Y27" i="8"/>
  <c r="Y16" i="8" s="1"/>
  <c r="Y50" i="10" s="1"/>
  <c r="X14" i="8"/>
  <c r="X49" i="10"/>
  <c r="X48" i="10" s="1"/>
  <c r="Y46" i="7"/>
  <c r="Y37" i="7"/>
  <c r="Y16" i="7" s="1"/>
  <c r="Y42" i="10" s="1"/>
  <c r="Y23" i="8"/>
  <c r="Y28" i="7"/>
  <c r="Y24" i="7"/>
  <c r="Y17" i="4"/>
  <c r="Y43" i="7"/>
  <c r="Y21" i="8"/>
  <c r="Y15" i="4"/>
  <c r="Y26" i="7"/>
  <c r="Y22" i="7"/>
  <c r="AA3" i="4"/>
  <c r="AA3" i="9"/>
  <c r="AA3" i="8"/>
  <c r="AA3" i="7"/>
  <c r="Z6" i="4"/>
  <c r="Z6" i="9"/>
  <c r="Z6" i="8"/>
  <c r="Z6" i="7"/>
  <c r="Z9" i="4"/>
  <c r="Z9" i="9"/>
  <c r="Z9" i="8"/>
  <c r="Z9" i="7"/>
  <c r="Y51" i="7"/>
  <c r="Z42" i="7"/>
  <c r="Z13" i="7"/>
  <c r="Z36" i="7"/>
  <c r="Z20" i="7"/>
  <c r="Z19" i="8"/>
  <c r="Z26" i="8"/>
  <c r="Z13" i="8"/>
  <c r="Y22" i="8"/>
  <c r="Y16" i="4"/>
  <c r="Y23" i="7"/>
  <c r="Y27" i="7"/>
  <c r="Z8" i="4"/>
  <c r="Z24" i="4" s="1"/>
  <c r="Z8" i="8"/>
  <c r="Z8" i="9"/>
  <c r="Z8" i="7"/>
  <c r="Z21" i="9"/>
  <c r="Z13" i="9"/>
  <c r="Z27" i="9"/>
  <c r="Z29" i="9"/>
  <c r="Z13" i="4"/>
  <c r="Z20" i="4"/>
  <c r="Z43" i="4"/>
  <c r="Z22" i="3"/>
  <c r="Z23" i="3"/>
  <c r="Z21" i="3"/>
  <c r="Z47" i="4" s="1"/>
  <c r="AA7" i="3"/>
  <c r="AA7" i="10" s="1"/>
  <c r="AA4" i="3"/>
  <c r="AA4" i="10" s="1"/>
  <c r="AA5" i="3"/>
  <c r="AB3" i="3" l="1"/>
  <c r="Y33" i="10"/>
  <c r="AA5" i="10"/>
  <c r="AA6" i="3"/>
  <c r="AA6" i="10" s="1"/>
  <c r="Z23" i="4"/>
  <c r="Z31" i="4" s="1"/>
  <c r="Z39" i="4" s="1"/>
  <c r="AA31" i="10"/>
  <c r="AA67" i="10"/>
  <c r="AA61" i="10"/>
  <c r="AA63" i="10"/>
  <c r="AA24" i="10"/>
  <c r="AA47" i="10"/>
  <c r="AA54" i="10"/>
  <c r="AA39" i="10"/>
  <c r="AA13" i="10"/>
  <c r="AA17" i="10"/>
  <c r="Z22" i="4"/>
  <c r="Z30" i="4" s="1"/>
  <c r="Z38" i="4" s="1"/>
  <c r="AA30" i="3"/>
  <c r="AA37" i="9" s="1"/>
  <c r="AA31" i="3"/>
  <c r="AA38" i="9" s="1"/>
  <c r="Z25" i="10"/>
  <c r="Z18" i="10"/>
  <c r="Y32" i="7"/>
  <c r="Y34" i="10"/>
  <c r="X14" i="7"/>
  <c r="X41" i="10"/>
  <c r="X40" i="10" s="1"/>
  <c r="X44" i="10" s="1"/>
  <c r="X51" i="10" s="1"/>
  <c r="X58" i="10" s="1"/>
  <c r="X64" i="10" s="1"/>
  <c r="X68" i="10" s="1"/>
  <c r="Y14" i="10" s="1"/>
  <c r="Y21" i="10" s="1"/>
  <c r="Y28" i="10" s="1"/>
  <c r="Y20" i="8"/>
  <c r="Y15" i="8" s="1"/>
  <c r="Y33" i="7"/>
  <c r="Y35" i="10"/>
  <c r="Z32" i="9"/>
  <c r="Y21" i="7"/>
  <c r="Z46" i="4"/>
  <c r="Z45" i="4"/>
  <c r="Z39" i="7"/>
  <c r="Z29" i="7"/>
  <c r="Y31" i="7"/>
  <c r="Y14" i="4"/>
  <c r="Y17" i="7"/>
  <c r="Y43" i="10" s="1"/>
  <c r="Z38" i="7"/>
  <c r="AA4" i="9"/>
  <c r="AA35" i="9" s="1"/>
  <c r="AA4" i="8"/>
  <c r="AA4" i="7"/>
  <c r="AA7" i="4"/>
  <c r="AA7" i="9"/>
  <c r="AA7" i="8"/>
  <c r="AA7" i="7"/>
  <c r="Y25" i="7"/>
  <c r="AA5" i="4"/>
  <c r="AA5" i="9"/>
  <c r="AA5" i="8"/>
  <c r="AA5" i="7"/>
  <c r="Z45" i="7"/>
  <c r="Z48" i="7"/>
  <c r="Z50" i="7"/>
  <c r="Z49" i="7" s="1"/>
  <c r="Z53" i="7"/>
  <c r="Z47" i="7"/>
  <c r="Z52" i="7"/>
  <c r="Z44" i="7"/>
  <c r="Z32" i="4"/>
  <c r="Z40" i="4" s="1"/>
  <c r="AA4" i="4"/>
  <c r="AA28" i="4" s="1"/>
  <c r="AA26" i="3"/>
  <c r="AA30" i="9" s="1"/>
  <c r="AA27" i="3"/>
  <c r="AA28" i="3" s="1"/>
  <c r="AA31" i="9" s="1"/>
  <c r="AA56" i="10" s="1"/>
  <c r="AA25" i="3"/>
  <c r="AA23" i="9" s="1"/>
  <c r="AA9" i="3"/>
  <c r="AA9" i="10" s="1"/>
  <c r="AA12" i="3"/>
  <c r="AA8" i="3"/>
  <c r="AA8" i="10" s="1"/>
  <c r="AA14" i="3"/>
  <c r="AA19" i="3" l="1"/>
  <c r="AA30" i="8" s="1"/>
  <c r="AA18" i="3"/>
  <c r="AA29" i="8" s="1"/>
  <c r="AA17" i="3"/>
  <c r="AA28" i="8" s="1"/>
  <c r="AB3" i="10"/>
  <c r="AA62" i="10"/>
  <c r="AA24" i="9"/>
  <c r="AA15" i="9" s="1"/>
  <c r="AA27" i="10"/>
  <c r="AA18" i="9"/>
  <c r="AA17" i="9" s="1"/>
  <c r="AA27" i="4"/>
  <c r="AA26" i="4"/>
  <c r="AA15" i="3"/>
  <c r="AA34" i="4"/>
  <c r="AA35" i="4"/>
  <c r="AA36" i="4"/>
  <c r="Y30" i="7"/>
  <c r="Y15" i="7" s="1"/>
  <c r="Y32" i="10"/>
  <c r="Y36" i="10" s="1"/>
  <c r="Z57" i="10"/>
  <c r="Z55" i="10" s="1"/>
  <c r="Z16" i="9"/>
  <c r="Z14" i="9" s="1"/>
  <c r="AA20" i="10"/>
  <c r="AA26" i="10"/>
  <c r="AA19" i="10"/>
  <c r="Y14" i="8"/>
  <c r="Y49" i="10"/>
  <c r="Y48" i="10" s="1"/>
  <c r="Z43" i="7"/>
  <c r="Z37" i="7"/>
  <c r="Z16" i="7" s="1"/>
  <c r="Z42" i="10" s="1"/>
  <c r="Z27" i="8"/>
  <c r="Z16" i="8" s="1"/>
  <c r="Z50" i="10" s="1"/>
  <c r="Z46" i="7"/>
  <c r="Z22" i="8"/>
  <c r="Z16" i="4"/>
  <c r="Z27" i="7"/>
  <c r="Z23" i="7"/>
  <c r="Z21" i="8"/>
  <c r="Z26" i="7"/>
  <c r="Z22" i="7"/>
  <c r="Z15" i="4"/>
  <c r="Z23" i="8"/>
  <c r="Z28" i="7"/>
  <c r="Z17" i="4"/>
  <c r="Z24" i="7"/>
  <c r="AA9" i="4"/>
  <c r="AA9" i="9"/>
  <c r="AA9" i="8"/>
  <c r="AA9" i="7"/>
  <c r="Z51" i="7"/>
  <c r="AA29" i="9"/>
  <c r="AA8" i="4"/>
  <c r="AA24" i="4" s="1"/>
  <c r="AA8" i="8"/>
  <c r="AA8" i="9"/>
  <c r="AA8" i="7"/>
  <c r="AA42" i="7"/>
  <c r="AA20" i="7"/>
  <c r="AA13" i="7"/>
  <c r="AA36" i="7"/>
  <c r="AB3" i="4"/>
  <c r="AB3" i="9"/>
  <c r="AB3" i="8"/>
  <c r="AB3" i="7"/>
  <c r="AA13" i="8"/>
  <c r="AA26" i="8"/>
  <c r="AA19" i="8"/>
  <c r="AA6" i="4"/>
  <c r="AA6" i="9"/>
  <c r="AA6" i="8"/>
  <c r="AA6" i="7"/>
  <c r="AA27" i="9"/>
  <c r="AA13" i="9"/>
  <c r="AA21" i="9"/>
  <c r="AA43" i="4"/>
  <c r="AA13" i="4"/>
  <c r="AA20" i="4"/>
  <c r="AA22" i="3"/>
  <c r="AA23" i="3"/>
  <c r="AA21" i="3"/>
  <c r="AA46" i="4" s="1"/>
  <c r="AB5" i="3"/>
  <c r="AB7" i="3"/>
  <c r="AB7" i="10" s="1"/>
  <c r="AB4" i="3"/>
  <c r="AB4" i="10" s="1"/>
  <c r="AC3" i="3" l="1"/>
  <c r="Z33" i="10"/>
  <c r="AB5" i="10"/>
  <c r="AB6" i="3"/>
  <c r="AB6" i="10" s="1"/>
  <c r="AB31" i="10"/>
  <c r="AB67" i="10"/>
  <c r="AB13" i="10"/>
  <c r="AB54" i="10"/>
  <c r="AB17" i="10"/>
  <c r="AB39" i="10"/>
  <c r="AB47" i="10"/>
  <c r="AB63" i="10"/>
  <c r="AB61" i="10"/>
  <c r="AB24" i="10"/>
  <c r="AA23" i="4"/>
  <c r="AA31" i="4" s="1"/>
  <c r="AA39" i="4" s="1"/>
  <c r="AA22" i="4"/>
  <c r="AA30" i="4" s="1"/>
  <c r="AA38" i="4" s="1"/>
  <c r="AB30" i="3"/>
  <c r="AB37" i="9" s="1"/>
  <c r="AA25" i="10"/>
  <c r="AB31" i="3"/>
  <c r="AB38" i="9" s="1"/>
  <c r="Z17" i="7"/>
  <c r="Z43" i="10" s="1"/>
  <c r="AA18" i="10"/>
  <c r="Z32" i="7"/>
  <c r="Z34" i="10"/>
  <c r="Z33" i="7"/>
  <c r="Z35" i="10"/>
  <c r="Y14" i="7"/>
  <c r="Y41" i="10"/>
  <c r="Y40" i="10" s="1"/>
  <c r="Y44" i="10" s="1"/>
  <c r="Y51" i="10" s="1"/>
  <c r="Y58" i="10" s="1"/>
  <c r="Y63" i="10" s="1"/>
  <c r="AA32" i="9"/>
  <c r="Z25" i="7"/>
  <c r="AA45" i="4"/>
  <c r="AA47" i="4"/>
  <c r="AA29" i="7"/>
  <c r="AA39" i="7"/>
  <c r="AA38" i="7"/>
  <c r="Z14" i="4"/>
  <c r="Z31" i="7"/>
  <c r="Z21" i="7"/>
  <c r="AB4" i="9"/>
  <c r="AB35" i="9" s="1"/>
  <c r="AB4" i="8"/>
  <c r="AB4" i="7"/>
  <c r="AA45" i="7"/>
  <c r="AA47" i="7"/>
  <c r="AA44" i="7"/>
  <c r="AA53" i="7"/>
  <c r="AA50" i="7"/>
  <c r="AA49" i="7" s="1"/>
  <c r="AA52" i="7"/>
  <c r="AA48" i="7"/>
  <c r="Z20" i="8"/>
  <c r="Z15" i="8" s="1"/>
  <c r="AA32" i="4"/>
  <c r="AA40" i="4" s="1"/>
  <c r="AB7" i="4"/>
  <c r="AB7" i="8"/>
  <c r="AB7" i="9"/>
  <c r="AB7" i="7"/>
  <c r="AB5" i="4"/>
  <c r="AB5" i="9"/>
  <c r="AB5" i="8"/>
  <c r="AB5" i="7"/>
  <c r="AB25" i="3"/>
  <c r="AB23" i="9" s="1"/>
  <c r="AB4" i="4"/>
  <c r="AB28" i="4" s="1"/>
  <c r="AB9" i="3"/>
  <c r="AB9" i="10" s="1"/>
  <c r="AB26" i="3"/>
  <c r="AB30" i="9" s="1"/>
  <c r="AB27" i="3"/>
  <c r="AB28" i="3" s="1"/>
  <c r="AB31" i="9" s="1"/>
  <c r="AB56" i="10" s="1"/>
  <c r="AB12" i="3"/>
  <c r="AB8" i="3"/>
  <c r="AB8" i="10" s="1"/>
  <c r="AB14" i="3"/>
  <c r="AB19" i="3" l="1"/>
  <c r="AB30" i="8" s="1"/>
  <c r="AB18" i="3"/>
  <c r="AB29" i="8" s="1"/>
  <c r="AB17" i="3"/>
  <c r="AB28" i="8" s="1"/>
  <c r="AB62" i="10"/>
  <c r="AB24" i="9"/>
  <c r="AB15" i="9" s="1"/>
  <c r="AC3" i="10"/>
  <c r="AB27" i="10"/>
  <c r="AB18" i="9"/>
  <c r="AB17" i="9" s="1"/>
  <c r="AB27" i="4"/>
  <c r="AB15" i="3"/>
  <c r="AB35" i="4"/>
  <c r="AB36" i="4"/>
  <c r="AB34" i="4"/>
  <c r="AA51" i="7"/>
  <c r="AA27" i="8"/>
  <c r="AA16" i="8" s="1"/>
  <c r="AA50" i="10" s="1"/>
  <c r="Z32" i="10"/>
  <c r="Z30" i="7"/>
  <c r="Z15" i="7" s="1"/>
  <c r="AB20" i="10"/>
  <c r="AB26" i="10"/>
  <c r="AA57" i="10"/>
  <c r="AA55" i="10" s="1"/>
  <c r="AA16" i="9"/>
  <c r="AA14" i="9" s="1"/>
  <c r="AB19" i="10"/>
  <c r="Y62" i="10"/>
  <c r="Y64" i="10" s="1"/>
  <c r="Y68" i="10" s="1"/>
  <c r="Z14" i="10" s="1"/>
  <c r="Z21" i="10" s="1"/>
  <c r="Z28" i="10" s="1"/>
  <c r="Y24" i="9"/>
  <c r="Y15" i="9" s="1"/>
  <c r="Y14" i="9" s="1"/>
  <c r="Z14" i="8"/>
  <c r="Z49" i="10"/>
  <c r="Z48" i="10" s="1"/>
  <c r="AA37" i="7"/>
  <c r="AA16" i="7" s="1"/>
  <c r="AA42" i="10" s="1"/>
  <c r="AA23" i="8"/>
  <c r="AA17" i="4"/>
  <c r="AA28" i="7"/>
  <c r="AA24" i="7"/>
  <c r="AB6" i="4"/>
  <c r="AB6" i="9"/>
  <c r="AB6" i="8"/>
  <c r="AB6" i="7"/>
  <c r="AB8" i="4"/>
  <c r="AB24" i="4" s="1"/>
  <c r="AB8" i="9"/>
  <c r="AB8" i="8"/>
  <c r="AB8" i="7"/>
  <c r="AC3" i="4"/>
  <c r="AC3" i="9"/>
  <c r="AC3" i="8"/>
  <c r="AC3" i="7"/>
  <c r="AB27" i="9"/>
  <c r="AB21" i="9"/>
  <c r="AB13" i="9"/>
  <c r="AB29" i="9"/>
  <c r="AB9" i="4"/>
  <c r="AB9" i="9"/>
  <c r="AB9" i="8"/>
  <c r="AB9" i="7"/>
  <c r="AA43" i="7"/>
  <c r="AA46" i="7"/>
  <c r="AA22" i="8"/>
  <c r="AA16" i="4"/>
  <c r="AA23" i="7"/>
  <c r="AA27" i="7"/>
  <c r="AA21" i="8"/>
  <c r="AA15" i="4"/>
  <c r="AA22" i="7"/>
  <c r="AA26" i="7"/>
  <c r="AB42" i="7"/>
  <c r="AB13" i="7"/>
  <c r="AB36" i="7"/>
  <c r="AB20" i="7"/>
  <c r="AB13" i="8"/>
  <c r="AB26" i="8"/>
  <c r="AB19" i="8"/>
  <c r="AB20" i="4"/>
  <c r="AB13" i="4"/>
  <c r="AB43" i="4"/>
  <c r="AB23" i="3"/>
  <c r="AB21" i="3"/>
  <c r="AB47" i="4" s="1"/>
  <c r="AB22" i="3"/>
  <c r="AB38" i="7" s="1"/>
  <c r="AC7" i="3"/>
  <c r="AC7" i="10" s="1"/>
  <c r="AC4" i="3"/>
  <c r="AC4" i="10" s="1"/>
  <c r="AC5" i="3"/>
  <c r="AD3" i="3" l="1"/>
  <c r="AA33" i="10"/>
  <c r="AB25" i="10"/>
  <c r="AC5" i="10"/>
  <c r="AC6" i="3"/>
  <c r="AC6" i="10" s="1"/>
  <c r="AC31" i="10"/>
  <c r="AC67" i="10"/>
  <c r="AC39" i="10"/>
  <c r="AC47" i="10"/>
  <c r="AC63" i="10"/>
  <c r="AC61" i="10"/>
  <c r="AC17" i="10"/>
  <c r="AC13" i="10"/>
  <c r="AC54" i="10"/>
  <c r="AC24" i="10"/>
  <c r="AB26" i="4"/>
  <c r="AB22" i="4"/>
  <c r="AB23" i="4"/>
  <c r="AC30" i="3"/>
  <c r="AC37" i="9" s="1"/>
  <c r="AC31" i="3"/>
  <c r="AC38" i="9" s="1"/>
  <c r="Z36" i="10"/>
  <c r="AB18" i="10"/>
  <c r="AA33" i="7"/>
  <c r="AA35" i="10"/>
  <c r="Z14" i="7"/>
  <c r="Z41" i="10"/>
  <c r="Z40" i="10" s="1"/>
  <c r="AA32" i="7"/>
  <c r="AA34" i="10"/>
  <c r="AB32" i="9"/>
  <c r="AA20" i="8"/>
  <c r="AA15" i="8" s="1"/>
  <c r="AB46" i="4"/>
  <c r="AA17" i="7"/>
  <c r="AA43" i="10" s="1"/>
  <c r="AC5" i="4"/>
  <c r="AC5" i="9"/>
  <c r="AC5" i="8"/>
  <c r="AC5" i="7"/>
  <c r="AB45" i="7"/>
  <c r="AB53" i="7"/>
  <c r="AB44" i="7"/>
  <c r="AB52" i="7"/>
  <c r="AB48" i="7"/>
  <c r="AB50" i="7"/>
  <c r="AB49" i="7" s="1"/>
  <c r="AB47" i="7"/>
  <c r="AC7" i="4"/>
  <c r="AC7" i="8"/>
  <c r="AC7" i="9"/>
  <c r="AC7" i="7"/>
  <c r="AA25" i="7"/>
  <c r="AB39" i="7"/>
  <c r="AB37" i="7" s="1"/>
  <c r="AB16" i="7" s="1"/>
  <c r="AB42" i="10" s="1"/>
  <c r="AB29" i="7"/>
  <c r="AA21" i="7"/>
  <c r="AB45" i="4"/>
  <c r="AC4" i="9"/>
  <c r="AC35" i="9" s="1"/>
  <c r="AC4" i="8"/>
  <c r="AC4" i="7"/>
  <c r="AA14" i="4"/>
  <c r="AA31" i="7"/>
  <c r="AB32" i="4"/>
  <c r="AB40" i="4" s="1"/>
  <c r="AC4" i="4"/>
  <c r="AC26" i="4" s="1"/>
  <c r="AC26" i="3"/>
  <c r="AC30" i="9" s="1"/>
  <c r="AC27" i="3"/>
  <c r="AC28" i="3" s="1"/>
  <c r="AC31" i="9" s="1"/>
  <c r="AC56" i="10" s="1"/>
  <c r="AC25" i="3"/>
  <c r="AC23" i="9" s="1"/>
  <c r="AC9" i="3"/>
  <c r="AC9" i="10" s="1"/>
  <c r="AC12" i="3"/>
  <c r="AC8" i="3"/>
  <c r="AC8" i="10" s="1"/>
  <c r="AC14" i="3"/>
  <c r="AC18" i="3" l="1"/>
  <c r="AC29" i="8" s="1"/>
  <c r="AC17" i="3"/>
  <c r="AC28" i="8" s="1"/>
  <c r="AC19" i="3"/>
  <c r="AC30" i="8" s="1"/>
  <c r="AB30" i="4"/>
  <c r="AB38" i="4" s="1"/>
  <c r="AB21" i="8" s="1"/>
  <c r="AD3" i="10"/>
  <c r="AC28" i="4"/>
  <c r="AC24" i="9"/>
  <c r="AC15" i="9" s="1"/>
  <c r="AC62" i="10"/>
  <c r="AC27" i="10"/>
  <c r="AC18" i="9"/>
  <c r="AC17" i="9" s="1"/>
  <c r="AC15" i="3"/>
  <c r="AC36" i="4"/>
  <c r="AC35" i="4"/>
  <c r="AC34" i="4"/>
  <c r="Z44" i="10"/>
  <c r="Z51" i="10" s="1"/>
  <c r="Z58" i="10" s="1"/>
  <c r="Z64" i="10" s="1"/>
  <c r="Z68" i="10" s="1"/>
  <c r="AA14" i="10" s="1"/>
  <c r="AA21" i="10" s="1"/>
  <c r="AA28" i="10" s="1"/>
  <c r="AA32" i="10"/>
  <c r="AA30" i="7"/>
  <c r="AA15" i="7" s="1"/>
  <c r="AC20" i="10"/>
  <c r="AC26" i="10"/>
  <c r="AB57" i="10"/>
  <c r="AB55" i="10" s="1"/>
  <c r="AB16" i="9"/>
  <c r="AB14" i="9" s="1"/>
  <c r="AC19" i="10"/>
  <c r="AA14" i="8"/>
  <c r="AA49" i="10"/>
  <c r="AA48" i="10" s="1"/>
  <c r="AB27" i="8"/>
  <c r="AB16" i="8" s="1"/>
  <c r="AB50" i="10" s="1"/>
  <c r="AB31" i="4"/>
  <c r="AB39" i="4" s="1"/>
  <c r="AB22" i="8" s="1"/>
  <c r="AB23" i="8"/>
  <c r="AB17" i="4"/>
  <c r="AB28" i="7"/>
  <c r="AB24" i="7"/>
  <c r="AC8" i="4"/>
  <c r="AC27" i="4" s="1"/>
  <c r="AC8" i="9"/>
  <c r="AC8" i="8"/>
  <c r="AC8" i="7"/>
  <c r="AC42" i="7"/>
  <c r="AC13" i="7"/>
  <c r="AC36" i="7"/>
  <c r="AC20" i="7"/>
  <c r="AC29" i="9"/>
  <c r="AC13" i="8"/>
  <c r="AC19" i="8"/>
  <c r="AC26" i="8"/>
  <c r="AC21" i="9"/>
  <c r="AC13" i="9"/>
  <c r="AC27" i="9"/>
  <c r="AB46" i="7"/>
  <c r="AD3" i="4"/>
  <c r="AD3" i="8"/>
  <c r="AD3" i="9"/>
  <c r="AD3" i="7"/>
  <c r="AC6" i="4"/>
  <c r="AC6" i="9"/>
  <c r="AC6" i="8"/>
  <c r="AC6" i="7"/>
  <c r="AB51" i="7"/>
  <c r="AC9" i="4"/>
  <c r="AC9" i="9"/>
  <c r="AC9" i="8"/>
  <c r="AC9" i="7"/>
  <c r="AB43" i="7"/>
  <c r="AC43" i="4"/>
  <c r="AC13" i="4"/>
  <c r="AC20" i="4"/>
  <c r="AC23" i="3"/>
  <c r="AC21" i="3"/>
  <c r="AC46" i="4" s="1"/>
  <c r="AC22" i="3"/>
  <c r="AC38" i="7" s="1"/>
  <c r="AD4" i="3"/>
  <c r="AD4" i="10" s="1"/>
  <c r="AD5" i="3"/>
  <c r="AD7" i="3"/>
  <c r="AD7" i="10" s="1"/>
  <c r="AB22" i="7" l="1"/>
  <c r="AB15" i="4"/>
  <c r="AB33" i="10" s="1"/>
  <c r="AE3" i="3"/>
  <c r="AB26" i="7"/>
  <c r="AA41" i="10"/>
  <c r="AA40" i="10" s="1"/>
  <c r="AC25" i="10"/>
  <c r="AD5" i="10"/>
  <c r="AD6" i="3"/>
  <c r="AD6" i="10" s="1"/>
  <c r="AC22" i="4"/>
  <c r="AC30" i="4" s="1"/>
  <c r="AC38" i="4" s="1"/>
  <c r="AD24" i="10"/>
  <c r="AD67" i="10"/>
  <c r="AD31" i="10"/>
  <c r="AD54" i="10"/>
  <c r="AD17" i="10"/>
  <c r="AD63" i="10"/>
  <c r="AD61" i="10"/>
  <c r="AD39" i="10"/>
  <c r="AD47" i="10"/>
  <c r="AD13" i="10"/>
  <c r="AC32" i="9"/>
  <c r="AC57" i="10" s="1"/>
  <c r="AC55" i="10" s="1"/>
  <c r="AC23" i="4"/>
  <c r="AC31" i="4" s="1"/>
  <c r="AC39" i="4" s="1"/>
  <c r="AC24" i="4"/>
  <c r="AC32" i="4" s="1"/>
  <c r="AC40" i="4" s="1"/>
  <c r="AD30" i="3"/>
  <c r="AD37" i="9" s="1"/>
  <c r="AD31" i="3"/>
  <c r="AD38" i="9" s="1"/>
  <c r="AA36" i="10"/>
  <c r="AC18" i="10"/>
  <c r="AA14" i="7"/>
  <c r="AB33" i="7"/>
  <c r="AB35" i="10"/>
  <c r="AB16" i="4"/>
  <c r="AB23" i="7"/>
  <c r="AB21" i="7" s="1"/>
  <c r="AB27" i="7"/>
  <c r="AC47" i="4"/>
  <c r="AB20" i="8"/>
  <c r="AB15" i="8" s="1"/>
  <c r="AB17" i="7"/>
  <c r="AB43" i="10" s="1"/>
  <c r="AC45" i="4"/>
  <c r="AC50" i="7"/>
  <c r="AC49" i="7" s="1"/>
  <c r="AC47" i="7"/>
  <c r="AC45" i="7"/>
  <c r="AC44" i="7"/>
  <c r="AC53" i="7"/>
  <c r="AC48" i="7"/>
  <c r="AC52" i="7"/>
  <c r="AD5" i="4"/>
  <c r="AD5" i="9"/>
  <c r="AD5" i="8"/>
  <c r="AD5" i="7"/>
  <c r="AD4" i="8"/>
  <c r="AD4" i="9"/>
  <c r="AD35" i="9" s="1"/>
  <c r="AD4" i="7"/>
  <c r="AC39" i="7"/>
  <c r="AC37" i="7" s="1"/>
  <c r="AC16" i="7" s="1"/>
  <c r="AC42" i="10" s="1"/>
  <c r="AC29" i="7"/>
  <c r="AB31" i="7"/>
  <c r="AD7" i="4"/>
  <c r="AD7" i="9"/>
  <c r="AD7" i="8"/>
  <c r="AD7" i="7"/>
  <c r="AD26" i="3"/>
  <c r="AD30" i="9" s="1"/>
  <c r="AD4" i="4"/>
  <c r="AD26" i="4" s="1"/>
  <c r="AD9" i="3"/>
  <c r="AD9" i="10" s="1"/>
  <c r="AD25" i="3"/>
  <c r="AD23" i="9" s="1"/>
  <c r="AD27" i="3"/>
  <c r="AD28" i="3" s="1"/>
  <c r="AD31" i="9" s="1"/>
  <c r="AD56" i="10" s="1"/>
  <c r="AD12" i="3"/>
  <c r="AD8" i="3"/>
  <c r="AD8" i="10" s="1"/>
  <c r="AD14" i="3"/>
  <c r="AB25" i="7" l="1"/>
  <c r="AA44" i="10"/>
  <c r="AA51" i="10" s="1"/>
  <c r="AA58" i="10" s="1"/>
  <c r="AA64" i="10" s="1"/>
  <c r="AA68" i="10" s="1"/>
  <c r="AB14" i="10" s="1"/>
  <c r="AB21" i="10" s="1"/>
  <c r="AB28" i="10" s="1"/>
  <c r="AD18" i="3"/>
  <c r="AD29" i="8" s="1"/>
  <c r="AD17" i="3"/>
  <c r="AD28" i="8" s="1"/>
  <c r="AD19" i="3"/>
  <c r="AD30" i="8" s="1"/>
  <c r="AC16" i="9"/>
  <c r="AC14" i="9" s="1"/>
  <c r="AD27" i="10"/>
  <c r="AD18" i="9"/>
  <c r="AD17" i="9" s="1"/>
  <c r="AD24" i="9"/>
  <c r="AD15" i="9" s="1"/>
  <c r="AD62" i="10"/>
  <c r="AE3" i="10"/>
  <c r="AD27" i="4"/>
  <c r="AD15" i="3"/>
  <c r="AD35" i="4"/>
  <c r="AD36" i="4"/>
  <c r="AD34" i="4"/>
  <c r="AC51" i="7"/>
  <c r="AC43" i="7"/>
  <c r="AD26" i="10"/>
  <c r="AD20" i="10"/>
  <c r="AD19" i="10"/>
  <c r="AB14" i="8"/>
  <c r="AB49" i="10"/>
  <c r="AB48" i="10" s="1"/>
  <c r="AB32" i="7"/>
  <c r="AB30" i="7" s="1"/>
  <c r="AB15" i="7" s="1"/>
  <c r="AB34" i="10"/>
  <c r="AB32" i="10" s="1"/>
  <c r="AB36" i="10" s="1"/>
  <c r="AB14" i="4"/>
  <c r="AC27" i="8"/>
  <c r="AC16" i="8" s="1"/>
  <c r="AC50" i="10" s="1"/>
  <c r="AC46" i="7"/>
  <c r="AC22" i="8"/>
  <c r="AC16" i="4"/>
  <c r="AC27" i="7"/>
  <c r="AC23" i="7"/>
  <c r="AC23" i="8"/>
  <c r="AC28" i="7"/>
  <c r="AC24" i="7"/>
  <c r="AC17" i="4"/>
  <c r="AD42" i="7"/>
  <c r="AD20" i="7"/>
  <c r="AD13" i="7"/>
  <c r="AD36" i="7"/>
  <c r="AD21" i="9"/>
  <c r="AD13" i="9"/>
  <c r="AD27" i="9"/>
  <c r="AD6" i="4"/>
  <c r="AD6" i="8"/>
  <c r="AD6" i="9"/>
  <c r="AD6" i="7"/>
  <c r="AD9" i="4"/>
  <c r="AD9" i="8"/>
  <c r="AD9" i="9"/>
  <c r="AD9" i="7"/>
  <c r="AD13" i="8"/>
  <c r="AD26" i="8"/>
  <c r="AD19" i="8"/>
  <c r="AD29" i="9"/>
  <c r="AD8" i="4"/>
  <c r="AD22" i="4" s="1"/>
  <c r="AD8" i="9"/>
  <c r="AD8" i="8"/>
  <c r="AD8" i="7"/>
  <c r="AE3" i="4"/>
  <c r="AE3" i="8"/>
  <c r="AE3" i="9"/>
  <c r="AE3" i="7"/>
  <c r="AC21" i="8"/>
  <c r="AC15" i="4"/>
  <c r="AC22" i="7"/>
  <c r="AC26" i="7"/>
  <c r="AD20" i="4"/>
  <c r="AD13" i="4"/>
  <c r="AD43" i="4"/>
  <c r="AD23" i="3"/>
  <c r="AD22" i="3"/>
  <c r="AD21" i="3"/>
  <c r="AD47" i="4" s="1"/>
  <c r="AE5" i="3"/>
  <c r="AE7" i="3"/>
  <c r="AE7" i="10" s="1"/>
  <c r="AE4" i="3"/>
  <c r="AE4" i="10" s="1"/>
  <c r="AF3" i="3" l="1"/>
  <c r="AC33" i="10"/>
  <c r="AD25" i="10"/>
  <c r="AE5" i="10"/>
  <c r="AE6" i="3"/>
  <c r="AE6" i="10" s="1"/>
  <c r="AD24" i="4"/>
  <c r="AE13" i="10"/>
  <c r="AE67" i="10"/>
  <c r="AE61" i="10"/>
  <c r="AE47" i="10"/>
  <c r="AE17" i="10"/>
  <c r="AE39" i="10"/>
  <c r="AE63" i="10"/>
  <c r="AE54" i="10"/>
  <c r="AE31" i="10"/>
  <c r="AE24" i="10"/>
  <c r="AE31" i="3"/>
  <c r="AE38" i="9" s="1"/>
  <c r="AD23" i="4"/>
  <c r="AD31" i="4" s="1"/>
  <c r="AD39" i="4" s="1"/>
  <c r="AE30" i="3"/>
  <c r="AE37" i="9" s="1"/>
  <c r="AD32" i="9"/>
  <c r="AD57" i="10" s="1"/>
  <c r="AD55" i="10" s="1"/>
  <c r="AD28" i="4"/>
  <c r="AD18" i="10"/>
  <c r="AC17" i="7"/>
  <c r="AC43" i="10" s="1"/>
  <c r="AB14" i="7"/>
  <c r="AB41" i="10"/>
  <c r="AB40" i="10" s="1"/>
  <c r="AB44" i="10" s="1"/>
  <c r="AB51" i="10" s="1"/>
  <c r="AB58" i="10" s="1"/>
  <c r="AB64" i="10" s="1"/>
  <c r="AB68" i="10" s="1"/>
  <c r="AC14" i="10" s="1"/>
  <c r="AC21" i="10" s="1"/>
  <c r="AC28" i="10" s="1"/>
  <c r="AC33" i="7"/>
  <c r="AC35" i="10"/>
  <c r="AC32" i="7"/>
  <c r="AC34" i="10"/>
  <c r="AC21" i="7"/>
  <c r="AC20" i="8"/>
  <c r="AC15" i="8" s="1"/>
  <c r="AD45" i="4"/>
  <c r="AE7" i="4"/>
  <c r="AE7" i="9"/>
  <c r="AE7" i="8"/>
  <c r="AE7" i="7"/>
  <c r="AD52" i="7"/>
  <c r="AD53" i="7"/>
  <c r="AD47" i="7"/>
  <c r="AD44" i="7"/>
  <c r="AD50" i="7"/>
  <c r="AD49" i="7" s="1"/>
  <c r="AD48" i="7"/>
  <c r="AD45" i="7"/>
  <c r="AD46" i="4"/>
  <c r="AE4" i="9"/>
  <c r="AE35" i="9" s="1"/>
  <c r="AE4" i="8"/>
  <c r="AE4" i="7"/>
  <c r="AD29" i="7"/>
  <c r="AD39" i="7"/>
  <c r="AC25" i="7"/>
  <c r="AC31" i="7"/>
  <c r="AC14" i="4"/>
  <c r="AD38" i="7"/>
  <c r="AE5" i="4"/>
  <c r="AE5" i="9"/>
  <c r="AE5" i="8"/>
  <c r="AE5" i="7"/>
  <c r="AD30" i="4"/>
  <c r="AD38" i="4" s="1"/>
  <c r="AE4" i="4"/>
  <c r="AE27" i="4" s="1"/>
  <c r="AE25" i="3"/>
  <c r="AE23" i="9" s="1"/>
  <c r="AE9" i="3"/>
  <c r="AE9" i="10" s="1"/>
  <c r="AE27" i="3"/>
  <c r="AE28" i="3" s="1"/>
  <c r="AE31" i="9" s="1"/>
  <c r="AE56" i="10" s="1"/>
  <c r="AE26" i="3"/>
  <c r="AE30" i="9" s="1"/>
  <c r="AE12" i="3"/>
  <c r="AE8" i="3"/>
  <c r="AE8" i="10" s="1"/>
  <c r="AE14" i="3"/>
  <c r="AE17" i="3" l="1"/>
  <c r="AE28" i="8" s="1"/>
  <c r="AE19" i="3"/>
  <c r="AE30" i="8" s="1"/>
  <c r="AE18" i="3"/>
  <c r="AE29" i="8" s="1"/>
  <c r="AE24" i="9"/>
  <c r="AE15" i="9" s="1"/>
  <c r="AE62" i="10"/>
  <c r="AD32" i="4"/>
  <c r="AD40" i="4" s="1"/>
  <c r="AD24" i="7" s="1"/>
  <c r="AE27" i="10"/>
  <c r="AE18" i="9"/>
  <c r="AE17" i="9" s="1"/>
  <c r="AE28" i="4"/>
  <c r="AF3" i="10"/>
  <c r="AE26" i="4"/>
  <c r="AD16" i="9"/>
  <c r="AD14" i="9" s="1"/>
  <c r="AE15" i="3"/>
  <c r="AE36" i="4"/>
  <c r="AE34" i="4"/>
  <c r="AE35" i="4"/>
  <c r="AC32" i="10"/>
  <c r="AC36" i="10" s="1"/>
  <c r="AE20" i="10"/>
  <c r="AE26" i="10"/>
  <c r="AE19" i="10"/>
  <c r="AC30" i="7"/>
  <c r="AC15" i="7" s="1"/>
  <c r="AC14" i="8"/>
  <c r="AC49" i="10"/>
  <c r="AC48" i="10" s="1"/>
  <c r="AD43" i="7"/>
  <c r="AD46" i="7"/>
  <c r="AD27" i="8"/>
  <c r="AD16" i="8" s="1"/>
  <c r="AD50" i="10" s="1"/>
  <c r="AD22" i="8"/>
  <c r="AD27" i="7"/>
  <c r="AD23" i="7"/>
  <c r="AD16" i="4"/>
  <c r="AD21" i="8"/>
  <c r="AD15" i="4"/>
  <c r="AD26" i="7"/>
  <c r="AD22" i="7"/>
  <c r="AE8" i="4"/>
  <c r="AE23" i="4" s="1"/>
  <c r="AE31" i="4" s="1"/>
  <c r="AE8" i="9"/>
  <c r="AE8" i="8"/>
  <c r="AE8" i="7"/>
  <c r="AD37" i="7"/>
  <c r="AD16" i="7" s="1"/>
  <c r="AD42" i="10" s="1"/>
  <c r="AE42" i="7"/>
  <c r="AE13" i="7"/>
  <c r="AE36" i="7"/>
  <c r="AE20" i="7"/>
  <c r="AE13" i="8"/>
  <c r="AE26" i="8"/>
  <c r="AE19" i="8"/>
  <c r="AD51" i="7"/>
  <c r="AE21" i="9"/>
  <c r="AE27" i="9"/>
  <c r="AE13" i="9"/>
  <c r="AF3" i="4"/>
  <c r="AF3" i="8"/>
  <c r="AF3" i="9"/>
  <c r="AF3" i="7"/>
  <c r="AE29" i="9"/>
  <c r="AE6" i="4"/>
  <c r="AE6" i="8"/>
  <c r="AE6" i="9"/>
  <c r="AE6" i="7"/>
  <c r="AE9" i="4"/>
  <c r="AE9" i="9"/>
  <c r="AE9" i="8"/>
  <c r="AE9" i="7"/>
  <c r="AE43" i="4"/>
  <c r="AE13" i="4"/>
  <c r="AE20" i="4"/>
  <c r="AE22" i="3"/>
  <c r="AE38" i="7" s="1"/>
  <c r="AE23" i="3"/>
  <c r="AE21" i="3"/>
  <c r="AE46" i="4" s="1"/>
  <c r="AF4" i="3"/>
  <c r="AF4" i="10" s="1"/>
  <c r="AF5" i="3"/>
  <c r="AF7" i="3"/>
  <c r="AF7" i="10" s="1"/>
  <c r="AG3" i="3" l="1"/>
  <c r="AD33" i="10"/>
  <c r="AE25" i="10"/>
  <c r="AF5" i="10"/>
  <c r="AF6" i="3"/>
  <c r="AF6" i="10" s="1"/>
  <c r="AD23" i="8"/>
  <c r="AD20" i="8" s="1"/>
  <c r="AD15" i="8" s="1"/>
  <c r="AD17" i="4"/>
  <c r="AD28" i="7"/>
  <c r="AD25" i="7" s="1"/>
  <c r="AF31" i="3"/>
  <c r="AF38" i="9" s="1"/>
  <c r="AE24" i="4"/>
  <c r="AE32" i="4" s="1"/>
  <c r="AE40" i="4" s="1"/>
  <c r="AE22" i="4"/>
  <c r="AE30" i="4" s="1"/>
  <c r="AE38" i="4" s="1"/>
  <c r="AF30" i="3"/>
  <c r="AF37" i="9" s="1"/>
  <c r="AF13" i="10"/>
  <c r="AF67" i="10"/>
  <c r="AF47" i="10"/>
  <c r="AF31" i="10"/>
  <c r="AF54" i="10"/>
  <c r="AF24" i="10"/>
  <c r="AF61" i="10"/>
  <c r="AF39" i="10"/>
  <c r="AF63" i="10"/>
  <c r="AF17" i="10"/>
  <c r="AE32" i="9"/>
  <c r="AE57" i="10" s="1"/>
  <c r="AE55" i="10" s="1"/>
  <c r="AD17" i="7"/>
  <c r="AD43" i="10" s="1"/>
  <c r="AE18" i="10"/>
  <c r="AC14" i="7"/>
  <c r="AC41" i="10"/>
  <c r="AC40" i="10" s="1"/>
  <c r="AC44" i="10" s="1"/>
  <c r="AC51" i="10" s="1"/>
  <c r="AC58" i="10" s="1"/>
  <c r="AC64" i="10" s="1"/>
  <c r="AC68" i="10" s="1"/>
  <c r="AD14" i="10" s="1"/>
  <c r="AD21" i="10" s="1"/>
  <c r="AD28" i="10" s="1"/>
  <c r="AD32" i="7"/>
  <c r="AD34" i="10"/>
  <c r="AF4" i="9"/>
  <c r="AF35" i="9" s="1"/>
  <c r="AF4" i="8"/>
  <c r="AF4" i="7"/>
  <c r="AD21" i="7"/>
  <c r="AE45" i="4"/>
  <c r="AE47" i="4"/>
  <c r="AE29" i="7"/>
  <c r="AE39" i="7"/>
  <c r="AE37" i="7" s="1"/>
  <c r="AE16" i="7" s="1"/>
  <c r="AE42" i="10" s="1"/>
  <c r="AE39" i="4"/>
  <c r="AD31" i="7"/>
  <c r="AF7" i="4"/>
  <c r="AF7" i="9"/>
  <c r="AF7" i="8"/>
  <c r="AF7" i="7"/>
  <c r="AF5" i="4"/>
  <c r="AF5" i="8"/>
  <c r="AF5" i="9"/>
  <c r="AF5" i="7"/>
  <c r="AE44" i="7"/>
  <c r="AE52" i="7"/>
  <c r="AE47" i="7"/>
  <c r="AE53" i="7"/>
  <c r="AE50" i="7"/>
  <c r="AE49" i="7" s="1"/>
  <c r="AE48" i="7"/>
  <c r="AE45" i="7"/>
  <c r="AF27" i="3"/>
  <c r="AF28" i="3" s="1"/>
  <c r="AF31" i="9" s="1"/>
  <c r="AF56" i="10" s="1"/>
  <c r="AF4" i="4"/>
  <c r="AF27" i="4" s="1"/>
  <c r="AF9" i="3"/>
  <c r="AF9" i="10" s="1"/>
  <c r="AF25" i="3"/>
  <c r="AF23" i="9" s="1"/>
  <c r="AF26" i="3"/>
  <c r="AF30" i="9" s="1"/>
  <c r="AF12" i="3"/>
  <c r="AF8" i="3"/>
  <c r="AF8" i="10" s="1"/>
  <c r="AF14" i="3"/>
  <c r="AD14" i="4" l="1"/>
  <c r="AF17" i="3"/>
  <c r="AF28" i="8" s="1"/>
  <c r="AF18" i="3"/>
  <c r="AF29" i="8" s="1"/>
  <c r="AF19" i="3"/>
  <c r="AF30" i="8" s="1"/>
  <c r="AF28" i="4"/>
  <c r="AF26" i="4"/>
  <c r="AD35" i="10"/>
  <c r="AD32" i="10" s="1"/>
  <c r="AD36" i="10" s="1"/>
  <c r="AD33" i="7"/>
  <c r="AD30" i="7" s="1"/>
  <c r="AD15" i="7" s="1"/>
  <c r="AG3" i="10"/>
  <c r="AF27" i="10"/>
  <c r="AF18" i="9"/>
  <c r="AF17" i="9" s="1"/>
  <c r="AF62" i="10"/>
  <c r="AF24" i="9"/>
  <c r="AF15" i="9" s="1"/>
  <c r="AE16" i="9"/>
  <c r="AE14" i="9" s="1"/>
  <c r="AF15" i="3"/>
  <c r="AF36" i="4"/>
  <c r="AF34" i="4"/>
  <c r="AF35" i="4"/>
  <c r="AE51" i="7"/>
  <c r="AE43" i="7"/>
  <c r="AF20" i="10"/>
  <c r="AF26" i="10"/>
  <c r="AF19" i="10"/>
  <c r="AD14" i="8"/>
  <c r="AD49" i="10"/>
  <c r="AD48" i="10" s="1"/>
  <c r="AE27" i="8"/>
  <c r="AE16" i="8" s="1"/>
  <c r="AE50" i="10" s="1"/>
  <c r="AE21" i="8"/>
  <c r="AE15" i="4"/>
  <c r="AE26" i="7"/>
  <c r="AE22" i="7"/>
  <c r="AE23" i="8"/>
  <c r="AE17" i="4"/>
  <c r="AE24" i="7"/>
  <c r="AE28" i="7"/>
  <c r="AF8" i="4"/>
  <c r="AF24" i="4" s="1"/>
  <c r="AF8" i="9"/>
  <c r="AF8" i="8"/>
  <c r="AF8" i="7"/>
  <c r="AG3" i="4"/>
  <c r="AG3" i="9"/>
  <c r="AG3" i="8"/>
  <c r="AG3" i="7"/>
  <c r="AF29" i="9"/>
  <c r="AE22" i="8"/>
  <c r="AE23" i="7"/>
  <c r="AE27" i="7"/>
  <c r="AE16" i="4"/>
  <c r="AF42" i="7"/>
  <c r="AF20" i="7"/>
  <c r="AF13" i="7"/>
  <c r="AF36" i="7"/>
  <c r="AF6" i="4"/>
  <c r="AF6" i="9"/>
  <c r="AF6" i="8"/>
  <c r="AF6" i="7"/>
  <c r="AF13" i="8"/>
  <c r="AF19" i="8"/>
  <c r="AF26" i="8"/>
  <c r="AF9" i="4"/>
  <c r="AF9" i="9"/>
  <c r="AF9" i="8"/>
  <c r="AF9" i="7"/>
  <c r="AE46" i="7"/>
  <c r="AF21" i="9"/>
  <c r="AF27" i="9"/>
  <c r="AF13" i="9"/>
  <c r="AF43" i="4"/>
  <c r="AF20" i="4"/>
  <c r="AF13" i="4"/>
  <c r="AF22" i="3"/>
  <c r="AF21" i="3"/>
  <c r="AF47" i="4" s="1"/>
  <c r="AF23" i="3"/>
  <c r="AG7" i="3"/>
  <c r="AG7" i="10" s="1"/>
  <c r="AG4" i="3"/>
  <c r="AG4" i="10" s="1"/>
  <c r="AG5" i="3"/>
  <c r="AH3" i="3" l="1"/>
  <c r="AE33" i="10"/>
  <c r="AF25" i="10"/>
  <c r="AG5" i="10"/>
  <c r="AG6" i="3"/>
  <c r="AG6" i="10" s="1"/>
  <c r="AF22" i="4"/>
  <c r="AG24" i="10"/>
  <c r="AG67" i="10"/>
  <c r="AG63" i="10"/>
  <c r="AG61" i="10"/>
  <c r="AG31" i="10"/>
  <c r="AG17" i="10"/>
  <c r="AG13" i="10"/>
  <c r="AG39" i="10"/>
  <c r="AG54" i="10"/>
  <c r="AG47" i="10"/>
  <c r="AF23" i="4"/>
  <c r="AF31" i="4" s="1"/>
  <c r="AF39" i="4" s="1"/>
  <c r="AF32" i="9"/>
  <c r="AF57" i="10" s="1"/>
  <c r="AF55" i="10" s="1"/>
  <c r="AG30" i="3"/>
  <c r="AG37" i="9" s="1"/>
  <c r="AG31" i="3"/>
  <c r="AG38" i="9" s="1"/>
  <c r="AE17" i="7"/>
  <c r="AE43" i="10" s="1"/>
  <c r="AF18" i="10"/>
  <c r="AE33" i="7"/>
  <c r="AE35" i="10"/>
  <c r="AE32" i="7"/>
  <c r="AE34" i="10"/>
  <c r="AD14" i="7"/>
  <c r="AD41" i="10"/>
  <c r="AD40" i="10" s="1"/>
  <c r="AD44" i="10" s="1"/>
  <c r="AD51" i="10" s="1"/>
  <c r="AD58" i="10" s="1"/>
  <c r="AD64" i="10" s="1"/>
  <c r="AD68" i="10" s="1"/>
  <c r="AE14" i="10" s="1"/>
  <c r="AE21" i="10" s="1"/>
  <c r="AE28" i="10" s="1"/>
  <c r="AF46" i="4"/>
  <c r="AF29" i="7"/>
  <c r="AF39" i="7"/>
  <c r="AF44" i="7"/>
  <c r="AF48" i="7"/>
  <c r="AF45" i="7"/>
  <c r="AF50" i="7"/>
  <c r="AF49" i="7" s="1"/>
  <c r="AF52" i="7"/>
  <c r="AF47" i="7"/>
  <c r="AF53" i="7"/>
  <c r="AF38" i="7"/>
  <c r="AG5" i="4"/>
  <c r="AG5" i="8"/>
  <c r="AG5" i="9"/>
  <c r="AG5" i="7"/>
  <c r="AG4" i="9"/>
  <c r="AG35" i="9" s="1"/>
  <c r="AG4" i="8"/>
  <c r="AG4" i="7"/>
  <c r="AE21" i="7"/>
  <c r="AG7" i="4"/>
  <c r="AG7" i="9"/>
  <c r="AG7" i="8"/>
  <c r="AG7" i="7"/>
  <c r="AF45" i="4"/>
  <c r="AE25" i="7"/>
  <c r="AE31" i="7"/>
  <c r="AE14" i="4"/>
  <c r="AE20" i="8"/>
  <c r="AE15" i="8" s="1"/>
  <c r="AG27" i="3"/>
  <c r="AG28" i="3" s="1"/>
  <c r="AG31" i="9" s="1"/>
  <c r="AG56" i="10" s="1"/>
  <c r="AG4" i="4"/>
  <c r="AG27" i="4" s="1"/>
  <c r="AF30" i="4"/>
  <c r="AF38" i="4" s="1"/>
  <c r="AF32" i="4"/>
  <c r="AF40" i="4" s="1"/>
  <c r="AG9" i="3"/>
  <c r="AG9" i="10" s="1"/>
  <c r="AG25" i="3"/>
  <c r="AG23" i="9" s="1"/>
  <c r="AG26" i="3"/>
  <c r="AG30" i="9" s="1"/>
  <c r="AG12" i="3"/>
  <c r="AG8" i="3"/>
  <c r="AG8" i="10" s="1"/>
  <c r="AG14" i="3"/>
  <c r="AG19" i="3" l="1"/>
  <c r="AG30" i="8" s="1"/>
  <c r="AG18" i="3"/>
  <c r="AG29" i="8" s="1"/>
  <c r="AG17" i="3"/>
  <c r="AG28" i="8" s="1"/>
  <c r="AF16" i="9"/>
  <c r="AF14" i="9" s="1"/>
  <c r="AG62" i="10"/>
  <c r="AG24" i="9"/>
  <c r="AG15" i="9" s="1"/>
  <c r="AG27" i="10"/>
  <c r="AG18" i="9"/>
  <c r="AG17" i="9" s="1"/>
  <c r="AG26" i="4"/>
  <c r="AG28" i="4"/>
  <c r="AH3" i="10"/>
  <c r="AG15" i="3"/>
  <c r="AG36" i="4"/>
  <c r="AG34" i="4"/>
  <c r="AG35" i="4"/>
  <c r="AE32" i="10"/>
  <c r="AE36" i="10" s="1"/>
  <c r="AE30" i="7"/>
  <c r="AE15" i="7" s="1"/>
  <c r="AG26" i="10"/>
  <c r="AG20" i="10"/>
  <c r="AG19" i="10"/>
  <c r="AE14" i="8"/>
  <c r="AE49" i="10"/>
  <c r="AE48" i="10" s="1"/>
  <c r="AF27" i="8"/>
  <c r="AF16" i="8" s="1"/>
  <c r="AF50" i="10" s="1"/>
  <c r="AF37" i="7"/>
  <c r="AF16" i="7" s="1"/>
  <c r="AF42" i="10" s="1"/>
  <c r="AF46" i="7"/>
  <c r="AF51" i="7"/>
  <c r="AF23" i="8"/>
  <c r="AF17" i="4"/>
  <c r="AF24" i="7"/>
  <c r="AF28" i="7"/>
  <c r="AF21" i="8"/>
  <c r="AF15" i="4"/>
  <c r="AF26" i="7"/>
  <c r="AF22" i="7"/>
  <c r="AG13" i="7"/>
  <c r="AG36" i="7"/>
  <c r="AG20" i="7"/>
  <c r="AG42" i="7"/>
  <c r="AG26" i="8"/>
  <c r="AG13" i="8"/>
  <c r="AG19" i="8"/>
  <c r="AG21" i="9"/>
  <c r="AG27" i="9"/>
  <c r="AG13" i="9"/>
  <c r="AH3" i="4"/>
  <c r="AH3" i="9"/>
  <c r="AH3" i="8"/>
  <c r="AH3" i="7"/>
  <c r="AG8" i="4"/>
  <c r="AG22" i="4" s="1"/>
  <c r="AG8" i="9"/>
  <c r="AG8" i="8"/>
  <c r="AG8" i="7"/>
  <c r="AF43" i="7"/>
  <c r="AG29" i="9"/>
  <c r="AF22" i="8"/>
  <c r="AF27" i="7"/>
  <c r="AF23" i="7"/>
  <c r="AF16" i="4"/>
  <c r="AG6" i="4"/>
  <c r="AG6" i="9"/>
  <c r="AG6" i="8"/>
  <c r="AG6" i="7"/>
  <c r="AG9" i="4"/>
  <c r="AG9" i="9"/>
  <c r="AG9" i="8"/>
  <c r="AG9" i="7"/>
  <c r="AG43" i="4"/>
  <c r="AG13" i="4"/>
  <c r="AG20" i="4"/>
  <c r="AG21" i="3"/>
  <c r="AG47" i="4" s="1"/>
  <c r="AG23" i="3"/>
  <c r="AG22" i="3"/>
  <c r="AG38" i="7" s="1"/>
  <c r="AH5" i="3"/>
  <c r="AH4" i="3"/>
  <c r="AH4" i="10" s="1"/>
  <c r="AH7" i="3"/>
  <c r="AH7" i="10" s="1"/>
  <c r="AI3" i="3" l="1"/>
  <c r="AF33" i="10"/>
  <c r="AG25" i="10"/>
  <c r="AH5" i="10"/>
  <c r="AH6" i="3"/>
  <c r="AH6" i="10" s="1"/>
  <c r="AH30" i="3"/>
  <c r="AH37" i="9" s="1"/>
  <c r="AH27" i="10" s="1"/>
  <c r="AG23" i="4"/>
  <c r="AG31" i="4" s="1"/>
  <c r="AG39" i="4" s="1"/>
  <c r="AH31" i="3"/>
  <c r="AH38" i="9" s="1"/>
  <c r="AG24" i="4"/>
  <c r="AG32" i="4" s="1"/>
  <c r="AG40" i="4" s="1"/>
  <c r="AH17" i="10"/>
  <c r="AH67" i="10"/>
  <c r="AH54" i="10"/>
  <c r="AH61" i="10"/>
  <c r="AH31" i="10"/>
  <c r="AH24" i="10"/>
  <c r="AH39" i="10"/>
  <c r="AH63" i="10"/>
  <c r="AH47" i="10"/>
  <c r="AH13" i="10"/>
  <c r="AG18" i="10"/>
  <c r="AF33" i="7"/>
  <c r="AF35" i="10"/>
  <c r="AF32" i="7"/>
  <c r="AF34" i="10"/>
  <c r="AE14" i="7"/>
  <c r="AE41" i="10"/>
  <c r="AE40" i="10" s="1"/>
  <c r="AE44" i="10" s="1"/>
  <c r="AE51" i="10" s="1"/>
  <c r="AE58" i="10" s="1"/>
  <c r="AE64" i="10" s="1"/>
  <c r="AE68" i="10" s="1"/>
  <c r="AF14" i="10" s="1"/>
  <c r="AF21" i="10" s="1"/>
  <c r="AF28" i="10" s="1"/>
  <c r="AG32" i="9"/>
  <c r="AF25" i="7"/>
  <c r="AF17" i="7"/>
  <c r="AF43" i="10" s="1"/>
  <c r="AG45" i="4"/>
  <c r="AG47" i="7"/>
  <c r="AG48" i="7"/>
  <c r="AG44" i="7"/>
  <c r="AG45" i="7"/>
  <c r="AG52" i="7"/>
  <c r="AG50" i="7"/>
  <c r="AG49" i="7" s="1"/>
  <c r="AG53" i="7"/>
  <c r="AF21" i="7"/>
  <c r="AF31" i="7"/>
  <c r="AF14" i="4"/>
  <c r="AF20" i="8"/>
  <c r="AF15" i="8" s="1"/>
  <c r="AH7" i="4"/>
  <c r="AH7" i="9"/>
  <c r="AH7" i="8"/>
  <c r="AH7" i="7"/>
  <c r="AG46" i="4"/>
  <c r="AH4" i="8"/>
  <c r="AH4" i="9"/>
  <c r="AH35" i="9" s="1"/>
  <c r="AH4" i="7"/>
  <c r="AH5" i="4"/>
  <c r="AH5" i="9"/>
  <c r="AH5" i="8"/>
  <c r="AH5" i="7"/>
  <c r="AG39" i="7"/>
  <c r="AG37" i="7" s="1"/>
  <c r="AG16" i="7" s="1"/>
  <c r="AG42" i="10" s="1"/>
  <c r="AG29" i="7"/>
  <c r="AH25" i="3"/>
  <c r="AH23" i="9" s="1"/>
  <c r="AH4" i="4"/>
  <c r="AH27" i="4" s="1"/>
  <c r="AG30" i="4"/>
  <c r="AG38" i="4" s="1"/>
  <c r="AH26" i="3"/>
  <c r="AH30" i="9" s="1"/>
  <c r="AH27" i="3"/>
  <c r="AH28" i="3" s="1"/>
  <c r="AH31" i="9" s="1"/>
  <c r="AH56" i="10" s="1"/>
  <c r="AH9" i="3"/>
  <c r="AH9" i="10" s="1"/>
  <c r="AH12" i="3"/>
  <c r="AH8" i="3"/>
  <c r="AH8" i="10" s="1"/>
  <c r="AH14" i="3"/>
  <c r="AH17" i="3" l="1"/>
  <c r="AH28" i="8" s="1"/>
  <c r="AH18" i="3"/>
  <c r="AH29" i="8" s="1"/>
  <c r="AH19" i="3"/>
  <c r="AH30" i="8" s="1"/>
  <c r="AH18" i="9"/>
  <c r="AH17" i="9" s="1"/>
  <c r="AI3" i="10"/>
  <c r="AH26" i="4"/>
  <c r="AH28" i="4"/>
  <c r="AH62" i="10"/>
  <c r="AH24" i="9"/>
  <c r="AH15" i="9" s="1"/>
  <c r="AH15" i="3"/>
  <c r="AH34" i="4"/>
  <c r="AH35" i="4"/>
  <c r="AH36" i="4"/>
  <c r="AF32" i="10"/>
  <c r="AF36" i="10" s="1"/>
  <c r="AG57" i="10"/>
  <c r="AG55" i="10" s="1"/>
  <c r="AG16" i="9"/>
  <c r="AG14" i="9" s="1"/>
  <c r="AH26" i="10"/>
  <c r="AH25" i="10" s="1"/>
  <c r="AH20" i="10"/>
  <c r="AH19" i="10"/>
  <c r="AF30" i="7"/>
  <c r="AF15" i="7" s="1"/>
  <c r="AF14" i="8"/>
  <c r="AF49" i="10"/>
  <c r="AF48" i="10" s="1"/>
  <c r="AG27" i="8"/>
  <c r="AG16" i="8" s="1"/>
  <c r="AG50" i="10" s="1"/>
  <c r="AG43" i="7"/>
  <c r="AG22" i="8"/>
  <c r="AG16" i="4"/>
  <c r="AG27" i="7"/>
  <c r="AG23" i="7"/>
  <c r="AI3" i="4"/>
  <c r="AI3" i="9"/>
  <c r="AI3" i="8"/>
  <c r="AI3" i="7"/>
  <c r="AG15" i="4"/>
  <c r="AG21" i="8"/>
  <c r="AG26" i="7"/>
  <c r="AG22" i="7"/>
  <c r="AH9" i="4"/>
  <c r="AH9" i="8"/>
  <c r="AH9" i="9"/>
  <c r="AH9" i="7"/>
  <c r="AH21" i="9"/>
  <c r="AH27" i="9"/>
  <c r="AH13" i="9"/>
  <c r="AH6" i="4"/>
  <c r="AH6" i="9"/>
  <c r="AH6" i="8"/>
  <c r="AH6" i="7"/>
  <c r="AG17" i="4"/>
  <c r="AG23" i="8"/>
  <c r="AG24" i="7"/>
  <c r="AG28" i="7"/>
  <c r="AH29" i="9"/>
  <c r="AG51" i="7"/>
  <c r="AH42" i="7"/>
  <c r="AH20" i="7"/>
  <c r="AH36" i="7"/>
  <c r="AH13" i="7"/>
  <c r="AH8" i="4"/>
  <c r="AH22" i="4" s="1"/>
  <c r="AH8" i="9"/>
  <c r="AH8" i="8"/>
  <c r="AH8" i="7"/>
  <c r="AH13" i="8"/>
  <c r="AH26" i="8"/>
  <c r="AH19" i="8"/>
  <c r="AG46" i="7"/>
  <c r="AH20" i="4"/>
  <c r="AH43" i="4"/>
  <c r="AH13" i="4"/>
  <c r="AH21" i="3"/>
  <c r="AH47" i="4" s="1"/>
  <c r="AH22" i="3"/>
  <c r="AH38" i="7" s="1"/>
  <c r="AH23" i="3"/>
  <c r="AI7" i="3"/>
  <c r="AI7" i="10" s="1"/>
  <c r="AI5" i="3"/>
  <c r="AI4" i="3"/>
  <c r="AI4" i="10" s="1"/>
  <c r="AJ3" i="3" l="1"/>
  <c r="AG33" i="10"/>
  <c r="AH24" i="4"/>
  <c r="AH32" i="4" s="1"/>
  <c r="AH40" i="4" s="1"/>
  <c r="AI5" i="10"/>
  <c r="AI6" i="3"/>
  <c r="AI6" i="10" s="1"/>
  <c r="AH32" i="9"/>
  <c r="AH57" i="10" s="1"/>
  <c r="AH55" i="10" s="1"/>
  <c r="AH23" i="4"/>
  <c r="AH31" i="4" s="1"/>
  <c r="AH39" i="4" s="1"/>
  <c r="AI17" i="10"/>
  <c r="AI67" i="10"/>
  <c r="AI54" i="10"/>
  <c r="AI39" i="10"/>
  <c r="AI61" i="10"/>
  <c r="AI31" i="10"/>
  <c r="AI13" i="10"/>
  <c r="AI24" i="10"/>
  <c r="AI63" i="10"/>
  <c r="AI47" i="10"/>
  <c r="AI31" i="3"/>
  <c r="AI38" i="9" s="1"/>
  <c r="AI30" i="3"/>
  <c r="AI37" i="9" s="1"/>
  <c r="AG17" i="7"/>
  <c r="AG43" i="10" s="1"/>
  <c r="AH18" i="10"/>
  <c r="AG33" i="7"/>
  <c r="AG35" i="10"/>
  <c r="AG32" i="7"/>
  <c r="AG34" i="10"/>
  <c r="AF14" i="7"/>
  <c r="AF41" i="10"/>
  <c r="AF40" i="10" s="1"/>
  <c r="AF44" i="10" s="1"/>
  <c r="AF51" i="10" s="1"/>
  <c r="AF58" i="10" s="1"/>
  <c r="AF64" i="10" s="1"/>
  <c r="AF68" i="10" s="1"/>
  <c r="AG14" i="10" s="1"/>
  <c r="AG21" i="10" s="1"/>
  <c r="AG28" i="10" s="1"/>
  <c r="AH46" i="4"/>
  <c r="AH45" i="4"/>
  <c r="AG20" i="8"/>
  <c r="AG15" i="8" s="1"/>
  <c r="AG31" i="7"/>
  <c r="AG14" i="4"/>
  <c r="AH52" i="7"/>
  <c r="AH53" i="7"/>
  <c r="AH48" i="7"/>
  <c r="AH44" i="7"/>
  <c r="AH45" i="7"/>
  <c r="AH50" i="7"/>
  <c r="AH49" i="7" s="1"/>
  <c r="AH47" i="7"/>
  <c r="AI4" i="8"/>
  <c r="AI4" i="9"/>
  <c r="AI35" i="9" s="1"/>
  <c r="AI4" i="7"/>
  <c r="AI7" i="4"/>
  <c r="AI7" i="9"/>
  <c r="AI7" i="8"/>
  <c r="AI7" i="7"/>
  <c r="AI5" i="4"/>
  <c r="AI5" i="8"/>
  <c r="AI5" i="9"/>
  <c r="AI5" i="7"/>
  <c r="AH29" i="7"/>
  <c r="AH39" i="7"/>
  <c r="AH37" i="7" s="1"/>
  <c r="AH16" i="7" s="1"/>
  <c r="AH42" i="10" s="1"/>
  <c r="AG21" i="7"/>
  <c r="AG25" i="7"/>
  <c r="AH30" i="4"/>
  <c r="AH38" i="4" s="1"/>
  <c r="AI14" i="3"/>
  <c r="AI4" i="4"/>
  <c r="AI28" i="4" s="1"/>
  <c r="AI9" i="3"/>
  <c r="AI9" i="10" s="1"/>
  <c r="AI25" i="3"/>
  <c r="AI23" i="9" s="1"/>
  <c r="AI26" i="3"/>
  <c r="AI30" i="9" s="1"/>
  <c r="AI27" i="3"/>
  <c r="AI28" i="3" s="1"/>
  <c r="AI31" i="9" s="1"/>
  <c r="AI56" i="10" s="1"/>
  <c r="AI12" i="3"/>
  <c r="AI8" i="3"/>
  <c r="AI8" i="10" s="1"/>
  <c r="AI18" i="3" l="1"/>
  <c r="AI29" i="8" s="1"/>
  <c r="AI17" i="3"/>
  <c r="AI28" i="8" s="1"/>
  <c r="AI19" i="3"/>
  <c r="AI30" i="8" s="1"/>
  <c r="AH16" i="9"/>
  <c r="AH14" i="9" s="1"/>
  <c r="AI62" i="10"/>
  <c r="AI24" i="9"/>
  <c r="AI15" i="9" s="1"/>
  <c r="AI27" i="10"/>
  <c r="AI18" i="9"/>
  <c r="AI17" i="9" s="1"/>
  <c r="AI27" i="4"/>
  <c r="AJ3" i="10"/>
  <c r="AI26" i="4"/>
  <c r="AI15" i="3"/>
  <c r="AI34" i="4"/>
  <c r="AI35" i="4"/>
  <c r="AI36" i="4"/>
  <c r="AG32" i="10"/>
  <c r="AG36" i="10" s="1"/>
  <c r="AG30" i="7"/>
  <c r="AG15" i="7" s="1"/>
  <c r="AI26" i="10"/>
  <c r="AI20" i="10"/>
  <c r="AI19" i="10"/>
  <c r="AG14" i="8"/>
  <c r="AG49" i="10"/>
  <c r="AG48" i="10" s="1"/>
  <c r="AH27" i="8"/>
  <c r="AH16" i="8" s="1"/>
  <c r="AH50" i="10" s="1"/>
  <c r="AH46" i="7"/>
  <c r="AH23" i="8"/>
  <c r="AH28" i="7"/>
  <c r="AH24" i="7"/>
  <c r="AH17" i="4"/>
  <c r="AH22" i="8"/>
  <c r="AH27" i="7"/>
  <c r="AH23" i="7"/>
  <c r="AH16" i="4"/>
  <c r="AH21" i="8"/>
  <c r="AH26" i="7"/>
  <c r="AH22" i="7"/>
  <c r="AH15" i="4"/>
  <c r="AI9" i="4"/>
  <c r="AI9" i="8"/>
  <c r="AI9" i="9"/>
  <c r="AI9" i="7"/>
  <c r="AJ3" i="4"/>
  <c r="AJ3" i="8"/>
  <c r="AJ3" i="9"/>
  <c r="AJ3" i="7"/>
  <c r="AI8" i="4"/>
  <c r="AI23" i="4" s="1"/>
  <c r="AI8" i="9"/>
  <c r="AI8" i="8"/>
  <c r="AI8" i="7"/>
  <c r="AI29" i="9"/>
  <c r="AI42" i="7"/>
  <c r="AI13" i="7"/>
  <c r="AI36" i="7"/>
  <c r="AI20" i="7"/>
  <c r="AI27" i="9"/>
  <c r="AI13" i="9"/>
  <c r="AI21" i="9"/>
  <c r="AH43" i="7"/>
  <c r="AH51" i="7"/>
  <c r="AI6" i="4"/>
  <c r="AI6" i="8"/>
  <c r="AI6" i="9"/>
  <c r="AI6" i="7"/>
  <c r="AI13" i="8"/>
  <c r="AI19" i="8"/>
  <c r="AI26" i="8"/>
  <c r="AI13" i="4"/>
  <c r="AI43" i="4"/>
  <c r="AI20" i="4"/>
  <c r="AI23" i="3"/>
  <c r="AI22" i="3"/>
  <c r="AI38" i="7" s="1"/>
  <c r="AI21" i="3"/>
  <c r="AI45" i="4" s="1"/>
  <c r="AJ5" i="3"/>
  <c r="AJ4" i="3"/>
  <c r="AJ4" i="10" s="1"/>
  <c r="AJ7" i="3"/>
  <c r="AJ7" i="10" s="1"/>
  <c r="AK3" i="3" l="1"/>
  <c r="AH33" i="10"/>
  <c r="AJ5" i="10"/>
  <c r="AJ6" i="3"/>
  <c r="AJ6" i="10" s="1"/>
  <c r="AI25" i="10"/>
  <c r="AI22" i="4"/>
  <c r="AI30" i="4" s="1"/>
  <c r="AI38" i="4" s="1"/>
  <c r="AI24" i="4"/>
  <c r="AI32" i="4" s="1"/>
  <c r="AI40" i="4" s="1"/>
  <c r="AJ31" i="3"/>
  <c r="AJ38" i="9" s="1"/>
  <c r="AJ30" i="3"/>
  <c r="AJ37" i="9" s="1"/>
  <c r="AJ13" i="10"/>
  <c r="AJ67" i="10"/>
  <c r="AJ54" i="10"/>
  <c r="AJ39" i="10"/>
  <c r="AJ24" i="10"/>
  <c r="AJ31" i="10"/>
  <c r="AJ63" i="10"/>
  <c r="AJ61" i="10"/>
  <c r="AJ17" i="10"/>
  <c r="AJ47" i="10"/>
  <c r="AI32" i="9"/>
  <c r="AI57" i="10" s="1"/>
  <c r="AI55" i="10" s="1"/>
  <c r="AI18" i="10"/>
  <c r="AH33" i="7"/>
  <c r="AH35" i="10"/>
  <c r="AG14" i="7"/>
  <c r="AG41" i="10"/>
  <c r="AG40" i="10" s="1"/>
  <c r="AG44" i="10" s="1"/>
  <c r="AG51" i="10" s="1"/>
  <c r="AG58" i="10" s="1"/>
  <c r="AG64" i="10" s="1"/>
  <c r="AG68" i="10" s="1"/>
  <c r="AH14" i="10" s="1"/>
  <c r="AH21" i="10" s="1"/>
  <c r="AH28" i="10" s="1"/>
  <c r="AH32" i="7"/>
  <c r="AH34" i="10"/>
  <c r="AI46" i="4"/>
  <c r="AI47" i="4"/>
  <c r="AH25" i="7"/>
  <c r="AH20" i="8"/>
  <c r="AH15" i="8" s="1"/>
  <c r="AJ7" i="4"/>
  <c r="AJ7" i="9"/>
  <c r="AJ7" i="8"/>
  <c r="AJ7" i="7"/>
  <c r="AJ4" i="8"/>
  <c r="AJ4" i="9"/>
  <c r="AJ35" i="9" s="1"/>
  <c r="AJ4" i="7"/>
  <c r="AH14" i="4"/>
  <c r="AH31" i="7"/>
  <c r="AJ5" i="4"/>
  <c r="AJ5" i="9"/>
  <c r="AJ5" i="8"/>
  <c r="AJ5" i="7"/>
  <c r="AI31" i="4"/>
  <c r="AI39" i="4" s="1"/>
  <c r="AI29" i="7"/>
  <c r="AI39" i="7"/>
  <c r="AI37" i="7" s="1"/>
  <c r="AI16" i="7" s="1"/>
  <c r="AI42" i="10" s="1"/>
  <c r="AH17" i="7"/>
  <c r="AH43" i="10" s="1"/>
  <c r="AI53" i="7"/>
  <c r="AI52" i="7"/>
  <c r="AI44" i="7"/>
  <c r="AI45" i="7"/>
  <c r="AI50" i="7"/>
  <c r="AI49" i="7" s="1"/>
  <c r="AI47" i="7"/>
  <c r="AI48" i="7"/>
  <c r="AH21" i="7"/>
  <c r="AJ26" i="3"/>
  <c r="AJ30" i="9" s="1"/>
  <c r="AJ4" i="4"/>
  <c r="AJ28" i="4" s="1"/>
  <c r="AJ27" i="3"/>
  <c r="AJ28" i="3" s="1"/>
  <c r="AJ31" i="9" s="1"/>
  <c r="AJ56" i="10" s="1"/>
  <c r="AJ25" i="3"/>
  <c r="AJ23" i="9" s="1"/>
  <c r="AJ9" i="3"/>
  <c r="AJ9" i="10" s="1"/>
  <c r="AJ12" i="3"/>
  <c r="AJ8" i="3"/>
  <c r="AJ8" i="10" s="1"/>
  <c r="AJ14" i="3"/>
  <c r="AJ19" i="3" l="1"/>
  <c r="AJ30" i="8" s="1"/>
  <c r="AJ17" i="3"/>
  <c r="AJ28" i="8" s="1"/>
  <c r="AJ18" i="3"/>
  <c r="AJ29" i="8" s="1"/>
  <c r="AJ62" i="10"/>
  <c r="AJ24" i="9"/>
  <c r="AJ15" i="9" s="1"/>
  <c r="AI16" i="9"/>
  <c r="AI14" i="9" s="1"/>
  <c r="AJ26" i="4"/>
  <c r="AJ27" i="4"/>
  <c r="AK3" i="10"/>
  <c r="AJ27" i="10"/>
  <c r="AJ18" i="9"/>
  <c r="AJ17" i="9" s="1"/>
  <c r="AJ15" i="3"/>
  <c r="AJ35" i="4"/>
  <c r="AJ34" i="4"/>
  <c r="AJ36" i="4"/>
  <c r="AH32" i="10"/>
  <c r="AH36" i="10" s="1"/>
  <c r="AJ20" i="10"/>
  <c r="AJ26" i="10"/>
  <c r="AJ19" i="10"/>
  <c r="AH14" i="8"/>
  <c r="AH49" i="10"/>
  <c r="AH48" i="10" s="1"/>
  <c r="AH30" i="7"/>
  <c r="AH15" i="7" s="1"/>
  <c r="AI27" i="8"/>
  <c r="AI16" i="8" s="1"/>
  <c r="AI50" i="10" s="1"/>
  <c r="AI16" i="4"/>
  <c r="AI22" i="8"/>
  <c r="AI23" i="7"/>
  <c r="AI27" i="7"/>
  <c r="AI21" i="8"/>
  <c r="AI15" i="4"/>
  <c r="AI22" i="7"/>
  <c r="AI26" i="7"/>
  <c r="AJ13" i="9"/>
  <c r="AJ21" i="9"/>
  <c r="AJ27" i="9"/>
  <c r="AJ13" i="8"/>
  <c r="AJ19" i="8"/>
  <c r="AJ26" i="8"/>
  <c r="AI43" i="7"/>
  <c r="AJ29" i="9"/>
  <c r="AI51" i="7"/>
  <c r="AK3" i="4"/>
  <c r="AK3" i="8"/>
  <c r="AK3" i="9"/>
  <c r="AK3" i="7"/>
  <c r="AJ8" i="4"/>
  <c r="AJ23" i="4" s="1"/>
  <c r="AJ8" i="8"/>
  <c r="AJ8" i="9"/>
  <c r="AJ8" i="7"/>
  <c r="AI23" i="8"/>
  <c r="AI28" i="7"/>
  <c r="AI24" i="7"/>
  <c r="AI17" i="4"/>
  <c r="AJ9" i="4"/>
  <c r="AJ9" i="9"/>
  <c r="AJ9" i="8"/>
  <c r="AJ9" i="7"/>
  <c r="AJ6" i="4"/>
  <c r="AJ6" i="9"/>
  <c r="AJ6" i="8"/>
  <c r="AJ6" i="7"/>
  <c r="AI46" i="7"/>
  <c r="AJ42" i="7"/>
  <c r="AJ20" i="7"/>
  <c r="AJ36" i="7"/>
  <c r="AJ13" i="7"/>
  <c r="AJ13" i="4"/>
  <c r="AJ20" i="4"/>
  <c r="AJ43" i="4"/>
  <c r="AJ21" i="3"/>
  <c r="AJ47" i="4" s="1"/>
  <c r="AJ22" i="3"/>
  <c r="AJ23" i="3"/>
  <c r="AK5" i="3"/>
  <c r="AK7" i="3"/>
  <c r="AK7" i="10" s="1"/>
  <c r="AK4" i="3"/>
  <c r="AK4" i="10" s="1"/>
  <c r="AL3" i="3" l="1"/>
  <c r="AI33" i="10"/>
  <c r="AK5" i="10"/>
  <c r="AK6" i="3"/>
  <c r="AK6" i="10" s="1"/>
  <c r="AJ25" i="10"/>
  <c r="AJ22" i="4"/>
  <c r="AK30" i="3"/>
  <c r="AK37" i="9" s="1"/>
  <c r="AJ24" i="4"/>
  <c r="AJ32" i="4" s="1"/>
  <c r="AJ40" i="4" s="1"/>
  <c r="AK31" i="3"/>
  <c r="AK38" i="9" s="1"/>
  <c r="AK24" i="10"/>
  <c r="AK67" i="10"/>
  <c r="AK61" i="10"/>
  <c r="AK39" i="10"/>
  <c r="AK13" i="10"/>
  <c r="AK47" i="10"/>
  <c r="AK17" i="10"/>
  <c r="AK31" i="10"/>
  <c r="AK54" i="10"/>
  <c r="AJ32" i="9"/>
  <c r="AJ57" i="10" s="1"/>
  <c r="AJ55" i="10" s="1"/>
  <c r="AJ38" i="7"/>
  <c r="AJ46" i="4"/>
  <c r="AJ45" i="4"/>
  <c r="AJ18" i="10"/>
  <c r="AI33" i="7"/>
  <c r="AI35" i="10"/>
  <c r="AI32" i="7"/>
  <c r="AI34" i="10"/>
  <c r="AH14" i="7"/>
  <c r="AH41" i="10"/>
  <c r="AH40" i="10" s="1"/>
  <c r="AH44" i="10" s="1"/>
  <c r="AH51" i="10" s="1"/>
  <c r="AH58" i="10" s="1"/>
  <c r="AH64" i="10" s="1"/>
  <c r="AH68" i="10" s="1"/>
  <c r="AI14" i="10" s="1"/>
  <c r="AI21" i="10" s="1"/>
  <c r="AI28" i="10" s="1"/>
  <c r="AI20" i="8"/>
  <c r="AI15" i="8" s="1"/>
  <c r="AI25" i="7"/>
  <c r="AI21" i="7"/>
  <c r="AI17" i="7"/>
  <c r="AI43" i="10" s="1"/>
  <c r="AI14" i="4"/>
  <c r="AI31" i="7"/>
  <c r="AK7" i="4"/>
  <c r="AK7" i="9"/>
  <c r="AK7" i="8"/>
  <c r="AK7" i="7"/>
  <c r="AK5" i="4"/>
  <c r="AK5" i="9"/>
  <c r="AK5" i="8"/>
  <c r="AK5" i="7"/>
  <c r="AJ45" i="7"/>
  <c r="AJ53" i="7"/>
  <c r="AJ50" i="7"/>
  <c r="AJ49" i="7" s="1"/>
  <c r="AJ52" i="7"/>
  <c r="AJ47" i="7"/>
  <c r="AJ44" i="7"/>
  <c r="AJ48" i="7"/>
  <c r="AK4" i="9"/>
  <c r="AK35" i="9" s="1"/>
  <c r="AK4" i="8"/>
  <c r="AK4" i="7"/>
  <c r="AJ29" i="7"/>
  <c r="AJ39" i="7"/>
  <c r="AK25" i="3"/>
  <c r="AK23" i="9" s="1"/>
  <c r="AK19" i="10" s="1"/>
  <c r="AK4" i="4"/>
  <c r="AK28" i="4" s="1"/>
  <c r="AJ30" i="4"/>
  <c r="AJ38" i="4" s="1"/>
  <c r="AJ31" i="4"/>
  <c r="AJ39" i="4" s="1"/>
  <c r="AK9" i="3"/>
  <c r="AK9" i="10" s="1"/>
  <c r="AK27" i="3"/>
  <c r="AK28" i="3" s="1"/>
  <c r="AK31" i="9" s="1"/>
  <c r="AK56" i="10" s="1"/>
  <c r="AK26" i="3"/>
  <c r="AK30" i="9" s="1"/>
  <c r="AK12" i="3"/>
  <c r="AK8" i="3"/>
  <c r="AK8" i="10" s="1"/>
  <c r="AK14" i="3"/>
  <c r="AK19" i="3" l="1"/>
  <c r="AK30" i="8" s="1"/>
  <c r="AK17" i="3"/>
  <c r="AK28" i="8" s="1"/>
  <c r="AK18" i="3"/>
  <c r="AK29" i="8" s="1"/>
  <c r="AJ27" i="8"/>
  <c r="AJ16" i="8" s="1"/>
  <c r="AJ50" i="10" s="1"/>
  <c r="AJ37" i="7"/>
  <c r="AJ16" i="7" s="1"/>
  <c r="AJ42" i="10" s="1"/>
  <c r="AL3" i="10"/>
  <c r="AK27" i="4"/>
  <c r="AK26" i="4"/>
  <c r="AJ16" i="9"/>
  <c r="AJ14" i="9" s="1"/>
  <c r="AK27" i="10"/>
  <c r="AK18" i="9"/>
  <c r="AK17" i="9" s="1"/>
  <c r="AK15" i="3"/>
  <c r="AK34" i="4"/>
  <c r="AK35" i="4"/>
  <c r="AK36" i="4"/>
  <c r="AI32" i="10"/>
  <c r="AI36" i="10" s="1"/>
  <c r="AJ46" i="7"/>
  <c r="AI30" i="7"/>
  <c r="AI15" i="7" s="1"/>
  <c r="AK20" i="10"/>
  <c r="AK18" i="10" s="1"/>
  <c r="AK26" i="10"/>
  <c r="AI14" i="8"/>
  <c r="AI49" i="10"/>
  <c r="AI48" i="10" s="1"/>
  <c r="AJ51" i="7"/>
  <c r="AJ16" i="4"/>
  <c r="AJ22" i="8"/>
  <c r="AJ23" i="7"/>
  <c r="AJ27" i="7"/>
  <c r="AJ23" i="8"/>
  <c r="AJ28" i="7"/>
  <c r="AJ24" i="7"/>
  <c r="AJ17" i="4"/>
  <c r="AK29" i="9"/>
  <c r="AK6" i="4"/>
  <c r="AK6" i="9"/>
  <c r="AK6" i="8"/>
  <c r="AK6" i="7"/>
  <c r="AK9" i="4"/>
  <c r="AK9" i="9"/>
  <c r="AK9" i="8"/>
  <c r="AK9" i="7"/>
  <c r="AK42" i="7"/>
  <c r="AK20" i="7"/>
  <c r="AK36" i="7"/>
  <c r="AK13" i="7"/>
  <c r="AK19" i="8"/>
  <c r="AK13" i="8"/>
  <c r="AK26" i="8"/>
  <c r="AK27" i="9"/>
  <c r="AK13" i="9"/>
  <c r="AK21" i="9"/>
  <c r="AJ21" i="8"/>
  <c r="AJ22" i="7"/>
  <c r="AJ26" i="7"/>
  <c r="AJ15" i="4"/>
  <c r="AK8" i="4"/>
  <c r="AK23" i="4" s="1"/>
  <c r="AK8" i="8"/>
  <c r="AK8" i="9"/>
  <c r="AK8" i="7"/>
  <c r="AL3" i="4"/>
  <c r="AL3" i="9"/>
  <c r="AL3" i="8"/>
  <c r="AL3" i="7"/>
  <c r="AJ43" i="7"/>
  <c r="AK43" i="4"/>
  <c r="AK20" i="4"/>
  <c r="AK13" i="4"/>
  <c r="AK22" i="3"/>
  <c r="AK23" i="3"/>
  <c r="AK21" i="3"/>
  <c r="AK47" i="4" s="1"/>
  <c r="AL7" i="3"/>
  <c r="AL7" i="10" s="1"/>
  <c r="AL4" i="3"/>
  <c r="AL4" i="10" s="1"/>
  <c r="AL5" i="3"/>
  <c r="AM3" i="3" l="1"/>
  <c r="AI41" i="10"/>
  <c r="AI40" i="10" s="1"/>
  <c r="AJ33" i="10"/>
  <c r="AL5" i="10"/>
  <c r="AL6" i="3"/>
  <c r="AL6" i="10" s="1"/>
  <c r="AK24" i="4"/>
  <c r="AK32" i="4" s="1"/>
  <c r="AK40" i="4" s="1"/>
  <c r="AK25" i="10"/>
  <c r="AK22" i="4"/>
  <c r="AK30" i="4" s="1"/>
  <c r="AK38" i="4" s="1"/>
  <c r="AL30" i="3"/>
  <c r="AL37" i="9" s="1"/>
  <c r="AL17" i="10"/>
  <c r="AL67" i="10"/>
  <c r="AL13" i="10"/>
  <c r="AL54" i="10"/>
  <c r="AL39" i="10"/>
  <c r="AL47" i="10"/>
  <c r="AL24" i="10"/>
  <c r="AL63" i="10"/>
  <c r="AL61" i="10"/>
  <c r="AL31" i="10"/>
  <c r="AL31" i="3"/>
  <c r="AL38" i="9" s="1"/>
  <c r="AJ17" i="7"/>
  <c r="AJ43" i="10" s="1"/>
  <c r="AI44" i="10"/>
  <c r="AI51" i="10" s="1"/>
  <c r="AI58" i="10" s="1"/>
  <c r="AI64" i="10" s="1"/>
  <c r="AI68" i="10" s="1"/>
  <c r="AJ14" i="10" s="1"/>
  <c r="AJ21" i="10" s="1"/>
  <c r="AJ28" i="10" s="1"/>
  <c r="AI14" i="7"/>
  <c r="AJ33" i="7"/>
  <c r="AJ35" i="10"/>
  <c r="AJ32" i="7"/>
  <c r="AJ34" i="10"/>
  <c r="AK32" i="9"/>
  <c r="AJ20" i="8"/>
  <c r="AJ15" i="8" s="1"/>
  <c r="AJ25" i="7"/>
  <c r="AK46" i="4"/>
  <c r="AK45" i="4"/>
  <c r="AJ14" i="4"/>
  <c r="AJ31" i="7"/>
  <c r="AK29" i="7"/>
  <c r="AK39" i="7"/>
  <c r="AJ21" i="7"/>
  <c r="AL5" i="4"/>
  <c r="AL5" i="9"/>
  <c r="AL5" i="8"/>
  <c r="AL5" i="7"/>
  <c r="AK52" i="7"/>
  <c r="AK48" i="7"/>
  <c r="AK45" i="7"/>
  <c r="AK50" i="7"/>
  <c r="AK49" i="7" s="1"/>
  <c r="AK47" i="7"/>
  <c r="AK44" i="7"/>
  <c r="AK53" i="7"/>
  <c r="AL4" i="9"/>
  <c r="AL35" i="9" s="1"/>
  <c r="AL4" i="8"/>
  <c r="AL4" i="7"/>
  <c r="AL7" i="4"/>
  <c r="AL7" i="8"/>
  <c r="AL7" i="9"/>
  <c r="AL7" i="7"/>
  <c r="AK38" i="7"/>
  <c r="AL25" i="3"/>
  <c r="AL23" i="9" s="1"/>
  <c r="AL4" i="4"/>
  <c r="AL28" i="4" s="1"/>
  <c r="AK31" i="4"/>
  <c r="AK39" i="4" s="1"/>
  <c r="AL9" i="3"/>
  <c r="AL9" i="10" s="1"/>
  <c r="AL26" i="3"/>
  <c r="AL30" i="9" s="1"/>
  <c r="AL27" i="3"/>
  <c r="AL28" i="3" s="1"/>
  <c r="AL31" i="9" s="1"/>
  <c r="AL56" i="10" s="1"/>
  <c r="AL12" i="3"/>
  <c r="AL8" i="3"/>
  <c r="AL8" i="10" s="1"/>
  <c r="AL14" i="3"/>
  <c r="AL19" i="3" l="1"/>
  <c r="AL30" i="8" s="1"/>
  <c r="AL18" i="3"/>
  <c r="AL29" i="8" s="1"/>
  <c r="AL17" i="3"/>
  <c r="AL28" i="8" s="1"/>
  <c r="AL27" i="10"/>
  <c r="AL18" i="9"/>
  <c r="AL17" i="9" s="1"/>
  <c r="AM3" i="10"/>
  <c r="AL62" i="10"/>
  <c r="AL24" i="9"/>
  <c r="AL15" i="9" s="1"/>
  <c r="AL27" i="4"/>
  <c r="AL26" i="4"/>
  <c r="AK27" i="8"/>
  <c r="AK16" i="8" s="1"/>
  <c r="AK50" i="10" s="1"/>
  <c r="AL15" i="3"/>
  <c r="AL35" i="4"/>
  <c r="AL36" i="4"/>
  <c r="AL34" i="4"/>
  <c r="AJ32" i="10"/>
  <c r="AJ36" i="10" s="1"/>
  <c r="AK57" i="10"/>
  <c r="AK55" i="10" s="1"/>
  <c r="AK16" i="9"/>
  <c r="AL26" i="10"/>
  <c r="AL20" i="10"/>
  <c r="AL19" i="10"/>
  <c r="AJ14" i="8"/>
  <c r="AJ49" i="10"/>
  <c r="AJ48" i="10" s="1"/>
  <c r="AJ30" i="7"/>
  <c r="AJ15" i="7" s="1"/>
  <c r="AK37" i="7"/>
  <c r="AK16" i="7" s="1"/>
  <c r="AK42" i="10" s="1"/>
  <c r="AK46" i="7"/>
  <c r="AK16" i="4"/>
  <c r="AK22" i="8"/>
  <c r="AK23" i="7"/>
  <c r="AK27" i="7"/>
  <c r="AK23" i="8"/>
  <c r="AK28" i="7"/>
  <c r="AK24" i="7"/>
  <c r="AK17" i="4"/>
  <c r="AK21" i="8"/>
  <c r="AK26" i="7"/>
  <c r="AK22" i="7"/>
  <c r="AK15" i="4"/>
  <c r="AL9" i="4"/>
  <c r="AL9" i="8"/>
  <c r="AL9" i="9"/>
  <c r="AL9" i="7"/>
  <c r="AL42" i="7"/>
  <c r="AL13" i="7"/>
  <c r="AL20" i="7"/>
  <c r="AL36" i="7"/>
  <c r="AK51" i="7"/>
  <c r="AK43" i="7"/>
  <c r="AL29" i="9"/>
  <c r="AL6" i="4"/>
  <c r="AL6" i="9"/>
  <c r="AL6" i="8"/>
  <c r="AL6" i="7"/>
  <c r="AL19" i="8"/>
  <c r="AL26" i="8"/>
  <c r="AL13" i="8"/>
  <c r="AM3" i="4"/>
  <c r="AM3" i="9"/>
  <c r="AM3" i="8"/>
  <c r="AM3" i="7"/>
  <c r="AL27" i="9"/>
  <c r="AL13" i="9"/>
  <c r="AL21" i="9"/>
  <c r="AL8" i="4"/>
  <c r="AL22" i="4" s="1"/>
  <c r="AL8" i="8"/>
  <c r="AL8" i="9"/>
  <c r="AL8" i="7"/>
  <c r="AL43" i="4"/>
  <c r="AL13" i="4"/>
  <c r="AL20" i="4"/>
  <c r="AL23" i="3"/>
  <c r="AL22" i="3"/>
  <c r="AL21" i="3"/>
  <c r="AL47" i="4" s="1"/>
  <c r="AM7" i="3"/>
  <c r="AM7" i="10" s="1"/>
  <c r="AM4" i="3"/>
  <c r="AM4" i="10" s="1"/>
  <c r="AM5" i="3"/>
  <c r="AN3" i="3" l="1"/>
  <c r="AK33" i="10"/>
  <c r="AM5" i="10"/>
  <c r="AM6" i="3"/>
  <c r="AM6" i="10" s="1"/>
  <c r="AL25" i="10"/>
  <c r="AL23" i="4"/>
  <c r="AL31" i="4" s="1"/>
  <c r="AL39" i="4" s="1"/>
  <c r="AL24" i="4"/>
  <c r="AL32" i="4" s="1"/>
  <c r="AL40" i="4" s="1"/>
  <c r="AM30" i="3"/>
  <c r="AM37" i="9" s="1"/>
  <c r="AM27" i="10" s="1"/>
  <c r="AM31" i="10"/>
  <c r="AM67" i="10"/>
  <c r="AM13" i="10"/>
  <c r="AM47" i="10"/>
  <c r="AM63" i="10"/>
  <c r="AM61" i="10"/>
  <c r="AM24" i="10"/>
  <c r="AM54" i="10"/>
  <c r="AM39" i="10"/>
  <c r="AM17" i="10"/>
  <c r="AM31" i="3"/>
  <c r="AM38" i="9" s="1"/>
  <c r="AL45" i="4"/>
  <c r="AL18" i="10"/>
  <c r="AK32" i="7"/>
  <c r="AK34" i="10"/>
  <c r="AJ14" i="7"/>
  <c r="AJ41" i="10"/>
  <c r="AJ40" i="10" s="1"/>
  <c r="AJ44" i="10" s="1"/>
  <c r="AJ51" i="10" s="1"/>
  <c r="AJ58" i="10" s="1"/>
  <c r="AJ64" i="10" s="1"/>
  <c r="AJ68" i="10" s="1"/>
  <c r="AK14" i="10" s="1"/>
  <c r="AK21" i="10" s="1"/>
  <c r="AK28" i="10" s="1"/>
  <c r="AK33" i="7"/>
  <c r="AK35" i="10"/>
  <c r="AL32" i="9"/>
  <c r="AK25" i="7"/>
  <c r="AK20" i="8"/>
  <c r="AK15" i="8" s="1"/>
  <c r="AL53" i="7"/>
  <c r="AL50" i="7"/>
  <c r="AL49" i="7" s="1"/>
  <c r="AL52" i="7"/>
  <c r="AL47" i="7"/>
  <c r="AL44" i="7"/>
  <c r="AL48" i="7"/>
  <c r="AL45" i="7"/>
  <c r="AL46" i="4"/>
  <c r="AK17" i="7"/>
  <c r="AK43" i="10" s="1"/>
  <c r="AK14" i="4"/>
  <c r="AK31" i="7"/>
  <c r="AM5" i="4"/>
  <c r="AM5" i="9"/>
  <c r="AM5" i="8"/>
  <c r="AM5" i="7"/>
  <c r="AM4" i="9"/>
  <c r="AM35" i="9" s="1"/>
  <c r="AM4" i="8"/>
  <c r="AM4" i="7"/>
  <c r="AM7" i="4"/>
  <c r="AM7" i="8"/>
  <c r="AM7" i="9"/>
  <c r="AM7" i="7"/>
  <c r="AL30" i="4"/>
  <c r="AL38" i="4" s="1"/>
  <c r="AL39" i="7"/>
  <c r="AL29" i="7"/>
  <c r="AL38" i="7"/>
  <c r="AK21" i="7"/>
  <c r="AM25" i="3"/>
  <c r="AM23" i="9" s="1"/>
  <c r="AM4" i="4"/>
  <c r="AM26" i="4" s="1"/>
  <c r="AM27" i="3"/>
  <c r="AM28" i="3" s="1"/>
  <c r="AM31" i="9" s="1"/>
  <c r="AM56" i="10" s="1"/>
  <c r="AM9" i="3"/>
  <c r="AM9" i="10" s="1"/>
  <c r="AM26" i="3"/>
  <c r="AM30" i="9" s="1"/>
  <c r="AM12" i="3"/>
  <c r="AM8" i="3"/>
  <c r="AM8" i="10" s="1"/>
  <c r="AM14" i="3"/>
  <c r="AM19" i="3" l="1"/>
  <c r="AM30" i="8" s="1"/>
  <c r="AM18" i="3"/>
  <c r="AM29" i="8" s="1"/>
  <c r="AM17" i="3"/>
  <c r="AM28" i="8" s="1"/>
  <c r="AM28" i="4"/>
  <c r="AM27" i="4"/>
  <c r="AN3" i="10"/>
  <c r="AM18" i="9"/>
  <c r="AM17" i="9" s="1"/>
  <c r="AM24" i="9"/>
  <c r="AM15" i="9" s="1"/>
  <c r="AM62" i="10"/>
  <c r="AM15" i="3"/>
  <c r="AM35" i="4"/>
  <c r="AM36" i="4"/>
  <c r="AM34" i="4"/>
  <c r="AL51" i="7"/>
  <c r="AL57" i="10"/>
  <c r="AL55" i="10" s="1"/>
  <c r="AL16" i="9"/>
  <c r="AL14" i="9" s="1"/>
  <c r="AM20" i="10"/>
  <c r="AM26" i="10"/>
  <c r="AM25" i="10" s="1"/>
  <c r="AM19" i="10"/>
  <c r="AK32" i="10"/>
  <c r="AK36" i="10" s="1"/>
  <c r="AK14" i="8"/>
  <c r="AK49" i="10"/>
  <c r="AK48" i="10" s="1"/>
  <c r="AK30" i="7"/>
  <c r="AK15" i="7" s="1"/>
  <c r="AL27" i="8"/>
  <c r="AL16" i="8" s="1"/>
  <c r="AL50" i="10" s="1"/>
  <c r="AL21" i="8"/>
  <c r="AL26" i="7"/>
  <c r="AL22" i="7"/>
  <c r="AL15" i="4"/>
  <c r="AL16" i="4"/>
  <c r="AL22" i="8"/>
  <c r="AL23" i="7"/>
  <c r="AL27" i="7"/>
  <c r="AL23" i="8"/>
  <c r="AL17" i="4"/>
  <c r="AL28" i="7"/>
  <c r="AL24" i="7"/>
  <c r="AM13" i="8"/>
  <c r="AM19" i="8"/>
  <c r="AM26" i="8"/>
  <c r="AM21" i="9"/>
  <c r="AM13" i="9"/>
  <c r="AM27" i="9"/>
  <c r="AL43" i="7"/>
  <c r="AL46" i="7"/>
  <c r="AM29" i="9"/>
  <c r="AM6" i="4"/>
  <c r="AM6" i="9"/>
  <c r="AM6" i="8"/>
  <c r="AM6" i="7"/>
  <c r="AM8" i="4"/>
  <c r="AM24" i="4" s="1"/>
  <c r="AM8" i="9"/>
  <c r="AM8" i="8"/>
  <c r="AM8" i="7"/>
  <c r="AN3" i="4"/>
  <c r="AN3" i="9"/>
  <c r="AN3" i="8"/>
  <c r="AN3" i="7"/>
  <c r="AM9" i="4"/>
  <c r="AM9" i="9"/>
  <c r="AM9" i="8"/>
  <c r="AM9" i="7"/>
  <c r="AL37" i="7"/>
  <c r="AL16" i="7" s="1"/>
  <c r="AL42" i="10" s="1"/>
  <c r="AM42" i="7"/>
  <c r="AM36" i="7"/>
  <c r="AM20" i="7"/>
  <c r="AM13" i="7"/>
  <c r="AM43" i="4"/>
  <c r="AM13" i="4"/>
  <c r="AM20" i="4"/>
  <c r="AM23" i="3"/>
  <c r="AM21" i="3"/>
  <c r="AM47" i="4" s="1"/>
  <c r="AM22" i="3"/>
  <c r="AN5" i="3"/>
  <c r="AN4" i="3"/>
  <c r="AN4" i="10" s="1"/>
  <c r="AN7" i="3"/>
  <c r="AN7" i="10" s="1"/>
  <c r="AO3" i="3" l="1"/>
  <c r="AL33" i="10"/>
  <c r="AK41" i="10"/>
  <c r="AK40" i="10" s="1"/>
  <c r="AK44" i="10" s="1"/>
  <c r="AK51" i="10" s="1"/>
  <c r="AK58" i="10" s="1"/>
  <c r="AK63" i="10" s="1"/>
  <c r="AN5" i="10"/>
  <c r="AN6" i="3"/>
  <c r="AN6" i="10" s="1"/>
  <c r="AM23" i="4"/>
  <c r="AM31" i="4" s="1"/>
  <c r="AM39" i="4" s="1"/>
  <c r="AM22" i="4"/>
  <c r="AM30" i="4" s="1"/>
  <c r="AM38" i="4" s="1"/>
  <c r="AN24" i="10"/>
  <c r="AN67" i="10"/>
  <c r="AN17" i="10"/>
  <c r="AN54" i="10"/>
  <c r="AN63" i="10"/>
  <c r="AN61" i="10"/>
  <c r="AN39" i="10"/>
  <c r="AN31" i="10"/>
  <c r="AN47" i="10"/>
  <c r="AN13" i="10"/>
  <c r="AN30" i="3"/>
  <c r="AN37" i="9" s="1"/>
  <c r="AN31" i="3"/>
  <c r="AN38" i="9" s="1"/>
  <c r="AL17" i="7"/>
  <c r="AL43" i="10" s="1"/>
  <c r="AM18" i="10"/>
  <c r="AK14" i="7"/>
  <c r="AL33" i="7"/>
  <c r="AL35" i="10"/>
  <c r="AL32" i="7"/>
  <c r="AL34" i="10"/>
  <c r="AM32" i="9"/>
  <c r="AM46" i="4"/>
  <c r="AM39" i="7"/>
  <c r="AM29" i="7"/>
  <c r="AL14" i="4"/>
  <c r="AL31" i="7"/>
  <c r="AN7" i="4"/>
  <c r="AN7" i="9"/>
  <c r="AN7" i="8"/>
  <c r="AN7" i="7"/>
  <c r="AN4" i="9"/>
  <c r="AN35" i="9" s="1"/>
  <c r="AN4" i="8"/>
  <c r="AN4" i="7"/>
  <c r="AN5" i="4"/>
  <c r="AN5" i="9"/>
  <c r="AN5" i="8"/>
  <c r="AN5" i="7"/>
  <c r="AM52" i="7"/>
  <c r="AM47" i="7"/>
  <c r="AM44" i="7"/>
  <c r="AM48" i="7"/>
  <c r="AM50" i="7"/>
  <c r="AM49" i="7" s="1"/>
  <c r="AM53" i="7"/>
  <c r="AM45" i="7"/>
  <c r="AM45" i="4"/>
  <c r="AL21" i="7"/>
  <c r="AM38" i="7"/>
  <c r="AL25" i="7"/>
  <c r="AL20" i="8"/>
  <c r="AL15" i="8" s="1"/>
  <c r="AN26" i="3"/>
  <c r="AN30" i="9" s="1"/>
  <c r="AN4" i="4"/>
  <c r="AN26" i="4" s="1"/>
  <c r="AM32" i="4"/>
  <c r="AM40" i="4" s="1"/>
  <c r="AN9" i="3"/>
  <c r="AN9" i="10" s="1"/>
  <c r="AN27" i="3"/>
  <c r="AN28" i="3" s="1"/>
  <c r="AN31" i="9" s="1"/>
  <c r="AN56" i="10" s="1"/>
  <c r="AN25" i="3"/>
  <c r="AN23" i="9" s="1"/>
  <c r="AN12" i="3"/>
  <c r="AN8" i="3"/>
  <c r="AN8" i="10" s="1"/>
  <c r="AN14" i="3"/>
  <c r="AN19" i="3" l="1"/>
  <c r="AN30" i="8" s="1"/>
  <c r="AN18" i="3"/>
  <c r="AN29" i="8" s="1"/>
  <c r="AN17" i="3"/>
  <c r="AN28" i="8" s="1"/>
  <c r="AN62" i="10"/>
  <c r="AN24" i="9"/>
  <c r="AN15" i="9" s="1"/>
  <c r="AN27" i="10"/>
  <c r="AN18" i="9"/>
  <c r="AN17" i="9" s="1"/>
  <c r="AN28" i="4"/>
  <c r="AN27" i="4"/>
  <c r="AO3" i="10"/>
  <c r="AN15" i="3"/>
  <c r="AN35" i="4"/>
  <c r="AN36" i="4"/>
  <c r="AN34" i="4"/>
  <c r="AL32" i="10"/>
  <c r="AN20" i="10"/>
  <c r="AN26" i="10"/>
  <c r="AM57" i="10"/>
  <c r="AM55" i="10" s="1"/>
  <c r="AM16" i="9"/>
  <c r="AM14" i="9" s="1"/>
  <c r="AN19" i="10"/>
  <c r="AL14" i="8"/>
  <c r="AL49" i="10"/>
  <c r="AL48" i="10" s="1"/>
  <c r="AM37" i="7"/>
  <c r="AM16" i="7" s="1"/>
  <c r="AM42" i="10" s="1"/>
  <c r="AK62" i="10"/>
  <c r="AK64" i="10" s="1"/>
  <c r="AK68" i="10" s="1"/>
  <c r="AL14" i="10" s="1"/>
  <c r="AL21" i="10" s="1"/>
  <c r="AL28" i="10" s="1"/>
  <c r="AK24" i="9"/>
  <c r="AK15" i="9" s="1"/>
  <c r="AK14" i="9" s="1"/>
  <c r="AL30" i="7"/>
  <c r="AL15" i="7" s="1"/>
  <c r="AM27" i="8"/>
  <c r="AM16" i="8" s="1"/>
  <c r="AM50" i="10" s="1"/>
  <c r="AM21" i="8"/>
  <c r="AM15" i="4"/>
  <c r="AM26" i="7"/>
  <c r="AM22" i="7"/>
  <c r="AM23" i="8"/>
  <c r="AM17" i="4"/>
  <c r="AM28" i="7"/>
  <c r="AM24" i="7"/>
  <c r="AM22" i="8"/>
  <c r="AM16" i="4"/>
  <c r="AM27" i="7"/>
  <c r="AM23" i="7"/>
  <c r="AM51" i="7"/>
  <c r="AO3" i="4"/>
  <c r="AO3" i="9"/>
  <c r="AO3" i="8"/>
  <c r="AO3" i="7"/>
  <c r="AN29" i="9"/>
  <c r="AN8" i="4"/>
  <c r="AN23" i="4" s="1"/>
  <c r="AN8" i="9"/>
  <c r="AN8" i="8"/>
  <c r="AN8" i="7"/>
  <c r="AN13" i="7"/>
  <c r="AN36" i="7"/>
  <c r="AN42" i="7"/>
  <c r="AN20" i="7"/>
  <c r="AN13" i="8"/>
  <c r="AN26" i="8"/>
  <c r="AN19" i="8"/>
  <c r="AN6" i="4"/>
  <c r="AN6" i="8"/>
  <c r="AN6" i="9"/>
  <c r="AN6" i="7"/>
  <c r="AM43" i="7"/>
  <c r="AN21" i="9"/>
  <c r="AN13" i="9"/>
  <c r="AN27" i="9"/>
  <c r="AN9" i="4"/>
  <c r="AN9" i="9"/>
  <c r="AN9" i="8"/>
  <c r="AN9" i="7"/>
  <c r="AM46" i="7"/>
  <c r="AN43" i="4"/>
  <c r="AN20" i="4"/>
  <c r="AN13" i="4"/>
  <c r="AN23" i="3"/>
  <c r="AN22" i="3"/>
  <c r="AN38" i="7" s="1"/>
  <c r="AN21" i="3"/>
  <c r="AN46" i="4" s="1"/>
  <c r="AO7" i="3"/>
  <c r="AO7" i="10" s="1"/>
  <c r="AO5" i="3"/>
  <c r="AO4" i="3"/>
  <c r="AO4" i="10" s="1"/>
  <c r="AP3" i="3" l="1"/>
  <c r="AM33" i="10"/>
  <c r="AO5" i="10"/>
  <c r="AO6" i="3"/>
  <c r="AN25" i="10"/>
  <c r="AO24" i="10"/>
  <c r="AO67" i="10"/>
  <c r="AO17" i="10"/>
  <c r="AO61" i="10"/>
  <c r="AO47" i="10"/>
  <c r="AO13" i="10"/>
  <c r="AO39" i="10"/>
  <c r="AO63" i="10"/>
  <c r="AO54" i="10"/>
  <c r="AO31" i="10"/>
  <c r="AO31" i="3"/>
  <c r="AO38" i="9" s="1"/>
  <c r="AO30" i="3"/>
  <c r="AO37" i="9" s="1"/>
  <c r="AN32" i="9"/>
  <c r="AN57" i="10" s="1"/>
  <c r="AN55" i="10" s="1"/>
  <c r="AN22" i="4"/>
  <c r="AN30" i="4" s="1"/>
  <c r="AN38" i="4" s="1"/>
  <c r="AN24" i="4"/>
  <c r="AN32" i="4" s="1"/>
  <c r="AN40" i="4" s="1"/>
  <c r="AN18" i="10"/>
  <c r="AL36" i="10"/>
  <c r="AL14" i="7"/>
  <c r="AL41" i="10"/>
  <c r="AL40" i="10" s="1"/>
  <c r="AM32" i="7"/>
  <c r="AM34" i="10"/>
  <c r="AM33" i="7"/>
  <c r="AM35" i="10"/>
  <c r="AM17" i="7"/>
  <c r="AM43" i="10" s="1"/>
  <c r="AM21" i="7"/>
  <c r="AM20" i="8"/>
  <c r="AM15" i="8" s="1"/>
  <c r="AO5" i="4"/>
  <c r="AO5" i="9"/>
  <c r="AO5" i="8"/>
  <c r="AO5" i="7"/>
  <c r="AO7" i="4"/>
  <c r="AO7" i="9"/>
  <c r="AO7" i="8"/>
  <c r="AO7" i="7"/>
  <c r="AN29" i="7"/>
  <c r="AN39" i="7"/>
  <c r="AN37" i="7" s="1"/>
  <c r="AN16" i="7" s="1"/>
  <c r="AN42" i="10" s="1"/>
  <c r="AN52" i="7"/>
  <c r="AN47" i="7"/>
  <c r="AN53" i="7"/>
  <c r="AN44" i="7"/>
  <c r="AN50" i="7"/>
  <c r="AN49" i="7" s="1"/>
  <c r="AN48" i="7"/>
  <c r="AN45" i="7"/>
  <c r="AN45" i="4"/>
  <c r="AN47" i="4"/>
  <c r="AO4" i="9"/>
  <c r="AO35" i="9" s="1"/>
  <c r="AO4" i="8"/>
  <c r="AO4" i="7"/>
  <c r="AM25" i="7"/>
  <c r="AM14" i="4"/>
  <c r="AM31" i="7"/>
  <c r="AO26" i="3"/>
  <c r="AO30" i="9" s="1"/>
  <c r="AO4" i="4"/>
  <c r="AO26" i="4" s="1"/>
  <c r="AN31" i="4"/>
  <c r="AN39" i="4" s="1"/>
  <c r="AO9" i="3"/>
  <c r="AO9" i="10" s="1"/>
  <c r="AO6" i="10"/>
  <c r="AO25" i="3"/>
  <c r="AO23" i="9" s="1"/>
  <c r="AO27" i="3"/>
  <c r="AO28" i="3" s="1"/>
  <c r="AO31" i="9" s="1"/>
  <c r="AO56" i="10" s="1"/>
  <c r="AO12" i="3"/>
  <c r="AO8" i="3"/>
  <c r="AO8" i="10" s="1"/>
  <c r="AO14" i="3"/>
  <c r="AO17" i="3" l="1"/>
  <c r="AO28" i="8" s="1"/>
  <c r="AO19" i="3"/>
  <c r="AO30" i="8" s="1"/>
  <c r="AO18" i="3"/>
  <c r="AO29" i="8" s="1"/>
  <c r="AO27" i="4"/>
  <c r="AO28" i="4"/>
  <c r="AL44" i="10"/>
  <c r="AL51" i="10" s="1"/>
  <c r="AL58" i="10" s="1"/>
  <c r="AL64" i="10" s="1"/>
  <c r="AL68" i="10" s="1"/>
  <c r="AM14" i="10" s="1"/>
  <c r="AM21" i="10" s="1"/>
  <c r="AM28" i="10" s="1"/>
  <c r="AP3" i="10"/>
  <c r="AO24" i="9"/>
  <c r="AO15" i="9" s="1"/>
  <c r="AO62" i="10"/>
  <c r="AO27" i="10"/>
  <c r="AO18" i="9"/>
  <c r="AO17" i="9" s="1"/>
  <c r="AN16" i="9"/>
  <c r="AN14" i="9" s="1"/>
  <c r="AO15" i="3"/>
  <c r="AO36" i="4"/>
  <c r="AO34" i="4"/>
  <c r="AO35" i="4"/>
  <c r="AM30" i="7"/>
  <c r="AM15" i="7" s="1"/>
  <c r="AO20" i="10"/>
  <c r="AO26" i="10"/>
  <c r="AO19" i="10"/>
  <c r="AM32" i="10"/>
  <c r="AM14" i="8"/>
  <c r="AM49" i="10"/>
  <c r="AM48" i="10" s="1"/>
  <c r="AN21" i="8"/>
  <c r="AN22" i="7"/>
  <c r="AN26" i="7"/>
  <c r="AN23" i="8"/>
  <c r="AN17" i="4"/>
  <c r="AN24" i="7"/>
  <c r="AN28" i="7"/>
  <c r="AO36" i="7"/>
  <c r="AO42" i="7"/>
  <c r="AO20" i="7"/>
  <c r="AO13" i="7"/>
  <c r="AN27" i="8"/>
  <c r="AN16" i="8" s="1"/>
  <c r="AN50" i="10" s="1"/>
  <c r="AO13" i="8"/>
  <c r="AO26" i="8"/>
  <c r="AO19" i="8"/>
  <c r="AO9" i="4"/>
  <c r="AO9" i="9"/>
  <c r="AO9" i="8"/>
  <c r="AO9" i="7"/>
  <c r="AN15" i="4"/>
  <c r="AO21" i="9"/>
  <c r="AO27" i="9"/>
  <c r="AO13" i="9"/>
  <c r="AN22" i="8"/>
  <c r="AN23" i="7"/>
  <c r="AN27" i="7"/>
  <c r="AN16" i="4"/>
  <c r="AO8" i="4"/>
  <c r="AO22" i="4" s="1"/>
  <c r="AO8" i="9"/>
  <c r="AO8" i="8"/>
  <c r="AO8" i="7"/>
  <c r="AP3" i="4"/>
  <c r="AP3" i="9"/>
  <c r="AP3" i="8"/>
  <c r="AP3" i="7"/>
  <c r="AO29" i="9"/>
  <c r="AN43" i="7"/>
  <c r="AN46" i="7"/>
  <c r="AO6" i="4"/>
  <c r="AO6" i="8"/>
  <c r="AO6" i="9"/>
  <c r="AO6" i="7"/>
  <c r="AN51" i="7"/>
  <c r="AO43" i="4"/>
  <c r="AO13" i="4"/>
  <c r="AO20" i="4"/>
  <c r="AO22" i="3"/>
  <c r="AO21" i="3"/>
  <c r="AO46" i="4" s="1"/>
  <c r="AO23" i="3"/>
  <c r="AP5" i="3"/>
  <c r="AP7" i="3"/>
  <c r="AP7" i="10" s="1"/>
  <c r="AP4" i="3"/>
  <c r="AP4" i="10" s="1"/>
  <c r="AQ3" i="3" l="1"/>
  <c r="AN33" i="10"/>
  <c r="AP5" i="10"/>
  <c r="AP6" i="3"/>
  <c r="AP6" i="10" s="1"/>
  <c r="AO25" i="10"/>
  <c r="AO24" i="4"/>
  <c r="AO32" i="4" s="1"/>
  <c r="AO40" i="4" s="1"/>
  <c r="AO23" i="4"/>
  <c r="AO31" i="4" s="1"/>
  <c r="AO39" i="4" s="1"/>
  <c r="AM36" i="10"/>
  <c r="AP24" i="10"/>
  <c r="AP67" i="10"/>
  <c r="AP17" i="10"/>
  <c r="AP47" i="10"/>
  <c r="AP31" i="10"/>
  <c r="AP54" i="10"/>
  <c r="AP61" i="10"/>
  <c r="AP39" i="10"/>
  <c r="AP63" i="10"/>
  <c r="AP13" i="10"/>
  <c r="AP31" i="3"/>
  <c r="AP38" i="9" s="1"/>
  <c r="AP30" i="3"/>
  <c r="AP37" i="9" s="1"/>
  <c r="AO18" i="10"/>
  <c r="AN33" i="7"/>
  <c r="AN35" i="10"/>
  <c r="AM14" i="7"/>
  <c r="AM41" i="10"/>
  <c r="AM40" i="10" s="1"/>
  <c r="AN32" i="7"/>
  <c r="AN34" i="10"/>
  <c r="AO32" i="9"/>
  <c r="AO45" i="4"/>
  <c r="AO47" i="4"/>
  <c r="AN31" i="7"/>
  <c r="AN14" i="4"/>
  <c r="AO29" i="7"/>
  <c r="AO39" i="7"/>
  <c r="AP7" i="4"/>
  <c r="AP7" i="9"/>
  <c r="AP7" i="8"/>
  <c r="AP7" i="7"/>
  <c r="AP5" i="4"/>
  <c r="AP5" i="8"/>
  <c r="AP5" i="9"/>
  <c r="AP5" i="7"/>
  <c r="AO48" i="7"/>
  <c r="AO45" i="7"/>
  <c r="AO47" i="7"/>
  <c r="AO52" i="7"/>
  <c r="AO53" i="7"/>
  <c r="AO44" i="7"/>
  <c r="AO50" i="7"/>
  <c r="AO49" i="7" s="1"/>
  <c r="AP4" i="9"/>
  <c r="AP35" i="9" s="1"/>
  <c r="AP4" i="8"/>
  <c r="AP4" i="7"/>
  <c r="AN25" i="7"/>
  <c r="AN21" i="7"/>
  <c r="AN17" i="7"/>
  <c r="AN43" i="10" s="1"/>
  <c r="AO38" i="7"/>
  <c r="AN20" i="8"/>
  <c r="AN15" i="8" s="1"/>
  <c r="AP27" i="3"/>
  <c r="AP28" i="3" s="1"/>
  <c r="AP31" i="9" s="1"/>
  <c r="AP56" i="10" s="1"/>
  <c r="AP4" i="4"/>
  <c r="AP27" i="4" s="1"/>
  <c r="AO30" i="4"/>
  <c r="AO38" i="4" s="1"/>
  <c r="AP9" i="3"/>
  <c r="AP9" i="10" s="1"/>
  <c r="AP25" i="3"/>
  <c r="AP23" i="9" s="1"/>
  <c r="AP26" i="3"/>
  <c r="AP30" i="9" s="1"/>
  <c r="AP12" i="3"/>
  <c r="AP8" i="3"/>
  <c r="AP8" i="10" s="1"/>
  <c r="AP14" i="3"/>
  <c r="AP19" i="3" l="1"/>
  <c r="AP30" i="8" s="1"/>
  <c r="AP18" i="3"/>
  <c r="AP29" i="8" s="1"/>
  <c r="AP17" i="3"/>
  <c r="AP28" i="8" s="1"/>
  <c r="AM44" i="10"/>
  <c r="AM51" i="10" s="1"/>
  <c r="AM58" i="10" s="1"/>
  <c r="AM64" i="10" s="1"/>
  <c r="AM68" i="10" s="1"/>
  <c r="AN14" i="10" s="1"/>
  <c r="AN21" i="10" s="1"/>
  <c r="AN28" i="10" s="1"/>
  <c r="AQ3" i="10"/>
  <c r="AP27" i="10"/>
  <c r="AP18" i="9"/>
  <c r="AP17" i="9" s="1"/>
  <c r="AP28" i="4"/>
  <c r="AP62" i="10"/>
  <c r="AP24" i="9"/>
  <c r="AP15" i="9" s="1"/>
  <c r="AP26" i="4"/>
  <c r="AP15" i="3"/>
  <c r="AP36" i="4"/>
  <c r="AP34" i="4"/>
  <c r="AP35" i="4"/>
  <c r="AN32" i="10"/>
  <c r="AO57" i="10"/>
  <c r="AO55" i="10" s="1"/>
  <c r="AO16" i="9"/>
  <c r="AO14" i="9" s="1"/>
  <c r="AP20" i="10"/>
  <c r="AP26" i="10"/>
  <c r="AP19" i="10"/>
  <c r="AN30" i="7"/>
  <c r="AN15" i="7" s="1"/>
  <c r="AN14" i="8"/>
  <c r="AN49" i="10"/>
  <c r="AN48" i="10" s="1"/>
  <c r="AO27" i="8"/>
  <c r="AO16" i="8" s="1"/>
  <c r="AO50" i="10" s="1"/>
  <c r="AO43" i="7"/>
  <c r="AO37" i="7"/>
  <c r="AO16" i="7" s="1"/>
  <c r="AO42" i="10" s="1"/>
  <c r="AO46" i="7"/>
  <c r="AO22" i="8"/>
  <c r="AO27" i="7"/>
  <c r="AO23" i="7"/>
  <c r="AO16" i="4"/>
  <c r="AO15" i="4"/>
  <c r="AO21" i="8"/>
  <c r="AO22" i="7"/>
  <c r="AO26" i="7"/>
  <c r="AO51" i="7"/>
  <c r="AP8" i="4"/>
  <c r="AP22" i="4" s="1"/>
  <c r="AP8" i="9"/>
  <c r="AP8" i="8"/>
  <c r="AP8" i="7"/>
  <c r="AQ3" i="4"/>
  <c r="AQ3" i="9"/>
  <c r="AQ3" i="8"/>
  <c r="AQ3" i="7"/>
  <c r="AP20" i="7"/>
  <c r="AP42" i="7"/>
  <c r="AP13" i="7"/>
  <c r="AP36" i="7"/>
  <c r="AP6" i="4"/>
  <c r="AP6" i="9"/>
  <c r="AP6" i="8"/>
  <c r="AP6" i="7"/>
  <c r="AP9" i="4"/>
  <c r="AP9" i="9"/>
  <c r="AP9" i="8"/>
  <c r="AP9" i="7"/>
  <c r="AP13" i="8"/>
  <c r="AP26" i="8"/>
  <c r="AP19" i="8"/>
  <c r="AP29" i="9"/>
  <c r="AP21" i="9"/>
  <c r="AP27" i="9"/>
  <c r="AP13" i="9"/>
  <c r="AO23" i="8"/>
  <c r="AO17" i="4"/>
  <c r="AO28" i="7"/>
  <c r="AO24" i="7"/>
  <c r="AP43" i="4"/>
  <c r="AP20" i="4"/>
  <c r="AP13" i="4"/>
  <c r="AP22" i="3"/>
  <c r="AP38" i="7" s="1"/>
  <c r="AP21" i="3"/>
  <c r="AP46" i="4" s="1"/>
  <c r="AP23" i="3"/>
  <c r="AQ5" i="3"/>
  <c r="AQ7" i="3"/>
  <c r="AQ7" i="10" s="1"/>
  <c r="AQ4" i="3"/>
  <c r="AQ4" i="10" s="1"/>
  <c r="AR3" i="3" l="1"/>
  <c r="AO33" i="10"/>
  <c r="AP25" i="10"/>
  <c r="AQ5" i="10"/>
  <c r="AQ6" i="3"/>
  <c r="AQ6" i="10" s="1"/>
  <c r="AN36" i="10"/>
  <c r="AP24" i="4"/>
  <c r="AP32" i="4" s="1"/>
  <c r="AP40" i="4" s="1"/>
  <c r="AQ13" i="10"/>
  <c r="AQ67" i="10"/>
  <c r="AQ47" i="10"/>
  <c r="AQ24" i="10"/>
  <c r="AQ63" i="10"/>
  <c r="AQ61" i="10"/>
  <c r="AQ17" i="10"/>
  <c r="AQ39" i="10"/>
  <c r="AQ54" i="10"/>
  <c r="AQ31" i="10"/>
  <c r="AP23" i="4"/>
  <c r="AP31" i="4" s="1"/>
  <c r="AP39" i="4" s="1"/>
  <c r="AQ31" i="3"/>
  <c r="AQ38" i="9" s="1"/>
  <c r="AP32" i="9"/>
  <c r="AP57" i="10" s="1"/>
  <c r="AP55" i="10" s="1"/>
  <c r="AQ30" i="3"/>
  <c r="AQ37" i="9" s="1"/>
  <c r="AO17" i="7"/>
  <c r="AO43" i="10" s="1"/>
  <c r="AP18" i="10"/>
  <c r="AN14" i="7"/>
  <c r="AN41" i="10"/>
  <c r="AN40" i="10" s="1"/>
  <c r="AO33" i="7"/>
  <c r="AO35" i="10"/>
  <c r="AO32" i="7"/>
  <c r="AO34" i="10"/>
  <c r="AP45" i="4"/>
  <c r="AP47" i="4"/>
  <c r="AO25" i="7"/>
  <c r="AO21" i="7"/>
  <c r="AO20" i="8"/>
  <c r="AO15" i="8" s="1"/>
  <c r="AQ4" i="9"/>
  <c r="AQ35" i="9" s="1"/>
  <c r="AQ4" i="8"/>
  <c r="AQ4" i="7"/>
  <c r="AO31" i="7"/>
  <c r="AO14" i="4"/>
  <c r="AP52" i="7"/>
  <c r="AP53" i="7"/>
  <c r="AP44" i="7"/>
  <c r="AP48" i="7"/>
  <c r="AP45" i="7"/>
  <c r="AP47" i="7"/>
  <c r="AP50" i="7"/>
  <c r="AP49" i="7" s="1"/>
  <c r="AQ7" i="4"/>
  <c r="AQ7" i="9"/>
  <c r="AQ7" i="8"/>
  <c r="AQ7" i="7"/>
  <c r="AQ5" i="4"/>
  <c r="AQ5" i="8"/>
  <c r="AQ5" i="9"/>
  <c r="AQ5" i="7"/>
  <c r="AP29" i="7"/>
  <c r="AP39" i="7"/>
  <c r="AP37" i="7" s="1"/>
  <c r="AP16" i="7" s="1"/>
  <c r="AP42" i="10" s="1"/>
  <c r="AP30" i="4"/>
  <c r="AP38" i="4" s="1"/>
  <c r="AQ27" i="3"/>
  <c r="AQ28" i="3" s="1"/>
  <c r="AQ31" i="9" s="1"/>
  <c r="AQ56" i="10" s="1"/>
  <c r="AQ4" i="4"/>
  <c r="AQ26" i="4" s="1"/>
  <c r="AQ26" i="3"/>
  <c r="AQ30" i="9" s="1"/>
  <c r="AQ25" i="3"/>
  <c r="AQ23" i="9" s="1"/>
  <c r="AQ9" i="3"/>
  <c r="AQ9" i="10" s="1"/>
  <c r="AQ12" i="3"/>
  <c r="AQ8" i="3"/>
  <c r="AQ8" i="10" s="1"/>
  <c r="AQ14" i="3"/>
  <c r="AQ18" i="3" l="1"/>
  <c r="AQ29" i="8" s="1"/>
  <c r="AQ17" i="3"/>
  <c r="AQ28" i="8" s="1"/>
  <c r="AQ19" i="3"/>
  <c r="AQ30" i="8" s="1"/>
  <c r="AN44" i="10"/>
  <c r="AN51" i="10" s="1"/>
  <c r="AN58" i="10" s="1"/>
  <c r="AN64" i="10" s="1"/>
  <c r="AN68" i="10" s="1"/>
  <c r="AO14" i="10" s="1"/>
  <c r="AO21" i="10" s="1"/>
  <c r="AO28" i="10" s="1"/>
  <c r="AP16" i="9"/>
  <c r="AP14" i="9" s="1"/>
  <c r="AR3" i="10"/>
  <c r="AQ27" i="10"/>
  <c r="AQ18" i="9"/>
  <c r="AQ17" i="9" s="1"/>
  <c r="AQ24" i="9"/>
  <c r="AQ15" i="9" s="1"/>
  <c r="AQ62" i="10"/>
  <c r="AQ28" i="4"/>
  <c r="AQ27" i="4"/>
  <c r="AP46" i="7"/>
  <c r="AQ15" i="3"/>
  <c r="AQ36" i="4"/>
  <c r="AQ34" i="4"/>
  <c r="AQ35" i="4"/>
  <c r="AO30" i="7"/>
  <c r="AO15" i="7" s="1"/>
  <c r="AQ26" i="10"/>
  <c r="AQ20" i="10"/>
  <c r="AQ19" i="10"/>
  <c r="AO32" i="10"/>
  <c r="AO14" i="8"/>
  <c r="AO49" i="10"/>
  <c r="AO48" i="10" s="1"/>
  <c r="AP43" i="7"/>
  <c r="AP15" i="4"/>
  <c r="AP21" i="8"/>
  <c r="AP26" i="7"/>
  <c r="AP22" i="7"/>
  <c r="AP23" i="8"/>
  <c r="AP17" i="4"/>
  <c r="AP28" i="7"/>
  <c r="AP24" i="7"/>
  <c r="AP22" i="8"/>
  <c r="AP27" i="7"/>
  <c r="AP23" i="7"/>
  <c r="AP16" i="4"/>
  <c r="AQ29" i="9"/>
  <c r="AQ8" i="4"/>
  <c r="AQ24" i="4" s="1"/>
  <c r="AQ8" i="9"/>
  <c r="AQ8" i="8"/>
  <c r="AQ8" i="7"/>
  <c r="AQ20" i="7"/>
  <c r="AQ13" i="7"/>
  <c r="AQ36" i="7"/>
  <c r="AQ42" i="7"/>
  <c r="AQ21" i="9"/>
  <c r="AQ27" i="9"/>
  <c r="AQ13" i="9"/>
  <c r="AQ26" i="8"/>
  <c r="AQ13" i="8"/>
  <c r="AQ19" i="8"/>
  <c r="AQ6" i="4"/>
  <c r="AQ6" i="9"/>
  <c r="AQ6" i="8"/>
  <c r="AQ6" i="7"/>
  <c r="AR3" i="4"/>
  <c r="AR3" i="9"/>
  <c r="AR3" i="8"/>
  <c r="AR3" i="7"/>
  <c r="AQ9" i="4"/>
  <c r="AQ9" i="9"/>
  <c r="AQ9" i="8"/>
  <c r="AQ9" i="7"/>
  <c r="AP27" i="8"/>
  <c r="AP16" i="8" s="1"/>
  <c r="AP50" i="10" s="1"/>
  <c r="AP51" i="7"/>
  <c r="AQ13" i="4"/>
  <c r="AQ43" i="4"/>
  <c r="AQ20" i="4"/>
  <c r="AQ22" i="3"/>
  <c r="AQ21" i="3"/>
  <c r="AQ46" i="4" s="1"/>
  <c r="AQ23" i="3"/>
  <c r="AR5" i="3"/>
  <c r="AR7" i="3"/>
  <c r="AR7" i="10" s="1"/>
  <c r="AR4" i="3"/>
  <c r="AR4" i="10" s="1"/>
  <c r="AS3" i="3" l="1"/>
  <c r="AP33" i="10"/>
  <c r="AQ25" i="10"/>
  <c r="AO36" i="10"/>
  <c r="AR5" i="10"/>
  <c r="AR6" i="3"/>
  <c r="AR6" i="10" s="1"/>
  <c r="AQ22" i="4"/>
  <c r="AQ30" i="4" s="1"/>
  <c r="AQ38" i="4" s="1"/>
  <c r="AR31" i="10"/>
  <c r="AR54" i="10"/>
  <c r="AR67" i="10"/>
  <c r="AR61" i="10"/>
  <c r="AR24" i="10"/>
  <c r="AR13" i="10"/>
  <c r="AR39" i="10"/>
  <c r="AR63" i="10"/>
  <c r="AR17" i="10"/>
  <c r="AR47" i="10"/>
  <c r="AQ23" i="4"/>
  <c r="AQ31" i="4" s="1"/>
  <c r="AQ39" i="4" s="1"/>
  <c r="AR31" i="3"/>
  <c r="AR38" i="9" s="1"/>
  <c r="AR30" i="3"/>
  <c r="AR37" i="9" s="1"/>
  <c r="AR27" i="10" s="1"/>
  <c r="AQ38" i="7"/>
  <c r="AP17" i="7"/>
  <c r="AP43" i="10" s="1"/>
  <c r="AQ18" i="10"/>
  <c r="AP33" i="7"/>
  <c r="AP35" i="10"/>
  <c r="AO14" i="7"/>
  <c r="AO41" i="10"/>
  <c r="AO40" i="10" s="1"/>
  <c r="AP32" i="7"/>
  <c r="AP34" i="10"/>
  <c r="AQ32" i="9"/>
  <c r="AQ45" i="4"/>
  <c r="AQ47" i="4"/>
  <c r="AQ48" i="7"/>
  <c r="AQ44" i="7"/>
  <c r="AQ45" i="7"/>
  <c r="AQ47" i="7"/>
  <c r="AQ50" i="7"/>
  <c r="AQ49" i="7" s="1"/>
  <c r="AQ52" i="7"/>
  <c r="AQ53" i="7"/>
  <c r="AR4" i="8"/>
  <c r="AR4" i="9"/>
  <c r="AR35" i="9" s="1"/>
  <c r="AR4" i="7"/>
  <c r="AP20" i="8"/>
  <c r="AP15" i="8" s="1"/>
  <c r="AR7" i="4"/>
  <c r="AR7" i="9"/>
  <c r="AR7" i="8"/>
  <c r="AR7" i="7"/>
  <c r="AR5" i="4"/>
  <c r="AR5" i="9"/>
  <c r="AR5" i="8"/>
  <c r="AR5" i="7"/>
  <c r="AP21" i="7"/>
  <c r="AP25" i="7"/>
  <c r="AQ29" i="7"/>
  <c r="AQ39" i="7"/>
  <c r="AP31" i="7"/>
  <c r="AP14" i="4"/>
  <c r="AQ32" i="4"/>
  <c r="AQ40" i="4" s="1"/>
  <c r="AR27" i="3"/>
  <c r="AR28" i="3" s="1"/>
  <c r="AR31" i="9" s="1"/>
  <c r="AR56" i="10" s="1"/>
  <c r="AR4" i="4"/>
  <c r="AR27" i="4" s="1"/>
  <c r="AR9" i="3"/>
  <c r="AR9" i="10" s="1"/>
  <c r="AR25" i="3"/>
  <c r="AR23" i="9" s="1"/>
  <c r="AR26" i="3"/>
  <c r="AR30" i="9" s="1"/>
  <c r="AR12" i="3"/>
  <c r="AR8" i="3"/>
  <c r="AR8" i="10" s="1"/>
  <c r="AR14" i="3"/>
  <c r="AR17" i="3" l="1"/>
  <c r="AR28" i="8" s="1"/>
  <c r="AR19" i="3"/>
  <c r="AR30" i="8" s="1"/>
  <c r="AR18" i="3"/>
  <c r="AR29" i="8" s="1"/>
  <c r="AO44" i="10"/>
  <c r="AO51" i="10" s="1"/>
  <c r="AO58" i="10" s="1"/>
  <c r="AO64" i="10" s="1"/>
  <c r="AO68" i="10" s="1"/>
  <c r="AP14" i="10" s="1"/>
  <c r="AP21" i="10" s="1"/>
  <c r="AP28" i="10" s="1"/>
  <c r="AR28" i="4"/>
  <c r="AR26" i="4"/>
  <c r="AS3" i="10"/>
  <c r="AR18" i="9"/>
  <c r="AR17" i="9" s="1"/>
  <c r="AQ37" i="7"/>
  <c r="AQ16" i="7" s="1"/>
  <c r="AQ42" i="10" s="1"/>
  <c r="AR62" i="10"/>
  <c r="AR24" i="9"/>
  <c r="AR15" i="9" s="1"/>
  <c r="AR15" i="3"/>
  <c r="AR34" i="4"/>
  <c r="AR35" i="4"/>
  <c r="AR36" i="4"/>
  <c r="AQ46" i="7"/>
  <c r="AP30" i="7"/>
  <c r="AP15" i="7" s="1"/>
  <c r="AQ27" i="8"/>
  <c r="AQ16" i="8" s="1"/>
  <c r="AQ50" i="10" s="1"/>
  <c r="AP32" i="10"/>
  <c r="AQ57" i="10"/>
  <c r="AQ55" i="10" s="1"/>
  <c r="AQ16" i="9"/>
  <c r="AQ14" i="9" s="1"/>
  <c r="AR26" i="10"/>
  <c r="AR25" i="10" s="1"/>
  <c r="AR20" i="10"/>
  <c r="AR19" i="10"/>
  <c r="AP14" i="8"/>
  <c r="AP49" i="10"/>
  <c r="AP48" i="10" s="1"/>
  <c r="AQ22" i="8"/>
  <c r="AQ27" i="7"/>
  <c r="AQ23" i="7"/>
  <c r="AQ16" i="4"/>
  <c r="AQ15" i="4"/>
  <c r="AQ21" i="8"/>
  <c r="AQ22" i="7"/>
  <c r="AQ26" i="7"/>
  <c r="AQ51" i="7"/>
  <c r="AS3" i="4"/>
  <c r="AS3" i="9"/>
  <c r="AS3" i="8"/>
  <c r="AS3" i="7"/>
  <c r="AQ17" i="4"/>
  <c r="AQ23" i="8"/>
  <c r="AQ28" i="7"/>
  <c r="AQ24" i="7"/>
  <c r="AR29" i="9"/>
  <c r="AQ43" i="7"/>
  <c r="AR6" i="4"/>
  <c r="AR6" i="9"/>
  <c r="AR6" i="8"/>
  <c r="AR6" i="7"/>
  <c r="AR21" i="9"/>
  <c r="AR27" i="9"/>
  <c r="AR13" i="9"/>
  <c r="AR13" i="8"/>
  <c r="AR26" i="8"/>
  <c r="AR19" i="8"/>
  <c r="AR8" i="4"/>
  <c r="AR22" i="4" s="1"/>
  <c r="AR8" i="9"/>
  <c r="AR8" i="8"/>
  <c r="AR8" i="7"/>
  <c r="AR42" i="7"/>
  <c r="AR20" i="7"/>
  <c r="AR36" i="7"/>
  <c r="AR13" i="7"/>
  <c r="AR9" i="4"/>
  <c r="AR9" i="8"/>
  <c r="AR9" i="9"/>
  <c r="AR9" i="7"/>
  <c r="AR20" i="4"/>
  <c r="AR43" i="4"/>
  <c r="AR13" i="4"/>
  <c r="AR21" i="3"/>
  <c r="AR47" i="4" s="1"/>
  <c r="AR23" i="3"/>
  <c r="AR22" i="3"/>
  <c r="AR38" i="7" s="1"/>
  <c r="AS7" i="3"/>
  <c r="AS7" i="10" s="1"/>
  <c r="AS4" i="3"/>
  <c r="AS4" i="10" s="1"/>
  <c r="AS5" i="3"/>
  <c r="AT3" i="3" l="1"/>
  <c r="AQ33" i="10"/>
  <c r="AP36" i="10"/>
  <c r="AS5" i="10"/>
  <c r="AS6" i="3"/>
  <c r="AS6" i="10" s="1"/>
  <c r="AR32" i="9"/>
  <c r="AR57" i="10" s="1"/>
  <c r="AR55" i="10" s="1"/>
  <c r="AR24" i="4"/>
  <c r="AR32" i="4" s="1"/>
  <c r="AR40" i="4" s="1"/>
  <c r="AS30" i="3"/>
  <c r="AS37" i="9" s="1"/>
  <c r="AS27" i="10" s="1"/>
  <c r="AR23" i="4"/>
  <c r="AR31" i="4" s="1"/>
  <c r="AR39" i="4" s="1"/>
  <c r="AS17" i="10"/>
  <c r="AS54" i="10"/>
  <c r="AS67" i="10"/>
  <c r="AS63" i="10"/>
  <c r="AS47" i="10"/>
  <c r="AS39" i="10"/>
  <c r="AS61" i="10"/>
  <c r="AS31" i="10"/>
  <c r="AS13" i="10"/>
  <c r="AS24" i="10"/>
  <c r="AS31" i="3"/>
  <c r="AS38" i="9" s="1"/>
  <c r="AQ17" i="7"/>
  <c r="AQ43" i="10" s="1"/>
  <c r="AQ20" i="8"/>
  <c r="AQ15" i="8" s="1"/>
  <c r="AR18" i="10"/>
  <c r="AQ33" i="7"/>
  <c r="AQ35" i="10"/>
  <c r="AQ32" i="7"/>
  <c r="AQ34" i="10"/>
  <c r="AP14" i="7"/>
  <c r="AP41" i="10"/>
  <c r="AP40" i="10" s="1"/>
  <c r="AR30" i="4"/>
  <c r="AR38" i="4" s="1"/>
  <c r="AR45" i="4"/>
  <c r="AQ25" i="7"/>
  <c r="AR53" i="7"/>
  <c r="AR48" i="7"/>
  <c r="AR45" i="7"/>
  <c r="AR44" i="7"/>
  <c r="AR47" i="7"/>
  <c r="AR50" i="7"/>
  <c r="AR49" i="7" s="1"/>
  <c r="AR52" i="7"/>
  <c r="AR46" i="4"/>
  <c r="AQ21" i="7"/>
  <c r="AQ31" i="7"/>
  <c r="AQ14" i="4"/>
  <c r="AS5" i="4"/>
  <c r="AS5" i="9"/>
  <c r="AS5" i="8"/>
  <c r="AS5" i="7"/>
  <c r="AS4" i="8"/>
  <c r="AS4" i="9"/>
  <c r="AS35" i="9" s="1"/>
  <c r="AS4" i="7"/>
  <c r="AS7" i="4"/>
  <c r="AS7" i="9"/>
  <c r="AS7" i="8"/>
  <c r="AS7" i="7"/>
  <c r="AR29" i="7"/>
  <c r="AR39" i="7"/>
  <c r="AR37" i="7" s="1"/>
  <c r="AR16" i="7" s="1"/>
  <c r="AR42" i="10" s="1"/>
  <c r="AS26" i="3"/>
  <c r="AS30" i="9" s="1"/>
  <c r="AS4" i="4"/>
  <c r="AS28" i="4" s="1"/>
  <c r="AS9" i="3"/>
  <c r="AS9" i="10" s="1"/>
  <c r="AS27" i="3"/>
  <c r="AS28" i="3" s="1"/>
  <c r="AS31" i="9" s="1"/>
  <c r="AS56" i="10" s="1"/>
  <c r="AS25" i="3"/>
  <c r="AS23" i="9" s="1"/>
  <c r="AS12" i="3"/>
  <c r="AS8" i="3"/>
  <c r="AS8" i="10" s="1"/>
  <c r="AS14" i="3"/>
  <c r="AP44" i="10" l="1"/>
  <c r="AP51" i="10" s="1"/>
  <c r="AP58" i="10" s="1"/>
  <c r="AP64" i="10" s="1"/>
  <c r="AP68" i="10" s="1"/>
  <c r="AQ14" i="10" s="1"/>
  <c r="AQ21" i="10" s="1"/>
  <c r="AQ28" i="10" s="1"/>
  <c r="AQ14" i="8"/>
  <c r="AS18" i="9"/>
  <c r="AS17" i="9" s="1"/>
  <c r="AS19" i="3"/>
  <c r="AS30" i="8" s="1"/>
  <c r="AS17" i="3"/>
  <c r="AS28" i="8" s="1"/>
  <c r="AS18" i="3"/>
  <c r="AS29" i="8" s="1"/>
  <c r="AR16" i="9"/>
  <c r="AR14" i="9" s="1"/>
  <c r="AS62" i="10"/>
  <c r="AS24" i="9"/>
  <c r="AS15" i="9" s="1"/>
  <c r="AT3" i="10"/>
  <c r="AS26" i="4"/>
  <c r="AS27" i="4"/>
  <c r="AR27" i="8"/>
  <c r="AR16" i="8" s="1"/>
  <c r="AR50" i="10" s="1"/>
  <c r="AS15" i="3"/>
  <c r="AS34" i="4"/>
  <c r="AS35" i="4"/>
  <c r="AS36" i="4"/>
  <c r="AQ32" i="10"/>
  <c r="AQ36" i="10" s="1"/>
  <c r="AQ49" i="10"/>
  <c r="AQ48" i="10" s="1"/>
  <c r="AS26" i="10"/>
  <c r="AS25" i="10" s="1"/>
  <c r="AS20" i="10"/>
  <c r="AS19" i="10"/>
  <c r="AQ30" i="7"/>
  <c r="AQ15" i="7" s="1"/>
  <c r="AR51" i="7"/>
  <c r="AR43" i="7"/>
  <c r="AR22" i="8"/>
  <c r="AR27" i="7"/>
  <c r="AR23" i="7"/>
  <c r="AR16" i="4"/>
  <c r="AR23" i="8"/>
  <c r="AR28" i="7"/>
  <c r="AR24" i="7"/>
  <c r="AR17" i="4"/>
  <c r="AS27" i="9"/>
  <c r="AS13" i="9"/>
  <c r="AS21" i="9"/>
  <c r="AR21" i="8"/>
  <c r="AR26" i="7"/>
  <c r="AR22" i="7"/>
  <c r="AR15" i="4"/>
  <c r="AS13" i="8"/>
  <c r="AS19" i="8"/>
  <c r="AS26" i="8"/>
  <c r="AS9" i="4"/>
  <c r="AS9" i="8"/>
  <c r="AS9" i="9"/>
  <c r="AS9" i="7"/>
  <c r="AS42" i="7"/>
  <c r="AS13" i="7"/>
  <c r="AS36" i="7"/>
  <c r="AS20" i="7"/>
  <c r="AS29" i="9"/>
  <c r="AS6" i="4"/>
  <c r="AS6" i="9"/>
  <c r="AS6" i="8"/>
  <c r="AS6" i="7"/>
  <c r="AT3" i="4"/>
  <c r="AT3" i="8"/>
  <c r="AT3" i="9"/>
  <c r="AT3" i="7"/>
  <c r="AS8" i="4"/>
  <c r="AS23" i="4" s="1"/>
  <c r="AS8" i="9"/>
  <c r="AS8" i="8"/>
  <c r="AS8" i="7"/>
  <c r="AR46" i="7"/>
  <c r="AS13" i="4"/>
  <c r="AS43" i="4"/>
  <c r="AS20" i="4"/>
  <c r="AS23" i="3"/>
  <c r="AS21" i="3"/>
  <c r="AS47" i="4" s="1"/>
  <c r="AS22" i="3"/>
  <c r="AT7" i="3"/>
  <c r="AT7" i="10" s="1"/>
  <c r="AT4" i="3"/>
  <c r="AT4" i="10" s="1"/>
  <c r="AT5" i="3"/>
  <c r="AU3" i="3" l="1"/>
  <c r="AR33" i="10"/>
  <c r="AT5" i="10"/>
  <c r="AT6" i="3"/>
  <c r="AT6" i="10" s="1"/>
  <c r="AS22" i="4"/>
  <c r="AS30" i="4" s="1"/>
  <c r="AS38" i="4" s="1"/>
  <c r="AT30" i="3"/>
  <c r="AT37" i="9" s="1"/>
  <c r="AT27" i="10" s="1"/>
  <c r="AT31" i="3"/>
  <c r="AT38" i="9" s="1"/>
  <c r="AS24" i="4"/>
  <c r="AS32" i="4" s="1"/>
  <c r="AS40" i="4" s="1"/>
  <c r="AT24" i="10"/>
  <c r="AT67" i="10"/>
  <c r="AT54" i="10"/>
  <c r="AT47" i="10"/>
  <c r="AT39" i="10"/>
  <c r="AT13" i="10"/>
  <c r="AT31" i="10"/>
  <c r="AT63" i="10"/>
  <c r="AT61" i="10"/>
  <c r="AT17" i="10"/>
  <c r="AS46" i="4"/>
  <c r="AR17" i="7"/>
  <c r="AR43" i="10" s="1"/>
  <c r="AS18" i="10"/>
  <c r="AR32" i="7"/>
  <c r="AR34" i="10"/>
  <c r="AQ14" i="7"/>
  <c r="AQ41" i="10"/>
  <c r="AQ40" i="10" s="1"/>
  <c r="AQ44" i="10" s="1"/>
  <c r="AQ51" i="10" s="1"/>
  <c r="AQ58" i="10" s="1"/>
  <c r="AQ64" i="10" s="1"/>
  <c r="AQ68" i="10" s="1"/>
  <c r="AR14" i="10" s="1"/>
  <c r="AR21" i="10" s="1"/>
  <c r="AR28" i="10" s="1"/>
  <c r="AR33" i="7"/>
  <c r="AR35" i="10"/>
  <c r="AS32" i="9"/>
  <c r="AR21" i="7"/>
  <c r="AR25" i="7"/>
  <c r="AR20" i="8"/>
  <c r="AR15" i="8" s="1"/>
  <c r="AT7" i="4"/>
  <c r="AT7" i="9"/>
  <c r="AT7" i="8"/>
  <c r="AT7" i="7"/>
  <c r="AS29" i="7"/>
  <c r="AS39" i="7"/>
  <c r="AS38" i="7"/>
  <c r="AS50" i="7"/>
  <c r="AS49" i="7" s="1"/>
  <c r="AS47" i="7"/>
  <c r="AS53" i="7"/>
  <c r="AS52" i="7"/>
  <c r="AS48" i="7"/>
  <c r="AS45" i="7"/>
  <c r="AS44" i="7"/>
  <c r="AS45" i="4"/>
  <c r="AT5" i="4"/>
  <c r="AT5" i="9"/>
  <c r="AT5" i="8"/>
  <c r="AT5" i="7"/>
  <c r="AT4" i="9"/>
  <c r="AT35" i="9" s="1"/>
  <c r="AT4" i="8"/>
  <c r="AT4" i="7"/>
  <c r="AR14" i="4"/>
  <c r="AR31" i="7"/>
  <c r="AS31" i="4"/>
  <c r="AS39" i="4" s="1"/>
  <c r="AT14" i="3"/>
  <c r="AT4" i="4"/>
  <c r="AT28" i="4" s="1"/>
  <c r="AT27" i="3"/>
  <c r="AT28" i="3" s="1"/>
  <c r="AT31" i="9" s="1"/>
  <c r="AT56" i="10" s="1"/>
  <c r="AT9" i="3"/>
  <c r="AT9" i="10" s="1"/>
  <c r="AT25" i="3"/>
  <c r="AT23" i="9" s="1"/>
  <c r="AT26" i="3"/>
  <c r="AT30" i="9" s="1"/>
  <c r="AT12" i="3"/>
  <c r="AT8" i="3"/>
  <c r="AT8" i="10" s="1"/>
  <c r="AT19" i="3" l="1"/>
  <c r="AT30" i="8" s="1"/>
  <c r="AT18" i="3"/>
  <c r="AT29" i="8" s="1"/>
  <c r="AT17" i="3"/>
  <c r="AT28" i="8" s="1"/>
  <c r="AT27" i="4"/>
  <c r="AT26" i="4"/>
  <c r="AT18" i="9"/>
  <c r="AT17" i="9" s="1"/>
  <c r="AU3" i="10"/>
  <c r="AT62" i="10"/>
  <c r="AT24" i="9"/>
  <c r="AT15" i="9" s="1"/>
  <c r="AT15" i="3"/>
  <c r="AT35" i="4"/>
  <c r="AT34" i="4"/>
  <c r="AT36" i="4"/>
  <c r="AR30" i="7"/>
  <c r="AR15" i="7" s="1"/>
  <c r="AT26" i="10"/>
  <c r="AT25" i="10" s="1"/>
  <c r="AT20" i="10"/>
  <c r="AS57" i="10"/>
  <c r="AS55" i="10" s="1"/>
  <c r="AS16" i="9"/>
  <c r="AS14" i="9" s="1"/>
  <c r="AT19" i="10"/>
  <c r="AS37" i="7"/>
  <c r="AS16" i="7" s="1"/>
  <c r="AS42" i="10" s="1"/>
  <c r="AR32" i="10"/>
  <c r="AR36" i="10" s="1"/>
  <c r="AR14" i="8"/>
  <c r="AR49" i="10"/>
  <c r="AR48" i="10" s="1"/>
  <c r="AS46" i="7"/>
  <c r="AS27" i="8"/>
  <c r="AS16" i="8" s="1"/>
  <c r="AS50" i="10" s="1"/>
  <c r="AS23" i="8"/>
  <c r="AS28" i="7"/>
  <c r="AS24" i="7"/>
  <c r="AS17" i="4"/>
  <c r="AS22" i="8"/>
  <c r="AS16" i="4"/>
  <c r="AS27" i="7"/>
  <c r="AS23" i="7"/>
  <c r="AT29" i="9"/>
  <c r="AS21" i="8"/>
  <c r="AS26" i="7"/>
  <c r="AS22" i="7"/>
  <c r="AS15" i="4"/>
  <c r="AS43" i="7"/>
  <c r="AT6" i="4"/>
  <c r="AT6" i="9"/>
  <c r="AT6" i="8"/>
  <c r="AT6" i="7"/>
  <c r="AT42" i="7"/>
  <c r="AT13" i="7"/>
  <c r="AT36" i="7"/>
  <c r="AT20" i="7"/>
  <c r="AT13" i="8"/>
  <c r="AT26" i="8"/>
  <c r="AT19" i="8"/>
  <c r="AT27" i="9"/>
  <c r="AT13" i="9"/>
  <c r="AT21" i="9"/>
  <c r="AS51" i="7"/>
  <c r="AU3" i="4"/>
  <c r="AU3" i="8"/>
  <c r="AU3" i="9"/>
  <c r="AU3" i="7"/>
  <c r="AT9" i="4"/>
  <c r="AT9" i="9"/>
  <c r="AT9" i="8"/>
  <c r="AT9" i="7"/>
  <c r="AT8" i="4"/>
  <c r="AT24" i="4" s="1"/>
  <c r="AT8" i="8"/>
  <c r="AT8" i="9"/>
  <c r="AT8" i="7"/>
  <c r="AT13" i="4"/>
  <c r="AT43" i="4"/>
  <c r="AT20" i="4"/>
  <c r="AT22" i="3"/>
  <c r="AT23" i="3"/>
  <c r="AT21" i="3"/>
  <c r="AT46" i="4" s="1"/>
  <c r="AU7" i="3"/>
  <c r="AU7" i="10" s="1"/>
  <c r="AU5" i="3"/>
  <c r="AU4" i="3"/>
  <c r="AU4" i="10" s="1"/>
  <c r="AV3" i="3" l="1"/>
  <c r="AS33" i="10"/>
  <c r="AU5" i="10"/>
  <c r="AU6" i="3"/>
  <c r="AU6" i="10" s="1"/>
  <c r="AT22" i="4"/>
  <c r="AT30" i="4" s="1"/>
  <c r="AT38" i="4" s="1"/>
  <c r="AU31" i="10"/>
  <c r="AU67" i="10"/>
  <c r="AU63" i="10"/>
  <c r="AU24" i="10"/>
  <c r="AU61" i="10"/>
  <c r="AU47" i="10"/>
  <c r="AU17" i="10"/>
  <c r="AU13" i="10"/>
  <c r="AU54" i="10"/>
  <c r="AU39" i="10"/>
  <c r="AT23" i="4"/>
  <c r="AT31" i="4" s="1"/>
  <c r="AT39" i="4" s="1"/>
  <c r="AU30" i="3"/>
  <c r="AU37" i="9" s="1"/>
  <c r="AU31" i="3"/>
  <c r="AU38" i="9" s="1"/>
  <c r="AT18" i="10"/>
  <c r="AS33" i="7"/>
  <c r="AS35" i="10"/>
  <c r="AR14" i="7"/>
  <c r="AR41" i="10"/>
  <c r="AR40" i="10" s="1"/>
  <c r="AR44" i="10" s="1"/>
  <c r="AR51" i="10" s="1"/>
  <c r="AR58" i="10" s="1"/>
  <c r="AR64" i="10" s="1"/>
  <c r="AR68" i="10" s="1"/>
  <c r="AS14" i="10" s="1"/>
  <c r="AS21" i="10" s="1"/>
  <c r="AS28" i="10" s="1"/>
  <c r="AS32" i="7"/>
  <c r="AS34" i="10"/>
  <c r="AT32" i="9"/>
  <c r="AT47" i="4"/>
  <c r="AT45" i="4"/>
  <c r="AT29" i="7"/>
  <c r="AT39" i="7"/>
  <c r="AU4" i="9"/>
  <c r="AU35" i="9" s="1"/>
  <c r="AU4" i="8"/>
  <c r="AU4" i="7"/>
  <c r="AT38" i="7"/>
  <c r="AT45" i="7"/>
  <c r="AT48" i="7"/>
  <c r="AT50" i="7"/>
  <c r="AT49" i="7" s="1"/>
  <c r="AT47" i="7"/>
  <c r="AT44" i="7"/>
  <c r="AT53" i="7"/>
  <c r="AT52" i="7"/>
  <c r="AS21" i="7"/>
  <c r="AU7" i="4"/>
  <c r="AU7" i="9"/>
  <c r="AU7" i="8"/>
  <c r="AU7" i="7"/>
  <c r="AS25" i="7"/>
  <c r="AS31" i="7"/>
  <c r="AS14" i="4"/>
  <c r="AU5" i="4"/>
  <c r="AU5" i="9"/>
  <c r="AU5" i="8"/>
  <c r="AU5" i="7"/>
  <c r="AS17" i="7"/>
  <c r="AS43" i="10" s="1"/>
  <c r="AS20" i="8"/>
  <c r="AS15" i="8" s="1"/>
  <c r="AU25" i="3"/>
  <c r="AU23" i="9" s="1"/>
  <c r="AU4" i="4"/>
  <c r="AU28" i="4" s="1"/>
  <c r="AT32" i="4"/>
  <c r="AT40" i="4" s="1"/>
  <c r="AU9" i="3"/>
  <c r="AU9" i="10" s="1"/>
  <c r="AU27" i="3"/>
  <c r="AU28" i="3" s="1"/>
  <c r="AU31" i="9" s="1"/>
  <c r="AU56" i="10" s="1"/>
  <c r="AU26" i="3"/>
  <c r="AU30" i="9" s="1"/>
  <c r="AU12" i="3"/>
  <c r="AU8" i="3"/>
  <c r="AU8" i="10" s="1"/>
  <c r="AU14" i="3"/>
  <c r="AU19" i="3" l="1"/>
  <c r="AU30" i="8" s="1"/>
  <c r="AU18" i="3"/>
  <c r="AU29" i="8" s="1"/>
  <c r="AU17" i="3"/>
  <c r="AU28" i="8" s="1"/>
  <c r="AV3" i="10"/>
  <c r="AU27" i="10"/>
  <c r="AU18" i="9"/>
  <c r="AU17" i="9" s="1"/>
  <c r="AU26" i="4"/>
  <c r="AU24" i="9"/>
  <c r="AU15" i="9" s="1"/>
  <c r="AU62" i="10"/>
  <c r="AU27" i="4"/>
  <c r="AU15" i="3"/>
  <c r="AU34" i="4"/>
  <c r="AU35" i="4"/>
  <c r="AU36" i="4"/>
  <c r="AT51" i="7"/>
  <c r="AT43" i="7"/>
  <c r="AS32" i="10"/>
  <c r="AS36" i="10" s="1"/>
  <c r="AT57" i="10"/>
  <c r="AT55" i="10" s="1"/>
  <c r="AT16" i="9"/>
  <c r="AT14" i="9" s="1"/>
  <c r="AU20" i="10"/>
  <c r="AU26" i="10"/>
  <c r="AU19" i="10"/>
  <c r="AS30" i="7"/>
  <c r="AS15" i="7" s="1"/>
  <c r="AS14" i="8"/>
  <c r="AS49" i="10"/>
  <c r="AS48" i="10" s="1"/>
  <c r="AT27" i="8"/>
  <c r="AT16" i="8" s="1"/>
  <c r="AT50" i="10" s="1"/>
  <c r="AT37" i="7"/>
  <c r="AT16" i="7" s="1"/>
  <c r="AT42" i="10" s="1"/>
  <c r="AT23" i="8"/>
  <c r="AT24" i="7"/>
  <c r="AT28" i="7"/>
  <c r="AT17" i="4"/>
  <c r="AT21" i="8"/>
  <c r="AT26" i="7"/>
  <c r="AT22" i="7"/>
  <c r="AT15" i="4"/>
  <c r="AU9" i="4"/>
  <c r="AU9" i="9"/>
  <c r="AU9" i="8"/>
  <c r="AU9" i="7"/>
  <c r="AT22" i="8"/>
  <c r="AT16" i="4"/>
  <c r="AT27" i="7"/>
  <c r="AT23" i="7"/>
  <c r="AU8" i="4"/>
  <c r="AU24" i="4" s="1"/>
  <c r="AU8" i="8"/>
  <c r="AU8" i="9"/>
  <c r="AU8" i="7"/>
  <c r="AT46" i="7"/>
  <c r="AV3" i="4"/>
  <c r="AV3" i="8"/>
  <c r="AV3" i="9"/>
  <c r="AV3" i="7"/>
  <c r="AU42" i="7"/>
  <c r="AU20" i="7"/>
  <c r="AU13" i="7"/>
  <c r="AU36" i="7"/>
  <c r="AU13" i="8"/>
  <c r="AU19" i="8"/>
  <c r="AU26" i="8"/>
  <c r="AU29" i="9"/>
  <c r="AU27" i="9"/>
  <c r="AU13" i="9"/>
  <c r="AU21" i="9"/>
  <c r="AU6" i="4"/>
  <c r="AU6" i="9"/>
  <c r="AU6" i="8"/>
  <c r="AU6" i="7"/>
  <c r="AU43" i="4"/>
  <c r="AU13" i="4"/>
  <c r="AU20" i="4"/>
  <c r="AU22" i="3"/>
  <c r="AU21" i="3"/>
  <c r="AU45" i="4" s="1"/>
  <c r="AU23" i="3"/>
  <c r="AV5" i="3"/>
  <c r="AV7" i="3"/>
  <c r="AV7" i="10" s="1"/>
  <c r="AV4" i="3"/>
  <c r="AV4" i="10" s="1"/>
  <c r="AW3" i="3" l="1"/>
  <c r="AT33" i="10"/>
  <c r="AU25" i="10"/>
  <c r="AV5" i="10"/>
  <c r="AV6" i="3"/>
  <c r="AV6" i="10" s="1"/>
  <c r="AU23" i="4"/>
  <c r="AU31" i="4" s="1"/>
  <c r="AU39" i="4" s="1"/>
  <c r="AU22" i="4"/>
  <c r="AU30" i="4" s="1"/>
  <c r="AU38" i="4" s="1"/>
  <c r="AV31" i="10"/>
  <c r="AV67" i="10"/>
  <c r="AV24" i="10"/>
  <c r="AV54" i="10"/>
  <c r="AV39" i="10"/>
  <c r="AV63" i="10"/>
  <c r="AV13" i="10"/>
  <c r="AV61" i="10"/>
  <c r="AV17" i="10"/>
  <c r="AV47" i="10"/>
  <c r="AU32" i="9"/>
  <c r="AU57" i="10" s="1"/>
  <c r="AU55" i="10" s="1"/>
  <c r="AV30" i="3"/>
  <c r="AV37" i="9" s="1"/>
  <c r="AV31" i="3"/>
  <c r="AV38" i="9" s="1"/>
  <c r="AT17" i="7"/>
  <c r="AT43" i="10" s="1"/>
  <c r="AU18" i="10"/>
  <c r="AS14" i="7"/>
  <c r="AS41" i="10"/>
  <c r="AS40" i="10" s="1"/>
  <c r="AS44" i="10" s="1"/>
  <c r="AS51" i="10" s="1"/>
  <c r="AS58" i="10" s="1"/>
  <c r="AS64" i="10" s="1"/>
  <c r="AS68" i="10" s="1"/>
  <c r="AT14" i="10" s="1"/>
  <c r="AT21" i="10" s="1"/>
  <c r="AT28" i="10" s="1"/>
  <c r="AT32" i="7"/>
  <c r="AT34" i="10"/>
  <c r="AT33" i="7"/>
  <c r="AT35" i="10"/>
  <c r="AU47" i="4"/>
  <c r="AU29" i="7"/>
  <c r="AU39" i="7"/>
  <c r="AU38" i="7"/>
  <c r="AT31" i="7"/>
  <c r="AT14" i="4"/>
  <c r="AV4" i="8"/>
  <c r="AV4" i="9"/>
  <c r="AV35" i="9" s="1"/>
  <c r="AV4" i="7"/>
  <c r="AU46" i="4"/>
  <c r="AT21" i="7"/>
  <c r="AT25" i="7"/>
  <c r="AT20" i="8"/>
  <c r="AT15" i="8" s="1"/>
  <c r="AV7" i="4"/>
  <c r="AV7" i="8"/>
  <c r="AV7" i="9"/>
  <c r="AV7" i="7"/>
  <c r="AV5" i="4"/>
  <c r="AV5" i="8"/>
  <c r="AV5" i="9"/>
  <c r="AV5" i="7"/>
  <c r="AU45" i="7"/>
  <c r="AU47" i="7"/>
  <c r="AU44" i="7"/>
  <c r="AU53" i="7"/>
  <c r="AU52" i="7"/>
  <c r="AU50" i="7"/>
  <c r="AU49" i="7" s="1"/>
  <c r="AU48" i="7"/>
  <c r="AV25" i="3"/>
  <c r="AV23" i="9" s="1"/>
  <c r="AV4" i="4"/>
  <c r="AV28" i="4" s="1"/>
  <c r="AU32" i="4"/>
  <c r="AU40" i="4" s="1"/>
  <c r="AV9" i="3"/>
  <c r="AV9" i="10" s="1"/>
  <c r="AV26" i="3"/>
  <c r="AV30" i="9" s="1"/>
  <c r="AV27" i="3"/>
  <c r="AV28" i="3" s="1"/>
  <c r="AV31" i="9" s="1"/>
  <c r="AV56" i="10" s="1"/>
  <c r="AV12" i="3"/>
  <c r="AV8" i="3"/>
  <c r="AV8" i="10" s="1"/>
  <c r="AV14" i="3"/>
  <c r="AV19" i="3" l="1"/>
  <c r="AV30" i="8" s="1"/>
  <c r="AV18" i="3"/>
  <c r="AV29" i="8" s="1"/>
  <c r="AV17" i="3"/>
  <c r="AV28" i="8" s="1"/>
  <c r="AV27" i="4"/>
  <c r="AV26" i="4"/>
  <c r="AU16" i="9"/>
  <c r="AU14" i="9" s="1"/>
  <c r="AW3" i="10"/>
  <c r="AV62" i="10"/>
  <c r="AV24" i="9"/>
  <c r="AV15" i="9" s="1"/>
  <c r="AV27" i="10"/>
  <c r="AV18" i="9"/>
  <c r="AV17" i="9" s="1"/>
  <c r="AV15" i="3"/>
  <c r="AV35" i="4"/>
  <c r="AV36" i="4"/>
  <c r="AV34" i="4"/>
  <c r="AU46" i="7"/>
  <c r="AU43" i="7"/>
  <c r="AV20" i="10"/>
  <c r="AV26" i="10"/>
  <c r="AV19" i="10"/>
  <c r="AT30" i="7"/>
  <c r="AT15" i="7" s="1"/>
  <c r="AU37" i="7"/>
  <c r="AU16" i="7" s="1"/>
  <c r="AU42" i="10" s="1"/>
  <c r="AT32" i="10"/>
  <c r="AT36" i="10" s="1"/>
  <c r="AT14" i="8"/>
  <c r="AT49" i="10"/>
  <c r="AT48" i="10" s="1"/>
  <c r="AU27" i="8"/>
  <c r="AU16" i="8" s="1"/>
  <c r="AU50" i="10" s="1"/>
  <c r="AU51" i="7"/>
  <c r="AU23" i="8"/>
  <c r="AU28" i="7"/>
  <c r="AU17" i="4"/>
  <c r="AU24" i="7"/>
  <c r="AU21" i="8"/>
  <c r="AU26" i="7"/>
  <c r="AU22" i="7"/>
  <c r="AU15" i="4"/>
  <c r="AV29" i="9"/>
  <c r="AV42" i="7"/>
  <c r="AV36" i="7"/>
  <c r="AV20" i="7"/>
  <c r="AV13" i="7"/>
  <c r="AV6" i="4"/>
  <c r="AV6" i="9"/>
  <c r="AV6" i="8"/>
  <c r="AV6" i="7"/>
  <c r="AV9" i="4"/>
  <c r="AV9" i="9"/>
  <c r="AV9" i="8"/>
  <c r="AV9" i="7"/>
  <c r="AV27" i="9"/>
  <c r="AV13" i="9"/>
  <c r="AV21" i="9"/>
  <c r="AV13" i="8"/>
  <c r="AV26" i="8"/>
  <c r="AV19" i="8"/>
  <c r="AV8" i="4"/>
  <c r="AV24" i="4" s="1"/>
  <c r="AV8" i="9"/>
  <c r="AV8" i="8"/>
  <c r="AV8" i="7"/>
  <c r="AU22" i="8"/>
  <c r="AU16" i="4"/>
  <c r="AU23" i="7"/>
  <c r="AU27" i="7"/>
  <c r="AW3" i="4"/>
  <c r="AW3" i="8"/>
  <c r="AW3" i="9"/>
  <c r="AW3" i="7"/>
  <c r="AV13" i="4"/>
  <c r="AV43" i="4"/>
  <c r="AV20" i="4"/>
  <c r="AV23" i="3"/>
  <c r="AV21" i="3"/>
  <c r="AV47" i="4" s="1"/>
  <c r="AV22" i="3"/>
  <c r="AW7" i="3"/>
  <c r="AW7" i="10" s="1"/>
  <c r="AW4" i="3"/>
  <c r="AW4" i="10" s="1"/>
  <c r="AW5" i="3"/>
  <c r="AX3" i="3" l="1"/>
  <c r="AU33" i="10"/>
  <c r="AW14" i="3"/>
  <c r="AW15" i="3" s="1"/>
  <c r="AW5" i="10"/>
  <c r="AW6" i="3"/>
  <c r="AW6" i="10" s="1"/>
  <c r="AV25" i="10"/>
  <c r="AW31" i="3"/>
  <c r="AW38" i="9" s="1"/>
  <c r="AV23" i="4"/>
  <c r="AV31" i="4" s="1"/>
  <c r="AV39" i="4" s="1"/>
  <c r="AV22" i="4"/>
  <c r="AV30" i="4" s="1"/>
  <c r="AV38" i="4" s="1"/>
  <c r="AW30" i="3"/>
  <c r="AW37" i="9" s="1"/>
  <c r="AW27" i="10" s="1"/>
  <c r="AW31" i="10"/>
  <c r="AW67" i="10"/>
  <c r="AW47" i="10"/>
  <c r="AW24" i="10"/>
  <c r="AW61" i="10"/>
  <c r="AW17" i="10"/>
  <c r="AW13" i="10"/>
  <c r="AW54" i="10"/>
  <c r="AW39" i="10"/>
  <c r="AV18" i="10"/>
  <c r="AU17" i="7"/>
  <c r="AU43" i="10" s="1"/>
  <c r="AU32" i="7"/>
  <c r="AU34" i="10"/>
  <c r="AU33" i="7"/>
  <c r="AU35" i="10"/>
  <c r="AT14" i="7"/>
  <c r="AT41" i="10"/>
  <c r="AT40" i="10" s="1"/>
  <c r="AT44" i="10" s="1"/>
  <c r="AT51" i="10" s="1"/>
  <c r="AT58" i="10" s="1"/>
  <c r="AT64" i="10" s="1"/>
  <c r="AT68" i="10" s="1"/>
  <c r="AU14" i="10" s="1"/>
  <c r="AU21" i="10" s="1"/>
  <c r="AU28" i="10" s="1"/>
  <c r="AV32" i="9"/>
  <c r="AU21" i="7"/>
  <c r="AU20" i="8"/>
  <c r="AU15" i="8" s="1"/>
  <c r="AV39" i="7"/>
  <c r="AV29" i="7"/>
  <c r="AV45" i="7"/>
  <c r="AV44" i="7"/>
  <c r="AV48" i="7"/>
  <c r="AV53" i="7"/>
  <c r="AV52" i="7"/>
  <c r="AV50" i="7"/>
  <c r="AV49" i="7" s="1"/>
  <c r="AV47" i="7"/>
  <c r="AV45" i="4"/>
  <c r="AV46" i="4"/>
  <c r="AV38" i="7"/>
  <c r="AU31" i="7"/>
  <c r="AU14" i="4"/>
  <c r="AU25" i="7"/>
  <c r="AW4" i="9"/>
  <c r="AW4" i="8"/>
  <c r="AW4" i="7"/>
  <c r="AW5" i="4"/>
  <c r="AW5" i="9"/>
  <c r="AW5" i="8"/>
  <c r="AW5" i="7"/>
  <c r="AW7" i="4"/>
  <c r="AW7" i="8"/>
  <c r="AW7" i="9"/>
  <c r="AW7" i="7"/>
  <c r="AV32" i="4"/>
  <c r="AV40" i="4" s="1"/>
  <c r="AW25" i="3"/>
  <c r="AW23" i="9" s="1"/>
  <c r="AW19" i="10" s="1"/>
  <c r="AW4" i="4"/>
  <c r="AW27" i="4" s="1"/>
  <c r="AW9" i="3"/>
  <c r="AW9" i="10" s="1"/>
  <c r="AW26" i="3"/>
  <c r="AW30" i="9" s="1"/>
  <c r="AW29" i="9" s="1"/>
  <c r="AW27" i="3"/>
  <c r="AW28" i="3" s="1"/>
  <c r="AW31" i="9" s="1"/>
  <c r="AW56" i="10" s="1"/>
  <c r="AW12" i="3"/>
  <c r="AW8" i="3"/>
  <c r="AW8" i="10" s="1"/>
  <c r="AW36" i="4" l="1"/>
  <c r="AW18" i="3"/>
  <c r="AW29" i="8" s="1"/>
  <c r="AW17" i="3"/>
  <c r="AW28" i="8" s="1"/>
  <c r="AW19" i="3"/>
  <c r="AW30" i="8" s="1"/>
  <c r="AW18" i="9"/>
  <c r="AW17" i="9" s="1"/>
  <c r="AX3" i="10"/>
  <c r="AW34" i="4"/>
  <c r="AW35" i="4"/>
  <c r="AW43" i="4"/>
  <c r="AW13" i="4"/>
  <c r="AW20" i="4"/>
  <c r="AW28" i="4"/>
  <c r="AW42" i="7"/>
  <c r="AW36" i="7"/>
  <c r="AW20" i="7"/>
  <c r="AW13" i="7"/>
  <c r="AW19" i="8"/>
  <c r="AW13" i="8"/>
  <c r="AW26" i="8"/>
  <c r="AW26" i="4"/>
  <c r="AW26" i="10"/>
  <c r="AW25" i="10" s="1"/>
  <c r="AW20" i="10"/>
  <c r="AW18" i="10" s="1"/>
  <c r="AU32" i="10"/>
  <c r="AU36" i="10" s="1"/>
  <c r="AU30" i="7"/>
  <c r="AU15" i="7" s="1"/>
  <c r="AV37" i="7"/>
  <c r="AV16" i="7" s="1"/>
  <c r="AV42" i="10" s="1"/>
  <c r="AV57" i="10"/>
  <c r="AV55" i="10" s="1"/>
  <c r="AV16" i="9"/>
  <c r="AV14" i="9" s="1"/>
  <c r="AV27" i="8"/>
  <c r="AV16" i="8" s="1"/>
  <c r="AV50" i="10" s="1"/>
  <c r="AU14" i="8"/>
  <c r="AU49" i="10"/>
  <c r="AU48" i="10" s="1"/>
  <c r="AW13" i="9"/>
  <c r="AW35" i="9"/>
  <c r="AW27" i="9"/>
  <c r="AW21" i="9"/>
  <c r="AV43" i="7"/>
  <c r="AV51" i="7"/>
  <c r="AV16" i="4"/>
  <c r="AV22" i="8"/>
  <c r="AV27" i="7"/>
  <c r="AV23" i="7"/>
  <c r="AV21" i="8"/>
  <c r="AV22" i="7"/>
  <c r="AV26" i="7"/>
  <c r="AV15" i="4"/>
  <c r="AV46" i="7"/>
  <c r="AX3" i="4"/>
  <c r="AX3" i="8"/>
  <c r="AX3" i="9"/>
  <c r="AX3" i="7"/>
  <c r="AW9" i="4"/>
  <c r="AW9" i="9"/>
  <c r="AW9" i="8"/>
  <c r="AW9" i="7"/>
  <c r="AV23" i="8"/>
  <c r="AV24" i="7"/>
  <c r="AV28" i="7"/>
  <c r="AV17" i="4"/>
  <c r="AW8" i="4"/>
  <c r="AW8" i="9"/>
  <c r="AW8" i="8"/>
  <c r="AW8" i="7"/>
  <c r="AW6" i="4"/>
  <c r="AW6" i="9"/>
  <c r="AW6" i="8"/>
  <c r="AW6" i="7"/>
  <c r="AW21" i="3"/>
  <c r="AW23" i="3"/>
  <c r="AW22" i="3"/>
  <c r="AX7" i="3"/>
  <c r="AX7" i="10" s="1"/>
  <c r="AX4" i="3"/>
  <c r="AX4" i="10" s="1"/>
  <c r="AX5" i="3"/>
  <c r="AY3" i="3" l="1"/>
  <c r="AV33" i="10"/>
  <c r="AX5" i="10"/>
  <c r="AX6" i="3"/>
  <c r="AX6" i="10" s="1"/>
  <c r="AW32" i="9"/>
  <c r="AW57" i="10" s="1"/>
  <c r="AW55" i="10" s="1"/>
  <c r="AX17" i="10"/>
  <c r="AX67" i="10"/>
  <c r="AX31" i="10"/>
  <c r="AX54" i="10"/>
  <c r="AX13" i="10"/>
  <c r="AX24" i="10"/>
  <c r="AX63" i="10"/>
  <c r="AX61" i="10"/>
  <c r="AX39" i="10"/>
  <c r="AX47" i="10"/>
  <c r="AW22" i="4"/>
  <c r="AW30" i="4" s="1"/>
  <c r="AW38" i="4" s="1"/>
  <c r="AW26" i="7" s="1"/>
  <c r="AW24" i="4"/>
  <c r="AW32" i="4" s="1"/>
  <c r="AW40" i="4" s="1"/>
  <c r="AW28" i="7" s="1"/>
  <c r="AW23" i="4"/>
  <c r="AW31" i="4" s="1"/>
  <c r="AW39" i="4" s="1"/>
  <c r="AW23" i="7" s="1"/>
  <c r="AX30" i="3"/>
  <c r="AX37" i="9" s="1"/>
  <c r="AX31" i="3"/>
  <c r="AX38" i="9" s="1"/>
  <c r="AW38" i="7"/>
  <c r="AW39" i="7"/>
  <c r="AW29" i="7"/>
  <c r="AW44" i="7"/>
  <c r="AW50" i="7"/>
  <c r="AW49" i="7" s="1"/>
  <c r="AW52" i="7"/>
  <c r="AW45" i="7"/>
  <c r="AW53" i="7"/>
  <c r="AW47" i="7"/>
  <c r="AW48" i="7"/>
  <c r="AW47" i="4"/>
  <c r="AW45" i="4"/>
  <c r="AW46" i="4"/>
  <c r="AV33" i="7"/>
  <c r="AV35" i="10"/>
  <c r="AV32" i="7"/>
  <c r="AV34" i="10"/>
  <c r="AU14" i="7"/>
  <c r="AU41" i="10"/>
  <c r="AU40" i="10" s="1"/>
  <c r="AU44" i="10" s="1"/>
  <c r="AU51" i="10" s="1"/>
  <c r="AU58" i="10" s="1"/>
  <c r="AU64" i="10" s="1"/>
  <c r="AU68" i="10" s="1"/>
  <c r="AV14" i="10" s="1"/>
  <c r="AV21" i="10" s="1"/>
  <c r="AV28" i="10" s="1"/>
  <c r="AV17" i="7"/>
  <c r="AV43" i="10" s="1"/>
  <c r="AV25" i="7"/>
  <c r="AV21" i="7"/>
  <c r="AX5" i="4"/>
  <c r="AX5" i="9"/>
  <c r="AX5" i="8"/>
  <c r="AX5" i="7"/>
  <c r="AV14" i="4"/>
  <c r="AV31" i="7"/>
  <c r="AX4" i="9"/>
  <c r="AX4" i="8"/>
  <c r="AX4" i="7"/>
  <c r="AX7" i="4"/>
  <c r="AX7" i="9"/>
  <c r="AX7" i="8"/>
  <c r="AX7" i="7"/>
  <c r="AV20" i="8"/>
  <c r="AV15" i="8" s="1"/>
  <c r="AX14" i="3"/>
  <c r="AX4" i="4"/>
  <c r="AX28" i="4" s="1"/>
  <c r="AX9" i="3"/>
  <c r="AX9" i="10" s="1"/>
  <c r="AX25" i="3"/>
  <c r="AX23" i="9" s="1"/>
  <c r="AX27" i="3"/>
  <c r="AX28" i="3" s="1"/>
  <c r="AX31" i="9" s="1"/>
  <c r="AX56" i="10" s="1"/>
  <c r="AX26" i="3"/>
  <c r="AX30" i="9" s="1"/>
  <c r="AX8" i="3"/>
  <c r="AX8" i="10" s="1"/>
  <c r="AX12" i="3"/>
  <c r="AW16" i="9" l="1"/>
  <c r="AX18" i="3"/>
  <c r="AX29" i="8" s="1"/>
  <c r="AX17" i="3"/>
  <c r="AX28" i="8" s="1"/>
  <c r="AX19" i="3"/>
  <c r="AX30" i="8" s="1"/>
  <c r="AW21" i="8"/>
  <c r="AW22" i="7"/>
  <c r="AW27" i="7"/>
  <c r="AW25" i="7" s="1"/>
  <c r="AW24" i="7"/>
  <c r="AW23" i="8"/>
  <c r="AW15" i="4"/>
  <c r="AW51" i="7"/>
  <c r="AW16" i="4"/>
  <c r="AW17" i="4"/>
  <c r="AX20" i="4"/>
  <c r="AX13" i="4"/>
  <c r="AX43" i="4"/>
  <c r="AY3" i="10"/>
  <c r="AX27" i="10"/>
  <c r="AX18" i="9"/>
  <c r="AX17" i="9" s="1"/>
  <c r="AX62" i="10"/>
  <c r="AX24" i="9"/>
  <c r="AX15" i="9" s="1"/>
  <c r="AX26" i="4"/>
  <c r="AX27" i="4"/>
  <c r="AX42" i="7"/>
  <c r="AX20" i="7"/>
  <c r="AX13" i="7"/>
  <c r="AX36" i="7"/>
  <c r="AX13" i="8"/>
  <c r="AX26" i="8"/>
  <c r="AX19" i="8"/>
  <c r="AW22" i="8"/>
  <c r="AX26" i="10"/>
  <c r="AX20" i="10"/>
  <c r="AX29" i="9"/>
  <c r="AX19" i="10"/>
  <c r="AW43" i="7"/>
  <c r="AW27" i="8"/>
  <c r="AW16" i="8" s="1"/>
  <c r="AW50" i="10" s="1"/>
  <c r="AW46" i="7"/>
  <c r="AX15" i="3"/>
  <c r="AX35" i="4"/>
  <c r="AX36" i="4"/>
  <c r="AX34" i="4"/>
  <c r="AW37" i="7"/>
  <c r="AW16" i="7" s="1"/>
  <c r="AW42" i="10" s="1"/>
  <c r="AV32" i="10"/>
  <c r="AV36" i="10" s="1"/>
  <c r="AV30" i="7"/>
  <c r="AV15" i="7" s="1"/>
  <c r="AV14" i="8"/>
  <c r="AV49" i="10"/>
  <c r="AV48" i="10" s="1"/>
  <c r="AX21" i="9"/>
  <c r="AX13" i="9"/>
  <c r="AX35" i="9"/>
  <c r="AX27" i="9"/>
  <c r="AX6" i="4"/>
  <c r="AX6" i="8"/>
  <c r="AX6" i="9"/>
  <c r="AX6" i="7"/>
  <c r="AX9" i="4"/>
  <c r="AX9" i="9"/>
  <c r="AX9" i="8"/>
  <c r="AX9" i="7"/>
  <c r="AX8" i="4"/>
  <c r="AX24" i="4" s="1"/>
  <c r="AX32" i="4" s="1"/>
  <c r="AX8" i="9"/>
  <c r="AX8" i="8"/>
  <c r="AX8" i="7"/>
  <c r="AY3" i="4"/>
  <c r="AY3" i="8"/>
  <c r="AY3" i="9"/>
  <c r="AY3" i="7"/>
  <c r="AX23" i="3"/>
  <c r="AX22" i="3"/>
  <c r="AX21" i="3"/>
  <c r="AY5" i="3"/>
  <c r="AY4" i="3"/>
  <c r="AY4" i="10" s="1"/>
  <c r="AY7" i="3"/>
  <c r="AY7" i="10" s="1"/>
  <c r="AZ3" i="3" l="1"/>
  <c r="AW32" i="7"/>
  <c r="AW33" i="7"/>
  <c r="AW34" i="10"/>
  <c r="AW21" i="7"/>
  <c r="AW20" i="8"/>
  <c r="AW15" i="8" s="1"/>
  <c r="AY5" i="10"/>
  <c r="AY6" i="3"/>
  <c r="AY6" i="10" s="1"/>
  <c r="AW14" i="4"/>
  <c r="AW33" i="10"/>
  <c r="AW31" i="7"/>
  <c r="AW35" i="10"/>
  <c r="AY24" i="10"/>
  <c r="AY67" i="10"/>
  <c r="AY13" i="10"/>
  <c r="AY17" i="10"/>
  <c r="AY61" i="10"/>
  <c r="AY47" i="10"/>
  <c r="AY39" i="10"/>
  <c r="AY54" i="10"/>
  <c r="AY31" i="10"/>
  <c r="AX23" i="4"/>
  <c r="AX31" i="4" s="1"/>
  <c r="AX39" i="4" s="1"/>
  <c r="AY31" i="3"/>
  <c r="AX22" i="4"/>
  <c r="AX30" i="4" s="1"/>
  <c r="AX38" i="4" s="1"/>
  <c r="AX26" i="7" s="1"/>
  <c r="AY30" i="3"/>
  <c r="AX25" i="10"/>
  <c r="AX18" i="10"/>
  <c r="AX40" i="4"/>
  <c r="AX28" i="7" s="1"/>
  <c r="AW17" i="7"/>
  <c r="AW43" i="10" s="1"/>
  <c r="AX50" i="7"/>
  <c r="AX49" i="7" s="1"/>
  <c r="AX45" i="7"/>
  <c r="AX52" i="7"/>
  <c r="AX53" i="7"/>
  <c r="AX48" i="7"/>
  <c r="AX44" i="7"/>
  <c r="AX47" i="7"/>
  <c r="AX45" i="4"/>
  <c r="AX47" i="4"/>
  <c r="AX46" i="4"/>
  <c r="AX29" i="7"/>
  <c r="AX38" i="7"/>
  <c r="AX39" i="7"/>
  <c r="AV14" i="7"/>
  <c r="AV41" i="10"/>
  <c r="AV40" i="10" s="1"/>
  <c r="AV44" i="10" s="1"/>
  <c r="AV51" i="10" s="1"/>
  <c r="AV58" i="10" s="1"/>
  <c r="AV64" i="10" s="1"/>
  <c r="AV68" i="10" s="1"/>
  <c r="AW14" i="10" s="1"/>
  <c r="AW21" i="10" s="1"/>
  <c r="AW28" i="10" s="1"/>
  <c r="AX32" i="9"/>
  <c r="AY7" i="4"/>
  <c r="AY7" i="8"/>
  <c r="AY7" i="9"/>
  <c r="AY7" i="7"/>
  <c r="AY4" i="9"/>
  <c r="AY35" i="9" s="1"/>
  <c r="AY4" i="8"/>
  <c r="AY4" i="7"/>
  <c r="AY5" i="4"/>
  <c r="AY5" i="9"/>
  <c r="AY5" i="8"/>
  <c r="AY5" i="7"/>
  <c r="AY26" i="3"/>
  <c r="AY4" i="4"/>
  <c r="AY9" i="3"/>
  <c r="AY9" i="10" s="1"/>
  <c r="AY25" i="3"/>
  <c r="AY27" i="3"/>
  <c r="AY28" i="3" s="1"/>
  <c r="AY12" i="3"/>
  <c r="AY8" i="3"/>
  <c r="AY8" i="10" s="1"/>
  <c r="AY14" i="3"/>
  <c r="AY15" i="3" s="1"/>
  <c r="AW30" i="7" l="1"/>
  <c r="AW49" i="10"/>
  <c r="AW48" i="10" s="1"/>
  <c r="AY17" i="3"/>
  <c r="AY19" i="3"/>
  <c r="AY18" i="3"/>
  <c r="AW14" i="8"/>
  <c r="AW15" i="7"/>
  <c r="AW32" i="10"/>
  <c r="AW36" i="10" s="1"/>
  <c r="AX17" i="4"/>
  <c r="AX24" i="7"/>
  <c r="AX27" i="7"/>
  <c r="AX25" i="7" s="1"/>
  <c r="AX22" i="8"/>
  <c r="AX23" i="7"/>
  <c r="AX16" i="4"/>
  <c r="AX23" i="8"/>
  <c r="AX22" i="7"/>
  <c r="AX21" i="8"/>
  <c r="AZ3" i="10"/>
  <c r="AX37" i="7"/>
  <c r="AX16" i="7" s="1"/>
  <c r="AX42" i="10" s="1"/>
  <c r="AX15" i="4"/>
  <c r="AX46" i="7"/>
  <c r="AX43" i="7"/>
  <c r="AX51" i="7"/>
  <c r="AX27" i="8"/>
  <c r="AX16" i="8" s="1"/>
  <c r="AX50" i="10" s="1"/>
  <c r="AX57" i="10"/>
  <c r="AX55" i="10" s="1"/>
  <c r="AX16" i="9"/>
  <c r="AX14" i="9" s="1"/>
  <c r="AY9" i="4"/>
  <c r="AY9" i="9"/>
  <c r="AY9" i="8"/>
  <c r="AY9" i="7"/>
  <c r="AY21" i="9"/>
  <c r="AY27" i="9"/>
  <c r="AY13" i="9"/>
  <c r="AY20" i="7"/>
  <c r="AY36" i="7"/>
  <c r="AY42" i="7"/>
  <c r="AY13" i="7"/>
  <c r="AY13" i="8"/>
  <c r="AY19" i="8"/>
  <c r="AY26" i="8"/>
  <c r="AY6" i="4"/>
  <c r="AY6" i="8"/>
  <c r="AY6" i="9"/>
  <c r="AY6" i="7"/>
  <c r="AZ3" i="4"/>
  <c r="AZ3" i="8"/>
  <c r="AZ3" i="9"/>
  <c r="AZ3" i="7"/>
  <c r="AY8" i="4"/>
  <c r="AY8" i="8"/>
  <c r="AY8" i="9"/>
  <c r="AY8" i="7"/>
  <c r="AY43" i="4"/>
  <c r="AY13" i="4"/>
  <c r="AY20" i="4"/>
  <c r="AY22" i="3"/>
  <c r="AY21" i="3"/>
  <c r="AY23" i="3"/>
  <c r="AZ7" i="3"/>
  <c r="AZ7" i="10" s="1"/>
  <c r="AZ5" i="3"/>
  <c r="AZ4" i="3"/>
  <c r="AZ4" i="10" s="1"/>
  <c r="BA3" i="3" l="1"/>
  <c r="AX34" i="10"/>
  <c r="AX33" i="7"/>
  <c r="AW41" i="10"/>
  <c r="AW40" i="10" s="1"/>
  <c r="AX33" i="10"/>
  <c r="AX31" i="7"/>
  <c r="AW14" i="7"/>
  <c r="AZ30" i="3"/>
  <c r="AX35" i="10"/>
  <c r="AZ5" i="10"/>
  <c r="AZ6" i="3"/>
  <c r="AZ6" i="10" s="1"/>
  <c r="AX20" i="8"/>
  <c r="AX15" i="8" s="1"/>
  <c r="AX21" i="7"/>
  <c r="AX14" i="4"/>
  <c r="AW44" i="10"/>
  <c r="AW51" i="10" s="1"/>
  <c r="AW58" i="10" s="1"/>
  <c r="AW63" i="10" s="1"/>
  <c r="AW24" i="9" s="1"/>
  <c r="AW15" i="9" s="1"/>
  <c r="AW14" i="9" s="1"/>
  <c r="AZ31" i="3"/>
  <c r="AZ24" i="10"/>
  <c r="AZ67" i="10"/>
  <c r="AZ17" i="10"/>
  <c r="AZ47" i="10"/>
  <c r="AZ31" i="10"/>
  <c r="AZ54" i="10"/>
  <c r="AZ13" i="10"/>
  <c r="AZ61" i="10"/>
  <c r="AZ39" i="10"/>
  <c r="AX32" i="7"/>
  <c r="AX17" i="7"/>
  <c r="AX43" i="10" s="1"/>
  <c r="AZ5" i="4"/>
  <c r="AZ5" i="8"/>
  <c r="AZ5" i="9"/>
  <c r="AZ5" i="7"/>
  <c r="AZ4" i="9"/>
  <c r="AZ35" i="9" s="1"/>
  <c r="AZ4" i="8"/>
  <c r="AZ4" i="7"/>
  <c r="AZ7" i="4"/>
  <c r="AZ7" i="9"/>
  <c r="AZ7" i="8"/>
  <c r="AZ7" i="7"/>
  <c r="AZ27" i="3"/>
  <c r="AZ28" i="3" s="1"/>
  <c r="AZ4" i="4"/>
  <c r="AZ9" i="3"/>
  <c r="AZ9" i="10" s="1"/>
  <c r="AZ25" i="3"/>
  <c r="AZ26" i="3"/>
  <c r="AZ14" i="3"/>
  <c r="AZ15" i="3" s="1"/>
  <c r="AZ12" i="3"/>
  <c r="AZ8" i="3"/>
  <c r="AZ8" i="10" s="1"/>
  <c r="AX30" i="7" l="1"/>
  <c r="AX32" i="10"/>
  <c r="AX49" i="10"/>
  <c r="AX48" i="10" s="1"/>
  <c r="AZ17" i="3"/>
  <c r="AZ18" i="3"/>
  <c r="AZ19" i="3"/>
  <c r="AX15" i="7"/>
  <c r="AX14" i="7" s="1"/>
  <c r="AX14" i="8"/>
  <c r="AW62" i="10"/>
  <c r="AW64" i="10" s="1"/>
  <c r="AW68" i="10" s="1"/>
  <c r="AX14" i="10" s="1"/>
  <c r="AX21" i="10" s="1"/>
  <c r="AX28" i="10" s="1"/>
  <c r="AX36" i="10" s="1"/>
  <c r="BA3" i="10"/>
  <c r="AZ20" i="7"/>
  <c r="AZ36" i="7"/>
  <c r="AZ42" i="7"/>
  <c r="AZ13" i="7"/>
  <c r="AZ13" i="8"/>
  <c r="AZ26" i="8"/>
  <c r="AZ19" i="8"/>
  <c r="AZ21" i="9"/>
  <c r="AZ13" i="9"/>
  <c r="AZ27" i="9"/>
  <c r="BA3" i="4"/>
  <c r="BA3" i="9"/>
  <c r="BA3" i="8"/>
  <c r="BA3" i="7"/>
  <c r="AZ9" i="4"/>
  <c r="AZ9" i="9"/>
  <c r="AZ9" i="8"/>
  <c r="AZ9" i="7"/>
  <c r="AZ8" i="4"/>
  <c r="AZ8" i="9"/>
  <c r="AZ8" i="8"/>
  <c r="AZ8" i="7"/>
  <c r="AZ6" i="4"/>
  <c r="AZ6" i="9"/>
  <c r="AZ6" i="8"/>
  <c r="AZ6" i="7"/>
  <c r="AZ43" i="4"/>
  <c r="AZ13" i="4"/>
  <c r="AZ20" i="4"/>
  <c r="AZ22" i="3"/>
  <c r="AZ21" i="3"/>
  <c r="AZ23" i="3"/>
  <c r="BA7" i="3"/>
  <c r="BA7" i="10" s="1"/>
  <c r="BA4" i="3"/>
  <c r="BA4" i="10" s="1"/>
  <c r="BA5" i="3"/>
  <c r="BB3" i="3" l="1"/>
  <c r="AX41" i="10"/>
  <c r="AX40" i="10" s="1"/>
  <c r="AX44" i="10" s="1"/>
  <c r="AX51" i="10" s="1"/>
  <c r="AX58" i="10" s="1"/>
  <c r="AX64" i="10" s="1"/>
  <c r="AX68" i="10" s="1"/>
  <c r="BA5" i="10"/>
  <c r="BA6" i="3"/>
  <c r="BA6" i="10" s="1"/>
  <c r="BA24" i="10"/>
  <c r="BA67" i="10"/>
  <c r="BA47" i="10"/>
  <c r="BA31" i="10"/>
  <c r="BA17" i="10"/>
  <c r="BA61" i="10"/>
  <c r="BA39" i="10"/>
  <c r="BA54" i="10"/>
  <c r="BA13" i="10"/>
  <c r="BA31" i="3"/>
  <c r="BA30" i="3"/>
  <c r="BA4" i="9"/>
  <c r="BA35" i="9" s="1"/>
  <c r="BA4" i="8"/>
  <c r="BA4" i="7"/>
  <c r="BA5" i="4"/>
  <c r="BA5" i="8"/>
  <c r="BA5" i="9"/>
  <c r="BA5" i="7"/>
  <c r="BA7" i="4"/>
  <c r="BA7" i="9"/>
  <c r="BA7" i="8"/>
  <c r="BA7" i="7"/>
  <c r="BA27" i="3"/>
  <c r="BA28" i="3" s="1"/>
  <c r="BA4" i="4"/>
  <c r="BA9" i="3"/>
  <c r="BA9" i="10" s="1"/>
  <c r="BA26" i="3"/>
  <c r="BA25" i="3"/>
  <c r="BA14" i="3"/>
  <c r="BA15" i="3" s="1"/>
  <c r="BA8" i="3"/>
  <c r="BA8" i="10" s="1"/>
  <c r="M3" i="11"/>
  <c r="BA12" i="3"/>
  <c r="M5" i="11" l="1"/>
  <c r="M4" i="11"/>
  <c r="M6" i="11" s="1"/>
  <c r="BA19" i="3"/>
  <c r="BA18" i="3"/>
  <c r="BA17" i="3"/>
  <c r="BB3" i="10"/>
  <c r="BA9" i="4"/>
  <c r="BA9" i="9"/>
  <c r="BA9" i="8"/>
  <c r="BA9" i="7"/>
  <c r="BA20" i="7"/>
  <c r="BA36" i="7"/>
  <c r="BA42" i="7"/>
  <c r="BA13" i="7"/>
  <c r="BA13" i="8"/>
  <c r="BA19" i="8"/>
  <c r="BA26" i="8"/>
  <c r="BA6" i="4"/>
  <c r="BA6" i="9"/>
  <c r="BA6" i="8"/>
  <c r="BA6" i="7"/>
  <c r="BB3" i="4"/>
  <c r="BB3" i="9"/>
  <c r="BB3" i="8"/>
  <c r="BB3" i="7"/>
  <c r="BA8" i="4"/>
  <c r="BA8" i="9"/>
  <c r="BA8" i="8"/>
  <c r="BA8" i="7"/>
  <c r="BA21" i="9"/>
  <c r="BA27" i="9"/>
  <c r="BA13" i="9"/>
  <c r="BA43" i="4"/>
  <c r="BA20" i="4"/>
  <c r="BA13" i="4"/>
  <c r="BA21" i="3"/>
  <c r="BA23" i="3"/>
  <c r="BA22" i="3"/>
  <c r="BB4" i="3"/>
  <c r="BB7" i="3"/>
  <c r="BB7" i="10" s="1"/>
  <c r="BB5" i="3"/>
  <c r="N3" i="11" l="1"/>
  <c r="M7" i="11"/>
  <c r="BB5" i="10"/>
  <c r="M54" i="11" s="1"/>
  <c r="BB6" i="3"/>
  <c r="BB6" i="10" s="1"/>
  <c r="BB14" i="3"/>
  <c r="BB15" i="3" s="1"/>
  <c r="BB4" i="10"/>
  <c r="BB31" i="3"/>
  <c r="BB30" i="3"/>
  <c r="BB5" i="4"/>
  <c r="BB5" i="9"/>
  <c r="BB5" i="8"/>
  <c r="BB5" i="7"/>
  <c r="BB4" i="8"/>
  <c r="BB4" i="9"/>
  <c r="BB35" i="9" s="1"/>
  <c r="BB4" i="7"/>
  <c r="BB7" i="4"/>
  <c r="BB7" i="9"/>
  <c r="BB7" i="8"/>
  <c r="BB7" i="7"/>
  <c r="BB4" i="4"/>
  <c r="BB9" i="3"/>
  <c r="BB9" i="10" s="1"/>
  <c r="BB25" i="3"/>
  <c r="BB26" i="3"/>
  <c r="BB27" i="3"/>
  <c r="BB28" i="3" s="1"/>
  <c r="BB12" i="3"/>
  <c r="BB8" i="3"/>
  <c r="BB8" i="10" s="1"/>
  <c r="M33" i="11" l="1"/>
  <c r="M47" i="11"/>
  <c r="M41" i="11"/>
  <c r="M32" i="11"/>
  <c r="M17" i="11"/>
  <c r="M18" i="11"/>
  <c r="M60" i="11"/>
  <c r="M23" i="11"/>
  <c r="M31" i="11"/>
  <c r="M55" i="11"/>
  <c r="M61" i="11"/>
  <c r="M24" i="11"/>
  <c r="M39" i="11"/>
  <c r="M46" i="11"/>
  <c r="M30" i="11"/>
  <c r="M38" i="11"/>
  <c r="M40" i="11"/>
  <c r="M53" i="11"/>
  <c r="M48" i="11"/>
  <c r="M16" i="11"/>
  <c r="M19" i="11" s="1"/>
  <c r="M25" i="11"/>
  <c r="N4" i="11"/>
  <c r="N6" i="11" s="1"/>
  <c r="N5" i="11"/>
  <c r="BB17" i="3"/>
  <c r="BB18" i="3"/>
  <c r="BB19" i="3"/>
  <c r="BB31" i="10"/>
  <c r="BB54" i="10"/>
  <c r="BB67" i="10"/>
  <c r="BB61" i="10"/>
  <c r="BB47" i="10"/>
  <c r="BB13" i="10"/>
  <c r="BB24" i="10"/>
  <c r="BB17" i="10"/>
  <c r="BB39" i="10"/>
  <c r="BB21" i="9"/>
  <c r="BB13" i="9"/>
  <c r="BB27" i="9"/>
  <c r="BB42" i="7"/>
  <c r="BB20" i="7"/>
  <c r="BB36" i="7"/>
  <c r="BB13" i="7"/>
  <c r="BB13" i="8"/>
  <c r="BB26" i="8"/>
  <c r="BB19" i="8"/>
  <c r="BB6" i="4"/>
  <c r="BB6" i="9"/>
  <c r="BB6" i="8"/>
  <c r="BB6" i="7"/>
  <c r="BB8" i="4"/>
  <c r="BB8" i="9"/>
  <c r="BB8" i="8"/>
  <c r="BB8" i="7"/>
  <c r="BB9" i="4"/>
  <c r="BB9" i="8"/>
  <c r="BB9" i="9"/>
  <c r="BB9" i="7"/>
  <c r="BB20" i="4"/>
  <c r="BB43" i="4"/>
  <c r="BB13" i="4"/>
  <c r="BB21" i="3"/>
  <c r="BB23" i="3"/>
  <c r="BB22" i="3"/>
  <c r="O3" i="11" l="1"/>
  <c r="M26" i="11"/>
  <c r="O5" i="11"/>
  <c r="O4" i="11"/>
  <c r="M34" i="11"/>
  <c r="M42" i="11" s="1"/>
  <c r="M49" i="11" s="1"/>
  <c r="M56" i="11" s="1"/>
  <c r="M62" i="11" s="1"/>
  <c r="M66" i="11" s="1"/>
  <c r="N12" i="11" s="1"/>
  <c r="N7" i="11"/>
  <c r="N60" i="11"/>
  <c r="N54" i="11"/>
  <c r="N48" i="11"/>
  <c r="N46" i="11"/>
  <c r="N40" i="11"/>
  <c r="N38" i="11"/>
  <c r="N32" i="11"/>
  <c r="N30" i="11"/>
  <c r="N24" i="11"/>
  <c r="N18" i="11"/>
  <c r="N17" i="11"/>
  <c r="N61" i="11"/>
  <c r="N53" i="11"/>
  <c r="N39" i="11"/>
  <c r="N25" i="11"/>
  <c r="N55" i="11"/>
  <c r="N41" i="11"/>
  <c r="N31" i="11"/>
  <c r="N47" i="11"/>
  <c r="N33" i="11"/>
  <c r="N23" i="11"/>
  <c r="N16" i="11"/>
  <c r="N19" i="11" l="1"/>
  <c r="N26" i="11" s="1"/>
  <c r="N34" i="11" s="1"/>
  <c r="N42" i="11" s="1"/>
  <c r="N49" i="11" s="1"/>
  <c r="N56" i="11" s="1"/>
  <c r="N62" i="11" s="1"/>
  <c r="N66" i="11" s="1"/>
  <c r="O12" i="11" s="1"/>
  <c r="P3" i="11"/>
  <c r="O6" i="11"/>
  <c r="O7" i="11"/>
  <c r="O53" i="11"/>
  <c r="O41" i="11"/>
  <c r="O31" i="11"/>
  <c r="O46" i="11"/>
  <c r="O38" i="11"/>
  <c r="O30" i="11"/>
  <c r="O17" i="11"/>
  <c r="O61" i="11"/>
  <c r="O47" i="11"/>
  <c r="O33" i="11"/>
  <c r="O23" i="11"/>
  <c r="O54" i="11"/>
  <c r="O32" i="11"/>
  <c r="O18" i="11"/>
  <c r="O55" i="11"/>
  <c r="O39" i="11"/>
  <c r="O25" i="11"/>
  <c r="O16" i="11"/>
  <c r="O19" i="11" s="1"/>
  <c r="O48" i="11"/>
  <c r="O40" i="11"/>
  <c r="O24" i="11"/>
  <c r="O60" i="11"/>
  <c r="O26" i="11" l="1"/>
  <c r="O34" i="11" s="1"/>
  <c r="O42" i="11" s="1"/>
  <c r="O49" i="11" s="1"/>
  <c r="O56" i="11" s="1"/>
  <c r="O62" i="11" s="1"/>
  <c r="O66" i="11" s="1"/>
  <c r="P12" i="11" s="1"/>
  <c r="P5" i="11"/>
  <c r="P4" i="11"/>
  <c r="Q3" i="11" l="1"/>
  <c r="P6" i="11"/>
  <c r="P7" i="11"/>
  <c r="P55" i="11"/>
  <c r="P41" i="11"/>
  <c r="P33" i="11"/>
  <c r="P23" i="11"/>
  <c r="P16" i="11"/>
  <c r="P19" i="11" s="1"/>
  <c r="P26" i="11" s="1"/>
  <c r="P54" i="11"/>
  <c r="P46" i="11"/>
  <c r="P32" i="11"/>
  <c r="P18" i="11"/>
  <c r="P61" i="11"/>
  <c r="P47" i="11"/>
  <c r="P31" i="11"/>
  <c r="P60" i="11"/>
  <c r="P40" i="11"/>
  <c r="P30" i="11"/>
  <c r="P17" i="11"/>
  <c r="P53" i="11"/>
  <c r="P39" i="11"/>
  <c r="P25" i="11"/>
  <c r="P48" i="11"/>
  <c r="P38" i="11"/>
  <c r="P24" i="11"/>
  <c r="P34" i="11" l="1"/>
  <c r="P42" i="11" s="1"/>
  <c r="P49" i="11"/>
  <c r="P56" i="11"/>
  <c r="P62" i="11" s="1"/>
  <c r="P66" i="11" s="1"/>
  <c r="Q12" i="11" s="1"/>
  <c r="Q4" i="11"/>
  <c r="Q6" i="11" s="1"/>
  <c r="Q5" i="11"/>
  <c r="Q7" i="11" l="1"/>
  <c r="Q23" i="11"/>
  <c r="Q60" i="11"/>
  <c r="Q38" i="11"/>
  <c r="Q24" i="11"/>
  <c r="Q54" i="11"/>
  <c r="Q32" i="11"/>
  <c r="Q18" i="11"/>
  <c r="Q61" i="11"/>
  <c r="Q55" i="11"/>
  <c r="Q53" i="11"/>
  <c r="Q47" i="11"/>
  <c r="Q41" i="11"/>
  <c r="Q39" i="11"/>
  <c r="Q33" i="11"/>
  <c r="Q31" i="11"/>
  <c r="Q25" i="11"/>
  <c r="Q16" i="11"/>
  <c r="Q19" i="11" s="1"/>
  <c r="Q26" i="11" s="1"/>
  <c r="Q34" i="11" s="1"/>
  <c r="Q48" i="11"/>
  <c r="Q40" i="11"/>
  <c r="Q30" i="11"/>
  <c r="Q17" i="11"/>
  <c r="Q46" i="11"/>
  <c r="Q42" i="11" l="1"/>
  <c r="Q49" i="11"/>
  <c r="Q56" i="11" s="1"/>
  <c r="Q62" i="11" s="1"/>
  <c r="Q66" i="11" s="1"/>
</calcChain>
</file>

<file path=xl/sharedStrings.xml><?xml version="1.0" encoding="utf-8"?>
<sst xmlns="http://schemas.openxmlformats.org/spreadsheetml/2006/main" count="629" uniqueCount="144">
  <si>
    <t>총객실수</t>
    <phoneticPr fontId="4" type="noConversion"/>
  </si>
  <si>
    <t>판매가능객실수</t>
    <phoneticPr fontId="4" type="noConversion"/>
  </si>
  <si>
    <t>판매객실수</t>
    <phoneticPr fontId="4" type="noConversion"/>
  </si>
  <si>
    <t>판매단가</t>
    <phoneticPr fontId="4" type="noConversion"/>
  </si>
  <si>
    <t>매출액</t>
    <phoneticPr fontId="4" type="noConversion"/>
  </si>
  <si>
    <t>TypeA</t>
    <phoneticPr fontId="4" type="noConversion"/>
  </si>
  <si>
    <t>TypeB</t>
    <phoneticPr fontId="4" type="noConversion"/>
  </si>
  <si>
    <t>TypeC</t>
    <phoneticPr fontId="4" type="noConversion"/>
  </si>
  <si>
    <t>청소세탁비</t>
    <phoneticPr fontId="4" type="noConversion"/>
  </si>
  <si>
    <t>예약수수료</t>
    <phoneticPr fontId="4" type="noConversion"/>
  </si>
  <si>
    <t>수도광열비</t>
    <phoneticPr fontId="4" type="noConversion"/>
  </si>
  <si>
    <t>광고홍보비</t>
    <phoneticPr fontId="4" type="noConversion"/>
  </si>
  <si>
    <t>객실운영팀</t>
    <phoneticPr fontId="4" type="noConversion"/>
  </si>
  <si>
    <t>경영지원팀</t>
    <phoneticPr fontId="4" type="noConversion"/>
  </si>
  <si>
    <t>마케팅팀</t>
    <phoneticPr fontId="4" type="noConversion"/>
  </si>
  <si>
    <t>시설관리팀</t>
    <phoneticPr fontId="4" type="noConversion"/>
  </si>
  <si>
    <t>시작일</t>
    <phoneticPr fontId="4" type="noConversion"/>
  </si>
  <si>
    <t>종료일</t>
    <phoneticPr fontId="4" type="noConversion"/>
  </si>
  <si>
    <t>연도</t>
    <phoneticPr fontId="4" type="noConversion"/>
  </si>
  <si>
    <t>월</t>
    <phoneticPr fontId="4" type="noConversion"/>
  </si>
  <si>
    <t>일수</t>
    <phoneticPr fontId="4" type="noConversion"/>
  </si>
  <si>
    <t>연간일수</t>
    <phoneticPr fontId="4" type="noConversion"/>
  </si>
  <si>
    <t>Index</t>
    <phoneticPr fontId="4" type="noConversion"/>
  </si>
  <si>
    <t>구분</t>
    <phoneticPr fontId="4" type="noConversion"/>
  </si>
  <si>
    <t>Data1</t>
    <phoneticPr fontId="4" type="noConversion"/>
  </si>
  <si>
    <t>Data2</t>
    <phoneticPr fontId="4" type="noConversion"/>
  </si>
  <si>
    <t>Data3</t>
    <phoneticPr fontId="4" type="noConversion"/>
  </si>
  <si>
    <t>Data4</t>
    <phoneticPr fontId="4" type="noConversion"/>
  </si>
  <si>
    <t>합계</t>
    <phoneticPr fontId="4" type="noConversion"/>
  </si>
  <si>
    <t>시작시점</t>
    <phoneticPr fontId="4" type="noConversion"/>
  </si>
  <si>
    <t>종료시점</t>
    <phoneticPr fontId="4" type="noConversion"/>
  </si>
  <si>
    <t>호텔운영기간</t>
    <phoneticPr fontId="4" type="noConversion"/>
  </si>
  <si>
    <t>호텔운영기간 누적</t>
    <phoneticPr fontId="4" type="noConversion"/>
  </si>
  <si>
    <t>운영지수</t>
    <phoneticPr fontId="4" type="noConversion"/>
  </si>
  <si>
    <t>연간상승률</t>
    <phoneticPr fontId="4" type="noConversion"/>
  </si>
  <si>
    <t>연차</t>
    <phoneticPr fontId="4" type="noConversion"/>
  </si>
  <si>
    <t>자금조달지수</t>
    <phoneticPr fontId="4" type="noConversion"/>
  </si>
  <si>
    <t>운영비</t>
    <phoneticPr fontId="4" type="noConversion"/>
  </si>
  <si>
    <t>인건비</t>
    <phoneticPr fontId="4" type="noConversion"/>
  </si>
  <si>
    <t>자기자본 유입</t>
    <phoneticPr fontId="4" type="noConversion"/>
  </si>
  <si>
    <t>간격</t>
    <phoneticPr fontId="4" type="noConversion"/>
  </si>
  <si>
    <t>객실수입</t>
    <phoneticPr fontId="4" type="noConversion"/>
  </si>
  <si>
    <t>객실수</t>
    <phoneticPr fontId="4" type="noConversion"/>
  </si>
  <si>
    <t>사용불가객실수(대수선 기간)</t>
    <phoneticPr fontId="4" type="noConversion"/>
  </si>
  <si>
    <t>객실판매비율(OCC rate)</t>
    <phoneticPr fontId="4" type="noConversion"/>
  </si>
  <si>
    <t>기본가정</t>
    <phoneticPr fontId="4" type="noConversion"/>
  </si>
  <si>
    <t>단위</t>
    <phoneticPr fontId="4" type="noConversion"/>
  </si>
  <si>
    <t>월별 객실판매비율 가정</t>
    <phoneticPr fontId="4" type="noConversion"/>
  </si>
  <si>
    <t>월별 판매단가 가정</t>
    <phoneticPr fontId="4" type="noConversion"/>
  </si>
  <si>
    <t>가정</t>
    <phoneticPr fontId="4" type="noConversion"/>
  </si>
  <si>
    <t>운영수입</t>
    <phoneticPr fontId="4" type="noConversion"/>
  </si>
  <si>
    <t>운영비용</t>
    <phoneticPr fontId="4" type="noConversion"/>
  </si>
  <si>
    <t>기본수도광열비</t>
    <phoneticPr fontId="4" type="noConversion"/>
  </si>
  <si>
    <t>관리운영비</t>
    <phoneticPr fontId="4" type="noConversion"/>
  </si>
  <si>
    <t>연 광고홍보비 예산</t>
    <phoneticPr fontId="4" type="noConversion"/>
  </si>
  <si>
    <t>원</t>
    <phoneticPr fontId="4" type="noConversion"/>
  </si>
  <si>
    <t>천원</t>
  </si>
  <si>
    <t>천원</t>
    <phoneticPr fontId="4" type="noConversion"/>
  </si>
  <si>
    <t>비품 등 기타운영비</t>
    <phoneticPr fontId="4" type="noConversion"/>
  </si>
  <si>
    <t>임원</t>
    <phoneticPr fontId="4" type="noConversion"/>
  </si>
  <si>
    <t>정규직</t>
    <phoneticPr fontId="4" type="noConversion"/>
  </si>
  <si>
    <t>정규직</t>
  </si>
  <si>
    <t>임원</t>
  </si>
  <si>
    <t>경영지원팀</t>
  </si>
  <si>
    <t>마케팅팀</t>
  </si>
  <si>
    <t>시설관리팀</t>
  </si>
  <si>
    <t>인원</t>
  </si>
  <si>
    <t>인원</t>
    <phoneticPr fontId="4" type="noConversion"/>
  </si>
  <si>
    <t>연봉(천원)</t>
  </si>
  <si>
    <t>연봉(천원)</t>
    <phoneticPr fontId="4" type="noConversion"/>
  </si>
  <si>
    <t>임시직</t>
  </si>
  <si>
    <t>임시직</t>
    <phoneticPr fontId="4" type="noConversion"/>
  </si>
  <si>
    <t>객실운영비</t>
    <phoneticPr fontId="4" type="noConversion"/>
  </si>
  <si>
    <t>시설관리비</t>
    <phoneticPr fontId="4" type="noConversion"/>
  </si>
  <si>
    <t>통상수선비</t>
    <phoneticPr fontId="4" type="noConversion"/>
  </si>
  <si>
    <t>대수선공사비(CAPEX)</t>
    <phoneticPr fontId="4" type="noConversion"/>
  </si>
  <si>
    <t>자기자본</t>
    <phoneticPr fontId="4" type="noConversion"/>
  </si>
  <si>
    <t>금액(천원)</t>
    <phoneticPr fontId="4" type="noConversion"/>
  </si>
  <si>
    <t>배당금 지급</t>
    <phoneticPr fontId="4" type="noConversion"/>
  </si>
  <si>
    <t>차입금</t>
    <phoneticPr fontId="4" type="noConversion"/>
  </si>
  <si>
    <t>차입금 유입</t>
    <phoneticPr fontId="4" type="noConversion"/>
  </si>
  <si>
    <t>차입이자 지급</t>
    <phoneticPr fontId="4" type="noConversion"/>
  </si>
  <si>
    <t>차입원금 상환</t>
    <phoneticPr fontId="4" type="noConversion"/>
  </si>
  <si>
    <t>차입금 잔액</t>
    <phoneticPr fontId="4" type="noConversion"/>
  </si>
  <si>
    <t>자금조달 현금흐름</t>
    <phoneticPr fontId="4" type="noConversion"/>
  </si>
  <si>
    <t>Cashflow(M)</t>
    <phoneticPr fontId="4" type="noConversion"/>
  </si>
  <si>
    <t>기초현금</t>
    <phoneticPr fontId="4" type="noConversion"/>
  </si>
  <si>
    <t>자금조달소요</t>
    <phoneticPr fontId="4" type="noConversion"/>
  </si>
  <si>
    <t>자산매입</t>
    <phoneticPr fontId="4" type="noConversion"/>
  </si>
  <si>
    <t>자산매입대금</t>
    <phoneticPr fontId="4" type="noConversion"/>
  </si>
  <si>
    <t>자산매입지수</t>
    <phoneticPr fontId="4" type="noConversion"/>
  </si>
  <si>
    <t>자산의 매입</t>
    <phoneticPr fontId="4" type="noConversion"/>
  </si>
  <si>
    <t>매입부수비용 지급</t>
    <phoneticPr fontId="4" type="noConversion"/>
  </si>
  <si>
    <t>자금의 조달 및 소요</t>
    <phoneticPr fontId="4" type="noConversion"/>
  </si>
  <si>
    <t>자산매입 현금흐름</t>
    <phoneticPr fontId="4" type="noConversion"/>
  </si>
  <si>
    <t>자금의 조달</t>
    <phoneticPr fontId="4" type="noConversion"/>
  </si>
  <si>
    <t>차입원리금 상환</t>
    <phoneticPr fontId="4" type="noConversion"/>
  </si>
  <si>
    <t>현금잔액</t>
    <phoneticPr fontId="4" type="noConversion"/>
  </si>
  <si>
    <t>자기자본 배당</t>
    <phoneticPr fontId="4" type="noConversion"/>
  </si>
  <si>
    <t>배당률</t>
    <phoneticPr fontId="4" type="noConversion"/>
  </si>
  <si>
    <t>최초배당일</t>
    <phoneticPr fontId="4" type="noConversion"/>
  </si>
  <si>
    <t>기말현금</t>
    <phoneticPr fontId="4" type="noConversion"/>
  </si>
  <si>
    <t>사업의 개요</t>
    <phoneticPr fontId="4" type="noConversion"/>
  </si>
  <si>
    <t>FS호텔</t>
    <phoneticPr fontId="4" type="noConversion"/>
  </si>
  <si>
    <t>서울시 강남구 테헤란로</t>
    <phoneticPr fontId="4" type="noConversion"/>
  </si>
  <si>
    <t>지하1층/지상10층</t>
    <phoneticPr fontId="4" type="noConversion"/>
  </si>
  <si>
    <t>사업의 내용</t>
  </si>
  <si>
    <t>호텔건물 매입 및 운영 사업</t>
    <phoneticPr fontId="4" type="noConversion"/>
  </si>
  <si>
    <t>객실</t>
    <phoneticPr fontId="4" type="noConversion"/>
  </si>
  <si>
    <t>자금의 조달 가정</t>
    <phoneticPr fontId="4" type="noConversion"/>
  </si>
  <si>
    <t>조달금액</t>
    <phoneticPr fontId="4" type="noConversion"/>
  </si>
  <si>
    <t>매년말 잔여현금흐름의</t>
    <phoneticPr fontId="4" type="noConversion"/>
  </si>
  <si>
    <t>차입금액</t>
    <phoneticPr fontId="4" type="noConversion"/>
  </si>
  <si>
    <t>매 3개월마다</t>
    <phoneticPr fontId="4" type="noConversion"/>
  </si>
  <si>
    <t>차입이자율</t>
    <phoneticPr fontId="4" type="noConversion"/>
  </si>
  <si>
    <t>매 1개월마다</t>
    <phoneticPr fontId="4" type="noConversion"/>
  </si>
  <si>
    <t>운영수입 가정</t>
    <phoneticPr fontId="4" type="noConversion"/>
  </si>
  <si>
    <t>건물명</t>
  </si>
  <si>
    <t>주소</t>
  </si>
  <si>
    <t>건물규모</t>
  </si>
  <si>
    <t>객실운영비 가정</t>
    <phoneticPr fontId="4" type="noConversion"/>
  </si>
  <si>
    <t>관리운영비 가정</t>
    <phoneticPr fontId="4" type="noConversion"/>
  </si>
  <si>
    <t>월평균</t>
    <phoneticPr fontId="4" type="noConversion"/>
  </si>
  <si>
    <t>인건비 가정</t>
    <phoneticPr fontId="4" type="noConversion"/>
  </si>
  <si>
    <t>시설관리비 가정</t>
    <phoneticPr fontId="4" type="noConversion"/>
  </si>
  <si>
    <t>주요 기간가정</t>
    <phoneticPr fontId="4" type="noConversion"/>
  </si>
  <si>
    <t>자산매입 일정</t>
    <phoneticPr fontId="4" type="noConversion"/>
  </si>
  <si>
    <t>자금조달 일정</t>
    <phoneticPr fontId="4" type="noConversion"/>
  </si>
  <si>
    <t>차입원금 상환주기</t>
    <phoneticPr fontId="4" type="noConversion"/>
  </si>
  <si>
    <t>개월</t>
    <phoneticPr fontId="4" type="noConversion"/>
  </si>
  <si>
    <t>모델 시작일</t>
    <phoneticPr fontId="4" type="noConversion"/>
  </si>
  <si>
    <t>대수선공사비</t>
    <phoneticPr fontId="4" type="noConversion"/>
  </si>
  <si>
    <t>수선시작일</t>
    <phoneticPr fontId="4" type="noConversion"/>
  </si>
  <si>
    <t>수선종료일</t>
    <phoneticPr fontId="4" type="noConversion"/>
  </si>
  <si>
    <t>객실당금액</t>
    <phoneticPr fontId="4" type="noConversion"/>
  </si>
  <si>
    <t>판매 객실당금액</t>
    <phoneticPr fontId="4" type="noConversion"/>
  </si>
  <si>
    <t>물가상승률</t>
    <phoneticPr fontId="4" type="noConversion"/>
  </si>
  <si>
    <t>대수선 일정</t>
    <phoneticPr fontId="4" type="noConversion"/>
  </si>
  <si>
    <t>typeA</t>
    <phoneticPr fontId="4" type="noConversion"/>
  </si>
  <si>
    <t>typeB</t>
    <phoneticPr fontId="4" type="noConversion"/>
  </si>
  <si>
    <t>typeC</t>
    <phoneticPr fontId="4" type="noConversion"/>
  </si>
  <si>
    <t>연간상승률 가정</t>
    <phoneticPr fontId="4" type="noConversion"/>
  </si>
  <si>
    <t>기본 기간가정</t>
    <phoneticPr fontId="4" type="noConversion"/>
  </si>
  <si>
    <t>Cashflow(Y)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</si>
</sst>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#,##0_ "/>
    <numFmt numFmtId="178" formatCode="0.0%"/>
  </numFmts>
  <fonts count="7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name val="맑은 고딕"/>
      <family val="2"/>
      <charset val="129"/>
      <scheme val="minor"/>
    </font>
    <font>
      <b/>
      <sz val="12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3" fillId="2" borderId="0" xfId="0" applyFont="1" applyFill="1">
      <alignment vertical="center"/>
    </xf>
    <xf numFmtId="176" fontId="3" fillId="2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178" fontId="0" fillId="0" borderId="0" xfId="1" applyNumberFormat="1" applyFont="1">
      <alignment vertical="center"/>
    </xf>
    <xf numFmtId="0" fontId="6" fillId="0" borderId="0" xfId="0" applyFont="1">
      <alignment vertical="center"/>
    </xf>
    <xf numFmtId="177" fontId="0" fillId="0" borderId="0" xfId="0" applyNumberFormat="1">
      <alignment vertical="center"/>
    </xf>
    <xf numFmtId="177" fontId="0" fillId="3" borderId="0" xfId="0" applyNumberFormat="1" applyFill="1">
      <alignment vertical="center"/>
    </xf>
    <xf numFmtId="38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38" fontId="0" fillId="3" borderId="0" xfId="0" applyNumberFormat="1" applyFill="1">
      <alignment vertical="center"/>
    </xf>
    <xf numFmtId="0" fontId="3" fillId="3" borderId="0" xfId="0" applyFont="1" applyFill="1">
      <alignment vertical="center"/>
    </xf>
    <xf numFmtId="0" fontId="5" fillId="3" borderId="0" xfId="0" applyFont="1" applyFill="1">
      <alignment vertical="center"/>
    </xf>
    <xf numFmtId="0" fontId="3" fillId="0" borderId="0" xfId="0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5CD4-2E9C-2B4E-A16B-C5FD313F4D2E}">
  <sheetPr codeName="Sheet1"/>
  <dimension ref="A1:AC57"/>
  <sheetViews>
    <sheetView view="pageBreakPreview" topLeftCell="H21" zoomScale="130" zoomScaleNormal="100" zoomScaleSheetLayoutView="130" workbookViewId="0">
      <selection activeCell="Q40" sqref="Q40:AB41"/>
    </sheetView>
  </sheetViews>
  <sheetFormatPr baseColWidth="10" defaultRowHeight="18"/>
  <cols>
    <col min="1" max="4" width="2.7109375" customWidth="1"/>
    <col min="7" max="8" width="10.85546875" bestFit="1" customWidth="1"/>
    <col min="9" max="9" width="11.28515625" bestFit="1" customWidth="1"/>
    <col min="10" max="10" width="10.85546875" bestFit="1" customWidth="1"/>
    <col min="12" max="15" width="2.7109375" customWidth="1"/>
    <col min="17" max="20" width="10.85546875" bestFit="1" customWidth="1"/>
    <col min="21" max="21" width="10.7109375" customWidth="1"/>
    <col min="22" max="23" width="10.85546875" bestFit="1" customWidth="1"/>
  </cols>
  <sheetData>
    <row r="1" spans="1:28">
      <c r="A1" s="8" t="s">
        <v>49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3" spans="1:28">
      <c r="B3" s="8" t="s">
        <v>102</v>
      </c>
      <c r="C3" s="6"/>
      <c r="D3" s="6"/>
      <c r="E3" s="6"/>
      <c r="F3" s="6"/>
      <c r="G3" s="6"/>
      <c r="H3" s="6"/>
      <c r="I3" s="6"/>
      <c r="J3" s="6"/>
      <c r="M3" s="8" t="s">
        <v>45</v>
      </c>
      <c r="N3" s="6"/>
      <c r="O3" s="6"/>
      <c r="P3" s="6"/>
      <c r="Q3" s="6"/>
      <c r="R3" s="6"/>
      <c r="S3" s="6"/>
      <c r="T3" s="6"/>
      <c r="U3" s="6"/>
    </row>
    <row r="4" spans="1:28">
      <c r="B4" s="21" t="s">
        <v>102</v>
      </c>
      <c r="C4" s="20"/>
      <c r="D4" s="20"/>
      <c r="E4" s="20"/>
      <c r="F4" s="20"/>
      <c r="G4" s="20"/>
      <c r="H4" s="20"/>
      <c r="I4" s="20"/>
      <c r="J4" s="20"/>
      <c r="M4" s="11" t="s">
        <v>45</v>
      </c>
      <c r="N4" s="11"/>
      <c r="O4" s="11"/>
      <c r="P4" s="11"/>
      <c r="Q4" s="11"/>
      <c r="R4" s="11"/>
      <c r="S4" s="11"/>
      <c r="T4" s="11"/>
      <c r="U4" s="11"/>
    </row>
    <row r="5" spans="1:28">
      <c r="B5" s="11"/>
      <c r="C5" t="s">
        <v>106</v>
      </c>
      <c r="I5" s="18" t="s">
        <v>107</v>
      </c>
      <c r="M5" s="11"/>
      <c r="N5" t="s">
        <v>46</v>
      </c>
      <c r="T5" s="15">
        <v>1000</v>
      </c>
      <c r="U5" t="s">
        <v>55</v>
      </c>
    </row>
    <row r="6" spans="1:28">
      <c r="B6" s="11"/>
      <c r="C6" t="s">
        <v>117</v>
      </c>
      <c r="I6" s="18" t="s">
        <v>103</v>
      </c>
      <c r="T6" s="15"/>
    </row>
    <row r="7" spans="1:28">
      <c r="B7" s="11"/>
      <c r="C7" t="s">
        <v>118</v>
      </c>
      <c r="I7" s="18" t="s">
        <v>104</v>
      </c>
    </row>
    <row r="8" spans="1:28">
      <c r="B8" s="11"/>
      <c r="C8" t="s">
        <v>119</v>
      </c>
      <c r="I8" s="18" t="s">
        <v>105</v>
      </c>
      <c r="M8" s="8" t="s">
        <v>116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>
      <c r="B9" s="11" t="s">
        <v>42</v>
      </c>
      <c r="C9" s="11"/>
      <c r="D9" s="11"/>
      <c r="E9" s="11"/>
      <c r="F9" s="11"/>
      <c r="G9" s="11"/>
      <c r="H9" s="11"/>
      <c r="I9" s="19">
        <v>100</v>
      </c>
      <c r="J9" s="11" t="s">
        <v>108</v>
      </c>
      <c r="M9" s="11" t="s">
        <v>47</v>
      </c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28">
      <c r="B10" s="11"/>
      <c r="C10" t="s">
        <v>5</v>
      </c>
      <c r="I10" s="17">
        <v>40</v>
      </c>
      <c r="J10" t="s">
        <v>108</v>
      </c>
      <c r="M10" s="11"/>
      <c r="N10" t="s">
        <v>19</v>
      </c>
      <c r="Q10">
        <v>1</v>
      </c>
      <c r="R10">
        <v>2</v>
      </c>
      <c r="S10">
        <v>3</v>
      </c>
      <c r="T10">
        <v>4</v>
      </c>
      <c r="U10">
        <v>5</v>
      </c>
      <c r="V10">
        <v>6</v>
      </c>
      <c r="W10">
        <v>7</v>
      </c>
      <c r="X10">
        <v>8</v>
      </c>
      <c r="Y10">
        <v>9</v>
      </c>
      <c r="Z10">
        <v>10</v>
      </c>
      <c r="AA10">
        <v>11</v>
      </c>
      <c r="AB10">
        <v>12</v>
      </c>
    </row>
    <row r="11" spans="1:28">
      <c r="B11" s="11"/>
      <c r="C11" t="s">
        <v>6</v>
      </c>
      <c r="I11" s="17">
        <v>40</v>
      </c>
      <c r="J11" t="s">
        <v>108</v>
      </c>
      <c r="M11" s="11"/>
      <c r="N11" t="s">
        <v>5</v>
      </c>
      <c r="Q11" s="13">
        <v>0.9</v>
      </c>
      <c r="R11" s="13">
        <v>0.85</v>
      </c>
      <c r="S11" s="13">
        <v>0.8</v>
      </c>
      <c r="T11" s="13">
        <v>0.8</v>
      </c>
      <c r="U11" s="13">
        <v>0.8</v>
      </c>
      <c r="V11" s="13">
        <v>0.7</v>
      </c>
      <c r="W11" s="13">
        <v>0.9</v>
      </c>
      <c r="X11" s="13">
        <v>0.9</v>
      </c>
      <c r="Y11" s="13">
        <v>0.8</v>
      </c>
      <c r="Z11" s="13">
        <v>0.8</v>
      </c>
      <c r="AA11" s="13">
        <v>0.7</v>
      </c>
      <c r="AB11" s="13">
        <v>0.9</v>
      </c>
    </row>
    <row r="12" spans="1:28">
      <c r="B12" s="11"/>
      <c r="C12" t="s">
        <v>7</v>
      </c>
      <c r="I12" s="17">
        <v>20</v>
      </c>
      <c r="J12" t="s">
        <v>108</v>
      </c>
      <c r="M12" s="11"/>
      <c r="N12" t="s">
        <v>6</v>
      </c>
      <c r="Q12" s="13">
        <v>0.9</v>
      </c>
      <c r="R12" s="13">
        <v>0.85</v>
      </c>
      <c r="S12" s="13">
        <v>0.8</v>
      </c>
      <c r="T12" s="13">
        <v>0.8</v>
      </c>
      <c r="U12" s="13">
        <v>0.8</v>
      </c>
      <c r="V12" s="13">
        <v>0.7</v>
      </c>
      <c r="W12" s="13">
        <v>0.9</v>
      </c>
      <c r="X12" s="13">
        <v>0.9</v>
      </c>
      <c r="Y12" s="13">
        <v>0.8</v>
      </c>
      <c r="Z12" s="13">
        <v>0.8</v>
      </c>
      <c r="AA12" s="13">
        <v>0.7</v>
      </c>
      <c r="AB12" s="13">
        <v>0.9</v>
      </c>
    </row>
    <row r="13" spans="1:28">
      <c r="B13" s="11" t="s">
        <v>91</v>
      </c>
      <c r="C13" s="11"/>
      <c r="D13" s="11"/>
      <c r="E13" s="11"/>
      <c r="F13" s="11"/>
      <c r="G13" s="11"/>
      <c r="H13" s="11"/>
      <c r="I13" s="11"/>
      <c r="J13" s="11"/>
      <c r="M13" s="11"/>
      <c r="N13" t="s">
        <v>7</v>
      </c>
      <c r="Q13" s="13">
        <v>0.85</v>
      </c>
      <c r="R13" s="13">
        <v>0.8</v>
      </c>
      <c r="S13" s="13">
        <v>0.7</v>
      </c>
      <c r="T13" s="13">
        <v>0.7</v>
      </c>
      <c r="U13" s="13">
        <v>0.75</v>
      </c>
      <c r="V13" s="13">
        <v>0.7</v>
      </c>
      <c r="W13" s="13">
        <v>0.85</v>
      </c>
      <c r="X13" s="13">
        <v>0.85</v>
      </c>
      <c r="Y13" s="13">
        <v>0.75</v>
      </c>
      <c r="Z13" s="13">
        <v>0.75</v>
      </c>
      <c r="AA13" s="13">
        <v>0.7</v>
      </c>
      <c r="AB13" s="13">
        <v>0.9</v>
      </c>
    </row>
    <row r="14" spans="1:28">
      <c r="B14" s="11"/>
      <c r="C14" t="s">
        <v>91</v>
      </c>
      <c r="I14" s="17">
        <v>18000000</v>
      </c>
      <c r="J14" t="s">
        <v>57</v>
      </c>
      <c r="M14" s="11" t="s">
        <v>48</v>
      </c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28">
      <c r="B15" s="11"/>
      <c r="C15" t="s">
        <v>92</v>
      </c>
      <c r="I15" s="17">
        <v>1000000</v>
      </c>
      <c r="J15" t="s">
        <v>57</v>
      </c>
      <c r="M15" s="11"/>
      <c r="N15" t="s">
        <v>19</v>
      </c>
      <c r="Q15">
        <v>1</v>
      </c>
      <c r="R15">
        <v>2</v>
      </c>
      <c r="S15">
        <v>3</v>
      </c>
      <c r="T15">
        <v>4</v>
      </c>
      <c r="U15">
        <v>5</v>
      </c>
      <c r="V15">
        <v>6</v>
      </c>
      <c r="W15">
        <v>7</v>
      </c>
      <c r="X15">
        <v>8</v>
      </c>
      <c r="Y15">
        <v>9</v>
      </c>
      <c r="Z15">
        <v>10</v>
      </c>
      <c r="AA15">
        <v>11</v>
      </c>
      <c r="AB15">
        <v>12</v>
      </c>
    </row>
    <row r="16" spans="1:28">
      <c r="M16" s="11"/>
      <c r="N16" t="s">
        <v>5</v>
      </c>
      <c r="Q16" s="15">
        <v>130000</v>
      </c>
      <c r="R16" s="15">
        <v>130000</v>
      </c>
      <c r="S16" s="15">
        <v>100000</v>
      </c>
      <c r="T16" s="15">
        <v>100000</v>
      </c>
      <c r="U16" s="15">
        <v>100000</v>
      </c>
      <c r="V16" s="15">
        <v>100000</v>
      </c>
      <c r="W16" s="15">
        <v>130000</v>
      </c>
      <c r="X16" s="15">
        <v>130000</v>
      </c>
      <c r="Y16" s="15">
        <v>100000</v>
      </c>
      <c r="Z16" s="15">
        <v>100000</v>
      </c>
      <c r="AA16" s="15">
        <v>100000</v>
      </c>
      <c r="AB16" s="15">
        <v>130000</v>
      </c>
    </row>
    <row r="17" spans="2:28">
      <c r="M17" s="11"/>
      <c r="N17" t="s">
        <v>6</v>
      </c>
      <c r="Q17" s="15">
        <v>150000</v>
      </c>
      <c r="R17" s="15">
        <v>150000</v>
      </c>
      <c r="S17" s="15">
        <v>120000</v>
      </c>
      <c r="T17" s="15">
        <v>120000</v>
      </c>
      <c r="U17" s="15">
        <v>120000</v>
      </c>
      <c r="V17" s="15">
        <v>120000</v>
      </c>
      <c r="W17" s="15">
        <v>150000</v>
      </c>
      <c r="X17" s="15">
        <v>150000</v>
      </c>
      <c r="Y17" s="15">
        <v>120000</v>
      </c>
      <c r="Z17" s="15">
        <v>120000</v>
      </c>
      <c r="AA17" s="15">
        <v>120000</v>
      </c>
      <c r="AB17" s="15">
        <v>150000</v>
      </c>
    </row>
    <row r="18" spans="2:28">
      <c r="B18" s="8" t="s">
        <v>125</v>
      </c>
      <c r="C18" s="6"/>
      <c r="D18" s="6"/>
      <c r="E18" s="6"/>
      <c r="F18" s="6"/>
      <c r="G18" s="6"/>
      <c r="H18" s="6"/>
      <c r="I18" s="6"/>
      <c r="J18" s="6"/>
      <c r="M18" s="11"/>
      <c r="N18" t="s">
        <v>7</v>
      </c>
      <c r="Q18" s="15">
        <v>250000</v>
      </c>
      <c r="R18" s="15">
        <v>250000</v>
      </c>
      <c r="S18" s="15">
        <v>200000</v>
      </c>
      <c r="T18" s="15">
        <v>200000</v>
      </c>
      <c r="U18" s="15">
        <v>200000</v>
      </c>
      <c r="V18" s="15">
        <v>200000</v>
      </c>
      <c r="W18" s="15">
        <v>250000</v>
      </c>
      <c r="X18" s="15">
        <v>250000</v>
      </c>
      <c r="Y18" s="15">
        <v>200000</v>
      </c>
      <c r="Z18" s="15">
        <v>200000</v>
      </c>
      <c r="AA18" s="15">
        <v>200000</v>
      </c>
      <c r="AB18" s="15">
        <v>250000</v>
      </c>
    </row>
    <row r="19" spans="2:28">
      <c r="B19" s="11" t="s">
        <v>142</v>
      </c>
      <c r="C19" s="11"/>
      <c r="D19" s="11"/>
      <c r="E19" s="11"/>
      <c r="F19" s="11"/>
      <c r="G19" s="11"/>
      <c r="H19" s="11"/>
      <c r="I19" s="12"/>
      <c r="J19" s="12"/>
    </row>
    <row r="20" spans="2:28">
      <c r="B20" s="11"/>
      <c r="C20" t="s">
        <v>130</v>
      </c>
      <c r="I20" s="1">
        <v>45261</v>
      </c>
    </row>
    <row r="21" spans="2:28">
      <c r="B21" s="11"/>
      <c r="C21" t="s">
        <v>31</v>
      </c>
      <c r="I21" s="1">
        <v>45292</v>
      </c>
      <c r="J21" s="1">
        <v>46387</v>
      </c>
      <c r="M21" s="8" t="s">
        <v>120</v>
      </c>
      <c r="N21" s="6"/>
      <c r="O21" s="6"/>
      <c r="P21" s="6"/>
      <c r="Q21" s="6"/>
      <c r="R21" s="6"/>
      <c r="S21" s="6"/>
      <c r="T21" s="6"/>
      <c r="U21" s="6"/>
      <c r="W21" s="22"/>
    </row>
    <row r="22" spans="2:28">
      <c r="B22" s="11" t="s">
        <v>126</v>
      </c>
      <c r="C22" s="11"/>
      <c r="D22" s="11"/>
      <c r="E22" s="11"/>
      <c r="F22" s="11"/>
      <c r="G22" s="11"/>
      <c r="H22" s="11"/>
      <c r="I22" s="11"/>
      <c r="J22" s="11"/>
      <c r="M22" s="11" t="s">
        <v>8</v>
      </c>
      <c r="N22" s="11"/>
      <c r="O22" s="11"/>
      <c r="P22" s="11"/>
      <c r="Q22" s="11"/>
      <c r="R22" s="11"/>
      <c r="S22" s="11"/>
      <c r="T22" s="19"/>
      <c r="U22" s="11"/>
    </row>
    <row r="23" spans="2:28">
      <c r="B23" s="11"/>
      <c r="C23" t="s">
        <v>91</v>
      </c>
      <c r="I23" s="1">
        <v>45291</v>
      </c>
      <c r="M23" s="11"/>
      <c r="N23" t="s">
        <v>5</v>
      </c>
      <c r="T23" s="17">
        <v>10000</v>
      </c>
      <c r="U23" t="s">
        <v>55</v>
      </c>
    </row>
    <row r="24" spans="2:28">
      <c r="B24" s="11"/>
      <c r="C24" t="s">
        <v>92</v>
      </c>
      <c r="I24" s="1">
        <v>45291</v>
      </c>
      <c r="M24" s="11"/>
      <c r="N24" t="s">
        <v>6</v>
      </c>
      <c r="T24" s="17">
        <v>12000</v>
      </c>
      <c r="U24" s="1" t="s">
        <v>55</v>
      </c>
    </row>
    <row r="25" spans="2:28">
      <c r="B25" s="11" t="s">
        <v>127</v>
      </c>
      <c r="C25" s="11"/>
      <c r="D25" s="11"/>
      <c r="E25" s="11"/>
      <c r="F25" s="11"/>
      <c r="G25" s="11"/>
      <c r="H25" s="11"/>
      <c r="I25" s="12" t="s">
        <v>29</v>
      </c>
      <c r="J25" s="12" t="s">
        <v>30</v>
      </c>
      <c r="M25" s="11"/>
      <c r="N25" t="s">
        <v>7</v>
      </c>
      <c r="T25" s="17">
        <v>20000</v>
      </c>
      <c r="U25" s="1" t="s">
        <v>55</v>
      </c>
    </row>
    <row r="26" spans="2:28">
      <c r="B26" s="11"/>
      <c r="C26" t="s">
        <v>39</v>
      </c>
      <c r="I26" s="1">
        <v>45291</v>
      </c>
      <c r="M26" s="11" t="s">
        <v>10</v>
      </c>
      <c r="N26" s="11"/>
      <c r="O26" s="11"/>
      <c r="P26" s="11"/>
      <c r="Q26" s="11"/>
      <c r="R26" s="11"/>
      <c r="S26" s="11"/>
      <c r="T26" s="19"/>
      <c r="U26" s="11"/>
    </row>
    <row r="27" spans="2:28">
      <c r="B27" s="11"/>
      <c r="C27" t="s">
        <v>80</v>
      </c>
      <c r="I27" s="1">
        <v>45291</v>
      </c>
      <c r="M27" s="11"/>
      <c r="N27" t="s">
        <v>5</v>
      </c>
      <c r="T27" s="17">
        <v>5000</v>
      </c>
      <c r="U27" t="s">
        <v>55</v>
      </c>
    </row>
    <row r="28" spans="2:28">
      <c r="B28" s="11"/>
      <c r="C28" t="s">
        <v>81</v>
      </c>
      <c r="I28" s="1">
        <v>45292</v>
      </c>
      <c r="J28" s="1">
        <v>46387</v>
      </c>
      <c r="M28" s="11"/>
      <c r="N28" t="s">
        <v>6</v>
      </c>
      <c r="T28" s="17">
        <v>6000</v>
      </c>
      <c r="U28" s="1" t="s">
        <v>55</v>
      </c>
    </row>
    <row r="29" spans="2:28">
      <c r="B29" s="11"/>
      <c r="C29" t="s">
        <v>82</v>
      </c>
      <c r="I29" s="1">
        <v>45292</v>
      </c>
      <c r="J29" s="1">
        <v>46387</v>
      </c>
      <c r="M29" s="11"/>
      <c r="N29" t="s">
        <v>7</v>
      </c>
      <c r="T29" s="17">
        <v>10000</v>
      </c>
      <c r="U29" s="1" t="s">
        <v>55</v>
      </c>
    </row>
    <row r="30" spans="2:28">
      <c r="B30" s="11"/>
      <c r="C30" t="s">
        <v>128</v>
      </c>
      <c r="I30" s="17">
        <v>3</v>
      </c>
      <c r="J30" s="1" t="s">
        <v>129</v>
      </c>
      <c r="M30" s="11"/>
      <c r="N30" t="s">
        <v>52</v>
      </c>
      <c r="T30" s="17">
        <v>3000000</v>
      </c>
      <c r="U30" s="1" t="s">
        <v>55</v>
      </c>
    </row>
    <row r="31" spans="2:28">
      <c r="B31" s="11" t="s">
        <v>141</v>
      </c>
      <c r="C31" s="11"/>
      <c r="D31" s="11"/>
      <c r="E31" s="11"/>
      <c r="F31" s="11"/>
      <c r="G31" s="11"/>
      <c r="H31" s="11"/>
      <c r="I31" s="12"/>
      <c r="J31" s="12"/>
      <c r="M31" s="11" t="s">
        <v>9</v>
      </c>
      <c r="N31" s="11"/>
      <c r="O31" s="11"/>
      <c r="P31" s="11"/>
      <c r="Q31" s="11"/>
      <c r="R31" s="12"/>
      <c r="S31" s="12"/>
      <c r="T31" s="12"/>
      <c r="U31" s="12"/>
    </row>
    <row r="32" spans="2:28">
      <c r="B32" s="11"/>
      <c r="C32" t="s">
        <v>3</v>
      </c>
      <c r="I32" s="5">
        <v>0.05</v>
      </c>
      <c r="M32" s="11"/>
      <c r="N32" t="s">
        <v>5</v>
      </c>
      <c r="R32" s="13"/>
      <c r="T32" s="13">
        <v>0.03</v>
      </c>
    </row>
    <row r="33" spans="2:29">
      <c r="B33" s="11"/>
      <c r="C33" t="s">
        <v>37</v>
      </c>
      <c r="I33" s="5">
        <v>0.03</v>
      </c>
      <c r="M33" s="11"/>
      <c r="N33" t="s">
        <v>6</v>
      </c>
      <c r="R33" s="13"/>
      <c r="S33" s="1"/>
      <c r="T33" s="13">
        <v>0.03</v>
      </c>
      <c r="U33" s="1"/>
    </row>
    <row r="34" spans="2:29">
      <c r="B34" s="11"/>
      <c r="C34" t="s">
        <v>38</v>
      </c>
      <c r="I34" s="5">
        <v>0.05</v>
      </c>
      <c r="M34" s="11"/>
      <c r="N34" t="s">
        <v>7</v>
      </c>
      <c r="R34" s="13"/>
      <c r="S34" s="1"/>
      <c r="T34" s="13">
        <v>0.03</v>
      </c>
      <c r="U34" s="1"/>
    </row>
    <row r="37" spans="2:29">
      <c r="B37" s="8" t="s">
        <v>109</v>
      </c>
      <c r="C37" s="6"/>
      <c r="D37" s="6"/>
      <c r="E37" s="6"/>
      <c r="F37" s="6"/>
      <c r="G37" s="6"/>
      <c r="H37" s="6"/>
      <c r="I37" s="6"/>
      <c r="J37" s="6"/>
      <c r="M37" s="8" t="s">
        <v>121</v>
      </c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2:29">
      <c r="B38" s="11" t="s">
        <v>76</v>
      </c>
      <c r="C38" s="11"/>
      <c r="D38" s="11"/>
      <c r="E38" s="11"/>
      <c r="F38" s="11"/>
      <c r="G38" s="11"/>
      <c r="H38" s="11"/>
      <c r="I38" s="11"/>
      <c r="J38" s="11"/>
      <c r="M38" s="11" t="s">
        <v>11</v>
      </c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spans="2:29">
      <c r="B39" s="11"/>
      <c r="C39" t="s">
        <v>110</v>
      </c>
      <c r="I39" s="17">
        <v>10000000</v>
      </c>
      <c r="J39" t="s">
        <v>57</v>
      </c>
      <c r="M39" s="11"/>
      <c r="N39" t="s">
        <v>54</v>
      </c>
      <c r="T39" s="15">
        <v>200000</v>
      </c>
      <c r="U39" s="15" t="s">
        <v>57</v>
      </c>
    </row>
    <row r="40" spans="2:29">
      <c r="B40" s="11"/>
      <c r="C40" t="s">
        <v>100</v>
      </c>
      <c r="I40" s="1">
        <v>46022</v>
      </c>
      <c r="M40" s="11"/>
      <c r="N40" t="s">
        <v>19</v>
      </c>
      <c r="Q40">
        <v>1</v>
      </c>
      <c r="R40">
        <v>2</v>
      </c>
      <c r="S40">
        <v>3</v>
      </c>
      <c r="T40">
        <v>4</v>
      </c>
      <c r="U40">
        <v>5</v>
      </c>
      <c r="V40">
        <v>6</v>
      </c>
      <c r="W40">
        <v>7</v>
      </c>
      <c r="X40">
        <v>8</v>
      </c>
      <c r="Y40">
        <v>9</v>
      </c>
      <c r="Z40">
        <v>10</v>
      </c>
      <c r="AA40">
        <v>11</v>
      </c>
      <c r="AB40">
        <v>12</v>
      </c>
    </row>
    <row r="41" spans="2:29">
      <c r="B41" s="11"/>
      <c r="C41" t="s">
        <v>99</v>
      </c>
      <c r="H41" s="18" t="s">
        <v>111</v>
      </c>
      <c r="I41" s="4">
        <v>0.3</v>
      </c>
      <c r="M41" s="11"/>
      <c r="N41" t="s">
        <v>11</v>
      </c>
      <c r="Q41" s="4">
        <v>0.15</v>
      </c>
      <c r="R41" s="4">
        <v>0.15</v>
      </c>
      <c r="S41" s="4">
        <v>0.05</v>
      </c>
      <c r="T41" s="4">
        <v>0.05</v>
      </c>
      <c r="U41" s="4">
        <v>0.05</v>
      </c>
      <c r="V41" s="4">
        <v>0.05</v>
      </c>
      <c r="W41" s="4">
        <v>0.1</v>
      </c>
      <c r="X41" s="4">
        <v>0.1</v>
      </c>
      <c r="Y41" s="4">
        <v>0.05</v>
      </c>
      <c r="Z41" s="4">
        <v>0.05</v>
      </c>
      <c r="AA41" s="4">
        <v>0.05</v>
      </c>
      <c r="AB41" s="4">
        <v>0.15</v>
      </c>
    </row>
    <row r="42" spans="2:29">
      <c r="B42" s="11" t="s">
        <v>79</v>
      </c>
      <c r="C42" s="11"/>
      <c r="D42" s="11"/>
      <c r="E42" s="11"/>
      <c r="F42" s="11"/>
      <c r="G42" s="11"/>
      <c r="H42" s="11"/>
      <c r="I42" s="11"/>
      <c r="J42" s="11"/>
      <c r="M42" s="11" t="s">
        <v>58</v>
      </c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spans="2:29">
      <c r="B43" s="11"/>
      <c r="C43" t="s">
        <v>112</v>
      </c>
      <c r="I43" s="17">
        <v>10000000</v>
      </c>
      <c r="J43" t="s">
        <v>57</v>
      </c>
      <c r="M43" s="11"/>
      <c r="N43" t="s">
        <v>58</v>
      </c>
      <c r="S43" s="18" t="s">
        <v>122</v>
      </c>
      <c r="T43" s="17">
        <v>10000</v>
      </c>
      <c r="U43" s="1" t="s">
        <v>56</v>
      </c>
    </row>
    <row r="44" spans="2:29">
      <c r="B44" s="11"/>
      <c r="C44" t="s">
        <v>82</v>
      </c>
      <c r="H44" s="18" t="s">
        <v>113</v>
      </c>
      <c r="I44" s="17">
        <v>50000</v>
      </c>
      <c r="J44" t="s">
        <v>57</v>
      </c>
      <c r="AC44" s="3"/>
    </row>
    <row r="45" spans="2:29">
      <c r="B45" s="11"/>
      <c r="C45" t="s">
        <v>114</v>
      </c>
      <c r="H45" s="18" t="s">
        <v>115</v>
      </c>
      <c r="I45" s="4">
        <v>0.05</v>
      </c>
      <c r="AC45" s="4"/>
    </row>
    <row r="46" spans="2:29">
      <c r="M46" s="8" t="s">
        <v>123</v>
      </c>
      <c r="N46" s="6"/>
      <c r="O46" s="6"/>
      <c r="P46" s="6"/>
      <c r="Q46" s="6"/>
      <c r="R46" s="6"/>
      <c r="S46" s="6"/>
      <c r="T46" s="6"/>
      <c r="U46" s="6"/>
    </row>
    <row r="47" spans="2:29">
      <c r="M47" s="11" t="s">
        <v>12</v>
      </c>
      <c r="N47" s="11"/>
      <c r="O47" s="11"/>
      <c r="P47" s="11"/>
      <c r="Q47" s="11"/>
      <c r="R47" s="11"/>
      <c r="S47" s="11"/>
      <c r="T47" s="12" t="s">
        <v>66</v>
      </c>
      <c r="U47" s="12" t="s">
        <v>68</v>
      </c>
    </row>
    <row r="48" spans="2:29">
      <c r="B48" s="8" t="s">
        <v>124</v>
      </c>
      <c r="C48" s="6"/>
      <c r="D48" s="6"/>
      <c r="E48" s="6"/>
      <c r="F48" s="6"/>
      <c r="G48" s="6"/>
      <c r="H48" s="6"/>
      <c r="I48" s="6"/>
      <c r="J48" s="6"/>
      <c r="M48" s="11"/>
      <c r="N48" t="s">
        <v>60</v>
      </c>
      <c r="T48" s="17">
        <v>5</v>
      </c>
      <c r="U48" s="17">
        <v>36000</v>
      </c>
    </row>
    <row r="49" spans="2:21">
      <c r="B49" s="11" t="s">
        <v>74</v>
      </c>
      <c r="C49" s="11"/>
      <c r="D49" s="11"/>
      <c r="E49" s="11"/>
      <c r="F49" s="11"/>
      <c r="G49" s="11"/>
      <c r="H49" s="11"/>
      <c r="I49" s="12" t="s">
        <v>135</v>
      </c>
      <c r="J49" s="12"/>
      <c r="M49" s="11"/>
      <c r="N49" t="s">
        <v>71</v>
      </c>
      <c r="T49" s="17">
        <v>2</v>
      </c>
      <c r="U49" s="17">
        <v>30000</v>
      </c>
    </row>
    <row r="50" spans="2:21">
      <c r="B50" s="11"/>
      <c r="C50" t="s">
        <v>5</v>
      </c>
      <c r="I50" s="17">
        <v>1000</v>
      </c>
      <c r="J50" t="s">
        <v>55</v>
      </c>
      <c r="M50" s="11" t="s">
        <v>63</v>
      </c>
      <c r="N50" s="11"/>
      <c r="O50" s="11"/>
      <c r="P50" s="11"/>
      <c r="Q50" s="11"/>
      <c r="R50" s="11"/>
      <c r="S50" s="11"/>
      <c r="T50" s="12" t="s">
        <v>66</v>
      </c>
      <c r="U50" s="12" t="s">
        <v>68</v>
      </c>
    </row>
    <row r="51" spans="2:21">
      <c r="B51" s="11"/>
      <c r="C51" t="s">
        <v>6</v>
      </c>
      <c r="I51" s="17">
        <v>1200</v>
      </c>
      <c r="J51" t="s">
        <v>55</v>
      </c>
      <c r="M51" s="11"/>
      <c r="N51" t="s">
        <v>62</v>
      </c>
      <c r="T51" s="17">
        <v>1</v>
      </c>
      <c r="U51" s="17">
        <v>80000</v>
      </c>
    </row>
    <row r="52" spans="2:21">
      <c r="B52" s="11"/>
      <c r="C52" t="s">
        <v>7</v>
      </c>
      <c r="I52" s="17">
        <v>2000</v>
      </c>
      <c r="J52" t="s">
        <v>55</v>
      </c>
      <c r="M52" s="11"/>
      <c r="N52" t="s">
        <v>61</v>
      </c>
      <c r="T52" s="17">
        <v>3</v>
      </c>
      <c r="U52" s="17">
        <v>36000</v>
      </c>
    </row>
    <row r="53" spans="2:21">
      <c r="B53" s="11" t="s">
        <v>131</v>
      </c>
      <c r="C53" s="11"/>
      <c r="D53" s="11"/>
      <c r="E53" s="11"/>
      <c r="F53" s="11"/>
      <c r="G53" s="12" t="s">
        <v>132</v>
      </c>
      <c r="H53" s="12" t="s">
        <v>133</v>
      </c>
      <c r="I53" s="12" t="s">
        <v>134</v>
      </c>
      <c r="J53" s="12"/>
      <c r="M53" s="11" t="s">
        <v>64</v>
      </c>
      <c r="N53" s="11"/>
      <c r="O53" s="11"/>
      <c r="P53" s="11"/>
      <c r="Q53" s="11"/>
      <c r="R53" s="11"/>
      <c r="S53" s="11"/>
      <c r="T53" s="12" t="s">
        <v>66</v>
      </c>
      <c r="U53" s="12" t="s">
        <v>68</v>
      </c>
    </row>
    <row r="54" spans="2:21">
      <c r="B54" s="11"/>
      <c r="C54" t="s">
        <v>5</v>
      </c>
      <c r="G54" s="1">
        <v>45717</v>
      </c>
      <c r="H54" s="1">
        <v>45747</v>
      </c>
      <c r="I54" s="17">
        <v>30000</v>
      </c>
      <c r="J54" t="s">
        <v>57</v>
      </c>
      <c r="M54" s="11"/>
      <c r="N54" t="s">
        <v>61</v>
      </c>
      <c r="T54" s="17">
        <v>2</v>
      </c>
      <c r="U54" s="17">
        <v>36000</v>
      </c>
    </row>
    <row r="55" spans="2:21">
      <c r="B55" s="11"/>
      <c r="C55" t="s">
        <v>6</v>
      </c>
      <c r="G55" s="1">
        <v>45748</v>
      </c>
      <c r="H55" s="1">
        <v>45777</v>
      </c>
      <c r="I55" s="17">
        <v>35000</v>
      </c>
      <c r="J55" t="s">
        <v>57</v>
      </c>
      <c r="M55" s="11" t="s">
        <v>65</v>
      </c>
      <c r="N55" s="11"/>
      <c r="O55" s="11"/>
      <c r="P55" s="11"/>
      <c r="Q55" s="11"/>
      <c r="R55" s="11"/>
      <c r="S55" s="11"/>
      <c r="T55" s="12" t="s">
        <v>66</v>
      </c>
      <c r="U55" s="12" t="s">
        <v>68</v>
      </c>
    </row>
    <row r="56" spans="2:21">
      <c r="B56" s="11"/>
      <c r="C56" t="s">
        <v>7</v>
      </c>
      <c r="G56" s="1">
        <v>45778</v>
      </c>
      <c r="H56" s="1">
        <v>45808</v>
      </c>
      <c r="I56" s="17">
        <v>50000</v>
      </c>
      <c r="J56" t="s">
        <v>57</v>
      </c>
      <c r="M56" s="11"/>
      <c r="N56" t="s">
        <v>61</v>
      </c>
      <c r="R56" s="3"/>
      <c r="S56" s="3"/>
      <c r="T56" s="17">
        <v>2</v>
      </c>
      <c r="U56" s="17">
        <v>36000</v>
      </c>
    </row>
    <row r="57" spans="2:21">
      <c r="M57" s="11"/>
      <c r="N57" t="s">
        <v>70</v>
      </c>
      <c r="R57" s="13"/>
      <c r="T57" s="17">
        <v>1</v>
      </c>
      <c r="U57" s="17">
        <v>30000</v>
      </c>
    </row>
  </sheetData>
  <phoneticPr fontId="4" type="noConversion"/>
  <pageMargins left="0.25" right="0.25" top="0.75" bottom="0.75" header="0.3" footer="0.3"/>
  <pageSetup paperSize="8" scale="6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FA347-5A10-3047-987B-3E06B4F0164B}">
  <sheetPr codeName="Sheet2"/>
  <dimension ref="A1:BC31"/>
  <sheetViews>
    <sheetView zoomScale="130" zoomScaleNormal="130" workbookViewId="0">
      <selection activeCell="O22" sqref="O22"/>
    </sheetView>
  </sheetViews>
  <sheetFormatPr baseColWidth="10" defaultRowHeight="18"/>
  <cols>
    <col min="1" max="5" width="2.7109375" customWidth="1"/>
    <col min="12" max="12" width="2.7109375" customWidth="1"/>
    <col min="13" max="14" width="11.28515625" bestFit="1" customWidth="1"/>
    <col min="15" max="54" width="11.140625" bestFit="1" customWidth="1"/>
  </cols>
  <sheetData>
    <row r="1" spans="1:55">
      <c r="A1" s="8" t="s">
        <v>22</v>
      </c>
      <c r="B1" s="6"/>
      <c r="C1" s="6"/>
      <c r="D1" s="6"/>
      <c r="E1" s="6"/>
      <c r="F1" s="6"/>
      <c r="G1" s="6"/>
      <c r="H1" s="6"/>
      <c r="I1" s="6"/>
      <c r="J1" s="6"/>
      <c r="K1" s="6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</row>
    <row r="3" spans="1:55">
      <c r="B3" s="6" t="s">
        <v>16</v>
      </c>
      <c r="C3" s="6"/>
      <c r="D3" s="6"/>
      <c r="E3" s="6"/>
      <c r="F3" s="6"/>
      <c r="G3" s="6"/>
      <c r="H3" s="6"/>
      <c r="I3" s="6"/>
      <c r="J3" s="6"/>
      <c r="K3" s="6"/>
      <c r="M3" s="7">
        <f>IF(L3="", 가정!$I$20, L4+1)</f>
        <v>45261</v>
      </c>
      <c r="N3" s="7">
        <f>IF(M3="", 가정!$I$20, M4+1)</f>
        <v>45292</v>
      </c>
      <c r="O3" s="7">
        <f>IF(N3="", 가정!$I$20, N4+1)</f>
        <v>45323</v>
      </c>
      <c r="P3" s="7">
        <f>IF(O3="", 가정!$I$20, O4+1)</f>
        <v>45352</v>
      </c>
      <c r="Q3" s="7">
        <f>IF(P3="", 가정!$I$20, P4+1)</f>
        <v>45383</v>
      </c>
      <c r="R3" s="7">
        <f>IF(Q3="", 가정!$I$20, Q4+1)</f>
        <v>45413</v>
      </c>
      <c r="S3" s="7">
        <f>IF(R3="", 가정!$I$20, R4+1)</f>
        <v>45444</v>
      </c>
      <c r="T3" s="7">
        <f>IF(S3="", 가정!$I$20, S4+1)</f>
        <v>45474</v>
      </c>
      <c r="U3" s="7">
        <f>IF(T3="", 가정!$I$20, T4+1)</f>
        <v>45505</v>
      </c>
      <c r="V3" s="7">
        <f>IF(U3="", 가정!$I$20, U4+1)</f>
        <v>45536</v>
      </c>
      <c r="W3" s="7">
        <f>IF(V3="", 가정!$I$20, V4+1)</f>
        <v>45566</v>
      </c>
      <c r="X3" s="7">
        <f>IF(W3="", 가정!$I$20, W4+1)</f>
        <v>45597</v>
      </c>
      <c r="Y3" s="7">
        <f>IF(X3="", 가정!$I$20, X4+1)</f>
        <v>45627</v>
      </c>
      <c r="Z3" s="7">
        <f>IF(Y3="", 가정!$I$20, Y4+1)</f>
        <v>45658</v>
      </c>
      <c r="AA3" s="7">
        <f>IF(Z3="", 가정!$I$20, Z4+1)</f>
        <v>45689</v>
      </c>
      <c r="AB3" s="7">
        <f>IF(AA3="", 가정!$I$20, AA4+1)</f>
        <v>45717</v>
      </c>
      <c r="AC3" s="7">
        <f>IF(AB3="", 가정!$I$20, AB4+1)</f>
        <v>45748</v>
      </c>
      <c r="AD3" s="7">
        <f>IF(AC3="", 가정!$I$20, AC4+1)</f>
        <v>45778</v>
      </c>
      <c r="AE3" s="7">
        <f>IF(AD3="", 가정!$I$20, AD4+1)</f>
        <v>45809</v>
      </c>
      <c r="AF3" s="7">
        <f>IF(AE3="", 가정!$I$20, AE4+1)</f>
        <v>45839</v>
      </c>
      <c r="AG3" s="7">
        <f>IF(AF3="", 가정!$I$20, AF4+1)</f>
        <v>45870</v>
      </c>
      <c r="AH3" s="7">
        <f>IF(AG3="", 가정!$I$20, AG4+1)</f>
        <v>45901</v>
      </c>
      <c r="AI3" s="7">
        <f>IF(AH3="", 가정!$I$20, AH4+1)</f>
        <v>45931</v>
      </c>
      <c r="AJ3" s="7">
        <f>IF(AI3="", 가정!$I$20, AI4+1)</f>
        <v>45962</v>
      </c>
      <c r="AK3" s="7">
        <f>IF(AJ3="", 가정!$I$20, AJ4+1)</f>
        <v>45992</v>
      </c>
      <c r="AL3" s="7">
        <f>IF(AK3="", 가정!$I$20, AK4+1)</f>
        <v>46023</v>
      </c>
      <c r="AM3" s="7">
        <f>IF(AL3="", 가정!$I$20, AL4+1)</f>
        <v>46054</v>
      </c>
      <c r="AN3" s="7">
        <f>IF(AM3="", 가정!$I$20, AM4+1)</f>
        <v>46082</v>
      </c>
      <c r="AO3" s="7">
        <f>IF(AN3="", 가정!$I$20, AN4+1)</f>
        <v>46113</v>
      </c>
      <c r="AP3" s="7">
        <f>IF(AO3="", 가정!$I$20, AO4+1)</f>
        <v>46143</v>
      </c>
      <c r="AQ3" s="7">
        <f>IF(AP3="", 가정!$I$20, AP4+1)</f>
        <v>46174</v>
      </c>
      <c r="AR3" s="7">
        <f>IF(AQ3="", 가정!$I$20, AQ4+1)</f>
        <v>46204</v>
      </c>
      <c r="AS3" s="7">
        <f>IF(AR3="", 가정!$I$20, AR4+1)</f>
        <v>46235</v>
      </c>
      <c r="AT3" s="7">
        <f>IF(AS3="", 가정!$I$20, AS4+1)</f>
        <v>46266</v>
      </c>
      <c r="AU3" s="7">
        <f>IF(AT3="", 가정!$I$20, AT4+1)</f>
        <v>46296</v>
      </c>
      <c r="AV3" s="7">
        <f>IF(AU3="", 가정!$I$20, AU4+1)</f>
        <v>46327</v>
      </c>
      <c r="AW3" s="7">
        <f>IF(AV3="", 가정!$I$20, AV4+1)</f>
        <v>46357</v>
      </c>
      <c r="AX3" s="7">
        <f>IF(AW3="", 가정!$I$20, AW4+1)</f>
        <v>46388</v>
      </c>
      <c r="AY3" s="7">
        <f>IF(AX3="", 가정!$I$20, AX4+1)</f>
        <v>46419</v>
      </c>
      <c r="AZ3" s="7">
        <f>IF(AY3="", 가정!$I$20, AY4+1)</f>
        <v>46447</v>
      </c>
      <c r="BA3" s="7">
        <f>IF(AZ3="", 가정!$I$20, AZ4+1)</f>
        <v>46478</v>
      </c>
      <c r="BB3" s="7">
        <f>IF(BA3="", 가정!$I$20, BA4+1)</f>
        <v>46508</v>
      </c>
      <c r="BC3" s="2"/>
    </row>
    <row r="4" spans="1:55">
      <c r="B4" s="6" t="s">
        <v>17</v>
      </c>
      <c r="C4" s="6"/>
      <c r="D4" s="6"/>
      <c r="E4" s="6"/>
      <c r="F4" s="6"/>
      <c r="G4" s="6"/>
      <c r="H4" s="6"/>
      <c r="I4" s="6"/>
      <c r="J4" s="6"/>
      <c r="K4" s="6"/>
      <c r="M4" s="7">
        <f>EOMONTH(M3,0)</f>
        <v>45291</v>
      </c>
      <c r="N4" s="7">
        <f>EOMONTH(N3,0)</f>
        <v>45322</v>
      </c>
      <c r="O4" s="7">
        <f t="shared" ref="O4:AV4" si="0">EOMONTH(O3,0)</f>
        <v>45351</v>
      </c>
      <c r="P4" s="7">
        <f t="shared" si="0"/>
        <v>45382</v>
      </c>
      <c r="Q4" s="7">
        <f t="shared" si="0"/>
        <v>45412</v>
      </c>
      <c r="R4" s="7">
        <f t="shared" si="0"/>
        <v>45443</v>
      </c>
      <c r="S4" s="7">
        <f t="shared" si="0"/>
        <v>45473</v>
      </c>
      <c r="T4" s="7">
        <f t="shared" si="0"/>
        <v>45504</v>
      </c>
      <c r="U4" s="7">
        <f t="shared" si="0"/>
        <v>45535</v>
      </c>
      <c r="V4" s="7">
        <f t="shared" si="0"/>
        <v>45565</v>
      </c>
      <c r="W4" s="7">
        <f t="shared" si="0"/>
        <v>45596</v>
      </c>
      <c r="X4" s="7">
        <f t="shared" si="0"/>
        <v>45626</v>
      </c>
      <c r="Y4" s="7">
        <f t="shared" si="0"/>
        <v>45657</v>
      </c>
      <c r="Z4" s="7">
        <f t="shared" si="0"/>
        <v>45688</v>
      </c>
      <c r="AA4" s="7">
        <f t="shared" si="0"/>
        <v>45716</v>
      </c>
      <c r="AB4" s="7">
        <f t="shared" si="0"/>
        <v>45747</v>
      </c>
      <c r="AC4" s="7">
        <f t="shared" si="0"/>
        <v>45777</v>
      </c>
      <c r="AD4" s="7">
        <f t="shared" si="0"/>
        <v>45808</v>
      </c>
      <c r="AE4" s="7">
        <f t="shared" si="0"/>
        <v>45838</v>
      </c>
      <c r="AF4" s="7">
        <f t="shared" si="0"/>
        <v>45869</v>
      </c>
      <c r="AG4" s="7">
        <f t="shared" si="0"/>
        <v>45900</v>
      </c>
      <c r="AH4" s="7">
        <f t="shared" si="0"/>
        <v>45930</v>
      </c>
      <c r="AI4" s="7">
        <f t="shared" si="0"/>
        <v>45961</v>
      </c>
      <c r="AJ4" s="7">
        <f t="shared" si="0"/>
        <v>45991</v>
      </c>
      <c r="AK4" s="7">
        <f t="shared" si="0"/>
        <v>46022</v>
      </c>
      <c r="AL4" s="7">
        <f t="shared" si="0"/>
        <v>46053</v>
      </c>
      <c r="AM4" s="7">
        <f t="shared" si="0"/>
        <v>46081</v>
      </c>
      <c r="AN4" s="7">
        <f t="shared" si="0"/>
        <v>46112</v>
      </c>
      <c r="AO4" s="7">
        <f t="shared" si="0"/>
        <v>46142</v>
      </c>
      <c r="AP4" s="7">
        <f t="shared" si="0"/>
        <v>46173</v>
      </c>
      <c r="AQ4" s="7">
        <f t="shared" si="0"/>
        <v>46203</v>
      </c>
      <c r="AR4" s="7">
        <f t="shared" si="0"/>
        <v>46234</v>
      </c>
      <c r="AS4" s="7">
        <f t="shared" si="0"/>
        <v>46265</v>
      </c>
      <c r="AT4" s="7">
        <f t="shared" si="0"/>
        <v>46295</v>
      </c>
      <c r="AU4" s="7">
        <f t="shared" si="0"/>
        <v>46326</v>
      </c>
      <c r="AV4" s="7">
        <f t="shared" si="0"/>
        <v>46356</v>
      </c>
      <c r="AW4" s="7">
        <f t="shared" ref="AW4" si="1">EOMONTH(AW3,0)</f>
        <v>46387</v>
      </c>
      <c r="AX4" s="7">
        <f t="shared" ref="AX4" si="2">EOMONTH(AX3,0)</f>
        <v>46418</v>
      </c>
      <c r="AY4" s="7">
        <f t="shared" ref="AY4" si="3">EOMONTH(AY3,0)</f>
        <v>46446</v>
      </c>
      <c r="AZ4" s="7">
        <f t="shared" ref="AZ4" si="4">EOMONTH(AZ3,0)</f>
        <v>46477</v>
      </c>
      <c r="BA4" s="7">
        <f t="shared" ref="BA4" si="5">EOMONTH(BA3,0)</f>
        <v>46507</v>
      </c>
      <c r="BB4" s="7">
        <f t="shared" ref="BB4" si="6">EOMONTH(BB3,0)</f>
        <v>46538</v>
      </c>
      <c r="BC4" s="2"/>
    </row>
    <row r="5" spans="1:55">
      <c r="B5" s="6" t="s">
        <v>18</v>
      </c>
      <c r="C5" s="6"/>
      <c r="D5" s="6"/>
      <c r="E5" s="6"/>
      <c r="F5" s="6"/>
      <c r="G5" s="6"/>
      <c r="H5" s="6"/>
      <c r="I5" s="6"/>
      <c r="J5" s="6"/>
      <c r="K5" s="6"/>
      <c r="M5" s="6">
        <f>YEAR(M3)</f>
        <v>2023</v>
      </c>
      <c r="N5" s="6">
        <f>YEAR(N3)</f>
        <v>2024</v>
      </c>
      <c r="O5" s="6">
        <f t="shared" ref="O5:AV5" si="7">YEAR(O3)</f>
        <v>2024</v>
      </c>
      <c r="P5" s="6">
        <f t="shared" si="7"/>
        <v>2024</v>
      </c>
      <c r="Q5" s="6">
        <f t="shared" si="7"/>
        <v>2024</v>
      </c>
      <c r="R5" s="6">
        <f t="shared" si="7"/>
        <v>2024</v>
      </c>
      <c r="S5" s="6">
        <f t="shared" si="7"/>
        <v>2024</v>
      </c>
      <c r="T5" s="6">
        <f t="shared" si="7"/>
        <v>2024</v>
      </c>
      <c r="U5" s="6">
        <f t="shared" si="7"/>
        <v>2024</v>
      </c>
      <c r="V5" s="6">
        <f t="shared" si="7"/>
        <v>2024</v>
      </c>
      <c r="W5" s="6">
        <f t="shared" si="7"/>
        <v>2024</v>
      </c>
      <c r="X5" s="6">
        <f t="shared" si="7"/>
        <v>2024</v>
      </c>
      <c r="Y5" s="6">
        <f t="shared" si="7"/>
        <v>2024</v>
      </c>
      <c r="Z5" s="6">
        <f t="shared" si="7"/>
        <v>2025</v>
      </c>
      <c r="AA5" s="6">
        <f t="shared" si="7"/>
        <v>2025</v>
      </c>
      <c r="AB5" s="6">
        <f t="shared" si="7"/>
        <v>2025</v>
      </c>
      <c r="AC5" s="6">
        <f t="shared" si="7"/>
        <v>2025</v>
      </c>
      <c r="AD5" s="6">
        <f t="shared" si="7"/>
        <v>2025</v>
      </c>
      <c r="AE5" s="6">
        <f t="shared" si="7"/>
        <v>2025</v>
      </c>
      <c r="AF5" s="6">
        <f t="shared" si="7"/>
        <v>2025</v>
      </c>
      <c r="AG5" s="6">
        <f t="shared" si="7"/>
        <v>2025</v>
      </c>
      <c r="AH5" s="6">
        <f t="shared" si="7"/>
        <v>2025</v>
      </c>
      <c r="AI5" s="6">
        <f t="shared" si="7"/>
        <v>2025</v>
      </c>
      <c r="AJ5" s="6">
        <f t="shared" si="7"/>
        <v>2025</v>
      </c>
      <c r="AK5" s="6">
        <f t="shared" si="7"/>
        <v>2025</v>
      </c>
      <c r="AL5" s="6">
        <f t="shared" si="7"/>
        <v>2026</v>
      </c>
      <c r="AM5" s="6">
        <f t="shared" si="7"/>
        <v>2026</v>
      </c>
      <c r="AN5" s="6">
        <f t="shared" si="7"/>
        <v>2026</v>
      </c>
      <c r="AO5" s="6">
        <f t="shared" si="7"/>
        <v>2026</v>
      </c>
      <c r="AP5" s="6">
        <f t="shared" si="7"/>
        <v>2026</v>
      </c>
      <c r="AQ5" s="6">
        <f t="shared" si="7"/>
        <v>2026</v>
      </c>
      <c r="AR5" s="6">
        <f t="shared" si="7"/>
        <v>2026</v>
      </c>
      <c r="AS5" s="6">
        <f t="shared" si="7"/>
        <v>2026</v>
      </c>
      <c r="AT5" s="6">
        <f t="shared" si="7"/>
        <v>2026</v>
      </c>
      <c r="AU5" s="6">
        <f t="shared" si="7"/>
        <v>2026</v>
      </c>
      <c r="AV5" s="6">
        <f t="shared" si="7"/>
        <v>2026</v>
      </c>
      <c r="AW5" s="6">
        <f t="shared" ref="AW5:BB5" si="8">YEAR(AW3)</f>
        <v>2026</v>
      </c>
      <c r="AX5" s="6">
        <f t="shared" si="8"/>
        <v>2027</v>
      </c>
      <c r="AY5" s="6">
        <f t="shared" si="8"/>
        <v>2027</v>
      </c>
      <c r="AZ5" s="6">
        <f t="shared" si="8"/>
        <v>2027</v>
      </c>
      <c r="BA5" s="6">
        <f t="shared" si="8"/>
        <v>2027</v>
      </c>
      <c r="BB5" s="6">
        <f t="shared" si="8"/>
        <v>2027</v>
      </c>
    </row>
    <row r="6" spans="1:55">
      <c r="B6" s="6" t="s">
        <v>35</v>
      </c>
      <c r="C6" s="6"/>
      <c r="D6" s="6"/>
      <c r="E6" s="6"/>
      <c r="F6" s="6"/>
      <c r="G6" s="6"/>
      <c r="H6" s="6"/>
      <c r="I6" s="6"/>
      <c r="J6" s="6"/>
      <c r="K6" s="6"/>
      <c r="M6" s="6">
        <f>M5-$M5</f>
        <v>0</v>
      </c>
      <c r="N6" s="6">
        <f t="shared" ref="N6:BB6" si="9">N5-$M5</f>
        <v>1</v>
      </c>
      <c r="O6" s="6">
        <f t="shared" si="9"/>
        <v>1</v>
      </c>
      <c r="P6" s="6">
        <f t="shared" si="9"/>
        <v>1</v>
      </c>
      <c r="Q6" s="6">
        <f t="shared" si="9"/>
        <v>1</v>
      </c>
      <c r="R6" s="6">
        <f t="shared" si="9"/>
        <v>1</v>
      </c>
      <c r="S6" s="6">
        <f t="shared" si="9"/>
        <v>1</v>
      </c>
      <c r="T6" s="6">
        <f t="shared" si="9"/>
        <v>1</v>
      </c>
      <c r="U6" s="6">
        <f t="shared" si="9"/>
        <v>1</v>
      </c>
      <c r="V6" s="6">
        <f t="shared" si="9"/>
        <v>1</v>
      </c>
      <c r="W6" s="6">
        <f t="shared" si="9"/>
        <v>1</v>
      </c>
      <c r="X6" s="6">
        <f t="shared" si="9"/>
        <v>1</v>
      </c>
      <c r="Y6" s="6">
        <f t="shared" si="9"/>
        <v>1</v>
      </c>
      <c r="Z6" s="6">
        <f t="shared" si="9"/>
        <v>2</v>
      </c>
      <c r="AA6" s="6">
        <f t="shared" si="9"/>
        <v>2</v>
      </c>
      <c r="AB6" s="6">
        <f t="shared" si="9"/>
        <v>2</v>
      </c>
      <c r="AC6" s="6">
        <f t="shared" si="9"/>
        <v>2</v>
      </c>
      <c r="AD6" s="6">
        <f t="shared" si="9"/>
        <v>2</v>
      </c>
      <c r="AE6" s="6">
        <f t="shared" si="9"/>
        <v>2</v>
      </c>
      <c r="AF6" s="6">
        <f t="shared" si="9"/>
        <v>2</v>
      </c>
      <c r="AG6" s="6">
        <f t="shared" si="9"/>
        <v>2</v>
      </c>
      <c r="AH6" s="6">
        <f t="shared" si="9"/>
        <v>2</v>
      </c>
      <c r="AI6" s="6">
        <f t="shared" si="9"/>
        <v>2</v>
      </c>
      <c r="AJ6" s="6">
        <f t="shared" si="9"/>
        <v>2</v>
      </c>
      <c r="AK6" s="6">
        <f t="shared" si="9"/>
        <v>2</v>
      </c>
      <c r="AL6" s="6">
        <f t="shared" si="9"/>
        <v>3</v>
      </c>
      <c r="AM6" s="6">
        <f t="shared" si="9"/>
        <v>3</v>
      </c>
      <c r="AN6" s="6">
        <f t="shared" si="9"/>
        <v>3</v>
      </c>
      <c r="AO6" s="6">
        <f t="shared" si="9"/>
        <v>3</v>
      </c>
      <c r="AP6" s="6">
        <f t="shared" si="9"/>
        <v>3</v>
      </c>
      <c r="AQ6" s="6">
        <f t="shared" si="9"/>
        <v>3</v>
      </c>
      <c r="AR6" s="6">
        <f t="shared" si="9"/>
        <v>3</v>
      </c>
      <c r="AS6" s="6">
        <f t="shared" si="9"/>
        <v>3</v>
      </c>
      <c r="AT6" s="6">
        <f t="shared" si="9"/>
        <v>3</v>
      </c>
      <c r="AU6" s="6">
        <f t="shared" si="9"/>
        <v>3</v>
      </c>
      <c r="AV6" s="6">
        <f t="shared" si="9"/>
        <v>3</v>
      </c>
      <c r="AW6" s="6">
        <f t="shared" si="9"/>
        <v>3</v>
      </c>
      <c r="AX6" s="6">
        <f t="shared" si="9"/>
        <v>4</v>
      </c>
      <c r="AY6" s="6">
        <f t="shared" si="9"/>
        <v>4</v>
      </c>
      <c r="AZ6" s="6">
        <f t="shared" si="9"/>
        <v>4</v>
      </c>
      <c r="BA6" s="6">
        <f t="shared" si="9"/>
        <v>4</v>
      </c>
      <c r="BB6" s="6">
        <f t="shared" si="9"/>
        <v>4</v>
      </c>
    </row>
    <row r="7" spans="1:55">
      <c r="B7" s="6" t="s">
        <v>19</v>
      </c>
      <c r="C7" s="6"/>
      <c r="D7" s="6"/>
      <c r="E7" s="6"/>
      <c r="F7" s="6"/>
      <c r="G7" s="6"/>
      <c r="H7" s="6"/>
      <c r="I7" s="6"/>
      <c r="J7" s="6"/>
      <c r="K7" s="6"/>
      <c r="M7" s="6">
        <f t="shared" ref="M7:BB7" si="10">MONTH(M3)</f>
        <v>12</v>
      </c>
      <c r="N7" s="6">
        <f t="shared" si="10"/>
        <v>1</v>
      </c>
      <c r="O7" s="6">
        <f t="shared" si="10"/>
        <v>2</v>
      </c>
      <c r="P7" s="6">
        <f t="shared" si="10"/>
        <v>3</v>
      </c>
      <c r="Q7" s="6">
        <f t="shared" si="10"/>
        <v>4</v>
      </c>
      <c r="R7" s="6">
        <f t="shared" si="10"/>
        <v>5</v>
      </c>
      <c r="S7" s="6">
        <f t="shared" si="10"/>
        <v>6</v>
      </c>
      <c r="T7" s="6">
        <f t="shared" si="10"/>
        <v>7</v>
      </c>
      <c r="U7" s="6">
        <f t="shared" si="10"/>
        <v>8</v>
      </c>
      <c r="V7" s="6">
        <f t="shared" si="10"/>
        <v>9</v>
      </c>
      <c r="W7" s="6">
        <f t="shared" si="10"/>
        <v>10</v>
      </c>
      <c r="X7" s="6">
        <f t="shared" si="10"/>
        <v>11</v>
      </c>
      <c r="Y7" s="6">
        <f t="shared" si="10"/>
        <v>12</v>
      </c>
      <c r="Z7" s="6">
        <f t="shared" si="10"/>
        <v>1</v>
      </c>
      <c r="AA7" s="6">
        <f t="shared" si="10"/>
        <v>2</v>
      </c>
      <c r="AB7" s="6">
        <f t="shared" si="10"/>
        <v>3</v>
      </c>
      <c r="AC7" s="6">
        <f t="shared" si="10"/>
        <v>4</v>
      </c>
      <c r="AD7" s="6">
        <f t="shared" si="10"/>
        <v>5</v>
      </c>
      <c r="AE7" s="6">
        <f t="shared" si="10"/>
        <v>6</v>
      </c>
      <c r="AF7" s="6">
        <f t="shared" si="10"/>
        <v>7</v>
      </c>
      <c r="AG7" s="6">
        <f t="shared" si="10"/>
        <v>8</v>
      </c>
      <c r="AH7" s="6">
        <f t="shared" si="10"/>
        <v>9</v>
      </c>
      <c r="AI7" s="6">
        <f t="shared" si="10"/>
        <v>10</v>
      </c>
      <c r="AJ7" s="6">
        <f t="shared" si="10"/>
        <v>11</v>
      </c>
      <c r="AK7" s="6">
        <f t="shared" si="10"/>
        <v>12</v>
      </c>
      <c r="AL7" s="6">
        <f t="shared" si="10"/>
        <v>1</v>
      </c>
      <c r="AM7" s="6">
        <f t="shared" si="10"/>
        <v>2</v>
      </c>
      <c r="AN7" s="6">
        <f t="shared" si="10"/>
        <v>3</v>
      </c>
      <c r="AO7" s="6">
        <f t="shared" si="10"/>
        <v>4</v>
      </c>
      <c r="AP7" s="6">
        <f t="shared" si="10"/>
        <v>5</v>
      </c>
      <c r="AQ7" s="6">
        <f t="shared" si="10"/>
        <v>6</v>
      </c>
      <c r="AR7" s="6">
        <f t="shared" si="10"/>
        <v>7</v>
      </c>
      <c r="AS7" s="6">
        <f t="shared" si="10"/>
        <v>8</v>
      </c>
      <c r="AT7" s="6">
        <f t="shared" si="10"/>
        <v>9</v>
      </c>
      <c r="AU7" s="6">
        <f t="shared" si="10"/>
        <v>10</v>
      </c>
      <c r="AV7" s="6">
        <f t="shared" si="10"/>
        <v>11</v>
      </c>
      <c r="AW7" s="6">
        <f t="shared" si="10"/>
        <v>12</v>
      </c>
      <c r="AX7" s="6">
        <f t="shared" si="10"/>
        <v>1</v>
      </c>
      <c r="AY7" s="6">
        <f t="shared" si="10"/>
        <v>2</v>
      </c>
      <c r="AZ7" s="6">
        <f t="shared" si="10"/>
        <v>3</v>
      </c>
      <c r="BA7" s="6">
        <f t="shared" si="10"/>
        <v>4</v>
      </c>
      <c r="BB7" s="6">
        <f t="shared" si="10"/>
        <v>5</v>
      </c>
    </row>
    <row r="8" spans="1:55">
      <c r="B8" s="6" t="s">
        <v>20</v>
      </c>
      <c r="C8" s="6"/>
      <c r="D8" s="6"/>
      <c r="E8" s="6"/>
      <c r="F8" s="6"/>
      <c r="G8" s="6"/>
      <c r="H8" s="6"/>
      <c r="I8" s="6"/>
      <c r="J8" s="6"/>
      <c r="K8" s="6"/>
      <c r="M8" s="6">
        <f t="shared" ref="M8:BB8" si="11">M4-M3+1</f>
        <v>31</v>
      </c>
      <c r="N8" s="6">
        <f t="shared" si="11"/>
        <v>31</v>
      </c>
      <c r="O8" s="6">
        <f t="shared" si="11"/>
        <v>29</v>
      </c>
      <c r="P8" s="6">
        <f t="shared" si="11"/>
        <v>31</v>
      </c>
      <c r="Q8" s="6">
        <f t="shared" si="11"/>
        <v>30</v>
      </c>
      <c r="R8" s="6">
        <f t="shared" si="11"/>
        <v>31</v>
      </c>
      <c r="S8" s="6">
        <f t="shared" si="11"/>
        <v>30</v>
      </c>
      <c r="T8" s="6">
        <f t="shared" si="11"/>
        <v>31</v>
      </c>
      <c r="U8" s="6">
        <f t="shared" si="11"/>
        <v>31</v>
      </c>
      <c r="V8" s="6">
        <f t="shared" si="11"/>
        <v>30</v>
      </c>
      <c r="W8" s="6">
        <f t="shared" si="11"/>
        <v>31</v>
      </c>
      <c r="X8" s="6">
        <f t="shared" si="11"/>
        <v>30</v>
      </c>
      <c r="Y8" s="6">
        <f t="shared" si="11"/>
        <v>31</v>
      </c>
      <c r="Z8" s="6">
        <f t="shared" si="11"/>
        <v>31</v>
      </c>
      <c r="AA8" s="6">
        <f t="shared" si="11"/>
        <v>28</v>
      </c>
      <c r="AB8" s="6">
        <f t="shared" si="11"/>
        <v>31</v>
      </c>
      <c r="AC8" s="6">
        <f t="shared" si="11"/>
        <v>30</v>
      </c>
      <c r="AD8" s="6">
        <f t="shared" si="11"/>
        <v>31</v>
      </c>
      <c r="AE8" s="6">
        <f t="shared" si="11"/>
        <v>30</v>
      </c>
      <c r="AF8" s="6">
        <f t="shared" si="11"/>
        <v>31</v>
      </c>
      <c r="AG8" s="6">
        <f t="shared" si="11"/>
        <v>31</v>
      </c>
      <c r="AH8" s="6">
        <f t="shared" si="11"/>
        <v>30</v>
      </c>
      <c r="AI8" s="6">
        <f t="shared" si="11"/>
        <v>31</v>
      </c>
      <c r="AJ8" s="6">
        <f t="shared" si="11"/>
        <v>30</v>
      </c>
      <c r="AK8" s="6">
        <f t="shared" si="11"/>
        <v>31</v>
      </c>
      <c r="AL8" s="6">
        <f t="shared" si="11"/>
        <v>31</v>
      </c>
      <c r="AM8" s="6">
        <f t="shared" si="11"/>
        <v>28</v>
      </c>
      <c r="AN8" s="6">
        <f t="shared" si="11"/>
        <v>31</v>
      </c>
      <c r="AO8" s="6">
        <f t="shared" si="11"/>
        <v>30</v>
      </c>
      <c r="AP8" s="6">
        <f t="shared" si="11"/>
        <v>31</v>
      </c>
      <c r="AQ8" s="6">
        <f t="shared" si="11"/>
        <v>30</v>
      </c>
      <c r="AR8" s="6">
        <f t="shared" si="11"/>
        <v>31</v>
      </c>
      <c r="AS8" s="6">
        <f t="shared" si="11"/>
        <v>31</v>
      </c>
      <c r="AT8" s="6">
        <f t="shared" si="11"/>
        <v>30</v>
      </c>
      <c r="AU8" s="6">
        <f t="shared" si="11"/>
        <v>31</v>
      </c>
      <c r="AV8" s="6">
        <f t="shared" si="11"/>
        <v>30</v>
      </c>
      <c r="AW8" s="6">
        <f t="shared" si="11"/>
        <v>31</v>
      </c>
      <c r="AX8" s="6">
        <f t="shared" si="11"/>
        <v>31</v>
      </c>
      <c r="AY8" s="6">
        <f t="shared" si="11"/>
        <v>28</v>
      </c>
      <c r="AZ8" s="6">
        <f t="shared" si="11"/>
        <v>31</v>
      </c>
      <c r="BA8" s="6">
        <f t="shared" si="11"/>
        <v>30</v>
      </c>
      <c r="BB8" s="6">
        <f t="shared" si="11"/>
        <v>31</v>
      </c>
    </row>
    <row r="9" spans="1:55">
      <c r="B9" s="6" t="s">
        <v>21</v>
      </c>
      <c r="C9" s="6"/>
      <c r="D9" s="6"/>
      <c r="E9" s="6"/>
      <c r="F9" s="6"/>
      <c r="G9" s="6"/>
      <c r="H9" s="6"/>
      <c r="I9" s="6"/>
      <c r="J9" s="6"/>
      <c r="K9" s="6"/>
      <c r="M9" s="6">
        <f t="shared" ref="M9:BB9" si="12">IF(MOD(M5,4)=0, 366, 365)</f>
        <v>365</v>
      </c>
      <c r="N9" s="6">
        <f t="shared" si="12"/>
        <v>366</v>
      </c>
      <c r="O9" s="6">
        <f t="shared" si="12"/>
        <v>366</v>
      </c>
      <c r="P9" s="6">
        <f t="shared" si="12"/>
        <v>366</v>
      </c>
      <c r="Q9" s="6">
        <f t="shared" si="12"/>
        <v>366</v>
      </c>
      <c r="R9" s="6">
        <f t="shared" si="12"/>
        <v>366</v>
      </c>
      <c r="S9" s="6">
        <f t="shared" si="12"/>
        <v>366</v>
      </c>
      <c r="T9" s="6">
        <f t="shared" si="12"/>
        <v>366</v>
      </c>
      <c r="U9" s="6">
        <f t="shared" si="12"/>
        <v>366</v>
      </c>
      <c r="V9" s="6">
        <f t="shared" si="12"/>
        <v>366</v>
      </c>
      <c r="W9" s="6">
        <f t="shared" si="12"/>
        <v>366</v>
      </c>
      <c r="X9" s="6">
        <f t="shared" si="12"/>
        <v>366</v>
      </c>
      <c r="Y9" s="6">
        <f t="shared" si="12"/>
        <v>366</v>
      </c>
      <c r="Z9" s="6">
        <f t="shared" si="12"/>
        <v>365</v>
      </c>
      <c r="AA9" s="6">
        <f t="shared" si="12"/>
        <v>365</v>
      </c>
      <c r="AB9" s="6">
        <f t="shared" si="12"/>
        <v>365</v>
      </c>
      <c r="AC9" s="6">
        <f t="shared" si="12"/>
        <v>365</v>
      </c>
      <c r="AD9" s="6">
        <f t="shared" si="12"/>
        <v>365</v>
      </c>
      <c r="AE9" s="6">
        <f t="shared" si="12"/>
        <v>365</v>
      </c>
      <c r="AF9" s="6">
        <f t="shared" si="12"/>
        <v>365</v>
      </c>
      <c r="AG9" s="6">
        <f t="shared" si="12"/>
        <v>365</v>
      </c>
      <c r="AH9" s="6">
        <f t="shared" si="12"/>
        <v>365</v>
      </c>
      <c r="AI9" s="6">
        <f t="shared" si="12"/>
        <v>365</v>
      </c>
      <c r="AJ9" s="6">
        <f t="shared" si="12"/>
        <v>365</v>
      </c>
      <c r="AK9" s="6">
        <f t="shared" si="12"/>
        <v>365</v>
      </c>
      <c r="AL9" s="6">
        <f t="shared" si="12"/>
        <v>365</v>
      </c>
      <c r="AM9" s="6">
        <f t="shared" si="12"/>
        <v>365</v>
      </c>
      <c r="AN9" s="6">
        <f t="shared" si="12"/>
        <v>365</v>
      </c>
      <c r="AO9" s="6">
        <f t="shared" si="12"/>
        <v>365</v>
      </c>
      <c r="AP9" s="6">
        <f t="shared" si="12"/>
        <v>365</v>
      </c>
      <c r="AQ9" s="6">
        <f t="shared" si="12"/>
        <v>365</v>
      </c>
      <c r="AR9" s="6">
        <f t="shared" si="12"/>
        <v>365</v>
      </c>
      <c r="AS9" s="6">
        <f t="shared" si="12"/>
        <v>365</v>
      </c>
      <c r="AT9" s="6">
        <f t="shared" si="12"/>
        <v>365</v>
      </c>
      <c r="AU9" s="6">
        <f t="shared" si="12"/>
        <v>365</v>
      </c>
      <c r="AV9" s="6">
        <f t="shared" si="12"/>
        <v>365</v>
      </c>
      <c r="AW9" s="6">
        <f t="shared" si="12"/>
        <v>365</v>
      </c>
      <c r="AX9" s="6">
        <f t="shared" si="12"/>
        <v>365</v>
      </c>
      <c r="AY9" s="6">
        <f t="shared" si="12"/>
        <v>365</v>
      </c>
      <c r="AZ9" s="6">
        <f t="shared" si="12"/>
        <v>365</v>
      </c>
      <c r="BA9" s="6">
        <f t="shared" si="12"/>
        <v>365</v>
      </c>
      <c r="BB9" s="6">
        <f t="shared" si="12"/>
        <v>365</v>
      </c>
    </row>
    <row r="12" spans="1:55">
      <c r="B12" s="6" t="s">
        <v>23</v>
      </c>
      <c r="C12" s="6"/>
      <c r="D12" s="6"/>
      <c r="E12" s="6"/>
      <c r="F12" s="6"/>
      <c r="G12" s="10" t="s">
        <v>24</v>
      </c>
      <c r="H12" s="10" t="s">
        <v>25</v>
      </c>
      <c r="I12" s="10" t="s">
        <v>26</v>
      </c>
      <c r="J12" s="10" t="s">
        <v>27</v>
      </c>
      <c r="K12" s="10" t="s">
        <v>28</v>
      </c>
      <c r="M12" s="7">
        <f>M4</f>
        <v>45291</v>
      </c>
      <c r="N12" s="7">
        <f t="shared" ref="N12:AV12" si="13">N4</f>
        <v>45322</v>
      </c>
      <c r="O12" s="7">
        <f t="shared" si="13"/>
        <v>45351</v>
      </c>
      <c r="P12" s="7">
        <f t="shared" si="13"/>
        <v>45382</v>
      </c>
      <c r="Q12" s="7">
        <f t="shared" si="13"/>
        <v>45412</v>
      </c>
      <c r="R12" s="7">
        <f t="shared" si="13"/>
        <v>45443</v>
      </c>
      <c r="S12" s="7">
        <f t="shared" si="13"/>
        <v>45473</v>
      </c>
      <c r="T12" s="7">
        <f t="shared" si="13"/>
        <v>45504</v>
      </c>
      <c r="U12" s="7">
        <f t="shared" si="13"/>
        <v>45535</v>
      </c>
      <c r="V12" s="7">
        <f t="shared" si="13"/>
        <v>45565</v>
      </c>
      <c r="W12" s="7">
        <f t="shared" si="13"/>
        <v>45596</v>
      </c>
      <c r="X12" s="7">
        <f t="shared" si="13"/>
        <v>45626</v>
      </c>
      <c r="Y12" s="7">
        <f t="shared" si="13"/>
        <v>45657</v>
      </c>
      <c r="Z12" s="7">
        <f t="shared" si="13"/>
        <v>45688</v>
      </c>
      <c r="AA12" s="7">
        <f t="shared" si="13"/>
        <v>45716</v>
      </c>
      <c r="AB12" s="7">
        <f t="shared" si="13"/>
        <v>45747</v>
      </c>
      <c r="AC12" s="7">
        <f t="shared" si="13"/>
        <v>45777</v>
      </c>
      <c r="AD12" s="7">
        <f t="shared" si="13"/>
        <v>45808</v>
      </c>
      <c r="AE12" s="7">
        <f t="shared" si="13"/>
        <v>45838</v>
      </c>
      <c r="AF12" s="7">
        <f t="shared" si="13"/>
        <v>45869</v>
      </c>
      <c r="AG12" s="7">
        <f t="shared" si="13"/>
        <v>45900</v>
      </c>
      <c r="AH12" s="7">
        <f t="shared" si="13"/>
        <v>45930</v>
      </c>
      <c r="AI12" s="7">
        <f t="shared" si="13"/>
        <v>45961</v>
      </c>
      <c r="AJ12" s="7">
        <f t="shared" si="13"/>
        <v>45991</v>
      </c>
      <c r="AK12" s="7">
        <f t="shared" si="13"/>
        <v>46022</v>
      </c>
      <c r="AL12" s="7">
        <f t="shared" si="13"/>
        <v>46053</v>
      </c>
      <c r="AM12" s="7">
        <f t="shared" si="13"/>
        <v>46081</v>
      </c>
      <c r="AN12" s="7">
        <f t="shared" si="13"/>
        <v>46112</v>
      </c>
      <c r="AO12" s="7">
        <f t="shared" si="13"/>
        <v>46142</v>
      </c>
      <c r="AP12" s="7">
        <f t="shared" si="13"/>
        <v>46173</v>
      </c>
      <c r="AQ12" s="7">
        <f t="shared" si="13"/>
        <v>46203</v>
      </c>
      <c r="AR12" s="7">
        <f t="shared" si="13"/>
        <v>46234</v>
      </c>
      <c r="AS12" s="7">
        <f t="shared" si="13"/>
        <v>46265</v>
      </c>
      <c r="AT12" s="7">
        <f t="shared" si="13"/>
        <v>46295</v>
      </c>
      <c r="AU12" s="7">
        <f t="shared" si="13"/>
        <v>46326</v>
      </c>
      <c r="AV12" s="7">
        <f t="shared" si="13"/>
        <v>46356</v>
      </c>
      <c r="AW12" s="7">
        <f t="shared" ref="AW12:BB12" si="14">AW4</f>
        <v>46387</v>
      </c>
      <c r="AX12" s="7">
        <f t="shared" si="14"/>
        <v>46418</v>
      </c>
      <c r="AY12" s="7">
        <f t="shared" si="14"/>
        <v>46446</v>
      </c>
      <c r="AZ12" s="7">
        <f t="shared" si="14"/>
        <v>46477</v>
      </c>
      <c r="BA12" s="7">
        <f t="shared" si="14"/>
        <v>46507</v>
      </c>
      <c r="BB12" s="7">
        <f t="shared" si="14"/>
        <v>46538</v>
      </c>
      <c r="BC12" s="2"/>
    </row>
    <row r="13" spans="1:55">
      <c r="B13" s="11" t="s">
        <v>33</v>
      </c>
      <c r="C13" s="11"/>
      <c r="D13" s="11"/>
      <c r="E13" s="11"/>
      <c r="F13" s="11"/>
      <c r="G13" s="12" t="s">
        <v>29</v>
      </c>
      <c r="H13" s="12" t="s">
        <v>30</v>
      </c>
      <c r="I13" s="12" t="s">
        <v>40</v>
      </c>
      <c r="J13" s="11"/>
      <c r="K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5">
      <c r="B14" s="11"/>
      <c r="C14" t="s">
        <v>31</v>
      </c>
      <c r="G14" s="1">
        <f>가정!I21</f>
        <v>45292</v>
      </c>
      <c r="H14" s="1">
        <f>가정!J21</f>
        <v>46387</v>
      </c>
      <c r="M14">
        <f>IF(AND(M$3&gt;=$G14,M$4&lt;=$H14),1,0)</f>
        <v>0</v>
      </c>
      <c r="N14">
        <f t="shared" ref="N14:BB14" si="15">IF(AND(N$3&gt;=$G14,N$4&lt;=$H14),1,0)</f>
        <v>1</v>
      </c>
      <c r="O14">
        <f t="shared" si="15"/>
        <v>1</v>
      </c>
      <c r="P14">
        <f t="shared" si="15"/>
        <v>1</v>
      </c>
      <c r="Q14">
        <f t="shared" si="15"/>
        <v>1</v>
      </c>
      <c r="R14">
        <f t="shared" si="15"/>
        <v>1</v>
      </c>
      <c r="S14">
        <f t="shared" si="15"/>
        <v>1</v>
      </c>
      <c r="T14">
        <f t="shared" si="15"/>
        <v>1</v>
      </c>
      <c r="U14">
        <f t="shared" si="15"/>
        <v>1</v>
      </c>
      <c r="V14">
        <f t="shared" si="15"/>
        <v>1</v>
      </c>
      <c r="W14">
        <f t="shared" si="15"/>
        <v>1</v>
      </c>
      <c r="X14">
        <f t="shared" si="15"/>
        <v>1</v>
      </c>
      <c r="Y14">
        <f t="shared" si="15"/>
        <v>1</v>
      </c>
      <c r="Z14">
        <f t="shared" si="15"/>
        <v>1</v>
      </c>
      <c r="AA14">
        <f t="shared" si="15"/>
        <v>1</v>
      </c>
      <c r="AB14">
        <f t="shared" si="15"/>
        <v>1</v>
      </c>
      <c r="AC14">
        <f t="shared" si="15"/>
        <v>1</v>
      </c>
      <c r="AD14">
        <f t="shared" si="15"/>
        <v>1</v>
      </c>
      <c r="AE14">
        <f t="shared" si="15"/>
        <v>1</v>
      </c>
      <c r="AF14">
        <f t="shared" si="15"/>
        <v>1</v>
      </c>
      <c r="AG14">
        <f t="shared" si="15"/>
        <v>1</v>
      </c>
      <c r="AH14">
        <f t="shared" si="15"/>
        <v>1</v>
      </c>
      <c r="AI14">
        <f t="shared" si="15"/>
        <v>1</v>
      </c>
      <c r="AJ14">
        <f t="shared" si="15"/>
        <v>1</v>
      </c>
      <c r="AK14">
        <f t="shared" si="15"/>
        <v>1</v>
      </c>
      <c r="AL14">
        <f t="shared" si="15"/>
        <v>1</v>
      </c>
      <c r="AM14">
        <f t="shared" si="15"/>
        <v>1</v>
      </c>
      <c r="AN14">
        <f t="shared" si="15"/>
        <v>1</v>
      </c>
      <c r="AO14">
        <f t="shared" si="15"/>
        <v>1</v>
      </c>
      <c r="AP14">
        <f t="shared" si="15"/>
        <v>1</v>
      </c>
      <c r="AQ14">
        <f t="shared" si="15"/>
        <v>1</v>
      </c>
      <c r="AR14">
        <f t="shared" si="15"/>
        <v>1</v>
      </c>
      <c r="AS14">
        <f t="shared" si="15"/>
        <v>1</v>
      </c>
      <c r="AT14">
        <f t="shared" si="15"/>
        <v>1</v>
      </c>
      <c r="AU14">
        <f t="shared" si="15"/>
        <v>1</v>
      </c>
      <c r="AV14">
        <f t="shared" si="15"/>
        <v>1</v>
      </c>
      <c r="AW14">
        <f t="shared" si="15"/>
        <v>1</v>
      </c>
      <c r="AX14">
        <f t="shared" si="15"/>
        <v>0</v>
      </c>
      <c r="AY14">
        <f t="shared" si="15"/>
        <v>0</v>
      </c>
      <c r="AZ14">
        <f t="shared" si="15"/>
        <v>0</v>
      </c>
      <c r="BA14">
        <f t="shared" si="15"/>
        <v>0</v>
      </c>
      <c r="BB14">
        <f t="shared" si="15"/>
        <v>0</v>
      </c>
    </row>
    <row r="15" spans="1:55">
      <c r="B15" s="11"/>
      <c r="C15" t="s">
        <v>32</v>
      </c>
      <c r="H15" s="1"/>
      <c r="M15">
        <f>IF(M14, SUM($M14:M14), 0)</f>
        <v>0</v>
      </c>
      <c r="N15">
        <f>IF(N14, SUM($M14:N14), 0)</f>
        <v>1</v>
      </c>
      <c r="O15">
        <f>IF(O14, SUM($M14:O14), 0)</f>
        <v>2</v>
      </c>
      <c r="P15">
        <f>IF(P14, SUM($M14:P14), 0)</f>
        <v>3</v>
      </c>
      <c r="Q15">
        <f>IF(Q14, SUM($M14:Q14), 0)</f>
        <v>4</v>
      </c>
      <c r="R15">
        <f>IF(R14, SUM($M14:R14), 0)</f>
        <v>5</v>
      </c>
      <c r="S15">
        <f>IF(S14, SUM($M14:S14), 0)</f>
        <v>6</v>
      </c>
      <c r="T15">
        <f>IF(T14, SUM($M14:T14), 0)</f>
        <v>7</v>
      </c>
      <c r="U15">
        <f>IF(U14, SUM($M14:U14), 0)</f>
        <v>8</v>
      </c>
      <c r="V15">
        <f>IF(V14, SUM($M14:V14), 0)</f>
        <v>9</v>
      </c>
      <c r="W15">
        <f>IF(W14, SUM($M14:W14), 0)</f>
        <v>10</v>
      </c>
      <c r="X15">
        <f>IF(X14, SUM($M14:X14), 0)</f>
        <v>11</v>
      </c>
      <c r="Y15">
        <f>IF(Y14, SUM($M14:Y14), 0)</f>
        <v>12</v>
      </c>
      <c r="Z15">
        <f>IF(Z14, SUM($M14:Z14), 0)</f>
        <v>13</v>
      </c>
      <c r="AA15">
        <f>IF(AA14, SUM($M14:AA14), 0)</f>
        <v>14</v>
      </c>
      <c r="AB15">
        <f>IF(AB14, SUM($M14:AB14), 0)</f>
        <v>15</v>
      </c>
      <c r="AC15">
        <f>IF(AC14, SUM($M14:AC14), 0)</f>
        <v>16</v>
      </c>
      <c r="AD15">
        <f>IF(AD14, SUM($M14:AD14), 0)</f>
        <v>17</v>
      </c>
      <c r="AE15">
        <f>IF(AE14, SUM($M14:AE14), 0)</f>
        <v>18</v>
      </c>
      <c r="AF15">
        <f>IF(AF14, SUM($M14:AF14), 0)</f>
        <v>19</v>
      </c>
      <c r="AG15">
        <f>IF(AG14, SUM($M14:AG14), 0)</f>
        <v>20</v>
      </c>
      <c r="AH15">
        <f>IF(AH14, SUM($M14:AH14), 0)</f>
        <v>21</v>
      </c>
      <c r="AI15">
        <f>IF(AI14, SUM($M14:AI14), 0)</f>
        <v>22</v>
      </c>
      <c r="AJ15">
        <f>IF(AJ14, SUM($M14:AJ14), 0)</f>
        <v>23</v>
      </c>
      <c r="AK15">
        <f>IF(AK14, SUM($M14:AK14), 0)</f>
        <v>24</v>
      </c>
      <c r="AL15">
        <f>IF(AL14, SUM($M14:AL14), 0)</f>
        <v>25</v>
      </c>
      <c r="AM15">
        <f>IF(AM14, SUM($M14:AM14), 0)</f>
        <v>26</v>
      </c>
      <c r="AN15">
        <f>IF(AN14, SUM($M14:AN14), 0)</f>
        <v>27</v>
      </c>
      <c r="AO15">
        <f>IF(AO14, SUM($M14:AO14), 0)</f>
        <v>28</v>
      </c>
      <c r="AP15">
        <f>IF(AP14, SUM($M14:AP14), 0)</f>
        <v>29</v>
      </c>
      <c r="AQ15">
        <f>IF(AQ14, SUM($M14:AQ14), 0)</f>
        <v>30</v>
      </c>
      <c r="AR15">
        <f>IF(AR14, SUM($M14:AR14), 0)</f>
        <v>31</v>
      </c>
      <c r="AS15">
        <f>IF(AS14, SUM($M14:AS14), 0)</f>
        <v>32</v>
      </c>
      <c r="AT15">
        <f>IF(AT14, SUM($M14:AT14), 0)</f>
        <v>33</v>
      </c>
      <c r="AU15">
        <f>IF(AU14, SUM($M14:AU14), 0)</f>
        <v>34</v>
      </c>
      <c r="AV15">
        <f>IF(AV14, SUM($M14:AV14), 0)</f>
        <v>35</v>
      </c>
      <c r="AW15">
        <f>IF(AW14, SUM($M14:AW14), 0)</f>
        <v>36</v>
      </c>
      <c r="AX15">
        <f>IF(AX14, SUM($M14:AX14), 0)</f>
        <v>0</v>
      </c>
      <c r="AY15">
        <f>IF(AY14, SUM($M14:AY14), 0)</f>
        <v>0</v>
      </c>
      <c r="AZ15">
        <f>IF(AZ14, SUM($M14:AZ14), 0)</f>
        <v>0</v>
      </c>
      <c r="BA15">
        <f>IF(BA14, SUM($M14:BA14), 0)</f>
        <v>0</v>
      </c>
      <c r="BB15">
        <f>IF(BB14, SUM($M14:BB14), 0)</f>
        <v>0</v>
      </c>
    </row>
    <row r="16" spans="1:55">
      <c r="B16" s="11"/>
      <c r="C16" t="s">
        <v>137</v>
      </c>
      <c r="H16" s="1"/>
    </row>
    <row r="17" spans="2:54">
      <c r="B17" s="11"/>
      <c r="D17" t="s">
        <v>138</v>
      </c>
      <c r="G17" s="1">
        <f>가정!G54</f>
        <v>45717</v>
      </c>
      <c r="H17" s="1">
        <f>가정!H54</f>
        <v>45747</v>
      </c>
      <c r="M17">
        <f>IF(M$12=$H17, 1, 0)</f>
        <v>0</v>
      </c>
      <c r="N17">
        <f t="shared" ref="N17:AC19" si="16">IF(N$12=$H17, 1, 0)</f>
        <v>0</v>
      </c>
      <c r="O17">
        <f t="shared" si="16"/>
        <v>0</v>
      </c>
      <c r="P17">
        <f t="shared" si="16"/>
        <v>0</v>
      </c>
      <c r="Q17">
        <f t="shared" si="16"/>
        <v>0</v>
      </c>
      <c r="R17">
        <f t="shared" si="16"/>
        <v>0</v>
      </c>
      <c r="S17">
        <f t="shared" si="16"/>
        <v>0</v>
      </c>
      <c r="T17">
        <f t="shared" si="16"/>
        <v>0</v>
      </c>
      <c r="U17">
        <f t="shared" si="16"/>
        <v>0</v>
      </c>
      <c r="V17">
        <f t="shared" si="16"/>
        <v>0</v>
      </c>
      <c r="W17">
        <f t="shared" si="16"/>
        <v>0</v>
      </c>
      <c r="X17">
        <f t="shared" si="16"/>
        <v>0</v>
      </c>
      <c r="Y17">
        <f t="shared" si="16"/>
        <v>0</v>
      </c>
      <c r="Z17">
        <f t="shared" si="16"/>
        <v>0</v>
      </c>
      <c r="AA17">
        <f t="shared" si="16"/>
        <v>0</v>
      </c>
      <c r="AB17">
        <f t="shared" si="16"/>
        <v>1</v>
      </c>
      <c r="AC17">
        <f t="shared" si="16"/>
        <v>0</v>
      </c>
      <c r="AD17">
        <f t="shared" ref="AD17:AS19" si="17">IF(AD$12=$H17, 1, 0)</f>
        <v>0</v>
      </c>
      <c r="AE17">
        <f t="shared" si="17"/>
        <v>0</v>
      </c>
      <c r="AF17">
        <f t="shared" si="17"/>
        <v>0</v>
      </c>
      <c r="AG17">
        <f t="shared" si="17"/>
        <v>0</v>
      </c>
      <c r="AH17">
        <f t="shared" si="17"/>
        <v>0</v>
      </c>
      <c r="AI17">
        <f t="shared" si="17"/>
        <v>0</v>
      </c>
      <c r="AJ17">
        <f t="shared" si="17"/>
        <v>0</v>
      </c>
      <c r="AK17">
        <f t="shared" si="17"/>
        <v>0</v>
      </c>
      <c r="AL17">
        <f t="shared" si="17"/>
        <v>0</v>
      </c>
      <c r="AM17">
        <f t="shared" si="17"/>
        <v>0</v>
      </c>
      <c r="AN17">
        <f t="shared" si="17"/>
        <v>0</v>
      </c>
      <c r="AO17">
        <f t="shared" si="17"/>
        <v>0</v>
      </c>
      <c r="AP17">
        <f t="shared" si="17"/>
        <v>0</v>
      </c>
      <c r="AQ17">
        <f t="shared" si="17"/>
        <v>0</v>
      </c>
      <c r="AR17">
        <f t="shared" si="17"/>
        <v>0</v>
      </c>
      <c r="AS17">
        <f t="shared" si="17"/>
        <v>0</v>
      </c>
      <c r="AT17">
        <f t="shared" ref="AT17:BB19" si="18">IF(AT$12=$H17, 1, 0)</f>
        <v>0</v>
      </c>
      <c r="AU17">
        <f t="shared" si="18"/>
        <v>0</v>
      </c>
      <c r="AV17">
        <f t="shared" si="18"/>
        <v>0</v>
      </c>
      <c r="AW17">
        <f t="shared" si="18"/>
        <v>0</v>
      </c>
      <c r="AX17">
        <f t="shared" si="18"/>
        <v>0</v>
      </c>
      <c r="AY17">
        <f t="shared" si="18"/>
        <v>0</v>
      </c>
      <c r="AZ17">
        <f t="shared" si="18"/>
        <v>0</v>
      </c>
      <c r="BA17">
        <f t="shared" si="18"/>
        <v>0</v>
      </c>
      <c r="BB17">
        <f t="shared" si="18"/>
        <v>0</v>
      </c>
    </row>
    <row r="18" spans="2:54">
      <c r="B18" s="11"/>
      <c r="D18" t="s">
        <v>139</v>
      </c>
      <c r="G18" s="1">
        <f>가정!G55</f>
        <v>45748</v>
      </c>
      <c r="H18" s="1">
        <f>가정!H55</f>
        <v>45777</v>
      </c>
      <c r="M18">
        <f t="shared" ref="M18:M19" si="19">IF(M$12=$H18, 1, 0)</f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  <c r="R18">
        <f t="shared" si="16"/>
        <v>0</v>
      </c>
      <c r="S18">
        <f t="shared" si="16"/>
        <v>0</v>
      </c>
      <c r="T18">
        <f t="shared" si="16"/>
        <v>0</v>
      </c>
      <c r="U18">
        <f t="shared" si="16"/>
        <v>0</v>
      </c>
      <c r="V18">
        <f t="shared" si="16"/>
        <v>0</v>
      </c>
      <c r="W18">
        <f t="shared" si="16"/>
        <v>0</v>
      </c>
      <c r="X18">
        <f t="shared" si="16"/>
        <v>0</v>
      </c>
      <c r="Y18">
        <f t="shared" si="16"/>
        <v>0</v>
      </c>
      <c r="Z18">
        <f t="shared" si="16"/>
        <v>0</v>
      </c>
      <c r="AA18">
        <f t="shared" si="16"/>
        <v>0</v>
      </c>
      <c r="AB18">
        <f t="shared" si="16"/>
        <v>0</v>
      </c>
      <c r="AC18">
        <f t="shared" si="16"/>
        <v>1</v>
      </c>
      <c r="AD18">
        <f t="shared" si="17"/>
        <v>0</v>
      </c>
      <c r="AE18">
        <f t="shared" si="17"/>
        <v>0</v>
      </c>
      <c r="AF18">
        <f t="shared" si="17"/>
        <v>0</v>
      </c>
      <c r="AG18">
        <f t="shared" si="17"/>
        <v>0</v>
      </c>
      <c r="AH18">
        <f t="shared" si="17"/>
        <v>0</v>
      </c>
      <c r="AI18">
        <f t="shared" si="17"/>
        <v>0</v>
      </c>
      <c r="AJ18">
        <f t="shared" si="17"/>
        <v>0</v>
      </c>
      <c r="AK18">
        <f t="shared" si="17"/>
        <v>0</v>
      </c>
      <c r="AL18">
        <f t="shared" si="17"/>
        <v>0</v>
      </c>
      <c r="AM18">
        <f t="shared" si="17"/>
        <v>0</v>
      </c>
      <c r="AN18">
        <f t="shared" si="17"/>
        <v>0</v>
      </c>
      <c r="AO18">
        <f t="shared" si="17"/>
        <v>0</v>
      </c>
      <c r="AP18">
        <f t="shared" si="17"/>
        <v>0</v>
      </c>
      <c r="AQ18">
        <f t="shared" si="17"/>
        <v>0</v>
      </c>
      <c r="AR18">
        <f t="shared" si="17"/>
        <v>0</v>
      </c>
      <c r="AS18">
        <f t="shared" si="17"/>
        <v>0</v>
      </c>
      <c r="AT18">
        <f t="shared" si="18"/>
        <v>0</v>
      </c>
      <c r="AU18">
        <f t="shared" si="18"/>
        <v>0</v>
      </c>
      <c r="AV18">
        <f t="shared" si="18"/>
        <v>0</v>
      </c>
      <c r="AW18">
        <f t="shared" si="18"/>
        <v>0</v>
      </c>
      <c r="AX18">
        <f t="shared" si="18"/>
        <v>0</v>
      </c>
      <c r="AY18">
        <f t="shared" si="18"/>
        <v>0</v>
      </c>
      <c r="AZ18">
        <f t="shared" si="18"/>
        <v>0</v>
      </c>
      <c r="BA18">
        <f t="shared" si="18"/>
        <v>0</v>
      </c>
      <c r="BB18">
        <f t="shared" si="18"/>
        <v>0</v>
      </c>
    </row>
    <row r="19" spans="2:54">
      <c r="B19" s="11"/>
      <c r="D19" t="s">
        <v>140</v>
      </c>
      <c r="G19" s="1">
        <f>가정!G56</f>
        <v>45778</v>
      </c>
      <c r="H19" s="1">
        <f>가정!H56</f>
        <v>45808</v>
      </c>
      <c r="M19">
        <f t="shared" si="19"/>
        <v>0</v>
      </c>
      <c r="N19">
        <f t="shared" si="16"/>
        <v>0</v>
      </c>
      <c r="O19">
        <f t="shared" si="16"/>
        <v>0</v>
      </c>
      <c r="P19">
        <f t="shared" si="16"/>
        <v>0</v>
      </c>
      <c r="Q19">
        <f t="shared" si="16"/>
        <v>0</v>
      </c>
      <c r="R19">
        <f t="shared" si="16"/>
        <v>0</v>
      </c>
      <c r="S19">
        <f t="shared" si="16"/>
        <v>0</v>
      </c>
      <c r="T19">
        <f t="shared" si="16"/>
        <v>0</v>
      </c>
      <c r="U19">
        <f t="shared" si="16"/>
        <v>0</v>
      </c>
      <c r="V19">
        <f t="shared" si="16"/>
        <v>0</v>
      </c>
      <c r="W19">
        <f t="shared" si="16"/>
        <v>0</v>
      </c>
      <c r="X19">
        <f t="shared" si="16"/>
        <v>0</v>
      </c>
      <c r="Y19">
        <f t="shared" si="16"/>
        <v>0</v>
      </c>
      <c r="Z19">
        <f t="shared" si="16"/>
        <v>0</v>
      </c>
      <c r="AA19">
        <f t="shared" si="16"/>
        <v>0</v>
      </c>
      <c r="AB19">
        <f t="shared" si="16"/>
        <v>0</v>
      </c>
      <c r="AC19">
        <f t="shared" si="16"/>
        <v>0</v>
      </c>
      <c r="AD19">
        <f t="shared" si="17"/>
        <v>1</v>
      </c>
      <c r="AE19">
        <f t="shared" si="17"/>
        <v>0</v>
      </c>
      <c r="AF19">
        <f t="shared" si="17"/>
        <v>0</v>
      </c>
      <c r="AG19">
        <f t="shared" si="17"/>
        <v>0</v>
      </c>
      <c r="AH19">
        <f t="shared" si="17"/>
        <v>0</v>
      </c>
      <c r="AI19">
        <f t="shared" si="17"/>
        <v>0</v>
      </c>
      <c r="AJ19">
        <f t="shared" si="17"/>
        <v>0</v>
      </c>
      <c r="AK19">
        <f t="shared" si="17"/>
        <v>0</v>
      </c>
      <c r="AL19">
        <f t="shared" si="17"/>
        <v>0</v>
      </c>
      <c r="AM19">
        <f t="shared" si="17"/>
        <v>0</v>
      </c>
      <c r="AN19">
        <f t="shared" si="17"/>
        <v>0</v>
      </c>
      <c r="AO19">
        <f t="shared" si="17"/>
        <v>0</v>
      </c>
      <c r="AP19">
        <f t="shared" si="17"/>
        <v>0</v>
      </c>
      <c r="AQ19">
        <f t="shared" si="17"/>
        <v>0</v>
      </c>
      <c r="AR19">
        <f t="shared" si="17"/>
        <v>0</v>
      </c>
      <c r="AS19">
        <f t="shared" si="17"/>
        <v>0</v>
      </c>
      <c r="AT19">
        <f t="shared" si="18"/>
        <v>0</v>
      </c>
      <c r="AU19">
        <f t="shared" si="18"/>
        <v>0</v>
      </c>
      <c r="AV19">
        <f t="shared" si="18"/>
        <v>0</v>
      </c>
      <c r="AW19">
        <f t="shared" si="18"/>
        <v>0</v>
      </c>
      <c r="AX19">
        <f t="shared" si="18"/>
        <v>0</v>
      </c>
      <c r="AY19">
        <f t="shared" si="18"/>
        <v>0</v>
      </c>
      <c r="AZ19">
        <f t="shared" si="18"/>
        <v>0</v>
      </c>
      <c r="BA19">
        <f t="shared" si="18"/>
        <v>0</v>
      </c>
      <c r="BB19">
        <f t="shared" si="18"/>
        <v>0</v>
      </c>
    </row>
    <row r="20" spans="2:54">
      <c r="B20" s="11" t="s">
        <v>136</v>
      </c>
      <c r="C20" s="11"/>
      <c r="D20" s="11"/>
      <c r="E20" s="11"/>
      <c r="F20" s="11"/>
      <c r="G20" s="12" t="s">
        <v>34</v>
      </c>
      <c r="H20" s="12"/>
      <c r="I20" s="12"/>
      <c r="J20" s="11"/>
      <c r="K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2:54">
      <c r="B21" s="11"/>
      <c r="C21" t="s">
        <v>3</v>
      </c>
      <c r="G21" s="5">
        <f>가정!I32</f>
        <v>0.05</v>
      </c>
      <c r="M21" s="13">
        <f t="shared" ref="M21:V23" si="20">(1+$G21)^(M$6-1)*M$14</f>
        <v>0</v>
      </c>
      <c r="N21" s="13">
        <f t="shared" si="20"/>
        <v>1</v>
      </c>
      <c r="O21" s="13">
        <f t="shared" si="20"/>
        <v>1</v>
      </c>
      <c r="P21" s="13">
        <f t="shared" si="20"/>
        <v>1</v>
      </c>
      <c r="Q21" s="13">
        <f t="shared" si="20"/>
        <v>1</v>
      </c>
      <c r="R21" s="13">
        <f t="shared" si="20"/>
        <v>1</v>
      </c>
      <c r="S21" s="13">
        <f t="shared" si="20"/>
        <v>1</v>
      </c>
      <c r="T21" s="13">
        <f t="shared" si="20"/>
        <v>1</v>
      </c>
      <c r="U21" s="13">
        <f t="shared" si="20"/>
        <v>1</v>
      </c>
      <c r="V21" s="13">
        <f t="shared" si="20"/>
        <v>1</v>
      </c>
      <c r="W21" s="13">
        <f t="shared" ref="W21:AF23" si="21">(1+$G21)^(W$6-1)*W$14</f>
        <v>1</v>
      </c>
      <c r="X21" s="13">
        <f t="shared" si="21"/>
        <v>1</v>
      </c>
      <c r="Y21" s="13">
        <f t="shared" si="21"/>
        <v>1</v>
      </c>
      <c r="Z21" s="13">
        <f t="shared" si="21"/>
        <v>1.05</v>
      </c>
      <c r="AA21" s="13">
        <f t="shared" si="21"/>
        <v>1.05</v>
      </c>
      <c r="AB21" s="13">
        <f t="shared" si="21"/>
        <v>1.05</v>
      </c>
      <c r="AC21" s="13">
        <f t="shared" si="21"/>
        <v>1.05</v>
      </c>
      <c r="AD21" s="13">
        <f t="shared" si="21"/>
        <v>1.05</v>
      </c>
      <c r="AE21" s="13">
        <f t="shared" si="21"/>
        <v>1.05</v>
      </c>
      <c r="AF21" s="13">
        <f t="shared" si="21"/>
        <v>1.05</v>
      </c>
      <c r="AG21" s="13">
        <f t="shared" ref="AG21:AP23" si="22">(1+$G21)^(AG$6-1)*AG$14</f>
        <v>1.05</v>
      </c>
      <c r="AH21" s="13">
        <f t="shared" si="22"/>
        <v>1.05</v>
      </c>
      <c r="AI21" s="13">
        <f t="shared" si="22"/>
        <v>1.05</v>
      </c>
      <c r="AJ21" s="13">
        <f t="shared" si="22"/>
        <v>1.05</v>
      </c>
      <c r="AK21" s="13">
        <f t="shared" si="22"/>
        <v>1.05</v>
      </c>
      <c r="AL21" s="13">
        <f t="shared" si="22"/>
        <v>1.1025</v>
      </c>
      <c r="AM21" s="13">
        <f t="shared" si="22"/>
        <v>1.1025</v>
      </c>
      <c r="AN21" s="13">
        <f t="shared" si="22"/>
        <v>1.1025</v>
      </c>
      <c r="AO21" s="13">
        <f t="shared" si="22"/>
        <v>1.1025</v>
      </c>
      <c r="AP21" s="13">
        <f t="shared" si="22"/>
        <v>1.1025</v>
      </c>
      <c r="AQ21" s="13">
        <f t="shared" ref="AQ21:BB23" si="23">(1+$G21)^(AQ$6-1)*AQ$14</f>
        <v>1.1025</v>
      </c>
      <c r="AR21" s="13">
        <f t="shared" si="23"/>
        <v>1.1025</v>
      </c>
      <c r="AS21" s="13">
        <f t="shared" si="23"/>
        <v>1.1025</v>
      </c>
      <c r="AT21" s="13">
        <f t="shared" si="23"/>
        <v>1.1025</v>
      </c>
      <c r="AU21" s="13">
        <f t="shared" si="23"/>
        <v>1.1025</v>
      </c>
      <c r="AV21" s="13">
        <f t="shared" si="23"/>
        <v>1.1025</v>
      </c>
      <c r="AW21" s="13">
        <f t="shared" si="23"/>
        <v>1.1025</v>
      </c>
      <c r="AX21" s="13">
        <f t="shared" si="23"/>
        <v>0</v>
      </c>
      <c r="AY21" s="13">
        <f t="shared" si="23"/>
        <v>0</v>
      </c>
      <c r="AZ21" s="13">
        <f t="shared" si="23"/>
        <v>0</v>
      </c>
      <c r="BA21" s="13">
        <f t="shared" si="23"/>
        <v>0</v>
      </c>
      <c r="BB21" s="13">
        <f t="shared" si="23"/>
        <v>0</v>
      </c>
    </row>
    <row r="22" spans="2:54">
      <c r="B22" s="11"/>
      <c r="C22" t="s">
        <v>37</v>
      </c>
      <c r="G22" s="5">
        <f>가정!I33</f>
        <v>0.03</v>
      </c>
      <c r="M22" s="13">
        <f t="shared" si="20"/>
        <v>0</v>
      </c>
      <c r="N22" s="13">
        <f t="shared" si="20"/>
        <v>1</v>
      </c>
      <c r="O22" s="13">
        <f t="shared" si="20"/>
        <v>1</v>
      </c>
      <c r="P22" s="13">
        <f t="shared" si="20"/>
        <v>1</v>
      </c>
      <c r="Q22" s="13">
        <f t="shared" si="20"/>
        <v>1</v>
      </c>
      <c r="R22" s="13">
        <f t="shared" si="20"/>
        <v>1</v>
      </c>
      <c r="S22" s="13">
        <f t="shared" si="20"/>
        <v>1</v>
      </c>
      <c r="T22" s="13">
        <f t="shared" si="20"/>
        <v>1</v>
      </c>
      <c r="U22" s="13">
        <f t="shared" si="20"/>
        <v>1</v>
      </c>
      <c r="V22" s="13">
        <f t="shared" si="20"/>
        <v>1</v>
      </c>
      <c r="W22" s="13">
        <f t="shared" si="21"/>
        <v>1</v>
      </c>
      <c r="X22" s="13">
        <f t="shared" si="21"/>
        <v>1</v>
      </c>
      <c r="Y22" s="13">
        <f t="shared" si="21"/>
        <v>1</v>
      </c>
      <c r="Z22" s="13">
        <f t="shared" si="21"/>
        <v>1.03</v>
      </c>
      <c r="AA22" s="13">
        <f t="shared" si="21"/>
        <v>1.03</v>
      </c>
      <c r="AB22" s="13">
        <f t="shared" si="21"/>
        <v>1.03</v>
      </c>
      <c r="AC22" s="13">
        <f t="shared" si="21"/>
        <v>1.03</v>
      </c>
      <c r="AD22" s="13">
        <f t="shared" si="21"/>
        <v>1.03</v>
      </c>
      <c r="AE22" s="13">
        <f t="shared" si="21"/>
        <v>1.03</v>
      </c>
      <c r="AF22" s="13">
        <f t="shared" si="21"/>
        <v>1.03</v>
      </c>
      <c r="AG22" s="13">
        <f t="shared" si="22"/>
        <v>1.03</v>
      </c>
      <c r="AH22" s="13">
        <f t="shared" si="22"/>
        <v>1.03</v>
      </c>
      <c r="AI22" s="13">
        <f t="shared" si="22"/>
        <v>1.03</v>
      </c>
      <c r="AJ22" s="13">
        <f t="shared" si="22"/>
        <v>1.03</v>
      </c>
      <c r="AK22" s="13">
        <f t="shared" si="22"/>
        <v>1.03</v>
      </c>
      <c r="AL22" s="13">
        <f t="shared" si="22"/>
        <v>1.0609</v>
      </c>
      <c r="AM22" s="13">
        <f t="shared" si="22"/>
        <v>1.0609</v>
      </c>
      <c r="AN22" s="13">
        <f t="shared" si="22"/>
        <v>1.0609</v>
      </c>
      <c r="AO22" s="13">
        <f t="shared" si="22"/>
        <v>1.0609</v>
      </c>
      <c r="AP22" s="13">
        <f t="shared" si="22"/>
        <v>1.0609</v>
      </c>
      <c r="AQ22" s="13">
        <f t="shared" si="23"/>
        <v>1.0609</v>
      </c>
      <c r="AR22" s="13">
        <f t="shared" si="23"/>
        <v>1.0609</v>
      </c>
      <c r="AS22" s="13">
        <f t="shared" si="23"/>
        <v>1.0609</v>
      </c>
      <c r="AT22" s="13">
        <f t="shared" si="23"/>
        <v>1.0609</v>
      </c>
      <c r="AU22" s="13">
        <f t="shared" si="23"/>
        <v>1.0609</v>
      </c>
      <c r="AV22" s="13">
        <f t="shared" si="23"/>
        <v>1.0609</v>
      </c>
      <c r="AW22" s="13">
        <f t="shared" si="23"/>
        <v>1.0609</v>
      </c>
      <c r="AX22" s="13">
        <f t="shared" si="23"/>
        <v>0</v>
      </c>
      <c r="AY22" s="13">
        <f t="shared" si="23"/>
        <v>0</v>
      </c>
      <c r="AZ22" s="13">
        <f t="shared" si="23"/>
        <v>0</v>
      </c>
      <c r="BA22" s="13">
        <f t="shared" si="23"/>
        <v>0</v>
      </c>
      <c r="BB22" s="13">
        <f t="shared" si="23"/>
        <v>0</v>
      </c>
    </row>
    <row r="23" spans="2:54">
      <c r="B23" s="11"/>
      <c r="C23" t="s">
        <v>38</v>
      </c>
      <c r="G23" s="5">
        <f>가정!I34</f>
        <v>0.05</v>
      </c>
      <c r="M23" s="13">
        <f t="shared" si="20"/>
        <v>0</v>
      </c>
      <c r="N23" s="13">
        <f t="shared" si="20"/>
        <v>1</v>
      </c>
      <c r="O23" s="13">
        <f t="shared" si="20"/>
        <v>1</v>
      </c>
      <c r="P23" s="13">
        <f t="shared" si="20"/>
        <v>1</v>
      </c>
      <c r="Q23" s="13">
        <f t="shared" si="20"/>
        <v>1</v>
      </c>
      <c r="R23" s="13">
        <f t="shared" si="20"/>
        <v>1</v>
      </c>
      <c r="S23" s="13">
        <f t="shared" si="20"/>
        <v>1</v>
      </c>
      <c r="T23" s="13">
        <f t="shared" si="20"/>
        <v>1</v>
      </c>
      <c r="U23" s="13">
        <f t="shared" si="20"/>
        <v>1</v>
      </c>
      <c r="V23" s="13">
        <f t="shared" si="20"/>
        <v>1</v>
      </c>
      <c r="W23" s="13">
        <f t="shared" si="21"/>
        <v>1</v>
      </c>
      <c r="X23" s="13">
        <f t="shared" si="21"/>
        <v>1</v>
      </c>
      <c r="Y23" s="13">
        <f t="shared" si="21"/>
        <v>1</v>
      </c>
      <c r="Z23" s="13">
        <f t="shared" si="21"/>
        <v>1.05</v>
      </c>
      <c r="AA23" s="13">
        <f t="shared" si="21"/>
        <v>1.05</v>
      </c>
      <c r="AB23" s="13">
        <f t="shared" si="21"/>
        <v>1.05</v>
      </c>
      <c r="AC23" s="13">
        <f t="shared" si="21"/>
        <v>1.05</v>
      </c>
      <c r="AD23" s="13">
        <f t="shared" si="21"/>
        <v>1.05</v>
      </c>
      <c r="AE23" s="13">
        <f t="shared" si="21"/>
        <v>1.05</v>
      </c>
      <c r="AF23" s="13">
        <f t="shared" si="21"/>
        <v>1.05</v>
      </c>
      <c r="AG23" s="13">
        <f t="shared" si="22"/>
        <v>1.05</v>
      </c>
      <c r="AH23" s="13">
        <f t="shared" si="22"/>
        <v>1.05</v>
      </c>
      <c r="AI23" s="13">
        <f t="shared" si="22"/>
        <v>1.05</v>
      </c>
      <c r="AJ23" s="13">
        <f t="shared" si="22"/>
        <v>1.05</v>
      </c>
      <c r="AK23" s="13">
        <f t="shared" si="22"/>
        <v>1.05</v>
      </c>
      <c r="AL23" s="13">
        <f t="shared" si="22"/>
        <v>1.1025</v>
      </c>
      <c r="AM23" s="13">
        <f t="shared" si="22"/>
        <v>1.1025</v>
      </c>
      <c r="AN23" s="13">
        <f t="shared" si="22"/>
        <v>1.1025</v>
      </c>
      <c r="AO23" s="13">
        <f t="shared" si="22"/>
        <v>1.1025</v>
      </c>
      <c r="AP23" s="13">
        <f t="shared" si="22"/>
        <v>1.1025</v>
      </c>
      <c r="AQ23" s="13">
        <f t="shared" si="23"/>
        <v>1.1025</v>
      </c>
      <c r="AR23" s="13">
        <f t="shared" si="23"/>
        <v>1.1025</v>
      </c>
      <c r="AS23" s="13">
        <f t="shared" si="23"/>
        <v>1.1025</v>
      </c>
      <c r="AT23" s="13">
        <f t="shared" si="23"/>
        <v>1.1025</v>
      </c>
      <c r="AU23" s="13">
        <f t="shared" si="23"/>
        <v>1.1025</v>
      </c>
      <c r="AV23" s="13">
        <f t="shared" si="23"/>
        <v>1.1025</v>
      </c>
      <c r="AW23" s="13">
        <f t="shared" si="23"/>
        <v>1.1025</v>
      </c>
      <c r="AX23" s="13">
        <f t="shared" si="23"/>
        <v>0</v>
      </c>
      <c r="AY23" s="13">
        <f t="shared" si="23"/>
        <v>0</v>
      </c>
      <c r="AZ23" s="13">
        <f t="shared" si="23"/>
        <v>0</v>
      </c>
      <c r="BA23" s="13">
        <f t="shared" si="23"/>
        <v>0</v>
      </c>
      <c r="BB23" s="13">
        <f t="shared" si="23"/>
        <v>0</v>
      </c>
    </row>
    <row r="24" spans="2:54">
      <c r="B24" s="11" t="s">
        <v>36</v>
      </c>
      <c r="C24" s="11"/>
      <c r="D24" s="11"/>
      <c r="E24" s="11"/>
      <c r="F24" s="11"/>
      <c r="G24" s="11"/>
      <c r="H24" s="11"/>
      <c r="I24" s="11"/>
      <c r="J24" s="11"/>
      <c r="K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2:54">
      <c r="B25" s="11"/>
      <c r="C25" t="s">
        <v>39</v>
      </c>
      <c r="G25" s="1">
        <f>가정!I26</f>
        <v>45291</v>
      </c>
      <c r="M25">
        <f>IF(AND($G25&gt;=M$3,$G25&lt;=M$4), 1, 0)</f>
        <v>1</v>
      </c>
      <c r="N25">
        <f t="shared" ref="N25:BB26" si="24">IF(AND($G25&gt;=N$3,$G25&lt;=N$4), 1, 0)</f>
        <v>0</v>
      </c>
      <c r="O25">
        <f t="shared" si="24"/>
        <v>0</v>
      </c>
      <c r="P25">
        <f t="shared" si="24"/>
        <v>0</v>
      </c>
      <c r="Q25">
        <f t="shared" si="24"/>
        <v>0</v>
      </c>
      <c r="R25">
        <f t="shared" si="24"/>
        <v>0</v>
      </c>
      <c r="S25">
        <f t="shared" si="24"/>
        <v>0</v>
      </c>
      <c r="T25">
        <f t="shared" si="24"/>
        <v>0</v>
      </c>
      <c r="U25">
        <f t="shared" si="24"/>
        <v>0</v>
      </c>
      <c r="V25">
        <f t="shared" si="24"/>
        <v>0</v>
      </c>
      <c r="W25">
        <f t="shared" si="24"/>
        <v>0</v>
      </c>
      <c r="X25">
        <f t="shared" si="24"/>
        <v>0</v>
      </c>
      <c r="Y25">
        <f t="shared" si="24"/>
        <v>0</v>
      </c>
      <c r="Z25">
        <f t="shared" si="24"/>
        <v>0</v>
      </c>
      <c r="AA25">
        <f t="shared" si="24"/>
        <v>0</v>
      </c>
      <c r="AB25">
        <f t="shared" si="24"/>
        <v>0</v>
      </c>
      <c r="AC25">
        <f t="shared" si="24"/>
        <v>0</v>
      </c>
      <c r="AD25">
        <f t="shared" si="24"/>
        <v>0</v>
      </c>
      <c r="AE25">
        <f t="shared" si="24"/>
        <v>0</v>
      </c>
      <c r="AF25">
        <f t="shared" si="24"/>
        <v>0</v>
      </c>
      <c r="AG25">
        <f t="shared" si="24"/>
        <v>0</v>
      </c>
      <c r="AH25">
        <f t="shared" si="24"/>
        <v>0</v>
      </c>
      <c r="AI25">
        <f t="shared" si="24"/>
        <v>0</v>
      </c>
      <c r="AJ25">
        <f t="shared" si="24"/>
        <v>0</v>
      </c>
      <c r="AK25">
        <f t="shared" si="24"/>
        <v>0</v>
      </c>
      <c r="AL25">
        <f t="shared" si="24"/>
        <v>0</v>
      </c>
      <c r="AM25">
        <f t="shared" si="24"/>
        <v>0</v>
      </c>
      <c r="AN25">
        <f t="shared" si="24"/>
        <v>0</v>
      </c>
      <c r="AO25">
        <f t="shared" si="24"/>
        <v>0</v>
      </c>
      <c r="AP25">
        <f t="shared" si="24"/>
        <v>0</v>
      </c>
      <c r="AQ25">
        <f t="shared" si="24"/>
        <v>0</v>
      </c>
      <c r="AR25">
        <f t="shared" si="24"/>
        <v>0</v>
      </c>
      <c r="AS25">
        <f t="shared" si="24"/>
        <v>0</v>
      </c>
      <c r="AT25">
        <f t="shared" si="24"/>
        <v>0</v>
      </c>
      <c r="AU25">
        <f t="shared" si="24"/>
        <v>0</v>
      </c>
      <c r="AV25">
        <f t="shared" si="24"/>
        <v>0</v>
      </c>
      <c r="AW25">
        <f t="shared" si="24"/>
        <v>0</v>
      </c>
      <c r="AX25">
        <f t="shared" si="24"/>
        <v>0</v>
      </c>
      <c r="AY25">
        <f t="shared" si="24"/>
        <v>0</v>
      </c>
      <c r="AZ25">
        <f t="shared" si="24"/>
        <v>0</v>
      </c>
      <c r="BA25">
        <f t="shared" si="24"/>
        <v>0</v>
      </c>
      <c r="BB25">
        <f t="shared" si="24"/>
        <v>0</v>
      </c>
    </row>
    <row r="26" spans="2:54">
      <c r="B26" s="11"/>
      <c r="C26" t="s">
        <v>80</v>
      </c>
      <c r="G26" s="1">
        <f>가정!I27</f>
        <v>45291</v>
      </c>
      <c r="M26">
        <f>IF(AND($G26&gt;=M$3,$G26&lt;=M$4), 1, 0)</f>
        <v>1</v>
      </c>
      <c r="N26">
        <f t="shared" si="24"/>
        <v>0</v>
      </c>
      <c r="O26">
        <f t="shared" si="24"/>
        <v>0</v>
      </c>
      <c r="P26">
        <f t="shared" si="24"/>
        <v>0</v>
      </c>
      <c r="Q26">
        <f t="shared" si="24"/>
        <v>0</v>
      </c>
      <c r="R26">
        <f t="shared" si="24"/>
        <v>0</v>
      </c>
      <c r="S26">
        <f t="shared" si="24"/>
        <v>0</v>
      </c>
      <c r="T26">
        <f t="shared" si="24"/>
        <v>0</v>
      </c>
      <c r="U26">
        <f t="shared" si="24"/>
        <v>0</v>
      </c>
      <c r="V26">
        <f t="shared" si="24"/>
        <v>0</v>
      </c>
      <c r="W26">
        <f t="shared" si="24"/>
        <v>0</v>
      </c>
      <c r="X26">
        <f t="shared" si="24"/>
        <v>0</v>
      </c>
      <c r="Y26">
        <f t="shared" si="24"/>
        <v>0</v>
      </c>
      <c r="Z26">
        <f t="shared" si="24"/>
        <v>0</v>
      </c>
      <c r="AA26">
        <f t="shared" si="24"/>
        <v>0</v>
      </c>
      <c r="AB26">
        <f t="shared" si="24"/>
        <v>0</v>
      </c>
      <c r="AC26">
        <f t="shared" si="24"/>
        <v>0</v>
      </c>
      <c r="AD26">
        <f t="shared" si="24"/>
        <v>0</v>
      </c>
      <c r="AE26">
        <f t="shared" si="24"/>
        <v>0</v>
      </c>
      <c r="AF26">
        <f t="shared" si="24"/>
        <v>0</v>
      </c>
      <c r="AG26">
        <f t="shared" si="24"/>
        <v>0</v>
      </c>
      <c r="AH26">
        <f t="shared" si="24"/>
        <v>0</v>
      </c>
      <c r="AI26">
        <f t="shared" si="24"/>
        <v>0</v>
      </c>
      <c r="AJ26">
        <f t="shared" si="24"/>
        <v>0</v>
      </c>
      <c r="AK26">
        <f t="shared" si="24"/>
        <v>0</v>
      </c>
      <c r="AL26">
        <f t="shared" si="24"/>
        <v>0</v>
      </c>
      <c r="AM26">
        <f t="shared" si="24"/>
        <v>0</v>
      </c>
      <c r="AN26">
        <f t="shared" si="24"/>
        <v>0</v>
      </c>
      <c r="AO26">
        <f t="shared" si="24"/>
        <v>0</v>
      </c>
      <c r="AP26">
        <f t="shared" si="24"/>
        <v>0</v>
      </c>
      <c r="AQ26">
        <f t="shared" si="24"/>
        <v>0</v>
      </c>
      <c r="AR26">
        <f t="shared" si="24"/>
        <v>0</v>
      </c>
      <c r="AS26">
        <f t="shared" si="24"/>
        <v>0</v>
      </c>
      <c r="AT26">
        <f t="shared" si="24"/>
        <v>0</v>
      </c>
      <c r="AU26">
        <f t="shared" si="24"/>
        <v>0</v>
      </c>
      <c r="AV26">
        <f t="shared" si="24"/>
        <v>0</v>
      </c>
      <c r="AW26">
        <f t="shared" si="24"/>
        <v>0</v>
      </c>
      <c r="AX26">
        <f t="shared" si="24"/>
        <v>0</v>
      </c>
      <c r="AY26">
        <f t="shared" si="24"/>
        <v>0</v>
      </c>
      <c r="AZ26">
        <f t="shared" si="24"/>
        <v>0</v>
      </c>
      <c r="BA26">
        <f t="shared" si="24"/>
        <v>0</v>
      </c>
      <c r="BB26">
        <f t="shared" si="24"/>
        <v>0</v>
      </c>
    </row>
    <row r="27" spans="2:54">
      <c r="B27" s="11"/>
      <c r="C27" t="s">
        <v>81</v>
      </c>
      <c r="G27" s="1">
        <f>가정!I28</f>
        <v>45292</v>
      </c>
      <c r="H27" s="1">
        <f>가정!J28</f>
        <v>46387</v>
      </c>
      <c r="M27">
        <f>IF(AND(M$3&gt;=$G27,M$4&lt;=$H27),1,0)</f>
        <v>0</v>
      </c>
      <c r="N27">
        <f t="shared" ref="N27:BB27" si="25">IF(AND(N$3&gt;=$G27,N$4&lt;=$H27),1,0)</f>
        <v>1</v>
      </c>
      <c r="O27">
        <f t="shared" si="25"/>
        <v>1</v>
      </c>
      <c r="P27">
        <f t="shared" si="25"/>
        <v>1</v>
      </c>
      <c r="Q27">
        <f t="shared" si="25"/>
        <v>1</v>
      </c>
      <c r="R27">
        <f t="shared" si="25"/>
        <v>1</v>
      </c>
      <c r="S27">
        <f t="shared" si="25"/>
        <v>1</v>
      </c>
      <c r="T27">
        <f t="shared" si="25"/>
        <v>1</v>
      </c>
      <c r="U27">
        <f t="shared" si="25"/>
        <v>1</v>
      </c>
      <c r="V27">
        <f t="shared" si="25"/>
        <v>1</v>
      </c>
      <c r="W27">
        <f t="shared" si="25"/>
        <v>1</v>
      </c>
      <c r="X27">
        <f t="shared" si="25"/>
        <v>1</v>
      </c>
      <c r="Y27">
        <f t="shared" si="25"/>
        <v>1</v>
      </c>
      <c r="Z27">
        <f t="shared" si="25"/>
        <v>1</v>
      </c>
      <c r="AA27">
        <f t="shared" si="25"/>
        <v>1</v>
      </c>
      <c r="AB27">
        <f t="shared" si="25"/>
        <v>1</v>
      </c>
      <c r="AC27">
        <f t="shared" si="25"/>
        <v>1</v>
      </c>
      <c r="AD27">
        <f t="shared" si="25"/>
        <v>1</v>
      </c>
      <c r="AE27">
        <f t="shared" si="25"/>
        <v>1</v>
      </c>
      <c r="AF27">
        <f t="shared" si="25"/>
        <v>1</v>
      </c>
      <c r="AG27">
        <f t="shared" si="25"/>
        <v>1</v>
      </c>
      <c r="AH27">
        <f t="shared" si="25"/>
        <v>1</v>
      </c>
      <c r="AI27">
        <f t="shared" si="25"/>
        <v>1</v>
      </c>
      <c r="AJ27">
        <f t="shared" si="25"/>
        <v>1</v>
      </c>
      <c r="AK27">
        <f t="shared" si="25"/>
        <v>1</v>
      </c>
      <c r="AL27">
        <f t="shared" si="25"/>
        <v>1</v>
      </c>
      <c r="AM27">
        <f t="shared" si="25"/>
        <v>1</v>
      </c>
      <c r="AN27">
        <f t="shared" si="25"/>
        <v>1</v>
      </c>
      <c r="AO27">
        <f t="shared" si="25"/>
        <v>1</v>
      </c>
      <c r="AP27">
        <f t="shared" si="25"/>
        <v>1</v>
      </c>
      <c r="AQ27">
        <f t="shared" si="25"/>
        <v>1</v>
      </c>
      <c r="AR27">
        <f t="shared" si="25"/>
        <v>1</v>
      </c>
      <c r="AS27">
        <f t="shared" si="25"/>
        <v>1</v>
      </c>
      <c r="AT27">
        <f t="shared" si="25"/>
        <v>1</v>
      </c>
      <c r="AU27">
        <f t="shared" si="25"/>
        <v>1</v>
      </c>
      <c r="AV27">
        <f t="shared" si="25"/>
        <v>1</v>
      </c>
      <c r="AW27">
        <f t="shared" si="25"/>
        <v>1</v>
      </c>
      <c r="AX27">
        <f t="shared" si="25"/>
        <v>0</v>
      </c>
      <c r="AY27">
        <f t="shared" si="25"/>
        <v>0</v>
      </c>
      <c r="AZ27">
        <f t="shared" si="25"/>
        <v>0</v>
      </c>
      <c r="BA27">
        <f t="shared" si="25"/>
        <v>0</v>
      </c>
      <c r="BB27">
        <f t="shared" si="25"/>
        <v>0</v>
      </c>
    </row>
    <row r="28" spans="2:54">
      <c r="B28" s="11"/>
      <c r="C28" t="s">
        <v>82</v>
      </c>
      <c r="G28" s="1">
        <f>가정!I29</f>
        <v>45292</v>
      </c>
      <c r="H28" s="1">
        <f>가정!J29</f>
        <v>46387</v>
      </c>
      <c r="I28" s="17">
        <f>가정!I30</f>
        <v>3</v>
      </c>
      <c r="M28">
        <f>IF(MOD(SUM($M27:M27), 3)=0, 1, 0) * M27</f>
        <v>0</v>
      </c>
      <c r="N28">
        <f>IF(MOD(SUM($M27:N27), 3)=0, 1, 0) * N27</f>
        <v>0</v>
      </c>
      <c r="O28">
        <f>IF(MOD(SUM($M27:O27), 3)=0, 1, 0) * O27</f>
        <v>0</v>
      </c>
      <c r="P28">
        <f>IF(MOD(SUM($M27:P27), 3)=0, 1, 0) * P27</f>
        <v>1</v>
      </c>
      <c r="Q28">
        <f>IF(MOD(SUM($M27:Q27), 3)=0, 1, 0) * Q27</f>
        <v>0</v>
      </c>
      <c r="R28">
        <f>IF(MOD(SUM($M27:R27), 3)=0, 1, 0) * R27</f>
        <v>0</v>
      </c>
      <c r="S28">
        <f>IF(MOD(SUM($M27:S27), 3)=0, 1, 0) * S27</f>
        <v>1</v>
      </c>
      <c r="T28">
        <f>IF(MOD(SUM($M27:T27), 3)=0, 1, 0) * T27</f>
        <v>0</v>
      </c>
      <c r="U28">
        <f>IF(MOD(SUM($M27:U27), 3)=0, 1, 0) * U27</f>
        <v>0</v>
      </c>
      <c r="V28">
        <f>IF(MOD(SUM($M27:V27), 3)=0, 1, 0) * V27</f>
        <v>1</v>
      </c>
      <c r="W28">
        <f>IF(MOD(SUM($M27:W27), 3)=0, 1, 0) * W27</f>
        <v>0</v>
      </c>
      <c r="X28">
        <f>IF(MOD(SUM($M27:X27), 3)=0, 1, 0) * X27</f>
        <v>0</v>
      </c>
      <c r="Y28">
        <f>IF(MOD(SUM($M27:Y27), 3)=0, 1, 0) * Y27</f>
        <v>1</v>
      </c>
      <c r="Z28">
        <f>IF(MOD(SUM($M27:Z27), 3)=0, 1, 0) * Z27</f>
        <v>0</v>
      </c>
      <c r="AA28">
        <f>IF(MOD(SUM($M27:AA27), 3)=0, 1, 0) * AA27</f>
        <v>0</v>
      </c>
      <c r="AB28">
        <f>IF(MOD(SUM($M27:AB27), 3)=0, 1, 0) * AB27</f>
        <v>1</v>
      </c>
      <c r="AC28">
        <f>IF(MOD(SUM($M27:AC27), 3)=0, 1, 0) * AC27</f>
        <v>0</v>
      </c>
      <c r="AD28">
        <f>IF(MOD(SUM($M27:AD27), 3)=0, 1, 0) * AD27</f>
        <v>0</v>
      </c>
      <c r="AE28">
        <f>IF(MOD(SUM($M27:AE27), 3)=0, 1, 0) * AE27</f>
        <v>1</v>
      </c>
      <c r="AF28">
        <f>IF(MOD(SUM($M27:AF27), 3)=0, 1, 0) * AF27</f>
        <v>0</v>
      </c>
      <c r="AG28">
        <f>IF(MOD(SUM($M27:AG27), 3)=0, 1, 0) * AG27</f>
        <v>0</v>
      </c>
      <c r="AH28">
        <f>IF(MOD(SUM($M27:AH27), 3)=0, 1, 0) * AH27</f>
        <v>1</v>
      </c>
      <c r="AI28">
        <f>IF(MOD(SUM($M27:AI27), 3)=0, 1, 0) * AI27</f>
        <v>0</v>
      </c>
      <c r="AJ28">
        <f>IF(MOD(SUM($M27:AJ27), 3)=0, 1, 0) * AJ27</f>
        <v>0</v>
      </c>
      <c r="AK28">
        <f>IF(MOD(SUM($M27:AK27), 3)=0, 1, 0) * AK27</f>
        <v>1</v>
      </c>
      <c r="AL28">
        <f>IF(MOD(SUM($M27:AL27), 3)=0, 1, 0) * AL27</f>
        <v>0</v>
      </c>
      <c r="AM28">
        <f>IF(MOD(SUM($M27:AM27), 3)=0, 1, 0) * AM27</f>
        <v>0</v>
      </c>
      <c r="AN28">
        <f>IF(MOD(SUM($M27:AN27), 3)=0, 1, 0) * AN27</f>
        <v>1</v>
      </c>
      <c r="AO28">
        <f>IF(MOD(SUM($M27:AO27), 3)=0, 1, 0) * AO27</f>
        <v>0</v>
      </c>
      <c r="AP28">
        <f>IF(MOD(SUM($M27:AP27), 3)=0, 1, 0) * AP27</f>
        <v>0</v>
      </c>
      <c r="AQ28">
        <f>IF(MOD(SUM($M27:AQ27), 3)=0, 1, 0) * AQ27</f>
        <v>1</v>
      </c>
      <c r="AR28">
        <f>IF(MOD(SUM($M27:AR27), 3)=0, 1, 0) * AR27</f>
        <v>0</v>
      </c>
      <c r="AS28">
        <f>IF(MOD(SUM($M27:AS27), 3)=0, 1, 0) * AS27</f>
        <v>0</v>
      </c>
      <c r="AT28">
        <f>IF(MOD(SUM($M27:AT27), 3)=0, 1, 0) * AT27</f>
        <v>1</v>
      </c>
      <c r="AU28">
        <f>IF(MOD(SUM($M27:AU27), 3)=0, 1, 0) * AU27</f>
        <v>0</v>
      </c>
      <c r="AV28">
        <f>IF(MOD(SUM($M27:AV27), 3)=0, 1, 0) * AV27</f>
        <v>0</v>
      </c>
      <c r="AW28">
        <f>IF(MOD(SUM($M27:AW27), 3)=0, 1, 0) * AW27</f>
        <v>1</v>
      </c>
      <c r="AX28">
        <f>IF(MOD(SUM($M27:AX27), 3)=0, 1, 0) * AX27</f>
        <v>0</v>
      </c>
      <c r="AY28">
        <f>IF(MOD(SUM($M27:AY27), 3)=0, 1, 0) * AY27</f>
        <v>0</v>
      </c>
      <c r="AZ28">
        <f>IF(MOD(SUM($M27:AZ27), 3)=0, 1, 0) * AZ27</f>
        <v>0</v>
      </c>
      <c r="BA28">
        <f>IF(MOD(SUM($M27:BA27), 3)=0, 1, 0) * BA27</f>
        <v>0</v>
      </c>
      <c r="BB28">
        <f>IF(MOD(SUM($M27:BB27), 3)=0, 1, 0) * BB27</f>
        <v>0</v>
      </c>
    </row>
    <row r="29" spans="2:54">
      <c r="B29" s="11" t="s">
        <v>90</v>
      </c>
      <c r="C29" s="11"/>
      <c r="D29" s="11"/>
      <c r="E29" s="11"/>
      <c r="F29" s="11"/>
      <c r="G29" s="11"/>
      <c r="H29" s="11"/>
      <c r="I29" s="11"/>
      <c r="J29" s="11"/>
      <c r="K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2:54">
      <c r="B30" s="11"/>
      <c r="C30" t="s">
        <v>91</v>
      </c>
      <c r="G30" s="1">
        <f>가정!I23</f>
        <v>45291</v>
      </c>
      <c r="M30">
        <f>IF(AND($G30&gt;=M$3,$G30&lt;=M$4), 1, 0)</f>
        <v>1</v>
      </c>
      <c r="N30">
        <f t="shared" ref="N30:BB31" si="26">IF(AND($G30&gt;=N$3,$G30&lt;=N$4), 1, 0)</f>
        <v>0</v>
      </c>
      <c r="O30">
        <f t="shared" si="26"/>
        <v>0</v>
      </c>
      <c r="P30">
        <f t="shared" si="26"/>
        <v>0</v>
      </c>
      <c r="Q30">
        <f t="shared" si="26"/>
        <v>0</v>
      </c>
      <c r="R30">
        <f t="shared" si="26"/>
        <v>0</v>
      </c>
      <c r="S30">
        <f t="shared" si="26"/>
        <v>0</v>
      </c>
      <c r="T30">
        <f t="shared" si="26"/>
        <v>0</v>
      </c>
      <c r="U30">
        <f t="shared" si="26"/>
        <v>0</v>
      </c>
      <c r="V30">
        <f t="shared" si="26"/>
        <v>0</v>
      </c>
      <c r="W30">
        <f t="shared" si="26"/>
        <v>0</v>
      </c>
      <c r="X30">
        <f t="shared" si="26"/>
        <v>0</v>
      </c>
      <c r="Y30">
        <f t="shared" si="26"/>
        <v>0</v>
      </c>
      <c r="Z30">
        <f t="shared" si="26"/>
        <v>0</v>
      </c>
      <c r="AA30">
        <f t="shared" si="26"/>
        <v>0</v>
      </c>
      <c r="AB30">
        <f t="shared" si="26"/>
        <v>0</v>
      </c>
      <c r="AC30">
        <f t="shared" si="26"/>
        <v>0</v>
      </c>
      <c r="AD30">
        <f t="shared" si="26"/>
        <v>0</v>
      </c>
      <c r="AE30">
        <f t="shared" si="26"/>
        <v>0</v>
      </c>
      <c r="AF30">
        <f t="shared" si="26"/>
        <v>0</v>
      </c>
      <c r="AG30">
        <f t="shared" si="26"/>
        <v>0</v>
      </c>
      <c r="AH30">
        <f t="shared" si="26"/>
        <v>0</v>
      </c>
      <c r="AI30">
        <f t="shared" si="26"/>
        <v>0</v>
      </c>
      <c r="AJ30">
        <f t="shared" si="26"/>
        <v>0</v>
      </c>
      <c r="AK30">
        <f t="shared" si="26"/>
        <v>0</v>
      </c>
      <c r="AL30">
        <f t="shared" si="26"/>
        <v>0</v>
      </c>
      <c r="AM30">
        <f t="shared" si="26"/>
        <v>0</v>
      </c>
      <c r="AN30">
        <f t="shared" si="26"/>
        <v>0</v>
      </c>
      <c r="AO30">
        <f t="shared" si="26"/>
        <v>0</v>
      </c>
      <c r="AP30">
        <f t="shared" si="26"/>
        <v>0</v>
      </c>
      <c r="AQ30">
        <f t="shared" si="26"/>
        <v>0</v>
      </c>
      <c r="AR30">
        <f t="shared" si="26"/>
        <v>0</v>
      </c>
      <c r="AS30">
        <f t="shared" si="26"/>
        <v>0</v>
      </c>
      <c r="AT30">
        <f t="shared" si="26"/>
        <v>0</v>
      </c>
      <c r="AU30">
        <f t="shared" si="26"/>
        <v>0</v>
      </c>
      <c r="AV30">
        <f t="shared" si="26"/>
        <v>0</v>
      </c>
      <c r="AW30">
        <f t="shared" si="26"/>
        <v>0</v>
      </c>
      <c r="AX30">
        <f t="shared" si="26"/>
        <v>0</v>
      </c>
      <c r="AY30">
        <f t="shared" si="26"/>
        <v>0</v>
      </c>
      <c r="AZ30">
        <f t="shared" si="26"/>
        <v>0</v>
      </c>
      <c r="BA30">
        <f t="shared" si="26"/>
        <v>0</v>
      </c>
      <c r="BB30">
        <f t="shared" si="26"/>
        <v>0</v>
      </c>
    </row>
    <row r="31" spans="2:54">
      <c r="B31" s="11"/>
      <c r="C31" t="s">
        <v>92</v>
      </c>
      <c r="G31" s="1">
        <f>가정!I24</f>
        <v>45291</v>
      </c>
      <c r="M31">
        <f>IF(AND($G31&gt;=M$3,$G31&lt;=M$4), 1, 0)</f>
        <v>1</v>
      </c>
      <c r="N31">
        <f t="shared" si="26"/>
        <v>0</v>
      </c>
      <c r="O31">
        <f t="shared" si="26"/>
        <v>0</v>
      </c>
      <c r="P31">
        <f t="shared" si="26"/>
        <v>0</v>
      </c>
      <c r="Q31">
        <f t="shared" si="26"/>
        <v>0</v>
      </c>
      <c r="R31">
        <f t="shared" si="26"/>
        <v>0</v>
      </c>
      <c r="S31">
        <f t="shared" si="26"/>
        <v>0</v>
      </c>
      <c r="T31">
        <f t="shared" si="26"/>
        <v>0</v>
      </c>
      <c r="U31">
        <f t="shared" si="26"/>
        <v>0</v>
      </c>
      <c r="V31">
        <f t="shared" si="26"/>
        <v>0</v>
      </c>
      <c r="W31">
        <f t="shared" si="26"/>
        <v>0</v>
      </c>
      <c r="X31">
        <f t="shared" si="26"/>
        <v>0</v>
      </c>
      <c r="Y31">
        <f t="shared" si="26"/>
        <v>0</v>
      </c>
      <c r="Z31">
        <f t="shared" si="26"/>
        <v>0</v>
      </c>
      <c r="AA31">
        <f t="shared" si="26"/>
        <v>0</v>
      </c>
      <c r="AB31">
        <f t="shared" si="26"/>
        <v>0</v>
      </c>
      <c r="AC31">
        <f t="shared" si="26"/>
        <v>0</v>
      </c>
      <c r="AD31">
        <f t="shared" si="26"/>
        <v>0</v>
      </c>
      <c r="AE31">
        <f t="shared" si="26"/>
        <v>0</v>
      </c>
      <c r="AF31">
        <f t="shared" si="26"/>
        <v>0</v>
      </c>
      <c r="AG31">
        <f t="shared" si="26"/>
        <v>0</v>
      </c>
      <c r="AH31">
        <f t="shared" si="26"/>
        <v>0</v>
      </c>
      <c r="AI31">
        <f t="shared" si="26"/>
        <v>0</v>
      </c>
      <c r="AJ31">
        <f t="shared" si="26"/>
        <v>0</v>
      </c>
      <c r="AK31">
        <f t="shared" si="26"/>
        <v>0</v>
      </c>
      <c r="AL31">
        <f t="shared" si="26"/>
        <v>0</v>
      </c>
      <c r="AM31">
        <f t="shared" si="26"/>
        <v>0</v>
      </c>
      <c r="AN31">
        <f t="shared" si="26"/>
        <v>0</v>
      </c>
      <c r="AO31">
        <f t="shared" si="26"/>
        <v>0</v>
      </c>
      <c r="AP31">
        <f t="shared" si="26"/>
        <v>0</v>
      </c>
      <c r="AQ31">
        <f t="shared" si="26"/>
        <v>0</v>
      </c>
      <c r="AR31">
        <f t="shared" si="26"/>
        <v>0</v>
      </c>
      <c r="AS31">
        <f t="shared" si="26"/>
        <v>0</v>
      </c>
      <c r="AT31">
        <f t="shared" si="26"/>
        <v>0</v>
      </c>
      <c r="AU31">
        <f t="shared" si="26"/>
        <v>0</v>
      </c>
      <c r="AV31">
        <f t="shared" si="26"/>
        <v>0</v>
      </c>
      <c r="AW31">
        <f t="shared" si="26"/>
        <v>0</v>
      </c>
      <c r="AX31">
        <f t="shared" si="26"/>
        <v>0</v>
      </c>
      <c r="AY31">
        <f t="shared" si="26"/>
        <v>0</v>
      </c>
      <c r="AZ31">
        <f t="shared" si="26"/>
        <v>0</v>
      </c>
      <c r="BA31">
        <f t="shared" si="26"/>
        <v>0</v>
      </c>
      <c r="BB31">
        <f t="shared" si="26"/>
        <v>0</v>
      </c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307B4-1049-134C-B445-DC999EEA9385}">
  <sheetPr codeName="Sheet8"/>
  <dimension ref="A1:BC38"/>
  <sheetViews>
    <sheetView zoomScale="150" zoomScaleNormal="150" workbookViewId="0">
      <selection activeCell="J40" sqref="J40"/>
    </sheetView>
  </sheetViews>
  <sheetFormatPr baseColWidth="10" defaultRowHeight="18"/>
  <cols>
    <col min="1" max="5" width="2.7109375" customWidth="1"/>
    <col min="7" max="7" width="11.140625" bestFit="1" customWidth="1"/>
    <col min="12" max="12" width="2.7109375" customWidth="1"/>
    <col min="13" max="13" width="11.85546875" bestFit="1" customWidth="1"/>
    <col min="14" max="14" width="11.28515625" bestFit="1" customWidth="1"/>
    <col min="15" max="54" width="11.140625" bestFit="1" customWidth="1"/>
  </cols>
  <sheetData>
    <row r="1" spans="1:55">
      <c r="A1" s="8" t="s">
        <v>87</v>
      </c>
      <c r="B1" s="6"/>
      <c r="C1" s="6"/>
      <c r="D1" s="6"/>
      <c r="E1" s="6"/>
      <c r="F1" s="6"/>
      <c r="G1" s="6"/>
      <c r="H1" s="6"/>
      <c r="I1" s="6"/>
      <c r="J1" s="6"/>
      <c r="K1" s="6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</row>
    <row r="3" spans="1:55">
      <c r="B3" s="6" t="s">
        <v>16</v>
      </c>
      <c r="C3" s="6"/>
      <c r="D3" s="6"/>
      <c r="E3" s="6"/>
      <c r="F3" s="6"/>
      <c r="G3" s="6"/>
      <c r="H3" s="6"/>
      <c r="I3" s="6"/>
      <c r="J3" s="6"/>
      <c r="K3" s="6"/>
      <c r="M3" s="7">
        <f>Index!M3</f>
        <v>45261</v>
      </c>
      <c r="N3" s="7">
        <f>Index!N3</f>
        <v>45292</v>
      </c>
      <c r="O3" s="7">
        <f>Index!O3</f>
        <v>45323</v>
      </c>
      <c r="P3" s="7">
        <f>Index!P3</f>
        <v>45352</v>
      </c>
      <c r="Q3" s="7">
        <f>Index!Q3</f>
        <v>45383</v>
      </c>
      <c r="R3" s="7">
        <f>Index!R3</f>
        <v>45413</v>
      </c>
      <c r="S3" s="7">
        <f>Index!S3</f>
        <v>45444</v>
      </c>
      <c r="T3" s="7">
        <f>Index!T3</f>
        <v>45474</v>
      </c>
      <c r="U3" s="7">
        <f>Index!U3</f>
        <v>45505</v>
      </c>
      <c r="V3" s="7">
        <f>Index!V3</f>
        <v>45536</v>
      </c>
      <c r="W3" s="7">
        <f>Index!W3</f>
        <v>45566</v>
      </c>
      <c r="X3" s="7">
        <f>Index!X3</f>
        <v>45597</v>
      </c>
      <c r="Y3" s="7">
        <f>Index!Y3</f>
        <v>45627</v>
      </c>
      <c r="Z3" s="7">
        <f>Index!Z3</f>
        <v>45658</v>
      </c>
      <c r="AA3" s="7">
        <f>Index!AA3</f>
        <v>45689</v>
      </c>
      <c r="AB3" s="7">
        <f>Index!AB3</f>
        <v>45717</v>
      </c>
      <c r="AC3" s="7">
        <f>Index!AC3</f>
        <v>45748</v>
      </c>
      <c r="AD3" s="7">
        <f>Index!AD3</f>
        <v>45778</v>
      </c>
      <c r="AE3" s="7">
        <f>Index!AE3</f>
        <v>45809</v>
      </c>
      <c r="AF3" s="7">
        <f>Index!AF3</f>
        <v>45839</v>
      </c>
      <c r="AG3" s="7">
        <f>Index!AG3</f>
        <v>45870</v>
      </c>
      <c r="AH3" s="7">
        <f>Index!AH3</f>
        <v>45901</v>
      </c>
      <c r="AI3" s="7">
        <f>Index!AI3</f>
        <v>45931</v>
      </c>
      <c r="AJ3" s="7">
        <f>Index!AJ3</f>
        <v>45962</v>
      </c>
      <c r="AK3" s="7">
        <f>Index!AK3</f>
        <v>45992</v>
      </c>
      <c r="AL3" s="7">
        <f>Index!AL3</f>
        <v>46023</v>
      </c>
      <c r="AM3" s="7">
        <f>Index!AM3</f>
        <v>46054</v>
      </c>
      <c r="AN3" s="7">
        <f>Index!AN3</f>
        <v>46082</v>
      </c>
      <c r="AO3" s="7">
        <f>Index!AO3</f>
        <v>46113</v>
      </c>
      <c r="AP3" s="7">
        <f>Index!AP3</f>
        <v>46143</v>
      </c>
      <c r="AQ3" s="7">
        <f>Index!AQ3</f>
        <v>46174</v>
      </c>
      <c r="AR3" s="7">
        <f>Index!AR3</f>
        <v>46204</v>
      </c>
      <c r="AS3" s="7">
        <f>Index!AS3</f>
        <v>46235</v>
      </c>
      <c r="AT3" s="7">
        <f>Index!AT3</f>
        <v>46266</v>
      </c>
      <c r="AU3" s="7">
        <f>Index!AU3</f>
        <v>46296</v>
      </c>
      <c r="AV3" s="7">
        <f>Index!AV3</f>
        <v>46327</v>
      </c>
      <c r="AW3" s="7">
        <f>Index!AW3</f>
        <v>46357</v>
      </c>
      <c r="AX3" s="7">
        <f>Index!AX3</f>
        <v>46388</v>
      </c>
      <c r="AY3" s="7">
        <f>Index!AY3</f>
        <v>46419</v>
      </c>
      <c r="AZ3" s="7">
        <f>Index!AZ3</f>
        <v>46447</v>
      </c>
      <c r="BA3" s="7">
        <f>Index!BA3</f>
        <v>46478</v>
      </c>
      <c r="BB3" s="7">
        <f>Index!BB3</f>
        <v>46508</v>
      </c>
      <c r="BC3" s="2"/>
    </row>
    <row r="4" spans="1:55">
      <c r="B4" s="6" t="s">
        <v>17</v>
      </c>
      <c r="C4" s="6"/>
      <c r="D4" s="6"/>
      <c r="E4" s="6"/>
      <c r="F4" s="6"/>
      <c r="G4" s="6"/>
      <c r="H4" s="6"/>
      <c r="I4" s="6"/>
      <c r="J4" s="6"/>
      <c r="K4" s="6"/>
      <c r="M4" s="7">
        <f>Index!M4</f>
        <v>45291</v>
      </c>
      <c r="N4" s="7">
        <f>Index!N4</f>
        <v>45322</v>
      </c>
      <c r="O4" s="7">
        <f>Index!O4</f>
        <v>45351</v>
      </c>
      <c r="P4" s="7">
        <f>Index!P4</f>
        <v>45382</v>
      </c>
      <c r="Q4" s="7">
        <f>Index!Q4</f>
        <v>45412</v>
      </c>
      <c r="R4" s="7">
        <f>Index!R4</f>
        <v>45443</v>
      </c>
      <c r="S4" s="7">
        <f>Index!S4</f>
        <v>45473</v>
      </c>
      <c r="T4" s="7">
        <f>Index!T4</f>
        <v>45504</v>
      </c>
      <c r="U4" s="7">
        <f>Index!U4</f>
        <v>45535</v>
      </c>
      <c r="V4" s="7">
        <f>Index!V4</f>
        <v>45565</v>
      </c>
      <c r="W4" s="7">
        <f>Index!W4</f>
        <v>45596</v>
      </c>
      <c r="X4" s="7">
        <f>Index!X4</f>
        <v>45626</v>
      </c>
      <c r="Y4" s="7">
        <f>Index!Y4</f>
        <v>45657</v>
      </c>
      <c r="Z4" s="7">
        <f>Index!Z4</f>
        <v>45688</v>
      </c>
      <c r="AA4" s="7">
        <f>Index!AA4</f>
        <v>45716</v>
      </c>
      <c r="AB4" s="7">
        <f>Index!AB4</f>
        <v>45747</v>
      </c>
      <c r="AC4" s="7">
        <f>Index!AC4</f>
        <v>45777</v>
      </c>
      <c r="AD4" s="7">
        <f>Index!AD4</f>
        <v>45808</v>
      </c>
      <c r="AE4" s="7">
        <f>Index!AE4</f>
        <v>45838</v>
      </c>
      <c r="AF4" s="7">
        <f>Index!AF4</f>
        <v>45869</v>
      </c>
      <c r="AG4" s="7">
        <f>Index!AG4</f>
        <v>45900</v>
      </c>
      <c r="AH4" s="7">
        <f>Index!AH4</f>
        <v>45930</v>
      </c>
      <c r="AI4" s="7">
        <f>Index!AI4</f>
        <v>45961</v>
      </c>
      <c r="AJ4" s="7">
        <f>Index!AJ4</f>
        <v>45991</v>
      </c>
      <c r="AK4" s="7">
        <f>Index!AK4</f>
        <v>46022</v>
      </c>
      <c r="AL4" s="7">
        <f>Index!AL4</f>
        <v>46053</v>
      </c>
      <c r="AM4" s="7">
        <f>Index!AM4</f>
        <v>46081</v>
      </c>
      <c r="AN4" s="7">
        <f>Index!AN4</f>
        <v>46112</v>
      </c>
      <c r="AO4" s="7">
        <f>Index!AO4</f>
        <v>46142</v>
      </c>
      <c r="AP4" s="7">
        <f>Index!AP4</f>
        <v>46173</v>
      </c>
      <c r="AQ4" s="7">
        <f>Index!AQ4</f>
        <v>46203</v>
      </c>
      <c r="AR4" s="7">
        <f>Index!AR4</f>
        <v>46234</v>
      </c>
      <c r="AS4" s="7">
        <f>Index!AS4</f>
        <v>46265</v>
      </c>
      <c r="AT4" s="7">
        <f>Index!AT4</f>
        <v>46295</v>
      </c>
      <c r="AU4" s="7">
        <f>Index!AU4</f>
        <v>46326</v>
      </c>
      <c r="AV4" s="7">
        <f>Index!AV4</f>
        <v>46356</v>
      </c>
      <c r="AW4" s="7">
        <f>Index!AW4</f>
        <v>46387</v>
      </c>
      <c r="AX4" s="7">
        <f>Index!AX4</f>
        <v>46418</v>
      </c>
      <c r="AY4" s="7">
        <f>Index!AY4</f>
        <v>46446</v>
      </c>
      <c r="AZ4" s="7">
        <f>Index!AZ4</f>
        <v>46477</v>
      </c>
      <c r="BA4" s="7">
        <f>Index!BA4</f>
        <v>46507</v>
      </c>
      <c r="BB4" s="7">
        <f>Index!BB4</f>
        <v>46538</v>
      </c>
      <c r="BC4" s="2"/>
    </row>
    <row r="5" spans="1:55">
      <c r="B5" s="6" t="s">
        <v>18</v>
      </c>
      <c r="C5" s="6"/>
      <c r="D5" s="6"/>
      <c r="E5" s="6"/>
      <c r="F5" s="6"/>
      <c r="G5" s="6"/>
      <c r="H5" s="6"/>
      <c r="I5" s="6"/>
      <c r="J5" s="6"/>
      <c r="K5" s="6"/>
      <c r="M5" s="6">
        <f>Index!M5</f>
        <v>2023</v>
      </c>
      <c r="N5" s="6">
        <f>Index!N5</f>
        <v>2024</v>
      </c>
      <c r="O5" s="6">
        <f>Index!O5</f>
        <v>2024</v>
      </c>
      <c r="P5" s="6">
        <f>Index!P5</f>
        <v>2024</v>
      </c>
      <c r="Q5" s="6">
        <f>Index!Q5</f>
        <v>2024</v>
      </c>
      <c r="R5" s="6">
        <f>Index!R5</f>
        <v>2024</v>
      </c>
      <c r="S5" s="6">
        <f>Index!S5</f>
        <v>2024</v>
      </c>
      <c r="T5" s="6">
        <f>Index!T5</f>
        <v>2024</v>
      </c>
      <c r="U5" s="6">
        <f>Index!U5</f>
        <v>2024</v>
      </c>
      <c r="V5" s="6">
        <f>Index!V5</f>
        <v>2024</v>
      </c>
      <c r="W5" s="6">
        <f>Index!W5</f>
        <v>2024</v>
      </c>
      <c r="X5" s="6">
        <f>Index!X5</f>
        <v>2024</v>
      </c>
      <c r="Y5" s="6">
        <f>Index!Y5</f>
        <v>2024</v>
      </c>
      <c r="Z5" s="6">
        <f>Index!Z5</f>
        <v>2025</v>
      </c>
      <c r="AA5" s="6">
        <f>Index!AA5</f>
        <v>2025</v>
      </c>
      <c r="AB5" s="6">
        <f>Index!AB5</f>
        <v>2025</v>
      </c>
      <c r="AC5" s="6">
        <f>Index!AC5</f>
        <v>2025</v>
      </c>
      <c r="AD5" s="6">
        <f>Index!AD5</f>
        <v>2025</v>
      </c>
      <c r="AE5" s="6">
        <f>Index!AE5</f>
        <v>2025</v>
      </c>
      <c r="AF5" s="6">
        <f>Index!AF5</f>
        <v>2025</v>
      </c>
      <c r="AG5" s="6">
        <f>Index!AG5</f>
        <v>2025</v>
      </c>
      <c r="AH5" s="6">
        <f>Index!AH5</f>
        <v>2025</v>
      </c>
      <c r="AI5" s="6">
        <f>Index!AI5</f>
        <v>2025</v>
      </c>
      <c r="AJ5" s="6">
        <f>Index!AJ5</f>
        <v>2025</v>
      </c>
      <c r="AK5" s="6">
        <f>Index!AK5</f>
        <v>2025</v>
      </c>
      <c r="AL5" s="6">
        <f>Index!AL5</f>
        <v>2026</v>
      </c>
      <c r="AM5" s="6">
        <f>Index!AM5</f>
        <v>2026</v>
      </c>
      <c r="AN5" s="6">
        <f>Index!AN5</f>
        <v>2026</v>
      </c>
      <c r="AO5" s="6">
        <f>Index!AO5</f>
        <v>2026</v>
      </c>
      <c r="AP5" s="6">
        <f>Index!AP5</f>
        <v>2026</v>
      </c>
      <c r="AQ5" s="6">
        <f>Index!AQ5</f>
        <v>2026</v>
      </c>
      <c r="AR5" s="6">
        <f>Index!AR5</f>
        <v>2026</v>
      </c>
      <c r="AS5" s="6">
        <f>Index!AS5</f>
        <v>2026</v>
      </c>
      <c r="AT5" s="6">
        <f>Index!AT5</f>
        <v>2026</v>
      </c>
      <c r="AU5" s="6">
        <f>Index!AU5</f>
        <v>2026</v>
      </c>
      <c r="AV5" s="6">
        <f>Index!AV5</f>
        <v>2026</v>
      </c>
      <c r="AW5" s="6">
        <f>Index!AW5</f>
        <v>2026</v>
      </c>
      <c r="AX5" s="6">
        <f>Index!AX5</f>
        <v>2027</v>
      </c>
      <c r="AY5" s="6">
        <f>Index!AY5</f>
        <v>2027</v>
      </c>
      <c r="AZ5" s="6">
        <f>Index!AZ5</f>
        <v>2027</v>
      </c>
      <c r="BA5" s="6">
        <f>Index!BA5</f>
        <v>2027</v>
      </c>
      <c r="BB5" s="6">
        <f>Index!BB5</f>
        <v>2027</v>
      </c>
    </row>
    <row r="6" spans="1:55">
      <c r="B6" s="6" t="s">
        <v>35</v>
      </c>
      <c r="C6" s="6"/>
      <c r="D6" s="6"/>
      <c r="E6" s="6"/>
      <c r="F6" s="6"/>
      <c r="G6" s="6"/>
      <c r="H6" s="6"/>
      <c r="I6" s="6"/>
      <c r="J6" s="6"/>
      <c r="K6" s="6"/>
      <c r="M6" s="6">
        <f>Index!M6</f>
        <v>0</v>
      </c>
      <c r="N6" s="6">
        <f>Index!N6</f>
        <v>1</v>
      </c>
      <c r="O6" s="6">
        <f>Index!O6</f>
        <v>1</v>
      </c>
      <c r="P6" s="6">
        <f>Index!P6</f>
        <v>1</v>
      </c>
      <c r="Q6" s="6">
        <f>Index!Q6</f>
        <v>1</v>
      </c>
      <c r="R6" s="6">
        <f>Index!R6</f>
        <v>1</v>
      </c>
      <c r="S6" s="6">
        <f>Index!S6</f>
        <v>1</v>
      </c>
      <c r="T6" s="6">
        <f>Index!T6</f>
        <v>1</v>
      </c>
      <c r="U6" s="6">
        <f>Index!U6</f>
        <v>1</v>
      </c>
      <c r="V6" s="6">
        <f>Index!V6</f>
        <v>1</v>
      </c>
      <c r="W6" s="6">
        <f>Index!W6</f>
        <v>1</v>
      </c>
      <c r="X6" s="6">
        <f>Index!X6</f>
        <v>1</v>
      </c>
      <c r="Y6" s="6">
        <f>Index!Y6</f>
        <v>1</v>
      </c>
      <c r="Z6" s="6">
        <f>Index!Z6</f>
        <v>2</v>
      </c>
      <c r="AA6" s="6">
        <f>Index!AA6</f>
        <v>2</v>
      </c>
      <c r="AB6" s="6">
        <f>Index!AB6</f>
        <v>2</v>
      </c>
      <c r="AC6" s="6">
        <f>Index!AC6</f>
        <v>2</v>
      </c>
      <c r="AD6" s="6">
        <f>Index!AD6</f>
        <v>2</v>
      </c>
      <c r="AE6" s="6">
        <f>Index!AE6</f>
        <v>2</v>
      </c>
      <c r="AF6" s="6">
        <f>Index!AF6</f>
        <v>2</v>
      </c>
      <c r="AG6" s="6">
        <f>Index!AG6</f>
        <v>2</v>
      </c>
      <c r="AH6" s="6">
        <f>Index!AH6</f>
        <v>2</v>
      </c>
      <c r="AI6" s="6">
        <f>Index!AI6</f>
        <v>2</v>
      </c>
      <c r="AJ6" s="6">
        <f>Index!AJ6</f>
        <v>2</v>
      </c>
      <c r="AK6" s="6">
        <f>Index!AK6</f>
        <v>2</v>
      </c>
      <c r="AL6" s="6">
        <f>Index!AL6</f>
        <v>3</v>
      </c>
      <c r="AM6" s="6">
        <f>Index!AM6</f>
        <v>3</v>
      </c>
      <c r="AN6" s="6">
        <f>Index!AN6</f>
        <v>3</v>
      </c>
      <c r="AO6" s="6">
        <f>Index!AO6</f>
        <v>3</v>
      </c>
      <c r="AP6" s="6">
        <f>Index!AP6</f>
        <v>3</v>
      </c>
      <c r="AQ6" s="6">
        <f>Index!AQ6</f>
        <v>3</v>
      </c>
      <c r="AR6" s="6">
        <f>Index!AR6</f>
        <v>3</v>
      </c>
      <c r="AS6" s="6">
        <f>Index!AS6</f>
        <v>3</v>
      </c>
      <c r="AT6" s="6">
        <f>Index!AT6</f>
        <v>3</v>
      </c>
      <c r="AU6" s="6">
        <f>Index!AU6</f>
        <v>3</v>
      </c>
      <c r="AV6" s="6">
        <f>Index!AV6</f>
        <v>3</v>
      </c>
      <c r="AW6" s="6">
        <f>Index!AW6</f>
        <v>3</v>
      </c>
      <c r="AX6" s="6">
        <f>Index!AX6</f>
        <v>4</v>
      </c>
      <c r="AY6" s="6">
        <f>Index!AY6</f>
        <v>4</v>
      </c>
      <c r="AZ6" s="6">
        <f>Index!AZ6</f>
        <v>4</v>
      </c>
      <c r="BA6" s="6">
        <f>Index!BA6</f>
        <v>4</v>
      </c>
      <c r="BB6" s="6">
        <f>Index!BB6</f>
        <v>4</v>
      </c>
    </row>
    <row r="7" spans="1:55">
      <c r="B7" s="6" t="s">
        <v>19</v>
      </c>
      <c r="C7" s="6"/>
      <c r="D7" s="6"/>
      <c r="E7" s="6"/>
      <c r="F7" s="6"/>
      <c r="G7" s="6"/>
      <c r="H7" s="6"/>
      <c r="I7" s="6"/>
      <c r="J7" s="6"/>
      <c r="K7" s="6"/>
      <c r="M7" s="6">
        <f>Index!M7</f>
        <v>12</v>
      </c>
      <c r="N7" s="6">
        <f>Index!N7</f>
        <v>1</v>
      </c>
      <c r="O7" s="6">
        <f>Index!O7</f>
        <v>2</v>
      </c>
      <c r="P7" s="6">
        <f>Index!P7</f>
        <v>3</v>
      </c>
      <c r="Q7" s="6">
        <f>Index!Q7</f>
        <v>4</v>
      </c>
      <c r="R7" s="6">
        <f>Index!R7</f>
        <v>5</v>
      </c>
      <c r="S7" s="6">
        <f>Index!S7</f>
        <v>6</v>
      </c>
      <c r="T7" s="6">
        <f>Index!T7</f>
        <v>7</v>
      </c>
      <c r="U7" s="6">
        <f>Index!U7</f>
        <v>8</v>
      </c>
      <c r="V7" s="6">
        <f>Index!V7</f>
        <v>9</v>
      </c>
      <c r="W7" s="6">
        <f>Index!W7</f>
        <v>10</v>
      </c>
      <c r="X7" s="6">
        <f>Index!X7</f>
        <v>11</v>
      </c>
      <c r="Y7" s="6">
        <f>Index!Y7</f>
        <v>12</v>
      </c>
      <c r="Z7" s="6">
        <f>Index!Z7</f>
        <v>1</v>
      </c>
      <c r="AA7" s="6">
        <f>Index!AA7</f>
        <v>2</v>
      </c>
      <c r="AB7" s="6">
        <f>Index!AB7</f>
        <v>3</v>
      </c>
      <c r="AC7" s="6">
        <f>Index!AC7</f>
        <v>4</v>
      </c>
      <c r="AD7" s="6">
        <f>Index!AD7</f>
        <v>5</v>
      </c>
      <c r="AE7" s="6">
        <f>Index!AE7</f>
        <v>6</v>
      </c>
      <c r="AF7" s="6">
        <f>Index!AF7</f>
        <v>7</v>
      </c>
      <c r="AG7" s="6">
        <f>Index!AG7</f>
        <v>8</v>
      </c>
      <c r="AH7" s="6">
        <f>Index!AH7</f>
        <v>9</v>
      </c>
      <c r="AI7" s="6">
        <f>Index!AI7</f>
        <v>10</v>
      </c>
      <c r="AJ7" s="6">
        <f>Index!AJ7</f>
        <v>11</v>
      </c>
      <c r="AK7" s="6">
        <f>Index!AK7</f>
        <v>12</v>
      </c>
      <c r="AL7" s="6">
        <f>Index!AL7</f>
        <v>1</v>
      </c>
      <c r="AM7" s="6">
        <f>Index!AM7</f>
        <v>2</v>
      </c>
      <c r="AN7" s="6">
        <f>Index!AN7</f>
        <v>3</v>
      </c>
      <c r="AO7" s="6">
        <f>Index!AO7</f>
        <v>4</v>
      </c>
      <c r="AP7" s="6">
        <f>Index!AP7</f>
        <v>5</v>
      </c>
      <c r="AQ7" s="6">
        <f>Index!AQ7</f>
        <v>6</v>
      </c>
      <c r="AR7" s="6">
        <f>Index!AR7</f>
        <v>7</v>
      </c>
      <c r="AS7" s="6">
        <f>Index!AS7</f>
        <v>8</v>
      </c>
      <c r="AT7" s="6">
        <f>Index!AT7</f>
        <v>9</v>
      </c>
      <c r="AU7" s="6">
        <f>Index!AU7</f>
        <v>10</v>
      </c>
      <c r="AV7" s="6">
        <f>Index!AV7</f>
        <v>11</v>
      </c>
      <c r="AW7" s="6">
        <f>Index!AW7</f>
        <v>12</v>
      </c>
      <c r="AX7" s="6">
        <f>Index!AX7</f>
        <v>1</v>
      </c>
      <c r="AY7" s="6">
        <f>Index!AY7</f>
        <v>2</v>
      </c>
      <c r="AZ7" s="6">
        <f>Index!AZ7</f>
        <v>3</v>
      </c>
      <c r="BA7" s="6">
        <f>Index!BA7</f>
        <v>4</v>
      </c>
      <c r="BB7" s="6">
        <f>Index!BB7</f>
        <v>5</v>
      </c>
    </row>
    <row r="8" spans="1:55">
      <c r="B8" s="6" t="s">
        <v>20</v>
      </c>
      <c r="C8" s="6"/>
      <c r="D8" s="6"/>
      <c r="E8" s="6"/>
      <c r="F8" s="6"/>
      <c r="G8" s="6"/>
      <c r="H8" s="6"/>
      <c r="I8" s="6"/>
      <c r="J8" s="6"/>
      <c r="K8" s="6"/>
      <c r="M8" s="6">
        <f>Index!M8</f>
        <v>31</v>
      </c>
      <c r="N8" s="6">
        <f>Index!N8</f>
        <v>31</v>
      </c>
      <c r="O8" s="6">
        <f>Index!O8</f>
        <v>29</v>
      </c>
      <c r="P8" s="6">
        <f>Index!P8</f>
        <v>31</v>
      </c>
      <c r="Q8" s="6">
        <f>Index!Q8</f>
        <v>30</v>
      </c>
      <c r="R8" s="6">
        <f>Index!R8</f>
        <v>31</v>
      </c>
      <c r="S8" s="6">
        <f>Index!S8</f>
        <v>30</v>
      </c>
      <c r="T8" s="6">
        <f>Index!T8</f>
        <v>31</v>
      </c>
      <c r="U8" s="6">
        <f>Index!U8</f>
        <v>31</v>
      </c>
      <c r="V8" s="6">
        <f>Index!V8</f>
        <v>30</v>
      </c>
      <c r="W8" s="6">
        <f>Index!W8</f>
        <v>31</v>
      </c>
      <c r="X8" s="6">
        <f>Index!X8</f>
        <v>30</v>
      </c>
      <c r="Y8" s="6">
        <f>Index!Y8</f>
        <v>31</v>
      </c>
      <c r="Z8" s="6">
        <f>Index!Z8</f>
        <v>31</v>
      </c>
      <c r="AA8" s="6">
        <f>Index!AA8</f>
        <v>28</v>
      </c>
      <c r="AB8" s="6">
        <f>Index!AB8</f>
        <v>31</v>
      </c>
      <c r="AC8" s="6">
        <f>Index!AC8</f>
        <v>30</v>
      </c>
      <c r="AD8" s="6">
        <f>Index!AD8</f>
        <v>31</v>
      </c>
      <c r="AE8" s="6">
        <f>Index!AE8</f>
        <v>30</v>
      </c>
      <c r="AF8" s="6">
        <f>Index!AF8</f>
        <v>31</v>
      </c>
      <c r="AG8" s="6">
        <f>Index!AG8</f>
        <v>31</v>
      </c>
      <c r="AH8" s="6">
        <f>Index!AH8</f>
        <v>30</v>
      </c>
      <c r="AI8" s="6">
        <f>Index!AI8</f>
        <v>31</v>
      </c>
      <c r="AJ8" s="6">
        <f>Index!AJ8</f>
        <v>30</v>
      </c>
      <c r="AK8" s="6">
        <f>Index!AK8</f>
        <v>31</v>
      </c>
      <c r="AL8" s="6">
        <f>Index!AL8</f>
        <v>31</v>
      </c>
      <c r="AM8" s="6">
        <f>Index!AM8</f>
        <v>28</v>
      </c>
      <c r="AN8" s="6">
        <f>Index!AN8</f>
        <v>31</v>
      </c>
      <c r="AO8" s="6">
        <f>Index!AO8</f>
        <v>30</v>
      </c>
      <c r="AP8" s="6">
        <f>Index!AP8</f>
        <v>31</v>
      </c>
      <c r="AQ8" s="6">
        <f>Index!AQ8</f>
        <v>30</v>
      </c>
      <c r="AR8" s="6">
        <f>Index!AR8</f>
        <v>31</v>
      </c>
      <c r="AS8" s="6">
        <f>Index!AS8</f>
        <v>31</v>
      </c>
      <c r="AT8" s="6">
        <f>Index!AT8</f>
        <v>30</v>
      </c>
      <c r="AU8" s="6">
        <f>Index!AU8</f>
        <v>31</v>
      </c>
      <c r="AV8" s="6">
        <f>Index!AV8</f>
        <v>30</v>
      </c>
      <c r="AW8" s="6">
        <f>Index!AW8</f>
        <v>31</v>
      </c>
      <c r="AX8" s="6">
        <f>Index!AX8</f>
        <v>31</v>
      </c>
      <c r="AY8" s="6">
        <f>Index!AY8</f>
        <v>28</v>
      </c>
      <c r="AZ8" s="6">
        <f>Index!AZ8</f>
        <v>31</v>
      </c>
      <c r="BA8" s="6">
        <f>Index!BA8</f>
        <v>30</v>
      </c>
      <c r="BB8" s="6">
        <f>Index!BB8</f>
        <v>31</v>
      </c>
    </row>
    <row r="9" spans="1:55">
      <c r="B9" s="6" t="s">
        <v>21</v>
      </c>
      <c r="C9" s="6"/>
      <c r="D9" s="6"/>
      <c r="E9" s="6"/>
      <c r="F9" s="6"/>
      <c r="G9" s="6"/>
      <c r="H9" s="6"/>
      <c r="I9" s="6"/>
      <c r="J9" s="6"/>
      <c r="K9" s="6"/>
      <c r="M9" s="6">
        <f>Index!M9</f>
        <v>365</v>
      </c>
      <c r="N9" s="6">
        <f>Index!N9</f>
        <v>366</v>
      </c>
      <c r="O9" s="6">
        <f>Index!O9</f>
        <v>366</v>
      </c>
      <c r="P9" s="6">
        <f>Index!P9</f>
        <v>366</v>
      </c>
      <c r="Q9" s="6">
        <f>Index!Q9</f>
        <v>366</v>
      </c>
      <c r="R9" s="6">
        <f>Index!R9</f>
        <v>366</v>
      </c>
      <c r="S9" s="6">
        <f>Index!S9</f>
        <v>366</v>
      </c>
      <c r="T9" s="6">
        <f>Index!T9</f>
        <v>366</v>
      </c>
      <c r="U9" s="6">
        <f>Index!U9</f>
        <v>366</v>
      </c>
      <c r="V9" s="6">
        <f>Index!V9</f>
        <v>366</v>
      </c>
      <c r="W9" s="6">
        <f>Index!W9</f>
        <v>366</v>
      </c>
      <c r="X9" s="6">
        <f>Index!X9</f>
        <v>366</v>
      </c>
      <c r="Y9" s="6">
        <f>Index!Y9</f>
        <v>366</v>
      </c>
      <c r="Z9" s="6">
        <f>Index!Z9</f>
        <v>365</v>
      </c>
      <c r="AA9" s="6">
        <f>Index!AA9</f>
        <v>365</v>
      </c>
      <c r="AB9" s="6">
        <f>Index!AB9</f>
        <v>365</v>
      </c>
      <c r="AC9" s="6">
        <f>Index!AC9</f>
        <v>365</v>
      </c>
      <c r="AD9" s="6">
        <f>Index!AD9</f>
        <v>365</v>
      </c>
      <c r="AE9" s="6">
        <f>Index!AE9</f>
        <v>365</v>
      </c>
      <c r="AF9" s="6">
        <f>Index!AF9</f>
        <v>365</v>
      </c>
      <c r="AG9" s="6">
        <f>Index!AG9</f>
        <v>365</v>
      </c>
      <c r="AH9" s="6">
        <f>Index!AH9</f>
        <v>365</v>
      </c>
      <c r="AI9" s="6">
        <f>Index!AI9</f>
        <v>365</v>
      </c>
      <c r="AJ9" s="6">
        <f>Index!AJ9</f>
        <v>365</v>
      </c>
      <c r="AK9" s="6">
        <f>Index!AK9</f>
        <v>365</v>
      </c>
      <c r="AL9" s="6">
        <f>Index!AL9</f>
        <v>365</v>
      </c>
      <c r="AM9" s="6">
        <f>Index!AM9</f>
        <v>365</v>
      </c>
      <c r="AN9" s="6">
        <f>Index!AN9</f>
        <v>365</v>
      </c>
      <c r="AO9" s="6">
        <f>Index!AO9</f>
        <v>365</v>
      </c>
      <c r="AP9" s="6">
        <f>Index!AP9</f>
        <v>365</v>
      </c>
      <c r="AQ9" s="6">
        <f>Index!AQ9</f>
        <v>365</v>
      </c>
      <c r="AR9" s="6">
        <f>Index!AR9</f>
        <v>365</v>
      </c>
      <c r="AS9" s="6">
        <f>Index!AS9</f>
        <v>365</v>
      </c>
      <c r="AT9" s="6">
        <f>Index!AT9</f>
        <v>365</v>
      </c>
      <c r="AU9" s="6">
        <f>Index!AU9</f>
        <v>365</v>
      </c>
      <c r="AV9" s="6">
        <f>Index!AV9</f>
        <v>365</v>
      </c>
      <c r="AW9" s="6">
        <f>Index!AW9</f>
        <v>365</v>
      </c>
      <c r="AX9" s="6">
        <f>Index!AX9</f>
        <v>365</v>
      </c>
      <c r="AY9" s="6">
        <f>Index!AY9</f>
        <v>365</v>
      </c>
      <c r="AZ9" s="6">
        <f>Index!AZ9</f>
        <v>365</v>
      </c>
      <c r="BA9" s="6">
        <f>Index!BA9</f>
        <v>365</v>
      </c>
      <c r="BB9" s="6">
        <f>Index!BB9</f>
        <v>365</v>
      </c>
    </row>
    <row r="12" spans="1:55">
      <c r="B12" s="14" t="s">
        <v>93</v>
      </c>
    </row>
    <row r="13" spans="1:55">
      <c r="B13" s="6" t="s">
        <v>23</v>
      </c>
      <c r="C13" s="6"/>
      <c r="D13" s="6"/>
      <c r="E13" s="6"/>
      <c r="F13" s="6"/>
      <c r="G13" s="10" t="s">
        <v>24</v>
      </c>
      <c r="H13" s="10" t="s">
        <v>25</v>
      </c>
      <c r="I13" s="10" t="s">
        <v>26</v>
      </c>
      <c r="J13" s="10" t="s">
        <v>27</v>
      </c>
      <c r="K13" s="10" t="s">
        <v>28</v>
      </c>
      <c r="M13" s="7">
        <f>M$4</f>
        <v>45291</v>
      </c>
      <c r="N13" s="7">
        <f t="shared" ref="N13:BB13" si="0">N$4</f>
        <v>45322</v>
      </c>
      <c r="O13" s="7">
        <f t="shared" si="0"/>
        <v>45351</v>
      </c>
      <c r="P13" s="7">
        <f t="shared" si="0"/>
        <v>45382</v>
      </c>
      <c r="Q13" s="7">
        <f t="shared" si="0"/>
        <v>45412</v>
      </c>
      <c r="R13" s="7">
        <f t="shared" si="0"/>
        <v>45443</v>
      </c>
      <c r="S13" s="7">
        <f t="shared" si="0"/>
        <v>45473</v>
      </c>
      <c r="T13" s="7">
        <f t="shared" si="0"/>
        <v>45504</v>
      </c>
      <c r="U13" s="7">
        <f t="shared" si="0"/>
        <v>45535</v>
      </c>
      <c r="V13" s="7">
        <f t="shared" si="0"/>
        <v>45565</v>
      </c>
      <c r="W13" s="7">
        <f t="shared" si="0"/>
        <v>45596</v>
      </c>
      <c r="X13" s="7">
        <f t="shared" si="0"/>
        <v>45626</v>
      </c>
      <c r="Y13" s="7">
        <f t="shared" si="0"/>
        <v>45657</v>
      </c>
      <c r="Z13" s="7">
        <f t="shared" si="0"/>
        <v>45688</v>
      </c>
      <c r="AA13" s="7">
        <f t="shared" si="0"/>
        <v>45716</v>
      </c>
      <c r="AB13" s="7">
        <f t="shared" si="0"/>
        <v>45747</v>
      </c>
      <c r="AC13" s="7">
        <f t="shared" si="0"/>
        <v>45777</v>
      </c>
      <c r="AD13" s="7">
        <f t="shared" si="0"/>
        <v>45808</v>
      </c>
      <c r="AE13" s="7">
        <f t="shared" si="0"/>
        <v>45838</v>
      </c>
      <c r="AF13" s="7">
        <f t="shared" si="0"/>
        <v>45869</v>
      </c>
      <c r="AG13" s="7">
        <f t="shared" si="0"/>
        <v>45900</v>
      </c>
      <c r="AH13" s="7">
        <f t="shared" si="0"/>
        <v>45930</v>
      </c>
      <c r="AI13" s="7">
        <f t="shared" si="0"/>
        <v>45961</v>
      </c>
      <c r="AJ13" s="7">
        <f t="shared" si="0"/>
        <v>45991</v>
      </c>
      <c r="AK13" s="7">
        <f t="shared" si="0"/>
        <v>46022</v>
      </c>
      <c r="AL13" s="7">
        <f t="shared" si="0"/>
        <v>46053</v>
      </c>
      <c r="AM13" s="7">
        <f t="shared" si="0"/>
        <v>46081</v>
      </c>
      <c r="AN13" s="7">
        <f t="shared" si="0"/>
        <v>46112</v>
      </c>
      <c r="AO13" s="7">
        <f t="shared" si="0"/>
        <v>46142</v>
      </c>
      <c r="AP13" s="7">
        <f t="shared" si="0"/>
        <v>46173</v>
      </c>
      <c r="AQ13" s="7">
        <f t="shared" si="0"/>
        <v>46203</v>
      </c>
      <c r="AR13" s="7">
        <f t="shared" si="0"/>
        <v>46234</v>
      </c>
      <c r="AS13" s="7">
        <f t="shared" si="0"/>
        <v>46265</v>
      </c>
      <c r="AT13" s="7">
        <f t="shared" si="0"/>
        <v>46295</v>
      </c>
      <c r="AU13" s="7">
        <f t="shared" si="0"/>
        <v>46326</v>
      </c>
      <c r="AV13" s="7">
        <f t="shared" si="0"/>
        <v>46356</v>
      </c>
      <c r="AW13" s="7">
        <f t="shared" si="0"/>
        <v>46387</v>
      </c>
      <c r="AX13" s="7">
        <f t="shared" si="0"/>
        <v>46418</v>
      </c>
      <c r="AY13" s="7">
        <f t="shared" si="0"/>
        <v>46446</v>
      </c>
      <c r="AZ13" s="7">
        <f t="shared" si="0"/>
        <v>46477</v>
      </c>
      <c r="BA13" s="7">
        <f t="shared" si="0"/>
        <v>46507</v>
      </c>
      <c r="BB13" s="7">
        <f t="shared" si="0"/>
        <v>46538</v>
      </c>
      <c r="BC13" s="2"/>
    </row>
    <row r="14" spans="1:55">
      <c r="B14" s="11" t="s">
        <v>84</v>
      </c>
      <c r="C14" s="11"/>
      <c r="D14" s="11"/>
      <c r="E14" s="11"/>
      <c r="F14" s="11"/>
      <c r="G14" s="12"/>
      <c r="H14" s="12"/>
      <c r="I14" s="12"/>
      <c r="J14" s="11"/>
      <c r="K14" s="11"/>
      <c r="M14" s="16">
        <f>SUM(M15:M16)</f>
        <v>20000000</v>
      </c>
      <c r="N14" s="16">
        <f t="shared" ref="N14:AV14" si="1">SUM(N15:N16)</f>
        <v>-42350</v>
      </c>
      <c r="O14" s="16">
        <f t="shared" si="1"/>
        <v>-39620</v>
      </c>
      <c r="P14" s="16">
        <f t="shared" si="1"/>
        <v>-92350</v>
      </c>
      <c r="Q14" s="16">
        <f t="shared" si="1"/>
        <v>-40780</v>
      </c>
      <c r="R14" s="16">
        <f t="shared" si="1"/>
        <v>-42140</v>
      </c>
      <c r="S14" s="16">
        <f t="shared" si="1"/>
        <v>-90780</v>
      </c>
      <c r="T14" s="16">
        <f t="shared" si="1"/>
        <v>-41930</v>
      </c>
      <c r="U14" s="16">
        <f t="shared" si="1"/>
        <v>-41930</v>
      </c>
      <c r="V14" s="16">
        <f t="shared" si="1"/>
        <v>-90570</v>
      </c>
      <c r="W14" s="16">
        <f t="shared" si="1"/>
        <v>-41710</v>
      </c>
      <c r="X14" s="16">
        <f t="shared" si="1"/>
        <v>-40370</v>
      </c>
      <c r="Y14" s="16">
        <f t="shared" si="1"/>
        <v>-91710</v>
      </c>
      <c r="Z14" s="16">
        <f t="shared" si="1"/>
        <v>-41620</v>
      </c>
      <c r="AA14" s="16">
        <f t="shared" si="1"/>
        <v>-37590</v>
      </c>
      <c r="AB14" s="16">
        <f t="shared" si="1"/>
        <v>-91620</v>
      </c>
      <c r="AC14" s="16">
        <f t="shared" si="1"/>
        <v>-40070</v>
      </c>
      <c r="AD14" s="16">
        <f t="shared" si="1"/>
        <v>-41400</v>
      </c>
      <c r="AE14" s="16">
        <f t="shared" si="1"/>
        <v>-90070</v>
      </c>
      <c r="AF14" s="16">
        <f t="shared" si="1"/>
        <v>-41190</v>
      </c>
      <c r="AG14" s="16">
        <f t="shared" si="1"/>
        <v>-41190</v>
      </c>
      <c r="AH14" s="16">
        <f t="shared" si="1"/>
        <v>-89860</v>
      </c>
      <c r="AI14" s="16">
        <f t="shared" si="1"/>
        <v>-40980</v>
      </c>
      <c r="AJ14" s="16">
        <f t="shared" si="1"/>
        <v>-39660</v>
      </c>
      <c r="AK14" s="16">
        <f t="shared" si="1"/>
        <v>-386781.40489999991</v>
      </c>
      <c r="AL14" s="16">
        <f t="shared" si="1"/>
        <v>-40770</v>
      </c>
      <c r="AM14" s="16">
        <f t="shared" si="1"/>
        <v>-36820</v>
      </c>
      <c r="AN14" s="16">
        <f t="shared" si="1"/>
        <v>-90770</v>
      </c>
      <c r="AO14" s="16">
        <f t="shared" si="1"/>
        <v>-39250</v>
      </c>
      <c r="AP14" s="16">
        <f t="shared" si="1"/>
        <v>-40550</v>
      </c>
      <c r="AQ14" s="16">
        <f t="shared" si="1"/>
        <v>-89250</v>
      </c>
      <c r="AR14" s="16">
        <f t="shared" si="1"/>
        <v>-40340</v>
      </c>
      <c r="AS14" s="16">
        <f t="shared" si="1"/>
        <v>-40340</v>
      </c>
      <c r="AT14" s="16">
        <f t="shared" si="1"/>
        <v>-89040</v>
      </c>
      <c r="AU14" s="16">
        <f t="shared" si="1"/>
        <v>-40130</v>
      </c>
      <c r="AV14" s="16">
        <f t="shared" si="1"/>
        <v>-38840</v>
      </c>
      <c r="AW14" s="16">
        <f t="shared" ref="AW14" si="2">SUM(AW15:AW16)</f>
        <v>-945319.47384699993</v>
      </c>
      <c r="AX14" s="16">
        <f t="shared" ref="AX14" si="3">SUM(AX15:AX16)</f>
        <v>0</v>
      </c>
      <c r="AY14" s="11"/>
      <c r="AZ14" s="11"/>
      <c r="BA14" s="11"/>
      <c r="BB14" s="11"/>
    </row>
    <row r="15" spans="1:55">
      <c r="B15" s="11"/>
      <c r="C15" t="s">
        <v>76</v>
      </c>
      <c r="G15" s="17"/>
      <c r="M15" s="15">
        <f>M23-M24</f>
        <v>10000000</v>
      </c>
      <c r="N15" s="15">
        <f t="shared" ref="N15:AX15" si="4">N23-N24</f>
        <v>0</v>
      </c>
      <c r="O15" s="15">
        <f t="shared" si="4"/>
        <v>0</v>
      </c>
      <c r="P15" s="15">
        <f t="shared" si="4"/>
        <v>0</v>
      </c>
      <c r="Q15" s="15">
        <f t="shared" si="4"/>
        <v>0</v>
      </c>
      <c r="R15" s="15">
        <f t="shared" si="4"/>
        <v>0</v>
      </c>
      <c r="S15" s="15">
        <f t="shared" si="4"/>
        <v>0</v>
      </c>
      <c r="T15" s="15">
        <f t="shared" si="4"/>
        <v>0</v>
      </c>
      <c r="U15" s="15">
        <f t="shared" si="4"/>
        <v>0</v>
      </c>
      <c r="V15" s="15">
        <f t="shared" si="4"/>
        <v>0</v>
      </c>
      <c r="W15" s="15">
        <f t="shared" si="4"/>
        <v>0</v>
      </c>
      <c r="X15" s="15">
        <f t="shared" si="4"/>
        <v>0</v>
      </c>
      <c r="Y15" s="15">
        <f t="shared" si="4"/>
        <v>0</v>
      </c>
      <c r="Z15" s="15">
        <f t="shared" si="4"/>
        <v>0</v>
      </c>
      <c r="AA15" s="15">
        <f t="shared" si="4"/>
        <v>0</v>
      </c>
      <c r="AB15" s="15">
        <f t="shared" si="4"/>
        <v>0</v>
      </c>
      <c r="AC15" s="15">
        <f t="shared" si="4"/>
        <v>0</v>
      </c>
      <c r="AD15" s="15">
        <f t="shared" si="4"/>
        <v>0</v>
      </c>
      <c r="AE15" s="15">
        <f t="shared" si="4"/>
        <v>0</v>
      </c>
      <c r="AF15" s="15">
        <f t="shared" si="4"/>
        <v>0</v>
      </c>
      <c r="AG15" s="15">
        <f t="shared" si="4"/>
        <v>0</v>
      </c>
      <c r="AH15" s="15">
        <f t="shared" si="4"/>
        <v>0</v>
      </c>
      <c r="AI15" s="15">
        <f t="shared" si="4"/>
        <v>0</v>
      </c>
      <c r="AJ15" s="15">
        <f t="shared" si="4"/>
        <v>0</v>
      </c>
      <c r="AK15" s="15">
        <f t="shared" si="4"/>
        <v>-295801.40489999991</v>
      </c>
      <c r="AL15" s="15">
        <f t="shared" si="4"/>
        <v>0</v>
      </c>
      <c r="AM15" s="15">
        <f t="shared" si="4"/>
        <v>0</v>
      </c>
      <c r="AN15" s="15">
        <f t="shared" si="4"/>
        <v>0</v>
      </c>
      <c r="AO15" s="15">
        <f t="shared" si="4"/>
        <v>0</v>
      </c>
      <c r="AP15" s="15">
        <f t="shared" si="4"/>
        <v>0</v>
      </c>
      <c r="AQ15" s="15">
        <f t="shared" si="4"/>
        <v>0</v>
      </c>
      <c r="AR15" s="15">
        <f t="shared" si="4"/>
        <v>0</v>
      </c>
      <c r="AS15" s="15">
        <f t="shared" si="4"/>
        <v>0</v>
      </c>
      <c r="AT15" s="15">
        <f t="shared" si="4"/>
        <v>0</v>
      </c>
      <c r="AU15" s="15">
        <f t="shared" si="4"/>
        <v>0</v>
      </c>
      <c r="AV15" s="15">
        <f t="shared" si="4"/>
        <v>0</v>
      </c>
      <c r="AW15" s="15">
        <f t="shared" si="4"/>
        <v>-855189.47384699993</v>
      </c>
      <c r="AX15" s="15">
        <f t="shared" si="4"/>
        <v>0</v>
      </c>
    </row>
    <row r="16" spans="1:55">
      <c r="B16" s="11"/>
      <c r="C16" t="s">
        <v>79</v>
      </c>
      <c r="G16" s="17"/>
      <c r="M16" s="15">
        <f>M30-M31-M32</f>
        <v>10000000</v>
      </c>
      <c r="N16" s="15">
        <f t="shared" ref="N16:AX16" si="5">N30-N31-N32</f>
        <v>-42350</v>
      </c>
      <c r="O16" s="15">
        <f t="shared" si="5"/>
        <v>-39620</v>
      </c>
      <c r="P16" s="15">
        <f t="shared" si="5"/>
        <v>-92350</v>
      </c>
      <c r="Q16" s="15">
        <f t="shared" si="5"/>
        <v>-40780</v>
      </c>
      <c r="R16" s="15">
        <f t="shared" si="5"/>
        <v>-42140</v>
      </c>
      <c r="S16" s="15">
        <f t="shared" si="5"/>
        <v>-90780</v>
      </c>
      <c r="T16" s="15">
        <f t="shared" si="5"/>
        <v>-41930</v>
      </c>
      <c r="U16" s="15">
        <f t="shared" si="5"/>
        <v>-41930</v>
      </c>
      <c r="V16" s="15">
        <f t="shared" si="5"/>
        <v>-90570</v>
      </c>
      <c r="W16" s="15">
        <f t="shared" si="5"/>
        <v>-41710</v>
      </c>
      <c r="X16" s="15">
        <f t="shared" si="5"/>
        <v>-40370</v>
      </c>
      <c r="Y16" s="15">
        <f t="shared" si="5"/>
        <v>-91710</v>
      </c>
      <c r="Z16" s="15">
        <f t="shared" si="5"/>
        <v>-41620</v>
      </c>
      <c r="AA16" s="15">
        <f t="shared" si="5"/>
        <v>-37590</v>
      </c>
      <c r="AB16" s="15">
        <f t="shared" si="5"/>
        <v>-91620</v>
      </c>
      <c r="AC16" s="15">
        <f t="shared" si="5"/>
        <v>-40070</v>
      </c>
      <c r="AD16" s="15">
        <f t="shared" si="5"/>
        <v>-41400</v>
      </c>
      <c r="AE16" s="15">
        <f t="shared" si="5"/>
        <v>-90070</v>
      </c>
      <c r="AF16" s="15">
        <f t="shared" si="5"/>
        <v>-41190</v>
      </c>
      <c r="AG16" s="15">
        <f t="shared" si="5"/>
        <v>-41190</v>
      </c>
      <c r="AH16" s="15">
        <f t="shared" si="5"/>
        <v>-89860</v>
      </c>
      <c r="AI16" s="15">
        <f t="shared" si="5"/>
        <v>-40980</v>
      </c>
      <c r="AJ16" s="15">
        <f t="shared" si="5"/>
        <v>-39660</v>
      </c>
      <c r="AK16" s="15">
        <f t="shared" si="5"/>
        <v>-90980</v>
      </c>
      <c r="AL16" s="15">
        <f t="shared" si="5"/>
        <v>-40770</v>
      </c>
      <c r="AM16" s="15">
        <f t="shared" si="5"/>
        <v>-36820</v>
      </c>
      <c r="AN16" s="15">
        <f t="shared" si="5"/>
        <v>-90770</v>
      </c>
      <c r="AO16" s="15">
        <f t="shared" si="5"/>
        <v>-39250</v>
      </c>
      <c r="AP16" s="15">
        <f t="shared" si="5"/>
        <v>-40550</v>
      </c>
      <c r="AQ16" s="15">
        <f t="shared" si="5"/>
        <v>-89250</v>
      </c>
      <c r="AR16" s="15">
        <f t="shared" si="5"/>
        <v>-40340</v>
      </c>
      <c r="AS16" s="15">
        <f t="shared" si="5"/>
        <v>-40340</v>
      </c>
      <c r="AT16" s="15">
        <f t="shared" si="5"/>
        <v>-89040</v>
      </c>
      <c r="AU16" s="15">
        <f t="shared" si="5"/>
        <v>-40130</v>
      </c>
      <c r="AV16" s="15">
        <f t="shared" si="5"/>
        <v>-38840</v>
      </c>
      <c r="AW16" s="15">
        <f t="shared" si="5"/>
        <v>-90130</v>
      </c>
      <c r="AX16" s="15">
        <f t="shared" si="5"/>
        <v>0</v>
      </c>
    </row>
    <row r="17" spans="2:55">
      <c r="B17" s="11" t="s">
        <v>94</v>
      </c>
      <c r="C17" s="11"/>
      <c r="D17" s="11"/>
      <c r="E17" s="11"/>
      <c r="F17" s="11"/>
      <c r="G17" s="12"/>
      <c r="H17" s="12"/>
      <c r="I17" s="12"/>
      <c r="J17" s="11"/>
      <c r="K17" s="11"/>
      <c r="M17" s="16">
        <f>SUM(M18)</f>
        <v>-19000000</v>
      </c>
      <c r="N17" s="16">
        <f t="shared" ref="N17:AX17" si="6">SUM(N18)</f>
        <v>0</v>
      </c>
      <c r="O17" s="16">
        <f t="shared" si="6"/>
        <v>0</v>
      </c>
      <c r="P17" s="16">
        <f t="shared" si="6"/>
        <v>0</v>
      </c>
      <c r="Q17" s="16">
        <f t="shared" si="6"/>
        <v>0</v>
      </c>
      <c r="R17" s="16">
        <f t="shared" si="6"/>
        <v>0</v>
      </c>
      <c r="S17" s="16">
        <f t="shared" si="6"/>
        <v>0</v>
      </c>
      <c r="T17" s="16">
        <f t="shared" si="6"/>
        <v>0</v>
      </c>
      <c r="U17" s="16">
        <f t="shared" si="6"/>
        <v>0</v>
      </c>
      <c r="V17" s="16">
        <f t="shared" si="6"/>
        <v>0</v>
      </c>
      <c r="W17" s="16">
        <f t="shared" si="6"/>
        <v>0</v>
      </c>
      <c r="X17" s="16">
        <f t="shared" si="6"/>
        <v>0</v>
      </c>
      <c r="Y17" s="16">
        <f t="shared" si="6"/>
        <v>0</v>
      </c>
      <c r="Z17" s="16">
        <f t="shared" si="6"/>
        <v>0</v>
      </c>
      <c r="AA17" s="16">
        <f t="shared" si="6"/>
        <v>0</v>
      </c>
      <c r="AB17" s="16">
        <f t="shared" si="6"/>
        <v>0</v>
      </c>
      <c r="AC17" s="16">
        <f t="shared" si="6"/>
        <v>0</v>
      </c>
      <c r="AD17" s="16">
        <f t="shared" si="6"/>
        <v>0</v>
      </c>
      <c r="AE17" s="16">
        <f t="shared" si="6"/>
        <v>0</v>
      </c>
      <c r="AF17" s="16">
        <f t="shared" si="6"/>
        <v>0</v>
      </c>
      <c r="AG17" s="16">
        <f t="shared" si="6"/>
        <v>0</v>
      </c>
      <c r="AH17" s="16">
        <f t="shared" si="6"/>
        <v>0</v>
      </c>
      <c r="AI17" s="16">
        <f t="shared" si="6"/>
        <v>0</v>
      </c>
      <c r="AJ17" s="16">
        <f t="shared" si="6"/>
        <v>0</v>
      </c>
      <c r="AK17" s="16">
        <f t="shared" si="6"/>
        <v>0</v>
      </c>
      <c r="AL17" s="16">
        <f t="shared" si="6"/>
        <v>0</v>
      </c>
      <c r="AM17" s="16">
        <f t="shared" si="6"/>
        <v>0</v>
      </c>
      <c r="AN17" s="16">
        <f t="shared" si="6"/>
        <v>0</v>
      </c>
      <c r="AO17" s="16">
        <f t="shared" si="6"/>
        <v>0</v>
      </c>
      <c r="AP17" s="16">
        <f t="shared" si="6"/>
        <v>0</v>
      </c>
      <c r="AQ17" s="16">
        <f t="shared" si="6"/>
        <v>0</v>
      </c>
      <c r="AR17" s="16">
        <f t="shared" si="6"/>
        <v>0</v>
      </c>
      <c r="AS17" s="16">
        <f t="shared" si="6"/>
        <v>0</v>
      </c>
      <c r="AT17" s="16">
        <f t="shared" si="6"/>
        <v>0</v>
      </c>
      <c r="AU17" s="16">
        <f t="shared" si="6"/>
        <v>0</v>
      </c>
      <c r="AV17" s="16">
        <f t="shared" si="6"/>
        <v>0</v>
      </c>
      <c r="AW17" s="16">
        <f t="shared" si="6"/>
        <v>0</v>
      </c>
      <c r="AX17" s="16">
        <f t="shared" si="6"/>
        <v>0</v>
      </c>
      <c r="AY17" s="11"/>
      <c r="AZ17" s="11"/>
      <c r="BA17" s="11"/>
      <c r="BB17" s="11"/>
    </row>
    <row r="18" spans="2:55">
      <c r="B18" s="11"/>
      <c r="C18" t="s">
        <v>89</v>
      </c>
      <c r="G18" s="17"/>
      <c r="M18" s="15">
        <f>-M37-M38</f>
        <v>-19000000</v>
      </c>
      <c r="N18" s="15">
        <f t="shared" ref="N18:AX18" si="7">-N37-N38</f>
        <v>0</v>
      </c>
      <c r="O18" s="15">
        <f t="shared" si="7"/>
        <v>0</v>
      </c>
      <c r="P18" s="15">
        <f t="shared" si="7"/>
        <v>0</v>
      </c>
      <c r="Q18" s="15">
        <f t="shared" si="7"/>
        <v>0</v>
      </c>
      <c r="R18" s="15">
        <f t="shared" si="7"/>
        <v>0</v>
      </c>
      <c r="S18" s="15">
        <f t="shared" si="7"/>
        <v>0</v>
      </c>
      <c r="T18" s="15">
        <f t="shared" si="7"/>
        <v>0</v>
      </c>
      <c r="U18" s="15">
        <f t="shared" si="7"/>
        <v>0</v>
      </c>
      <c r="V18" s="15">
        <f t="shared" si="7"/>
        <v>0</v>
      </c>
      <c r="W18" s="15">
        <f t="shared" si="7"/>
        <v>0</v>
      </c>
      <c r="X18" s="15">
        <f t="shared" si="7"/>
        <v>0</v>
      </c>
      <c r="Y18" s="15">
        <f t="shared" si="7"/>
        <v>0</v>
      </c>
      <c r="Z18" s="15">
        <f t="shared" si="7"/>
        <v>0</v>
      </c>
      <c r="AA18" s="15">
        <f t="shared" si="7"/>
        <v>0</v>
      </c>
      <c r="AB18" s="15">
        <f t="shared" si="7"/>
        <v>0</v>
      </c>
      <c r="AC18" s="15">
        <f t="shared" si="7"/>
        <v>0</v>
      </c>
      <c r="AD18" s="15">
        <f t="shared" si="7"/>
        <v>0</v>
      </c>
      <c r="AE18" s="15">
        <f t="shared" si="7"/>
        <v>0</v>
      </c>
      <c r="AF18" s="15">
        <f t="shared" si="7"/>
        <v>0</v>
      </c>
      <c r="AG18" s="15">
        <f t="shared" si="7"/>
        <v>0</v>
      </c>
      <c r="AH18" s="15">
        <f t="shared" si="7"/>
        <v>0</v>
      </c>
      <c r="AI18" s="15">
        <f t="shared" si="7"/>
        <v>0</v>
      </c>
      <c r="AJ18" s="15">
        <f t="shared" si="7"/>
        <v>0</v>
      </c>
      <c r="AK18" s="15">
        <f t="shared" si="7"/>
        <v>0</v>
      </c>
      <c r="AL18" s="15">
        <f t="shared" si="7"/>
        <v>0</v>
      </c>
      <c r="AM18" s="15">
        <f t="shared" si="7"/>
        <v>0</v>
      </c>
      <c r="AN18" s="15">
        <f t="shared" si="7"/>
        <v>0</v>
      </c>
      <c r="AO18" s="15">
        <f t="shared" si="7"/>
        <v>0</v>
      </c>
      <c r="AP18" s="15">
        <f t="shared" si="7"/>
        <v>0</v>
      </c>
      <c r="AQ18" s="15">
        <f t="shared" si="7"/>
        <v>0</v>
      </c>
      <c r="AR18" s="15">
        <f t="shared" si="7"/>
        <v>0</v>
      </c>
      <c r="AS18" s="15">
        <f t="shared" si="7"/>
        <v>0</v>
      </c>
      <c r="AT18" s="15">
        <f t="shared" si="7"/>
        <v>0</v>
      </c>
      <c r="AU18" s="15">
        <f t="shared" si="7"/>
        <v>0</v>
      </c>
      <c r="AV18" s="15">
        <f t="shared" si="7"/>
        <v>0</v>
      </c>
      <c r="AW18" s="15">
        <f t="shared" si="7"/>
        <v>0</v>
      </c>
      <c r="AX18" s="15">
        <f t="shared" si="7"/>
        <v>0</v>
      </c>
    </row>
    <row r="20" spans="2:55">
      <c r="B20" s="14" t="s">
        <v>76</v>
      </c>
    </row>
    <row r="21" spans="2:55">
      <c r="B21" s="6" t="s">
        <v>23</v>
      </c>
      <c r="C21" s="6"/>
      <c r="D21" s="6"/>
      <c r="E21" s="6"/>
      <c r="F21" s="6"/>
      <c r="G21" s="10" t="s">
        <v>24</v>
      </c>
      <c r="H21" s="10" t="s">
        <v>25</v>
      </c>
      <c r="I21" s="10" t="s">
        <v>26</v>
      </c>
      <c r="J21" s="10" t="s">
        <v>27</v>
      </c>
      <c r="K21" s="10" t="s">
        <v>28</v>
      </c>
      <c r="M21" s="7">
        <f>M$4</f>
        <v>45291</v>
      </c>
      <c r="N21" s="7">
        <f t="shared" ref="N21:BB21" si="8">N$4</f>
        <v>45322</v>
      </c>
      <c r="O21" s="7">
        <f t="shared" si="8"/>
        <v>45351</v>
      </c>
      <c r="P21" s="7">
        <f t="shared" si="8"/>
        <v>45382</v>
      </c>
      <c r="Q21" s="7">
        <f t="shared" si="8"/>
        <v>45412</v>
      </c>
      <c r="R21" s="7">
        <f t="shared" si="8"/>
        <v>45443</v>
      </c>
      <c r="S21" s="7">
        <f t="shared" si="8"/>
        <v>45473</v>
      </c>
      <c r="T21" s="7">
        <f t="shared" si="8"/>
        <v>45504</v>
      </c>
      <c r="U21" s="7">
        <f t="shared" si="8"/>
        <v>45535</v>
      </c>
      <c r="V21" s="7">
        <f t="shared" si="8"/>
        <v>45565</v>
      </c>
      <c r="W21" s="7">
        <f t="shared" si="8"/>
        <v>45596</v>
      </c>
      <c r="X21" s="7">
        <f t="shared" si="8"/>
        <v>45626</v>
      </c>
      <c r="Y21" s="7">
        <f t="shared" si="8"/>
        <v>45657</v>
      </c>
      <c r="Z21" s="7">
        <f t="shared" si="8"/>
        <v>45688</v>
      </c>
      <c r="AA21" s="7">
        <f t="shared" si="8"/>
        <v>45716</v>
      </c>
      <c r="AB21" s="7">
        <f t="shared" si="8"/>
        <v>45747</v>
      </c>
      <c r="AC21" s="7">
        <f t="shared" si="8"/>
        <v>45777</v>
      </c>
      <c r="AD21" s="7">
        <f t="shared" si="8"/>
        <v>45808</v>
      </c>
      <c r="AE21" s="7">
        <f t="shared" si="8"/>
        <v>45838</v>
      </c>
      <c r="AF21" s="7">
        <f t="shared" si="8"/>
        <v>45869</v>
      </c>
      <c r="AG21" s="7">
        <f t="shared" si="8"/>
        <v>45900</v>
      </c>
      <c r="AH21" s="7">
        <f t="shared" si="8"/>
        <v>45930</v>
      </c>
      <c r="AI21" s="7">
        <f t="shared" si="8"/>
        <v>45961</v>
      </c>
      <c r="AJ21" s="7">
        <f t="shared" si="8"/>
        <v>45991</v>
      </c>
      <c r="AK21" s="7">
        <f t="shared" si="8"/>
        <v>46022</v>
      </c>
      <c r="AL21" s="7">
        <f t="shared" si="8"/>
        <v>46053</v>
      </c>
      <c r="AM21" s="7">
        <f t="shared" si="8"/>
        <v>46081</v>
      </c>
      <c r="AN21" s="7">
        <f t="shared" si="8"/>
        <v>46112</v>
      </c>
      <c r="AO21" s="7">
        <f t="shared" si="8"/>
        <v>46142</v>
      </c>
      <c r="AP21" s="7">
        <f t="shared" si="8"/>
        <v>46173</v>
      </c>
      <c r="AQ21" s="7">
        <f t="shared" si="8"/>
        <v>46203</v>
      </c>
      <c r="AR21" s="7">
        <f t="shared" si="8"/>
        <v>46234</v>
      </c>
      <c r="AS21" s="7">
        <f t="shared" si="8"/>
        <v>46265</v>
      </c>
      <c r="AT21" s="7">
        <f t="shared" si="8"/>
        <v>46295</v>
      </c>
      <c r="AU21" s="7">
        <f t="shared" si="8"/>
        <v>46326</v>
      </c>
      <c r="AV21" s="7">
        <f t="shared" si="8"/>
        <v>46356</v>
      </c>
      <c r="AW21" s="7">
        <f t="shared" si="8"/>
        <v>46387</v>
      </c>
      <c r="AX21" s="7">
        <f t="shared" si="8"/>
        <v>46418</v>
      </c>
      <c r="AY21" s="7">
        <f t="shared" si="8"/>
        <v>46446</v>
      </c>
      <c r="AZ21" s="7">
        <f t="shared" si="8"/>
        <v>46477</v>
      </c>
      <c r="BA21" s="7">
        <f t="shared" si="8"/>
        <v>46507</v>
      </c>
      <c r="BB21" s="7">
        <f t="shared" si="8"/>
        <v>46538</v>
      </c>
      <c r="BC21" s="2"/>
    </row>
    <row r="22" spans="2:55">
      <c r="B22" s="11" t="s">
        <v>76</v>
      </c>
      <c r="C22" s="11"/>
      <c r="D22" s="11"/>
      <c r="E22" s="11"/>
      <c r="F22" s="11"/>
      <c r="G22" s="12" t="s">
        <v>77</v>
      </c>
      <c r="H22" s="12"/>
      <c r="I22" s="12"/>
      <c r="J22" s="11"/>
      <c r="K22" s="11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1"/>
      <c r="AZ22" s="11"/>
      <c r="BA22" s="11"/>
      <c r="BB22" s="11"/>
    </row>
    <row r="23" spans="2:55">
      <c r="B23" s="11"/>
      <c r="C23" t="s">
        <v>39</v>
      </c>
      <c r="G23" s="17">
        <f>가정!I39</f>
        <v>10000000</v>
      </c>
      <c r="H23" s="1"/>
      <c r="M23" s="15">
        <f>$G23*Index!M$25</f>
        <v>10000000</v>
      </c>
      <c r="N23" s="15">
        <f>$G23*Index!N$25</f>
        <v>0</v>
      </c>
      <c r="O23" s="15">
        <f>$G23*Index!O$25</f>
        <v>0</v>
      </c>
      <c r="P23" s="15">
        <f>$G23*Index!P$25</f>
        <v>0</v>
      </c>
      <c r="Q23" s="15">
        <f>$G23*Index!Q$25</f>
        <v>0</v>
      </c>
      <c r="R23" s="15">
        <f>$G23*Index!R$25</f>
        <v>0</v>
      </c>
      <c r="S23" s="15">
        <f>$G23*Index!S$25</f>
        <v>0</v>
      </c>
      <c r="T23" s="15">
        <f>$G23*Index!T$25</f>
        <v>0</v>
      </c>
      <c r="U23" s="15">
        <f>$G23*Index!U$25</f>
        <v>0</v>
      </c>
      <c r="V23" s="15">
        <f>$G23*Index!V$25</f>
        <v>0</v>
      </c>
      <c r="W23" s="15">
        <f>$G23*Index!W$25</f>
        <v>0</v>
      </c>
      <c r="X23" s="15">
        <f>$G23*Index!X$25</f>
        <v>0</v>
      </c>
      <c r="Y23" s="15">
        <f>$G23*Index!Y$25</f>
        <v>0</v>
      </c>
      <c r="Z23" s="15">
        <f>$G23*Index!Z$25</f>
        <v>0</v>
      </c>
      <c r="AA23" s="15">
        <f>$G23*Index!AA$25</f>
        <v>0</v>
      </c>
      <c r="AB23" s="15">
        <f>$G23*Index!AB$25</f>
        <v>0</v>
      </c>
      <c r="AC23" s="15">
        <f>$G23*Index!AC$25</f>
        <v>0</v>
      </c>
      <c r="AD23" s="15">
        <f>$G23*Index!AD$25</f>
        <v>0</v>
      </c>
      <c r="AE23" s="15">
        <f>$G23*Index!AE$25</f>
        <v>0</v>
      </c>
      <c r="AF23" s="15">
        <f>$G23*Index!AF$25</f>
        <v>0</v>
      </c>
      <c r="AG23" s="15">
        <f>$G23*Index!AG$25</f>
        <v>0</v>
      </c>
      <c r="AH23" s="15">
        <f>$G23*Index!AH$25</f>
        <v>0</v>
      </c>
      <c r="AI23" s="15">
        <f>$G23*Index!AI$25</f>
        <v>0</v>
      </c>
      <c r="AJ23" s="15">
        <f>$G23*Index!AJ$25</f>
        <v>0</v>
      </c>
      <c r="AK23" s="15">
        <f>$G23*Index!AK$25</f>
        <v>0</v>
      </c>
      <c r="AL23" s="15">
        <f>$G23*Index!AL$25</f>
        <v>0</v>
      </c>
      <c r="AM23" s="15">
        <f>$G23*Index!AM$25</f>
        <v>0</v>
      </c>
      <c r="AN23" s="15">
        <f>$G23*Index!AN$25</f>
        <v>0</v>
      </c>
      <c r="AO23" s="15">
        <f>$G23*Index!AO$25</f>
        <v>0</v>
      </c>
      <c r="AP23" s="15">
        <f>$G23*Index!AP$25</f>
        <v>0</v>
      </c>
      <c r="AQ23" s="15">
        <f>$G23*Index!AQ$25</f>
        <v>0</v>
      </c>
      <c r="AR23" s="15">
        <f>$G23*Index!AR$25</f>
        <v>0</v>
      </c>
      <c r="AS23" s="15">
        <f>$G23*Index!AS$25</f>
        <v>0</v>
      </c>
      <c r="AT23" s="15">
        <f>$G23*Index!AT$25</f>
        <v>0</v>
      </c>
      <c r="AU23" s="15">
        <f>$G23*Index!AU$25</f>
        <v>0</v>
      </c>
      <c r="AV23" s="15">
        <f>$G23*Index!AV$25</f>
        <v>0</v>
      </c>
      <c r="AW23" s="15">
        <f>$G23*Index!AW$25</f>
        <v>0</v>
      </c>
      <c r="AX23" s="15">
        <f>$G23*Index!AX$25</f>
        <v>0</v>
      </c>
    </row>
    <row r="24" spans="2:55">
      <c r="B24" s="11"/>
      <c r="C24" t="s">
        <v>78</v>
      </c>
      <c r="G24" s="17"/>
      <c r="M24" s="15">
        <f>-'CF(M)'!M63</f>
        <v>0</v>
      </c>
      <c r="N24" s="15">
        <f>-'CF(M)'!N63</f>
        <v>0</v>
      </c>
      <c r="O24" s="15">
        <f>-'CF(M)'!O63</f>
        <v>0</v>
      </c>
      <c r="P24" s="15">
        <f>-'CF(M)'!P63</f>
        <v>0</v>
      </c>
      <c r="Q24" s="15">
        <f>-'CF(M)'!Q63</f>
        <v>0</v>
      </c>
      <c r="R24" s="15">
        <f>-'CF(M)'!R63</f>
        <v>0</v>
      </c>
      <c r="S24" s="15">
        <f>-'CF(M)'!S63</f>
        <v>0</v>
      </c>
      <c r="T24" s="15">
        <f>-'CF(M)'!T63</f>
        <v>0</v>
      </c>
      <c r="U24" s="15">
        <f>-'CF(M)'!U63</f>
        <v>0</v>
      </c>
      <c r="V24" s="15">
        <f>-'CF(M)'!V63</f>
        <v>0</v>
      </c>
      <c r="W24" s="15">
        <f>-'CF(M)'!W63</f>
        <v>0</v>
      </c>
      <c r="X24" s="15">
        <f>-'CF(M)'!X63</f>
        <v>0</v>
      </c>
      <c r="Y24" s="15">
        <f>-'CF(M)'!Y63</f>
        <v>0</v>
      </c>
      <c r="Z24" s="15">
        <f>-'CF(M)'!Z63</f>
        <v>0</v>
      </c>
      <c r="AA24" s="15">
        <f>-'CF(M)'!AA63</f>
        <v>0</v>
      </c>
      <c r="AB24" s="15">
        <f>-'CF(M)'!AB63</f>
        <v>0</v>
      </c>
      <c r="AC24" s="15">
        <f>-'CF(M)'!AC63</f>
        <v>0</v>
      </c>
      <c r="AD24" s="15">
        <f>-'CF(M)'!AD63</f>
        <v>0</v>
      </c>
      <c r="AE24" s="15">
        <f>-'CF(M)'!AE63</f>
        <v>0</v>
      </c>
      <c r="AF24" s="15">
        <f>-'CF(M)'!AF63</f>
        <v>0</v>
      </c>
      <c r="AG24" s="15">
        <f>-'CF(M)'!AG63</f>
        <v>0</v>
      </c>
      <c r="AH24" s="15">
        <f>-'CF(M)'!AH63</f>
        <v>0</v>
      </c>
      <c r="AI24" s="15">
        <f>-'CF(M)'!AI63</f>
        <v>0</v>
      </c>
      <c r="AJ24" s="15">
        <f>-'CF(M)'!AJ63</f>
        <v>0</v>
      </c>
      <c r="AK24" s="15">
        <f>-'CF(M)'!AK63</f>
        <v>295801.40489999991</v>
      </c>
      <c r="AL24" s="15">
        <f>-'CF(M)'!AL63</f>
        <v>0</v>
      </c>
      <c r="AM24" s="15">
        <f>-'CF(M)'!AM63</f>
        <v>0</v>
      </c>
      <c r="AN24" s="15">
        <f>-'CF(M)'!AN63</f>
        <v>0</v>
      </c>
      <c r="AO24" s="15">
        <f>-'CF(M)'!AO63</f>
        <v>0</v>
      </c>
      <c r="AP24" s="15">
        <f>-'CF(M)'!AP63</f>
        <v>0</v>
      </c>
      <c r="AQ24" s="15">
        <f>-'CF(M)'!AQ63</f>
        <v>0</v>
      </c>
      <c r="AR24" s="15">
        <f>-'CF(M)'!AR63</f>
        <v>0</v>
      </c>
      <c r="AS24" s="15">
        <f>-'CF(M)'!AS63</f>
        <v>0</v>
      </c>
      <c r="AT24" s="15">
        <f>-'CF(M)'!AT63</f>
        <v>0</v>
      </c>
      <c r="AU24" s="15">
        <f>-'CF(M)'!AU63</f>
        <v>0</v>
      </c>
      <c r="AV24" s="15">
        <f>-'CF(M)'!AV63</f>
        <v>0</v>
      </c>
      <c r="AW24" s="15">
        <f>-'CF(M)'!AW63</f>
        <v>855189.47384699993</v>
      </c>
      <c r="AX24" s="15">
        <f>-'CF(M)'!AX63</f>
        <v>0</v>
      </c>
    </row>
    <row r="26" spans="2:55">
      <c r="B26" s="14" t="s">
        <v>79</v>
      </c>
    </row>
    <row r="27" spans="2:55">
      <c r="B27" s="6" t="s">
        <v>23</v>
      </c>
      <c r="C27" s="6"/>
      <c r="D27" s="6"/>
      <c r="E27" s="6"/>
      <c r="F27" s="6"/>
      <c r="G27" s="10" t="s">
        <v>24</v>
      </c>
      <c r="H27" s="10" t="s">
        <v>25</v>
      </c>
      <c r="I27" s="10" t="s">
        <v>26</v>
      </c>
      <c r="J27" s="10" t="s">
        <v>27</v>
      </c>
      <c r="K27" s="10" t="s">
        <v>28</v>
      </c>
      <c r="M27" s="7">
        <f>M$4</f>
        <v>45291</v>
      </c>
      <c r="N27" s="7">
        <f t="shared" ref="N27:BB27" si="9">N$4</f>
        <v>45322</v>
      </c>
      <c r="O27" s="7">
        <f t="shared" si="9"/>
        <v>45351</v>
      </c>
      <c r="P27" s="7">
        <f t="shared" si="9"/>
        <v>45382</v>
      </c>
      <c r="Q27" s="7">
        <f t="shared" si="9"/>
        <v>45412</v>
      </c>
      <c r="R27" s="7">
        <f t="shared" si="9"/>
        <v>45443</v>
      </c>
      <c r="S27" s="7">
        <f t="shared" si="9"/>
        <v>45473</v>
      </c>
      <c r="T27" s="7">
        <f t="shared" si="9"/>
        <v>45504</v>
      </c>
      <c r="U27" s="7">
        <f t="shared" si="9"/>
        <v>45535</v>
      </c>
      <c r="V27" s="7">
        <f t="shared" si="9"/>
        <v>45565</v>
      </c>
      <c r="W27" s="7">
        <f t="shared" si="9"/>
        <v>45596</v>
      </c>
      <c r="X27" s="7">
        <f t="shared" si="9"/>
        <v>45626</v>
      </c>
      <c r="Y27" s="7">
        <f t="shared" si="9"/>
        <v>45657</v>
      </c>
      <c r="Z27" s="7">
        <f t="shared" si="9"/>
        <v>45688</v>
      </c>
      <c r="AA27" s="7">
        <f t="shared" si="9"/>
        <v>45716</v>
      </c>
      <c r="AB27" s="7">
        <f t="shared" si="9"/>
        <v>45747</v>
      </c>
      <c r="AC27" s="7">
        <f t="shared" si="9"/>
        <v>45777</v>
      </c>
      <c r="AD27" s="7">
        <f t="shared" si="9"/>
        <v>45808</v>
      </c>
      <c r="AE27" s="7">
        <f t="shared" si="9"/>
        <v>45838</v>
      </c>
      <c r="AF27" s="7">
        <f t="shared" si="9"/>
        <v>45869</v>
      </c>
      <c r="AG27" s="7">
        <f t="shared" si="9"/>
        <v>45900</v>
      </c>
      <c r="AH27" s="7">
        <f t="shared" si="9"/>
        <v>45930</v>
      </c>
      <c r="AI27" s="7">
        <f t="shared" si="9"/>
        <v>45961</v>
      </c>
      <c r="AJ27" s="7">
        <f t="shared" si="9"/>
        <v>45991</v>
      </c>
      <c r="AK27" s="7">
        <f t="shared" si="9"/>
        <v>46022</v>
      </c>
      <c r="AL27" s="7">
        <f t="shared" si="9"/>
        <v>46053</v>
      </c>
      <c r="AM27" s="7">
        <f t="shared" si="9"/>
        <v>46081</v>
      </c>
      <c r="AN27" s="7">
        <f t="shared" si="9"/>
        <v>46112</v>
      </c>
      <c r="AO27" s="7">
        <f t="shared" si="9"/>
        <v>46142</v>
      </c>
      <c r="AP27" s="7">
        <f t="shared" si="9"/>
        <v>46173</v>
      </c>
      <c r="AQ27" s="7">
        <f t="shared" si="9"/>
        <v>46203</v>
      </c>
      <c r="AR27" s="7">
        <f t="shared" si="9"/>
        <v>46234</v>
      </c>
      <c r="AS27" s="7">
        <f t="shared" si="9"/>
        <v>46265</v>
      </c>
      <c r="AT27" s="7">
        <f t="shared" si="9"/>
        <v>46295</v>
      </c>
      <c r="AU27" s="7">
        <f t="shared" si="9"/>
        <v>46326</v>
      </c>
      <c r="AV27" s="7">
        <f t="shared" si="9"/>
        <v>46356</v>
      </c>
      <c r="AW27" s="7">
        <f t="shared" si="9"/>
        <v>46387</v>
      </c>
      <c r="AX27" s="7">
        <f t="shared" si="9"/>
        <v>46418</v>
      </c>
      <c r="AY27" s="7">
        <f t="shared" si="9"/>
        <v>46446</v>
      </c>
      <c r="AZ27" s="7">
        <f t="shared" si="9"/>
        <v>46477</v>
      </c>
      <c r="BA27" s="7">
        <f t="shared" si="9"/>
        <v>46507</v>
      </c>
      <c r="BB27" s="7">
        <f t="shared" si="9"/>
        <v>46538</v>
      </c>
      <c r="BC27" s="2"/>
    </row>
    <row r="28" spans="2:55">
      <c r="B28" s="11" t="s">
        <v>79</v>
      </c>
      <c r="C28" s="11"/>
      <c r="D28" s="11"/>
      <c r="E28" s="11"/>
      <c r="F28" s="11"/>
      <c r="G28" s="12" t="s">
        <v>77</v>
      </c>
      <c r="H28" s="12"/>
      <c r="I28" s="12"/>
      <c r="J28" s="11"/>
      <c r="K28" s="11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1"/>
      <c r="AZ28" s="11"/>
      <c r="BA28" s="11"/>
      <c r="BB28" s="11"/>
    </row>
    <row r="29" spans="2:55">
      <c r="B29" s="11"/>
      <c r="C29" t="s">
        <v>83</v>
      </c>
      <c r="G29" s="17"/>
      <c r="M29" s="15">
        <f t="shared" ref="M29:AV29" si="10">M30+L29-L31</f>
        <v>10000000</v>
      </c>
      <c r="N29" s="15">
        <f t="shared" si="10"/>
        <v>10000000</v>
      </c>
      <c r="O29" s="15">
        <f t="shared" si="10"/>
        <v>10000000</v>
      </c>
      <c r="P29" s="15">
        <f t="shared" si="10"/>
        <v>10000000</v>
      </c>
      <c r="Q29" s="15">
        <f t="shared" si="10"/>
        <v>9950000</v>
      </c>
      <c r="R29" s="15">
        <f t="shared" si="10"/>
        <v>9950000</v>
      </c>
      <c r="S29" s="15">
        <f t="shared" si="10"/>
        <v>9950000</v>
      </c>
      <c r="T29" s="15">
        <f t="shared" si="10"/>
        <v>9900000</v>
      </c>
      <c r="U29" s="15">
        <f t="shared" si="10"/>
        <v>9900000</v>
      </c>
      <c r="V29" s="15">
        <f t="shared" si="10"/>
        <v>9900000</v>
      </c>
      <c r="W29" s="15">
        <f t="shared" si="10"/>
        <v>9850000</v>
      </c>
      <c r="X29" s="15">
        <f t="shared" si="10"/>
        <v>9850000</v>
      </c>
      <c r="Y29" s="15">
        <f t="shared" si="10"/>
        <v>9850000</v>
      </c>
      <c r="Z29" s="15">
        <f t="shared" si="10"/>
        <v>9800000</v>
      </c>
      <c r="AA29" s="15">
        <f t="shared" si="10"/>
        <v>9800000</v>
      </c>
      <c r="AB29" s="15">
        <f t="shared" si="10"/>
        <v>9800000</v>
      </c>
      <c r="AC29" s="15">
        <f t="shared" si="10"/>
        <v>9750000</v>
      </c>
      <c r="AD29" s="15">
        <f t="shared" si="10"/>
        <v>9750000</v>
      </c>
      <c r="AE29" s="15">
        <f t="shared" si="10"/>
        <v>9750000</v>
      </c>
      <c r="AF29" s="15">
        <f t="shared" si="10"/>
        <v>9700000</v>
      </c>
      <c r="AG29" s="15">
        <f t="shared" si="10"/>
        <v>9700000</v>
      </c>
      <c r="AH29" s="15">
        <f t="shared" si="10"/>
        <v>9700000</v>
      </c>
      <c r="AI29" s="15">
        <f t="shared" si="10"/>
        <v>9650000</v>
      </c>
      <c r="AJ29" s="15">
        <f t="shared" si="10"/>
        <v>9650000</v>
      </c>
      <c r="AK29" s="15">
        <f t="shared" si="10"/>
        <v>9650000</v>
      </c>
      <c r="AL29" s="15">
        <f t="shared" si="10"/>
        <v>9600000</v>
      </c>
      <c r="AM29" s="15">
        <f t="shared" si="10"/>
        <v>9600000</v>
      </c>
      <c r="AN29" s="15">
        <f t="shared" si="10"/>
        <v>9600000</v>
      </c>
      <c r="AO29" s="15">
        <f t="shared" si="10"/>
        <v>9550000</v>
      </c>
      <c r="AP29" s="15">
        <f t="shared" si="10"/>
        <v>9550000</v>
      </c>
      <c r="AQ29" s="15">
        <f t="shared" si="10"/>
        <v>9550000</v>
      </c>
      <c r="AR29" s="15">
        <f t="shared" si="10"/>
        <v>9500000</v>
      </c>
      <c r="AS29" s="15">
        <f t="shared" si="10"/>
        <v>9500000</v>
      </c>
      <c r="AT29" s="15">
        <f t="shared" si="10"/>
        <v>9500000</v>
      </c>
      <c r="AU29" s="15">
        <f t="shared" si="10"/>
        <v>9450000</v>
      </c>
      <c r="AV29" s="15">
        <f t="shared" si="10"/>
        <v>9450000</v>
      </c>
      <c r="AW29" s="15">
        <f t="shared" ref="AW29:AX29" si="11">AW30+AV29-AV31</f>
        <v>9450000</v>
      </c>
      <c r="AX29" s="15">
        <f t="shared" si="11"/>
        <v>9400000</v>
      </c>
    </row>
    <row r="30" spans="2:55">
      <c r="B30" s="11"/>
      <c r="C30" t="s">
        <v>80</v>
      </c>
      <c r="G30" s="17">
        <f>가정!I43</f>
        <v>10000000</v>
      </c>
      <c r="M30" s="15">
        <f>$G30*Index!M$26</f>
        <v>10000000</v>
      </c>
      <c r="N30" s="15">
        <f>$G30*Index!N$26</f>
        <v>0</v>
      </c>
      <c r="O30" s="15">
        <f>$G30*Index!O$26</f>
        <v>0</v>
      </c>
      <c r="P30" s="15">
        <f>$G30*Index!P$26</f>
        <v>0</v>
      </c>
      <c r="Q30" s="15">
        <f>$G30*Index!Q$26</f>
        <v>0</v>
      </c>
      <c r="R30" s="15">
        <f>$G30*Index!R$26</f>
        <v>0</v>
      </c>
      <c r="S30" s="15">
        <f>$G30*Index!S$26</f>
        <v>0</v>
      </c>
      <c r="T30" s="15">
        <f>$G30*Index!T$26</f>
        <v>0</v>
      </c>
      <c r="U30" s="15">
        <f>$G30*Index!U$26</f>
        <v>0</v>
      </c>
      <c r="V30" s="15">
        <f>$G30*Index!V$26</f>
        <v>0</v>
      </c>
      <c r="W30" s="15">
        <f>$G30*Index!W$26</f>
        <v>0</v>
      </c>
      <c r="X30" s="15">
        <f>$G30*Index!X$26</f>
        <v>0</v>
      </c>
      <c r="Y30" s="15">
        <f>$G30*Index!Y$26</f>
        <v>0</v>
      </c>
      <c r="Z30" s="15">
        <f>$G30*Index!Z$26</f>
        <v>0</v>
      </c>
      <c r="AA30" s="15">
        <f>$G30*Index!AA$26</f>
        <v>0</v>
      </c>
      <c r="AB30" s="15">
        <f>$G30*Index!AB$26</f>
        <v>0</v>
      </c>
      <c r="AC30" s="15">
        <f>$G30*Index!AC$26</f>
        <v>0</v>
      </c>
      <c r="AD30" s="15">
        <f>$G30*Index!AD$26</f>
        <v>0</v>
      </c>
      <c r="AE30" s="15">
        <f>$G30*Index!AE$26</f>
        <v>0</v>
      </c>
      <c r="AF30" s="15">
        <f>$G30*Index!AF$26</f>
        <v>0</v>
      </c>
      <c r="AG30" s="15">
        <f>$G30*Index!AG$26</f>
        <v>0</v>
      </c>
      <c r="AH30" s="15">
        <f>$G30*Index!AH$26</f>
        <v>0</v>
      </c>
      <c r="AI30" s="15">
        <f>$G30*Index!AI$26</f>
        <v>0</v>
      </c>
      <c r="AJ30" s="15">
        <f>$G30*Index!AJ$26</f>
        <v>0</v>
      </c>
      <c r="AK30" s="15">
        <f>$G30*Index!AK$26</f>
        <v>0</v>
      </c>
      <c r="AL30" s="15">
        <f>$G30*Index!AL$26</f>
        <v>0</v>
      </c>
      <c r="AM30" s="15">
        <f>$G30*Index!AM$26</f>
        <v>0</v>
      </c>
      <c r="AN30" s="15">
        <f>$G30*Index!AN$26</f>
        <v>0</v>
      </c>
      <c r="AO30" s="15">
        <f>$G30*Index!AO$26</f>
        <v>0</v>
      </c>
      <c r="AP30" s="15">
        <f>$G30*Index!AP$26</f>
        <v>0</v>
      </c>
      <c r="AQ30" s="15">
        <f>$G30*Index!AQ$26</f>
        <v>0</v>
      </c>
      <c r="AR30" s="15">
        <f>$G30*Index!AR$26</f>
        <v>0</v>
      </c>
      <c r="AS30" s="15">
        <f>$G30*Index!AS$26</f>
        <v>0</v>
      </c>
      <c r="AT30" s="15">
        <f>$G30*Index!AT$26</f>
        <v>0</v>
      </c>
      <c r="AU30" s="15">
        <f>$G30*Index!AU$26</f>
        <v>0</v>
      </c>
      <c r="AV30" s="15">
        <f>$G30*Index!AV$26</f>
        <v>0</v>
      </c>
      <c r="AW30" s="15">
        <f>$G30*Index!AW$26</f>
        <v>0</v>
      </c>
      <c r="AX30" s="15">
        <f>$G30*Index!AX$26</f>
        <v>0</v>
      </c>
    </row>
    <row r="31" spans="2:55">
      <c r="B31" s="11"/>
      <c r="C31" t="s">
        <v>82</v>
      </c>
      <c r="G31" s="17">
        <f>가정!I44</f>
        <v>50000</v>
      </c>
      <c r="M31" s="15">
        <f>$G31*Index!M$28</f>
        <v>0</v>
      </c>
      <c r="N31" s="15">
        <f>$G31*Index!N$28</f>
        <v>0</v>
      </c>
      <c r="O31" s="15">
        <f>$G31*Index!O$28</f>
        <v>0</v>
      </c>
      <c r="P31" s="15">
        <f>$G31*Index!P$28</f>
        <v>50000</v>
      </c>
      <c r="Q31" s="15">
        <f>$G31*Index!Q$28</f>
        <v>0</v>
      </c>
      <c r="R31" s="15">
        <f>$G31*Index!R$28</f>
        <v>0</v>
      </c>
      <c r="S31" s="15">
        <f>$G31*Index!S$28</f>
        <v>50000</v>
      </c>
      <c r="T31" s="15">
        <f>$G31*Index!T$28</f>
        <v>0</v>
      </c>
      <c r="U31" s="15">
        <f>$G31*Index!U$28</f>
        <v>0</v>
      </c>
      <c r="V31" s="15">
        <f>$G31*Index!V$28</f>
        <v>50000</v>
      </c>
      <c r="W31" s="15">
        <f>$G31*Index!W$28</f>
        <v>0</v>
      </c>
      <c r="X31" s="15">
        <f>$G31*Index!X$28</f>
        <v>0</v>
      </c>
      <c r="Y31" s="15">
        <f>$G31*Index!Y$28</f>
        <v>50000</v>
      </c>
      <c r="Z31" s="15">
        <f>$G31*Index!Z$28</f>
        <v>0</v>
      </c>
      <c r="AA31" s="15">
        <f>$G31*Index!AA$28</f>
        <v>0</v>
      </c>
      <c r="AB31" s="15">
        <f>$G31*Index!AB$28</f>
        <v>50000</v>
      </c>
      <c r="AC31" s="15">
        <f>$G31*Index!AC$28</f>
        <v>0</v>
      </c>
      <c r="AD31" s="15">
        <f>$G31*Index!AD$28</f>
        <v>0</v>
      </c>
      <c r="AE31" s="15">
        <f>$G31*Index!AE$28</f>
        <v>50000</v>
      </c>
      <c r="AF31" s="15">
        <f>$G31*Index!AF$28</f>
        <v>0</v>
      </c>
      <c r="AG31" s="15">
        <f>$G31*Index!AG$28</f>
        <v>0</v>
      </c>
      <c r="AH31" s="15">
        <f>$G31*Index!AH$28</f>
        <v>50000</v>
      </c>
      <c r="AI31" s="15">
        <f>$G31*Index!AI$28</f>
        <v>0</v>
      </c>
      <c r="AJ31" s="15">
        <f>$G31*Index!AJ$28</f>
        <v>0</v>
      </c>
      <c r="AK31" s="15">
        <f>$G31*Index!AK$28</f>
        <v>50000</v>
      </c>
      <c r="AL31" s="15">
        <f>$G31*Index!AL$28</f>
        <v>0</v>
      </c>
      <c r="AM31" s="15">
        <f>$G31*Index!AM$28</f>
        <v>0</v>
      </c>
      <c r="AN31" s="15">
        <f>$G31*Index!AN$28</f>
        <v>50000</v>
      </c>
      <c r="AO31" s="15">
        <f>$G31*Index!AO$28</f>
        <v>0</v>
      </c>
      <c r="AP31" s="15">
        <f>$G31*Index!AP$28</f>
        <v>0</v>
      </c>
      <c r="AQ31" s="15">
        <f>$G31*Index!AQ$28</f>
        <v>50000</v>
      </c>
      <c r="AR31" s="15">
        <f>$G31*Index!AR$28</f>
        <v>0</v>
      </c>
      <c r="AS31" s="15">
        <f>$G31*Index!AS$28</f>
        <v>0</v>
      </c>
      <c r="AT31" s="15">
        <f>$G31*Index!AT$28</f>
        <v>50000</v>
      </c>
      <c r="AU31" s="15">
        <f>$G31*Index!AU$28</f>
        <v>0</v>
      </c>
      <c r="AV31" s="15">
        <f>$G31*Index!AV$28</f>
        <v>0</v>
      </c>
      <c r="AW31" s="15">
        <f>$G31*Index!AW$28</f>
        <v>50000</v>
      </c>
      <c r="AX31" s="15">
        <f>$G31*Index!AX$28</f>
        <v>0</v>
      </c>
    </row>
    <row r="32" spans="2:55">
      <c r="B32" s="11"/>
      <c r="C32" t="s">
        <v>81</v>
      </c>
      <c r="G32" s="4">
        <f>가정!I45</f>
        <v>0.05</v>
      </c>
      <c r="M32" s="15">
        <f>ROUND(M$29*$G32*M$8/M$9, -1)*Index!M$27</f>
        <v>0</v>
      </c>
      <c r="N32" s="15">
        <f>ROUND(N$29*$G32*N$8/N$9, -1)*Index!N$27</f>
        <v>42350</v>
      </c>
      <c r="O32" s="15">
        <f>ROUND(O$29*$G32*O$8/O$9, -1)*Index!O$27</f>
        <v>39620</v>
      </c>
      <c r="P32" s="15">
        <f>ROUND(P$29*$G32*P$8/P$9, -1)*Index!P$27</f>
        <v>42350</v>
      </c>
      <c r="Q32" s="15">
        <f>ROUND(Q$29*$G32*Q$8/Q$9, -1)*Index!Q$27</f>
        <v>40780</v>
      </c>
      <c r="R32" s="15">
        <f>ROUND(R$29*$G32*R$8/R$9, -1)*Index!R$27</f>
        <v>42140</v>
      </c>
      <c r="S32" s="15">
        <f>ROUND(S$29*$G32*S$8/S$9, -1)*Index!S$27</f>
        <v>40780</v>
      </c>
      <c r="T32" s="15">
        <f>ROUND(T$29*$G32*T$8/T$9, -1)*Index!T$27</f>
        <v>41930</v>
      </c>
      <c r="U32" s="15">
        <f>ROUND(U$29*$G32*U$8/U$9, -1)*Index!U$27</f>
        <v>41930</v>
      </c>
      <c r="V32" s="15">
        <f>ROUND(V$29*$G32*V$8/V$9, -1)*Index!V$27</f>
        <v>40570</v>
      </c>
      <c r="W32" s="15">
        <f>ROUND(W$29*$G32*W$8/W$9, -1)*Index!W$27</f>
        <v>41710</v>
      </c>
      <c r="X32" s="15">
        <f>ROUND(X$29*$G32*X$8/X$9, -1)*Index!X$27</f>
        <v>40370</v>
      </c>
      <c r="Y32" s="15">
        <f>ROUND(Y$29*$G32*Y$8/Y$9, -1)*Index!Y$27</f>
        <v>41710</v>
      </c>
      <c r="Z32" s="15">
        <f>ROUND(Z$29*$G32*Z$8/Z$9, -1)*Index!Z$27</f>
        <v>41620</v>
      </c>
      <c r="AA32" s="15">
        <f>ROUND(AA$29*$G32*AA$8/AA$9, -1)*Index!AA$27</f>
        <v>37590</v>
      </c>
      <c r="AB32" s="15">
        <f>ROUND(AB$29*$G32*AB$8/AB$9, -1)*Index!AB$27</f>
        <v>41620</v>
      </c>
      <c r="AC32" s="15">
        <f>ROUND(AC$29*$G32*AC$8/AC$9, -1)*Index!AC$27</f>
        <v>40070</v>
      </c>
      <c r="AD32" s="15">
        <f>ROUND(AD$29*$G32*AD$8/AD$9, -1)*Index!AD$27</f>
        <v>41400</v>
      </c>
      <c r="AE32" s="15">
        <f>ROUND(AE$29*$G32*AE$8/AE$9, -1)*Index!AE$27</f>
        <v>40070</v>
      </c>
      <c r="AF32" s="15">
        <f>ROUND(AF$29*$G32*AF$8/AF$9, -1)*Index!AF$27</f>
        <v>41190</v>
      </c>
      <c r="AG32" s="15">
        <f>ROUND(AG$29*$G32*AG$8/AG$9, -1)*Index!AG$27</f>
        <v>41190</v>
      </c>
      <c r="AH32" s="15">
        <f>ROUND(AH$29*$G32*AH$8/AH$9, -1)*Index!AH$27</f>
        <v>39860</v>
      </c>
      <c r="AI32" s="15">
        <f>ROUND(AI$29*$G32*AI$8/AI$9, -1)*Index!AI$27</f>
        <v>40980</v>
      </c>
      <c r="AJ32" s="15">
        <f>ROUND(AJ$29*$G32*AJ$8/AJ$9, -1)*Index!AJ$27</f>
        <v>39660</v>
      </c>
      <c r="AK32" s="15">
        <f>ROUND(AK$29*$G32*AK$8/AK$9, -1)*Index!AK$27</f>
        <v>40980</v>
      </c>
      <c r="AL32" s="15">
        <f>ROUND(AL$29*$G32*AL$8/AL$9, -1)*Index!AL$27</f>
        <v>40770</v>
      </c>
      <c r="AM32" s="15">
        <f>ROUND(AM$29*$G32*AM$8/AM$9, -1)*Index!AM$27</f>
        <v>36820</v>
      </c>
      <c r="AN32" s="15">
        <f>ROUND(AN$29*$G32*AN$8/AN$9, -1)*Index!AN$27</f>
        <v>40770</v>
      </c>
      <c r="AO32" s="15">
        <f>ROUND(AO$29*$G32*AO$8/AO$9, -1)*Index!AO$27</f>
        <v>39250</v>
      </c>
      <c r="AP32" s="15">
        <f>ROUND(AP$29*$G32*AP$8/AP$9, -1)*Index!AP$27</f>
        <v>40550</v>
      </c>
      <c r="AQ32" s="15">
        <f>ROUND(AQ$29*$G32*AQ$8/AQ$9, -1)*Index!AQ$27</f>
        <v>39250</v>
      </c>
      <c r="AR32" s="15">
        <f>ROUND(AR$29*$G32*AR$8/AR$9, -1)*Index!AR$27</f>
        <v>40340</v>
      </c>
      <c r="AS32" s="15">
        <f>ROUND(AS$29*$G32*AS$8/AS$9, -1)*Index!AS$27</f>
        <v>40340</v>
      </c>
      <c r="AT32" s="15">
        <f>ROUND(AT$29*$G32*AT$8/AT$9, -1)*Index!AT$27</f>
        <v>39040</v>
      </c>
      <c r="AU32" s="15">
        <f>ROUND(AU$29*$G32*AU$8/AU$9, -1)*Index!AU$27</f>
        <v>40130</v>
      </c>
      <c r="AV32" s="15">
        <f>ROUND(AV$29*$G32*AV$8/AV$9, -1)*Index!AV$27</f>
        <v>38840</v>
      </c>
      <c r="AW32" s="15">
        <f>ROUND(AW$29*$G32*AW$8/AW$9, -1)*Index!AW$27</f>
        <v>40130</v>
      </c>
      <c r="AX32" s="15">
        <f>ROUND(AX$29*$G32*AX$8/AX$9, -1)*Index!AX$27</f>
        <v>0</v>
      </c>
    </row>
    <row r="34" spans="2:55">
      <c r="B34" s="14" t="s">
        <v>88</v>
      </c>
    </row>
    <row r="35" spans="2:55">
      <c r="B35" s="6" t="s">
        <v>23</v>
      </c>
      <c r="C35" s="6"/>
      <c r="D35" s="6"/>
      <c r="E35" s="6"/>
      <c r="F35" s="6"/>
      <c r="G35" s="10" t="s">
        <v>24</v>
      </c>
      <c r="H35" s="10" t="s">
        <v>25</v>
      </c>
      <c r="I35" s="10" t="s">
        <v>26</v>
      </c>
      <c r="J35" s="10" t="s">
        <v>27</v>
      </c>
      <c r="K35" s="10" t="s">
        <v>28</v>
      </c>
      <c r="M35" s="7">
        <f>M$4</f>
        <v>45291</v>
      </c>
      <c r="N35" s="7">
        <f t="shared" ref="N35:BB35" si="12">N$4</f>
        <v>45322</v>
      </c>
      <c r="O35" s="7">
        <f t="shared" si="12"/>
        <v>45351</v>
      </c>
      <c r="P35" s="7">
        <f t="shared" si="12"/>
        <v>45382</v>
      </c>
      <c r="Q35" s="7">
        <f t="shared" si="12"/>
        <v>45412</v>
      </c>
      <c r="R35" s="7">
        <f t="shared" si="12"/>
        <v>45443</v>
      </c>
      <c r="S35" s="7">
        <f t="shared" si="12"/>
        <v>45473</v>
      </c>
      <c r="T35" s="7">
        <f t="shared" si="12"/>
        <v>45504</v>
      </c>
      <c r="U35" s="7">
        <f t="shared" si="12"/>
        <v>45535</v>
      </c>
      <c r="V35" s="7">
        <f t="shared" si="12"/>
        <v>45565</v>
      </c>
      <c r="W35" s="7">
        <f t="shared" si="12"/>
        <v>45596</v>
      </c>
      <c r="X35" s="7">
        <f t="shared" si="12"/>
        <v>45626</v>
      </c>
      <c r="Y35" s="7">
        <f t="shared" si="12"/>
        <v>45657</v>
      </c>
      <c r="Z35" s="7">
        <f t="shared" si="12"/>
        <v>45688</v>
      </c>
      <c r="AA35" s="7">
        <f t="shared" si="12"/>
        <v>45716</v>
      </c>
      <c r="AB35" s="7">
        <f t="shared" si="12"/>
        <v>45747</v>
      </c>
      <c r="AC35" s="7">
        <f t="shared" si="12"/>
        <v>45777</v>
      </c>
      <c r="AD35" s="7">
        <f t="shared" si="12"/>
        <v>45808</v>
      </c>
      <c r="AE35" s="7">
        <f t="shared" si="12"/>
        <v>45838</v>
      </c>
      <c r="AF35" s="7">
        <f t="shared" si="12"/>
        <v>45869</v>
      </c>
      <c r="AG35" s="7">
        <f t="shared" si="12"/>
        <v>45900</v>
      </c>
      <c r="AH35" s="7">
        <f t="shared" si="12"/>
        <v>45930</v>
      </c>
      <c r="AI35" s="7">
        <f t="shared" si="12"/>
        <v>45961</v>
      </c>
      <c r="AJ35" s="7">
        <f t="shared" si="12"/>
        <v>45991</v>
      </c>
      <c r="AK35" s="7">
        <f t="shared" si="12"/>
        <v>46022</v>
      </c>
      <c r="AL35" s="7">
        <f t="shared" si="12"/>
        <v>46053</v>
      </c>
      <c r="AM35" s="7">
        <f t="shared" si="12"/>
        <v>46081</v>
      </c>
      <c r="AN35" s="7">
        <f t="shared" si="12"/>
        <v>46112</v>
      </c>
      <c r="AO35" s="7">
        <f t="shared" si="12"/>
        <v>46142</v>
      </c>
      <c r="AP35" s="7">
        <f t="shared" si="12"/>
        <v>46173</v>
      </c>
      <c r="AQ35" s="7">
        <f t="shared" si="12"/>
        <v>46203</v>
      </c>
      <c r="AR35" s="7">
        <f t="shared" si="12"/>
        <v>46234</v>
      </c>
      <c r="AS35" s="7">
        <f t="shared" si="12"/>
        <v>46265</v>
      </c>
      <c r="AT35" s="7">
        <f t="shared" si="12"/>
        <v>46295</v>
      </c>
      <c r="AU35" s="7">
        <f t="shared" si="12"/>
        <v>46326</v>
      </c>
      <c r="AV35" s="7">
        <f t="shared" si="12"/>
        <v>46356</v>
      </c>
      <c r="AW35" s="7">
        <f t="shared" si="12"/>
        <v>46387</v>
      </c>
      <c r="AX35" s="7">
        <f t="shared" si="12"/>
        <v>46418</v>
      </c>
      <c r="AY35" s="7">
        <f t="shared" si="12"/>
        <v>46446</v>
      </c>
      <c r="AZ35" s="7">
        <f t="shared" si="12"/>
        <v>46477</v>
      </c>
      <c r="BA35" s="7">
        <f t="shared" si="12"/>
        <v>46507</v>
      </c>
      <c r="BB35" s="7">
        <f t="shared" si="12"/>
        <v>46538</v>
      </c>
      <c r="BC35" s="2"/>
    </row>
    <row r="36" spans="2:55">
      <c r="B36" s="11" t="s">
        <v>89</v>
      </c>
      <c r="C36" s="11"/>
      <c r="D36" s="11"/>
      <c r="E36" s="11"/>
      <c r="F36" s="11"/>
      <c r="G36" s="12" t="s">
        <v>77</v>
      </c>
      <c r="H36" s="12"/>
      <c r="I36" s="12"/>
      <c r="J36" s="11"/>
      <c r="K36" s="11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1"/>
      <c r="AZ36" s="11"/>
      <c r="BA36" s="11"/>
      <c r="BB36" s="11"/>
    </row>
    <row r="37" spans="2:55">
      <c r="B37" s="11"/>
      <c r="C37" t="s">
        <v>91</v>
      </c>
      <c r="G37" s="17">
        <f>가정!I14</f>
        <v>18000000</v>
      </c>
      <c r="M37" s="15">
        <f>$G37*Index!M$30</f>
        <v>18000000</v>
      </c>
      <c r="N37" s="15">
        <f>$G37*Index!N$30</f>
        <v>0</v>
      </c>
      <c r="O37" s="15">
        <f>$G37*Index!O$30</f>
        <v>0</v>
      </c>
      <c r="P37" s="15">
        <f>$G37*Index!P$30</f>
        <v>0</v>
      </c>
      <c r="Q37" s="15">
        <f>$G37*Index!Q$30</f>
        <v>0</v>
      </c>
      <c r="R37" s="15">
        <f>$G37*Index!R$30</f>
        <v>0</v>
      </c>
      <c r="S37" s="15">
        <f>$G37*Index!S$30</f>
        <v>0</v>
      </c>
      <c r="T37" s="15">
        <f>$G37*Index!T$30</f>
        <v>0</v>
      </c>
      <c r="U37" s="15">
        <f>$G37*Index!U$30</f>
        <v>0</v>
      </c>
      <c r="V37" s="15">
        <f>$G37*Index!V$30</f>
        <v>0</v>
      </c>
      <c r="W37" s="15">
        <f>$G37*Index!W$30</f>
        <v>0</v>
      </c>
      <c r="X37" s="15">
        <f>$G37*Index!X$30</f>
        <v>0</v>
      </c>
      <c r="Y37" s="15">
        <f>$G37*Index!Y$30</f>
        <v>0</v>
      </c>
      <c r="Z37" s="15">
        <f>$G37*Index!Z$30</f>
        <v>0</v>
      </c>
      <c r="AA37" s="15">
        <f>$G37*Index!AA$30</f>
        <v>0</v>
      </c>
      <c r="AB37" s="15">
        <f>$G37*Index!AB$30</f>
        <v>0</v>
      </c>
      <c r="AC37" s="15">
        <f>$G37*Index!AC$30</f>
        <v>0</v>
      </c>
      <c r="AD37" s="15">
        <f>$G37*Index!AD$30</f>
        <v>0</v>
      </c>
      <c r="AE37" s="15">
        <f>$G37*Index!AE$30</f>
        <v>0</v>
      </c>
      <c r="AF37" s="15">
        <f>$G37*Index!AF$30</f>
        <v>0</v>
      </c>
      <c r="AG37" s="15">
        <f>$G37*Index!AG$30</f>
        <v>0</v>
      </c>
      <c r="AH37" s="15">
        <f>$G37*Index!AH$30</f>
        <v>0</v>
      </c>
      <c r="AI37" s="15">
        <f>$G37*Index!AI$30</f>
        <v>0</v>
      </c>
      <c r="AJ37" s="15">
        <f>$G37*Index!AJ$30</f>
        <v>0</v>
      </c>
      <c r="AK37" s="15">
        <f>$G37*Index!AK$30</f>
        <v>0</v>
      </c>
      <c r="AL37" s="15">
        <f>$G37*Index!AL$30</f>
        <v>0</v>
      </c>
      <c r="AM37" s="15">
        <f>$G37*Index!AM$30</f>
        <v>0</v>
      </c>
      <c r="AN37" s="15">
        <f>$G37*Index!AN$30</f>
        <v>0</v>
      </c>
      <c r="AO37" s="15">
        <f>$G37*Index!AO$30</f>
        <v>0</v>
      </c>
      <c r="AP37" s="15">
        <f>$G37*Index!AP$30</f>
        <v>0</v>
      </c>
      <c r="AQ37" s="15">
        <f>$G37*Index!AQ$30</f>
        <v>0</v>
      </c>
      <c r="AR37" s="15">
        <f>$G37*Index!AR$30</f>
        <v>0</v>
      </c>
      <c r="AS37" s="15">
        <f>$G37*Index!AS$30</f>
        <v>0</v>
      </c>
      <c r="AT37" s="15">
        <f>$G37*Index!AT$30</f>
        <v>0</v>
      </c>
      <c r="AU37" s="15">
        <f>$G37*Index!AU$30</f>
        <v>0</v>
      </c>
      <c r="AV37" s="15">
        <f>$G37*Index!AV$30</f>
        <v>0</v>
      </c>
      <c r="AW37" s="15">
        <f>$G37*Index!AW$30</f>
        <v>0</v>
      </c>
      <c r="AX37" s="15">
        <f>$G37*Index!AX$30</f>
        <v>0</v>
      </c>
    </row>
    <row r="38" spans="2:55">
      <c r="B38" s="11"/>
      <c r="C38" t="s">
        <v>92</v>
      </c>
      <c r="G38" s="17">
        <f>가정!I15</f>
        <v>1000000</v>
      </c>
      <c r="M38" s="15">
        <f>$G38*Index!M$31</f>
        <v>1000000</v>
      </c>
      <c r="N38" s="15">
        <f>$G38*Index!N$31</f>
        <v>0</v>
      </c>
      <c r="O38" s="15">
        <f>$G38*Index!O$31</f>
        <v>0</v>
      </c>
      <c r="P38" s="15">
        <f>$G38*Index!P$31</f>
        <v>0</v>
      </c>
      <c r="Q38" s="15">
        <f>$G38*Index!Q$31</f>
        <v>0</v>
      </c>
      <c r="R38" s="15">
        <f>$G38*Index!R$31</f>
        <v>0</v>
      </c>
      <c r="S38" s="15">
        <f>$G38*Index!S$31</f>
        <v>0</v>
      </c>
      <c r="T38" s="15">
        <f>$G38*Index!T$31</f>
        <v>0</v>
      </c>
      <c r="U38" s="15">
        <f>$G38*Index!U$31</f>
        <v>0</v>
      </c>
      <c r="V38" s="15">
        <f>$G38*Index!V$31</f>
        <v>0</v>
      </c>
      <c r="W38" s="15">
        <f>$G38*Index!W$31</f>
        <v>0</v>
      </c>
      <c r="X38" s="15">
        <f>$G38*Index!X$31</f>
        <v>0</v>
      </c>
      <c r="Y38" s="15">
        <f>$G38*Index!Y$31</f>
        <v>0</v>
      </c>
      <c r="Z38" s="15">
        <f>$G38*Index!Z$31</f>
        <v>0</v>
      </c>
      <c r="AA38" s="15">
        <f>$G38*Index!AA$31</f>
        <v>0</v>
      </c>
      <c r="AB38" s="15">
        <f>$G38*Index!AB$31</f>
        <v>0</v>
      </c>
      <c r="AC38" s="15">
        <f>$G38*Index!AC$31</f>
        <v>0</v>
      </c>
      <c r="AD38" s="15">
        <f>$G38*Index!AD$31</f>
        <v>0</v>
      </c>
      <c r="AE38" s="15">
        <f>$G38*Index!AE$31</f>
        <v>0</v>
      </c>
      <c r="AF38" s="15">
        <f>$G38*Index!AF$31</f>
        <v>0</v>
      </c>
      <c r="AG38" s="15">
        <f>$G38*Index!AG$31</f>
        <v>0</v>
      </c>
      <c r="AH38" s="15">
        <f>$G38*Index!AH$31</f>
        <v>0</v>
      </c>
      <c r="AI38" s="15">
        <f>$G38*Index!AI$31</f>
        <v>0</v>
      </c>
      <c r="AJ38" s="15">
        <f>$G38*Index!AJ$31</f>
        <v>0</v>
      </c>
      <c r="AK38" s="15">
        <f>$G38*Index!AK$31</f>
        <v>0</v>
      </c>
      <c r="AL38" s="15">
        <f>$G38*Index!AL$31</f>
        <v>0</v>
      </c>
      <c r="AM38" s="15">
        <f>$G38*Index!AM$31</f>
        <v>0</v>
      </c>
      <c r="AN38" s="15">
        <f>$G38*Index!AN$31</f>
        <v>0</v>
      </c>
      <c r="AO38" s="15">
        <f>$G38*Index!AO$31</f>
        <v>0</v>
      </c>
      <c r="AP38" s="15">
        <f>$G38*Index!AP$31</f>
        <v>0</v>
      </c>
      <c r="AQ38" s="15">
        <f>$G38*Index!AQ$31</f>
        <v>0</v>
      </c>
      <c r="AR38" s="15">
        <f>$G38*Index!AR$31</f>
        <v>0</v>
      </c>
      <c r="AS38" s="15">
        <f>$G38*Index!AS$31</f>
        <v>0</v>
      </c>
      <c r="AT38" s="15">
        <f>$G38*Index!AT$31</f>
        <v>0</v>
      </c>
      <c r="AU38" s="15">
        <f>$G38*Index!AU$31</f>
        <v>0</v>
      </c>
      <c r="AV38" s="15">
        <f>$G38*Index!AV$31</f>
        <v>0</v>
      </c>
      <c r="AW38" s="15">
        <f>$G38*Index!AW$31</f>
        <v>0</v>
      </c>
      <c r="AX38" s="15">
        <f>$G38*Index!AX$31</f>
        <v>0</v>
      </c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DF104-DF3F-974B-8C59-7383CA72B0C7}">
  <sheetPr codeName="Sheet5"/>
  <dimension ref="A1:BC47"/>
  <sheetViews>
    <sheetView topLeftCell="A10" zoomScale="130" zoomScaleNormal="130" workbookViewId="0">
      <selection activeCell="N38" sqref="N38"/>
    </sheetView>
  </sheetViews>
  <sheetFormatPr baseColWidth="10" defaultRowHeight="18"/>
  <cols>
    <col min="1" max="5" width="2.7109375" customWidth="1"/>
    <col min="12" max="12" width="2.7109375" customWidth="1"/>
    <col min="13" max="14" width="11.28515625" bestFit="1" customWidth="1"/>
    <col min="15" max="54" width="11.140625" bestFit="1" customWidth="1"/>
  </cols>
  <sheetData>
    <row r="1" spans="1:55">
      <c r="A1" s="8" t="s">
        <v>50</v>
      </c>
      <c r="B1" s="6"/>
      <c r="C1" s="6"/>
      <c r="D1" s="6"/>
      <c r="E1" s="6"/>
      <c r="F1" s="6"/>
      <c r="G1" s="6"/>
      <c r="H1" s="6"/>
      <c r="I1" s="6"/>
      <c r="J1" s="6"/>
      <c r="K1" s="6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</row>
    <row r="3" spans="1:55">
      <c r="B3" s="6" t="s">
        <v>16</v>
      </c>
      <c r="C3" s="6"/>
      <c r="D3" s="6"/>
      <c r="E3" s="6"/>
      <c r="F3" s="6"/>
      <c r="G3" s="6"/>
      <c r="H3" s="6"/>
      <c r="I3" s="6"/>
      <c r="J3" s="6"/>
      <c r="K3" s="6"/>
      <c r="M3" s="7">
        <f>Index!M3</f>
        <v>45261</v>
      </c>
      <c r="N3" s="7">
        <f>Index!N3</f>
        <v>45292</v>
      </c>
      <c r="O3" s="7">
        <f>Index!O3</f>
        <v>45323</v>
      </c>
      <c r="P3" s="7">
        <f>Index!P3</f>
        <v>45352</v>
      </c>
      <c r="Q3" s="7">
        <f>Index!Q3</f>
        <v>45383</v>
      </c>
      <c r="R3" s="7">
        <f>Index!R3</f>
        <v>45413</v>
      </c>
      <c r="S3" s="7">
        <f>Index!S3</f>
        <v>45444</v>
      </c>
      <c r="T3" s="7">
        <f>Index!T3</f>
        <v>45474</v>
      </c>
      <c r="U3" s="7">
        <f>Index!U3</f>
        <v>45505</v>
      </c>
      <c r="V3" s="7">
        <f>Index!V3</f>
        <v>45536</v>
      </c>
      <c r="W3" s="7">
        <f>Index!W3</f>
        <v>45566</v>
      </c>
      <c r="X3" s="7">
        <f>Index!X3</f>
        <v>45597</v>
      </c>
      <c r="Y3" s="7">
        <f>Index!Y3</f>
        <v>45627</v>
      </c>
      <c r="Z3" s="7">
        <f>Index!Z3</f>
        <v>45658</v>
      </c>
      <c r="AA3" s="7">
        <f>Index!AA3</f>
        <v>45689</v>
      </c>
      <c r="AB3" s="7">
        <f>Index!AB3</f>
        <v>45717</v>
      </c>
      <c r="AC3" s="7">
        <f>Index!AC3</f>
        <v>45748</v>
      </c>
      <c r="AD3" s="7">
        <f>Index!AD3</f>
        <v>45778</v>
      </c>
      <c r="AE3" s="7">
        <f>Index!AE3</f>
        <v>45809</v>
      </c>
      <c r="AF3" s="7">
        <f>Index!AF3</f>
        <v>45839</v>
      </c>
      <c r="AG3" s="7">
        <f>Index!AG3</f>
        <v>45870</v>
      </c>
      <c r="AH3" s="7">
        <f>Index!AH3</f>
        <v>45901</v>
      </c>
      <c r="AI3" s="7">
        <f>Index!AI3</f>
        <v>45931</v>
      </c>
      <c r="AJ3" s="7">
        <f>Index!AJ3</f>
        <v>45962</v>
      </c>
      <c r="AK3" s="7">
        <f>Index!AK3</f>
        <v>45992</v>
      </c>
      <c r="AL3" s="7">
        <f>Index!AL3</f>
        <v>46023</v>
      </c>
      <c r="AM3" s="7">
        <f>Index!AM3</f>
        <v>46054</v>
      </c>
      <c r="AN3" s="7">
        <f>Index!AN3</f>
        <v>46082</v>
      </c>
      <c r="AO3" s="7">
        <f>Index!AO3</f>
        <v>46113</v>
      </c>
      <c r="AP3" s="7">
        <f>Index!AP3</f>
        <v>46143</v>
      </c>
      <c r="AQ3" s="7">
        <f>Index!AQ3</f>
        <v>46174</v>
      </c>
      <c r="AR3" s="7">
        <f>Index!AR3</f>
        <v>46204</v>
      </c>
      <c r="AS3" s="7">
        <f>Index!AS3</f>
        <v>46235</v>
      </c>
      <c r="AT3" s="7">
        <f>Index!AT3</f>
        <v>46266</v>
      </c>
      <c r="AU3" s="7">
        <f>Index!AU3</f>
        <v>46296</v>
      </c>
      <c r="AV3" s="7">
        <f>Index!AV3</f>
        <v>46327</v>
      </c>
      <c r="AW3" s="7">
        <f>Index!AW3</f>
        <v>46357</v>
      </c>
      <c r="AX3" s="7">
        <f>Index!AX3</f>
        <v>46388</v>
      </c>
      <c r="AY3" s="7">
        <f>Index!AY3</f>
        <v>46419</v>
      </c>
      <c r="AZ3" s="7">
        <f>Index!AZ3</f>
        <v>46447</v>
      </c>
      <c r="BA3" s="7">
        <f>Index!BA3</f>
        <v>46478</v>
      </c>
      <c r="BB3" s="7">
        <f>Index!BB3</f>
        <v>46508</v>
      </c>
      <c r="BC3" s="2"/>
    </row>
    <row r="4" spans="1:55">
      <c r="B4" s="6" t="s">
        <v>17</v>
      </c>
      <c r="C4" s="6"/>
      <c r="D4" s="6"/>
      <c r="E4" s="6"/>
      <c r="F4" s="6"/>
      <c r="G4" s="6"/>
      <c r="H4" s="6"/>
      <c r="I4" s="6"/>
      <c r="J4" s="6"/>
      <c r="K4" s="6"/>
      <c r="M4" s="7">
        <f>Index!M4</f>
        <v>45291</v>
      </c>
      <c r="N4" s="7">
        <f>Index!N4</f>
        <v>45322</v>
      </c>
      <c r="O4" s="7">
        <f>Index!O4</f>
        <v>45351</v>
      </c>
      <c r="P4" s="7">
        <f>Index!P4</f>
        <v>45382</v>
      </c>
      <c r="Q4" s="7">
        <f>Index!Q4</f>
        <v>45412</v>
      </c>
      <c r="R4" s="7">
        <f>Index!R4</f>
        <v>45443</v>
      </c>
      <c r="S4" s="7">
        <f>Index!S4</f>
        <v>45473</v>
      </c>
      <c r="T4" s="7">
        <f>Index!T4</f>
        <v>45504</v>
      </c>
      <c r="U4" s="7">
        <f>Index!U4</f>
        <v>45535</v>
      </c>
      <c r="V4" s="7">
        <f>Index!V4</f>
        <v>45565</v>
      </c>
      <c r="W4" s="7">
        <f>Index!W4</f>
        <v>45596</v>
      </c>
      <c r="X4" s="7">
        <f>Index!X4</f>
        <v>45626</v>
      </c>
      <c r="Y4" s="7">
        <f>Index!Y4</f>
        <v>45657</v>
      </c>
      <c r="Z4" s="7">
        <f>Index!Z4</f>
        <v>45688</v>
      </c>
      <c r="AA4" s="7">
        <f>Index!AA4</f>
        <v>45716</v>
      </c>
      <c r="AB4" s="7">
        <f>Index!AB4</f>
        <v>45747</v>
      </c>
      <c r="AC4" s="7">
        <f>Index!AC4</f>
        <v>45777</v>
      </c>
      <c r="AD4" s="7">
        <f>Index!AD4</f>
        <v>45808</v>
      </c>
      <c r="AE4" s="7">
        <f>Index!AE4</f>
        <v>45838</v>
      </c>
      <c r="AF4" s="7">
        <f>Index!AF4</f>
        <v>45869</v>
      </c>
      <c r="AG4" s="7">
        <f>Index!AG4</f>
        <v>45900</v>
      </c>
      <c r="AH4" s="7">
        <f>Index!AH4</f>
        <v>45930</v>
      </c>
      <c r="AI4" s="7">
        <f>Index!AI4</f>
        <v>45961</v>
      </c>
      <c r="AJ4" s="7">
        <f>Index!AJ4</f>
        <v>45991</v>
      </c>
      <c r="AK4" s="7">
        <f>Index!AK4</f>
        <v>46022</v>
      </c>
      <c r="AL4" s="7">
        <f>Index!AL4</f>
        <v>46053</v>
      </c>
      <c r="AM4" s="7">
        <f>Index!AM4</f>
        <v>46081</v>
      </c>
      <c r="AN4" s="7">
        <f>Index!AN4</f>
        <v>46112</v>
      </c>
      <c r="AO4" s="7">
        <f>Index!AO4</f>
        <v>46142</v>
      </c>
      <c r="AP4" s="7">
        <f>Index!AP4</f>
        <v>46173</v>
      </c>
      <c r="AQ4" s="7">
        <f>Index!AQ4</f>
        <v>46203</v>
      </c>
      <c r="AR4" s="7">
        <f>Index!AR4</f>
        <v>46234</v>
      </c>
      <c r="AS4" s="7">
        <f>Index!AS4</f>
        <v>46265</v>
      </c>
      <c r="AT4" s="7">
        <f>Index!AT4</f>
        <v>46295</v>
      </c>
      <c r="AU4" s="7">
        <f>Index!AU4</f>
        <v>46326</v>
      </c>
      <c r="AV4" s="7">
        <f>Index!AV4</f>
        <v>46356</v>
      </c>
      <c r="AW4" s="7">
        <f>Index!AW4</f>
        <v>46387</v>
      </c>
      <c r="AX4" s="7">
        <f>Index!AX4</f>
        <v>46418</v>
      </c>
      <c r="AY4" s="7">
        <f>Index!AY4</f>
        <v>46446</v>
      </c>
      <c r="AZ4" s="7">
        <f>Index!AZ4</f>
        <v>46477</v>
      </c>
      <c r="BA4" s="7">
        <f>Index!BA4</f>
        <v>46507</v>
      </c>
      <c r="BB4" s="7">
        <f>Index!BB4</f>
        <v>46538</v>
      </c>
      <c r="BC4" s="2"/>
    </row>
    <row r="5" spans="1:55">
      <c r="B5" s="6" t="s">
        <v>18</v>
      </c>
      <c r="C5" s="6"/>
      <c r="D5" s="6"/>
      <c r="E5" s="6"/>
      <c r="F5" s="6"/>
      <c r="G5" s="6"/>
      <c r="H5" s="6"/>
      <c r="I5" s="6"/>
      <c r="J5" s="6"/>
      <c r="K5" s="6"/>
      <c r="M5" s="6">
        <f>Index!M5</f>
        <v>2023</v>
      </c>
      <c r="N5" s="6">
        <f>Index!N5</f>
        <v>2024</v>
      </c>
      <c r="O5" s="6">
        <f>Index!O5</f>
        <v>2024</v>
      </c>
      <c r="P5" s="6">
        <f>Index!P5</f>
        <v>2024</v>
      </c>
      <c r="Q5" s="6">
        <f>Index!Q5</f>
        <v>2024</v>
      </c>
      <c r="R5" s="6">
        <f>Index!R5</f>
        <v>2024</v>
      </c>
      <c r="S5" s="6">
        <f>Index!S5</f>
        <v>2024</v>
      </c>
      <c r="T5" s="6">
        <f>Index!T5</f>
        <v>2024</v>
      </c>
      <c r="U5" s="6">
        <f>Index!U5</f>
        <v>2024</v>
      </c>
      <c r="V5" s="6">
        <f>Index!V5</f>
        <v>2024</v>
      </c>
      <c r="W5" s="6">
        <f>Index!W5</f>
        <v>2024</v>
      </c>
      <c r="X5" s="6">
        <f>Index!X5</f>
        <v>2024</v>
      </c>
      <c r="Y5" s="6">
        <f>Index!Y5</f>
        <v>2024</v>
      </c>
      <c r="Z5" s="6">
        <f>Index!Z5</f>
        <v>2025</v>
      </c>
      <c r="AA5" s="6">
        <f>Index!AA5</f>
        <v>2025</v>
      </c>
      <c r="AB5" s="6">
        <f>Index!AB5</f>
        <v>2025</v>
      </c>
      <c r="AC5" s="6">
        <f>Index!AC5</f>
        <v>2025</v>
      </c>
      <c r="AD5" s="6">
        <f>Index!AD5</f>
        <v>2025</v>
      </c>
      <c r="AE5" s="6">
        <f>Index!AE5</f>
        <v>2025</v>
      </c>
      <c r="AF5" s="6">
        <f>Index!AF5</f>
        <v>2025</v>
      </c>
      <c r="AG5" s="6">
        <f>Index!AG5</f>
        <v>2025</v>
      </c>
      <c r="AH5" s="6">
        <f>Index!AH5</f>
        <v>2025</v>
      </c>
      <c r="AI5" s="6">
        <f>Index!AI5</f>
        <v>2025</v>
      </c>
      <c r="AJ5" s="6">
        <f>Index!AJ5</f>
        <v>2025</v>
      </c>
      <c r="AK5" s="6">
        <f>Index!AK5</f>
        <v>2025</v>
      </c>
      <c r="AL5" s="6">
        <f>Index!AL5</f>
        <v>2026</v>
      </c>
      <c r="AM5" s="6">
        <f>Index!AM5</f>
        <v>2026</v>
      </c>
      <c r="AN5" s="6">
        <f>Index!AN5</f>
        <v>2026</v>
      </c>
      <c r="AO5" s="6">
        <f>Index!AO5</f>
        <v>2026</v>
      </c>
      <c r="AP5" s="6">
        <f>Index!AP5</f>
        <v>2026</v>
      </c>
      <c r="AQ5" s="6">
        <f>Index!AQ5</f>
        <v>2026</v>
      </c>
      <c r="AR5" s="6">
        <f>Index!AR5</f>
        <v>2026</v>
      </c>
      <c r="AS5" s="6">
        <f>Index!AS5</f>
        <v>2026</v>
      </c>
      <c r="AT5" s="6">
        <f>Index!AT5</f>
        <v>2026</v>
      </c>
      <c r="AU5" s="6">
        <f>Index!AU5</f>
        <v>2026</v>
      </c>
      <c r="AV5" s="6">
        <f>Index!AV5</f>
        <v>2026</v>
      </c>
      <c r="AW5" s="6">
        <f>Index!AW5</f>
        <v>2026</v>
      </c>
      <c r="AX5" s="6">
        <f>Index!AX5</f>
        <v>2027</v>
      </c>
      <c r="AY5" s="6">
        <f>Index!AY5</f>
        <v>2027</v>
      </c>
      <c r="AZ5" s="6">
        <f>Index!AZ5</f>
        <v>2027</v>
      </c>
      <c r="BA5" s="6">
        <f>Index!BA5</f>
        <v>2027</v>
      </c>
      <c r="BB5" s="6">
        <f>Index!BB5</f>
        <v>2027</v>
      </c>
    </row>
    <row r="6" spans="1:55">
      <c r="B6" s="6" t="s">
        <v>35</v>
      </c>
      <c r="C6" s="6"/>
      <c r="D6" s="6"/>
      <c r="E6" s="6"/>
      <c r="F6" s="6"/>
      <c r="G6" s="6"/>
      <c r="H6" s="6"/>
      <c r="I6" s="6"/>
      <c r="J6" s="6"/>
      <c r="K6" s="6"/>
      <c r="M6" s="6">
        <f>Index!M6</f>
        <v>0</v>
      </c>
      <c r="N6" s="6">
        <f>Index!N6</f>
        <v>1</v>
      </c>
      <c r="O6" s="6">
        <f>Index!O6</f>
        <v>1</v>
      </c>
      <c r="P6" s="6">
        <f>Index!P6</f>
        <v>1</v>
      </c>
      <c r="Q6" s="6">
        <f>Index!Q6</f>
        <v>1</v>
      </c>
      <c r="R6" s="6">
        <f>Index!R6</f>
        <v>1</v>
      </c>
      <c r="S6" s="6">
        <f>Index!S6</f>
        <v>1</v>
      </c>
      <c r="T6" s="6">
        <f>Index!T6</f>
        <v>1</v>
      </c>
      <c r="U6" s="6">
        <f>Index!U6</f>
        <v>1</v>
      </c>
      <c r="V6" s="6">
        <f>Index!V6</f>
        <v>1</v>
      </c>
      <c r="W6" s="6">
        <f>Index!W6</f>
        <v>1</v>
      </c>
      <c r="X6" s="6">
        <f>Index!X6</f>
        <v>1</v>
      </c>
      <c r="Y6" s="6">
        <f>Index!Y6</f>
        <v>1</v>
      </c>
      <c r="Z6" s="6">
        <f>Index!Z6</f>
        <v>2</v>
      </c>
      <c r="AA6" s="6">
        <f>Index!AA6</f>
        <v>2</v>
      </c>
      <c r="AB6" s="6">
        <f>Index!AB6</f>
        <v>2</v>
      </c>
      <c r="AC6" s="6">
        <f>Index!AC6</f>
        <v>2</v>
      </c>
      <c r="AD6" s="6">
        <f>Index!AD6</f>
        <v>2</v>
      </c>
      <c r="AE6" s="6">
        <f>Index!AE6</f>
        <v>2</v>
      </c>
      <c r="AF6" s="6">
        <f>Index!AF6</f>
        <v>2</v>
      </c>
      <c r="AG6" s="6">
        <f>Index!AG6</f>
        <v>2</v>
      </c>
      <c r="AH6" s="6">
        <f>Index!AH6</f>
        <v>2</v>
      </c>
      <c r="AI6" s="6">
        <f>Index!AI6</f>
        <v>2</v>
      </c>
      <c r="AJ6" s="6">
        <f>Index!AJ6</f>
        <v>2</v>
      </c>
      <c r="AK6" s="6">
        <f>Index!AK6</f>
        <v>2</v>
      </c>
      <c r="AL6" s="6">
        <f>Index!AL6</f>
        <v>3</v>
      </c>
      <c r="AM6" s="6">
        <f>Index!AM6</f>
        <v>3</v>
      </c>
      <c r="AN6" s="6">
        <f>Index!AN6</f>
        <v>3</v>
      </c>
      <c r="AO6" s="6">
        <f>Index!AO6</f>
        <v>3</v>
      </c>
      <c r="AP6" s="6">
        <f>Index!AP6</f>
        <v>3</v>
      </c>
      <c r="AQ6" s="6">
        <f>Index!AQ6</f>
        <v>3</v>
      </c>
      <c r="AR6" s="6">
        <f>Index!AR6</f>
        <v>3</v>
      </c>
      <c r="AS6" s="6">
        <f>Index!AS6</f>
        <v>3</v>
      </c>
      <c r="AT6" s="6">
        <f>Index!AT6</f>
        <v>3</v>
      </c>
      <c r="AU6" s="6">
        <f>Index!AU6</f>
        <v>3</v>
      </c>
      <c r="AV6" s="6">
        <f>Index!AV6</f>
        <v>3</v>
      </c>
      <c r="AW6" s="6">
        <f>Index!AW6</f>
        <v>3</v>
      </c>
      <c r="AX6" s="6">
        <f>Index!AX6</f>
        <v>4</v>
      </c>
      <c r="AY6" s="6">
        <f>Index!AY6</f>
        <v>4</v>
      </c>
      <c r="AZ6" s="6">
        <f>Index!AZ6</f>
        <v>4</v>
      </c>
      <c r="BA6" s="6">
        <f>Index!BA6</f>
        <v>4</v>
      </c>
      <c r="BB6" s="6">
        <f>Index!BB6</f>
        <v>4</v>
      </c>
    </row>
    <row r="7" spans="1:55">
      <c r="B7" s="6" t="s">
        <v>19</v>
      </c>
      <c r="C7" s="6"/>
      <c r="D7" s="6"/>
      <c r="E7" s="6"/>
      <c r="F7" s="6"/>
      <c r="G7" s="6"/>
      <c r="H7" s="6"/>
      <c r="I7" s="6"/>
      <c r="J7" s="6"/>
      <c r="K7" s="6"/>
      <c r="M7" s="6">
        <f>Index!M7</f>
        <v>12</v>
      </c>
      <c r="N7" s="6">
        <f>Index!N7</f>
        <v>1</v>
      </c>
      <c r="O7" s="6">
        <f>Index!O7</f>
        <v>2</v>
      </c>
      <c r="P7" s="6">
        <f>Index!P7</f>
        <v>3</v>
      </c>
      <c r="Q7" s="6">
        <f>Index!Q7</f>
        <v>4</v>
      </c>
      <c r="R7" s="6">
        <f>Index!R7</f>
        <v>5</v>
      </c>
      <c r="S7" s="6">
        <f>Index!S7</f>
        <v>6</v>
      </c>
      <c r="T7" s="6">
        <f>Index!T7</f>
        <v>7</v>
      </c>
      <c r="U7" s="6">
        <f>Index!U7</f>
        <v>8</v>
      </c>
      <c r="V7" s="6">
        <f>Index!V7</f>
        <v>9</v>
      </c>
      <c r="W7" s="6">
        <f>Index!W7</f>
        <v>10</v>
      </c>
      <c r="X7" s="6">
        <f>Index!X7</f>
        <v>11</v>
      </c>
      <c r="Y7" s="6">
        <f>Index!Y7</f>
        <v>12</v>
      </c>
      <c r="Z7" s="6">
        <f>Index!Z7</f>
        <v>1</v>
      </c>
      <c r="AA7" s="6">
        <f>Index!AA7</f>
        <v>2</v>
      </c>
      <c r="AB7" s="6">
        <f>Index!AB7</f>
        <v>3</v>
      </c>
      <c r="AC7" s="6">
        <f>Index!AC7</f>
        <v>4</v>
      </c>
      <c r="AD7" s="6">
        <f>Index!AD7</f>
        <v>5</v>
      </c>
      <c r="AE7" s="6">
        <f>Index!AE7</f>
        <v>6</v>
      </c>
      <c r="AF7" s="6">
        <f>Index!AF7</f>
        <v>7</v>
      </c>
      <c r="AG7" s="6">
        <f>Index!AG7</f>
        <v>8</v>
      </c>
      <c r="AH7" s="6">
        <f>Index!AH7</f>
        <v>9</v>
      </c>
      <c r="AI7" s="6">
        <f>Index!AI7</f>
        <v>10</v>
      </c>
      <c r="AJ7" s="6">
        <f>Index!AJ7</f>
        <v>11</v>
      </c>
      <c r="AK7" s="6">
        <f>Index!AK7</f>
        <v>12</v>
      </c>
      <c r="AL7" s="6">
        <f>Index!AL7</f>
        <v>1</v>
      </c>
      <c r="AM7" s="6">
        <f>Index!AM7</f>
        <v>2</v>
      </c>
      <c r="AN7" s="6">
        <f>Index!AN7</f>
        <v>3</v>
      </c>
      <c r="AO7" s="6">
        <f>Index!AO7</f>
        <v>4</v>
      </c>
      <c r="AP7" s="6">
        <f>Index!AP7</f>
        <v>5</v>
      </c>
      <c r="AQ7" s="6">
        <f>Index!AQ7</f>
        <v>6</v>
      </c>
      <c r="AR7" s="6">
        <f>Index!AR7</f>
        <v>7</v>
      </c>
      <c r="AS7" s="6">
        <f>Index!AS7</f>
        <v>8</v>
      </c>
      <c r="AT7" s="6">
        <f>Index!AT7</f>
        <v>9</v>
      </c>
      <c r="AU7" s="6">
        <f>Index!AU7</f>
        <v>10</v>
      </c>
      <c r="AV7" s="6">
        <f>Index!AV7</f>
        <v>11</v>
      </c>
      <c r="AW7" s="6">
        <f>Index!AW7</f>
        <v>12</v>
      </c>
      <c r="AX7" s="6">
        <f>Index!AX7</f>
        <v>1</v>
      </c>
      <c r="AY7" s="6">
        <f>Index!AY7</f>
        <v>2</v>
      </c>
      <c r="AZ7" s="6">
        <f>Index!AZ7</f>
        <v>3</v>
      </c>
      <c r="BA7" s="6">
        <f>Index!BA7</f>
        <v>4</v>
      </c>
      <c r="BB7" s="6">
        <f>Index!BB7</f>
        <v>5</v>
      </c>
    </row>
    <row r="8" spans="1:55">
      <c r="B8" s="6" t="s">
        <v>20</v>
      </c>
      <c r="C8" s="6"/>
      <c r="D8" s="6"/>
      <c r="E8" s="6"/>
      <c r="F8" s="6"/>
      <c r="G8" s="6"/>
      <c r="H8" s="6"/>
      <c r="I8" s="6"/>
      <c r="J8" s="6"/>
      <c r="K8" s="6"/>
      <c r="M8" s="6">
        <f>Index!M8</f>
        <v>31</v>
      </c>
      <c r="N8" s="6">
        <f>Index!N8</f>
        <v>31</v>
      </c>
      <c r="O8" s="6">
        <f>Index!O8</f>
        <v>29</v>
      </c>
      <c r="P8" s="6">
        <f>Index!P8</f>
        <v>31</v>
      </c>
      <c r="Q8" s="6">
        <f>Index!Q8</f>
        <v>30</v>
      </c>
      <c r="R8" s="6">
        <f>Index!R8</f>
        <v>31</v>
      </c>
      <c r="S8" s="6">
        <f>Index!S8</f>
        <v>30</v>
      </c>
      <c r="T8" s="6">
        <f>Index!T8</f>
        <v>31</v>
      </c>
      <c r="U8" s="6">
        <f>Index!U8</f>
        <v>31</v>
      </c>
      <c r="V8" s="6">
        <f>Index!V8</f>
        <v>30</v>
      </c>
      <c r="W8" s="6">
        <f>Index!W8</f>
        <v>31</v>
      </c>
      <c r="X8" s="6">
        <f>Index!X8</f>
        <v>30</v>
      </c>
      <c r="Y8" s="6">
        <f>Index!Y8</f>
        <v>31</v>
      </c>
      <c r="Z8" s="6">
        <f>Index!Z8</f>
        <v>31</v>
      </c>
      <c r="AA8" s="6">
        <f>Index!AA8</f>
        <v>28</v>
      </c>
      <c r="AB8" s="6">
        <f>Index!AB8</f>
        <v>31</v>
      </c>
      <c r="AC8" s="6">
        <f>Index!AC8</f>
        <v>30</v>
      </c>
      <c r="AD8" s="6">
        <f>Index!AD8</f>
        <v>31</v>
      </c>
      <c r="AE8" s="6">
        <f>Index!AE8</f>
        <v>30</v>
      </c>
      <c r="AF8" s="6">
        <f>Index!AF8</f>
        <v>31</v>
      </c>
      <c r="AG8" s="6">
        <f>Index!AG8</f>
        <v>31</v>
      </c>
      <c r="AH8" s="6">
        <f>Index!AH8</f>
        <v>30</v>
      </c>
      <c r="AI8" s="6">
        <f>Index!AI8</f>
        <v>31</v>
      </c>
      <c r="AJ8" s="6">
        <f>Index!AJ8</f>
        <v>30</v>
      </c>
      <c r="AK8" s="6">
        <f>Index!AK8</f>
        <v>31</v>
      </c>
      <c r="AL8" s="6">
        <f>Index!AL8</f>
        <v>31</v>
      </c>
      <c r="AM8" s="6">
        <f>Index!AM8</f>
        <v>28</v>
      </c>
      <c r="AN8" s="6">
        <f>Index!AN8</f>
        <v>31</v>
      </c>
      <c r="AO8" s="6">
        <f>Index!AO8</f>
        <v>30</v>
      </c>
      <c r="AP8" s="6">
        <f>Index!AP8</f>
        <v>31</v>
      </c>
      <c r="AQ8" s="6">
        <f>Index!AQ8</f>
        <v>30</v>
      </c>
      <c r="AR8" s="6">
        <f>Index!AR8</f>
        <v>31</v>
      </c>
      <c r="AS8" s="6">
        <f>Index!AS8</f>
        <v>31</v>
      </c>
      <c r="AT8" s="6">
        <f>Index!AT8</f>
        <v>30</v>
      </c>
      <c r="AU8" s="6">
        <f>Index!AU8</f>
        <v>31</v>
      </c>
      <c r="AV8" s="6">
        <f>Index!AV8</f>
        <v>30</v>
      </c>
      <c r="AW8" s="6">
        <f>Index!AW8</f>
        <v>31</v>
      </c>
      <c r="AX8" s="6">
        <f>Index!AX8</f>
        <v>31</v>
      </c>
      <c r="AY8" s="6">
        <f>Index!AY8</f>
        <v>28</v>
      </c>
      <c r="AZ8" s="6">
        <f>Index!AZ8</f>
        <v>31</v>
      </c>
      <c r="BA8" s="6">
        <f>Index!BA8</f>
        <v>30</v>
      </c>
      <c r="BB8" s="6">
        <f>Index!BB8</f>
        <v>31</v>
      </c>
    </row>
    <row r="9" spans="1:55">
      <c r="B9" s="6" t="s">
        <v>21</v>
      </c>
      <c r="C9" s="6"/>
      <c r="D9" s="6"/>
      <c r="E9" s="6"/>
      <c r="F9" s="6"/>
      <c r="G9" s="6"/>
      <c r="H9" s="6"/>
      <c r="I9" s="6"/>
      <c r="J9" s="6"/>
      <c r="K9" s="6"/>
      <c r="M9" s="6">
        <f>Index!M9</f>
        <v>365</v>
      </c>
      <c r="N9" s="6">
        <f>Index!N9</f>
        <v>366</v>
      </c>
      <c r="O9" s="6">
        <f>Index!O9</f>
        <v>366</v>
      </c>
      <c r="P9" s="6">
        <f>Index!P9</f>
        <v>366</v>
      </c>
      <c r="Q9" s="6">
        <f>Index!Q9</f>
        <v>366</v>
      </c>
      <c r="R9" s="6">
        <f>Index!R9</f>
        <v>366</v>
      </c>
      <c r="S9" s="6">
        <f>Index!S9</f>
        <v>366</v>
      </c>
      <c r="T9" s="6">
        <f>Index!T9</f>
        <v>366</v>
      </c>
      <c r="U9" s="6">
        <f>Index!U9</f>
        <v>366</v>
      </c>
      <c r="V9" s="6">
        <f>Index!V9</f>
        <v>366</v>
      </c>
      <c r="W9" s="6">
        <f>Index!W9</f>
        <v>366</v>
      </c>
      <c r="X9" s="6">
        <f>Index!X9</f>
        <v>366</v>
      </c>
      <c r="Y9" s="6">
        <f>Index!Y9</f>
        <v>366</v>
      </c>
      <c r="Z9" s="6">
        <f>Index!Z9</f>
        <v>365</v>
      </c>
      <c r="AA9" s="6">
        <f>Index!AA9</f>
        <v>365</v>
      </c>
      <c r="AB9" s="6">
        <f>Index!AB9</f>
        <v>365</v>
      </c>
      <c r="AC9" s="6">
        <f>Index!AC9</f>
        <v>365</v>
      </c>
      <c r="AD9" s="6">
        <f>Index!AD9</f>
        <v>365</v>
      </c>
      <c r="AE9" s="6">
        <f>Index!AE9</f>
        <v>365</v>
      </c>
      <c r="AF9" s="6">
        <f>Index!AF9</f>
        <v>365</v>
      </c>
      <c r="AG9" s="6">
        <f>Index!AG9</f>
        <v>365</v>
      </c>
      <c r="AH9" s="6">
        <f>Index!AH9</f>
        <v>365</v>
      </c>
      <c r="AI9" s="6">
        <f>Index!AI9</f>
        <v>365</v>
      </c>
      <c r="AJ9" s="6">
        <f>Index!AJ9</f>
        <v>365</v>
      </c>
      <c r="AK9" s="6">
        <f>Index!AK9</f>
        <v>365</v>
      </c>
      <c r="AL9" s="6">
        <f>Index!AL9</f>
        <v>365</v>
      </c>
      <c r="AM9" s="6">
        <f>Index!AM9</f>
        <v>365</v>
      </c>
      <c r="AN9" s="6">
        <f>Index!AN9</f>
        <v>365</v>
      </c>
      <c r="AO9" s="6">
        <f>Index!AO9</f>
        <v>365</v>
      </c>
      <c r="AP9" s="6">
        <f>Index!AP9</f>
        <v>365</v>
      </c>
      <c r="AQ9" s="6">
        <f>Index!AQ9</f>
        <v>365</v>
      </c>
      <c r="AR9" s="6">
        <f>Index!AR9</f>
        <v>365</v>
      </c>
      <c r="AS9" s="6">
        <f>Index!AS9</f>
        <v>365</v>
      </c>
      <c r="AT9" s="6">
        <f>Index!AT9</f>
        <v>365</v>
      </c>
      <c r="AU9" s="6">
        <f>Index!AU9</f>
        <v>365</v>
      </c>
      <c r="AV9" s="6">
        <f>Index!AV9</f>
        <v>365</v>
      </c>
      <c r="AW9" s="6">
        <f>Index!AW9</f>
        <v>365</v>
      </c>
      <c r="AX9" s="6">
        <f>Index!AX9</f>
        <v>365</v>
      </c>
      <c r="AY9" s="6">
        <f>Index!AY9</f>
        <v>365</v>
      </c>
      <c r="AZ9" s="6">
        <f>Index!AZ9</f>
        <v>365</v>
      </c>
      <c r="BA9" s="6">
        <f>Index!BA9</f>
        <v>365</v>
      </c>
      <c r="BB9" s="6">
        <f>Index!BB9</f>
        <v>365</v>
      </c>
    </row>
    <row r="12" spans="1:55">
      <c r="B12" s="14" t="s">
        <v>4</v>
      </c>
    </row>
    <row r="13" spans="1:55">
      <c r="B13" s="6" t="s">
        <v>23</v>
      </c>
      <c r="C13" s="6"/>
      <c r="D13" s="6"/>
      <c r="E13" s="6"/>
      <c r="F13" s="6"/>
      <c r="G13" s="10" t="s">
        <v>24</v>
      </c>
      <c r="H13" s="10" t="s">
        <v>25</v>
      </c>
      <c r="I13" s="10" t="s">
        <v>26</v>
      </c>
      <c r="J13" s="10" t="s">
        <v>27</v>
      </c>
      <c r="K13" s="10" t="s">
        <v>28</v>
      </c>
      <c r="M13" s="7">
        <f>M$4</f>
        <v>45291</v>
      </c>
      <c r="N13" s="7">
        <f t="shared" ref="N13:BB13" si="0">N$4</f>
        <v>45322</v>
      </c>
      <c r="O13" s="7">
        <f t="shared" si="0"/>
        <v>45351</v>
      </c>
      <c r="P13" s="7">
        <f t="shared" si="0"/>
        <v>45382</v>
      </c>
      <c r="Q13" s="7">
        <f t="shared" si="0"/>
        <v>45412</v>
      </c>
      <c r="R13" s="7">
        <f t="shared" si="0"/>
        <v>45443</v>
      </c>
      <c r="S13" s="7">
        <f t="shared" si="0"/>
        <v>45473</v>
      </c>
      <c r="T13" s="7">
        <f t="shared" si="0"/>
        <v>45504</v>
      </c>
      <c r="U13" s="7">
        <f t="shared" si="0"/>
        <v>45535</v>
      </c>
      <c r="V13" s="7">
        <f t="shared" si="0"/>
        <v>45565</v>
      </c>
      <c r="W13" s="7">
        <f t="shared" si="0"/>
        <v>45596</v>
      </c>
      <c r="X13" s="7">
        <f t="shared" si="0"/>
        <v>45626</v>
      </c>
      <c r="Y13" s="7">
        <f t="shared" si="0"/>
        <v>45657</v>
      </c>
      <c r="Z13" s="7">
        <f t="shared" si="0"/>
        <v>45688</v>
      </c>
      <c r="AA13" s="7">
        <f t="shared" si="0"/>
        <v>45716</v>
      </c>
      <c r="AB13" s="7">
        <f t="shared" si="0"/>
        <v>45747</v>
      </c>
      <c r="AC13" s="7">
        <f t="shared" si="0"/>
        <v>45777</v>
      </c>
      <c r="AD13" s="7">
        <f t="shared" si="0"/>
        <v>45808</v>
      </c>
      <c r="AE13" s="7">
        <f t="shared" si="0"/>
        <v>45838</v>
      </c>
      <c r="AF13" s="7">
        <f t="shared" si="0"/>
        <v>45869</v>
      </c>
      <c r="AG13" s="7">
        <f t="shared" si="0"/>
        <v>45900</v>
      </c>
      <c r="AH13" s="7">
        <f t="shared" si="0"/>
        <v>45930</v>
      </c>
      <c r="AI13" s="7">
        <f t="shared" si="0"/>
        <v>45961</v>
      </c>
      <c r="AJ13" s="7">
        <f t="shared" si="0"/>
        <v>45991</v>
      </c>
      <c r="AK13" s="7">
        <f t="shared" si="0"/>
        <v>46022</v>
      </c>
      <c r="AL13" s="7">
        <f t="shared" si="0"/>
        <v>46053</v>
      </c>
      <c r="AM13" s="7">
        <f t="shared" si="0"/>
        <v>46081</v>
      </c>
      <c r="AN13" s="7">
        <f t="shared" si="0"/>
        <v>46112</v>
      </c>
      <c r="AO13" s="7">
        <f t="shared" si="0"/>
        <v>46142</v>
      </c>
      <c r="AP13" s="7">
        <f t="shared" si="0"/>
        <v>46173</v>
      </c>
      <c r="AQ13" s="7">
        <f t="shared" si="0"/>
        <v>46203</v>
      </c>
      <c r="AR13" s="7">
        <f t="shared" si="0"/>
        <v>46234</v>
      </c>
      <c r="AS13" s="7">
        <f t="shared" si="0"/>
        <v>46265</v>
      </c>
      <c r="AT13" s="7">
        <f t="shared" si="0"/>
        <v>46295</v>
      </c>
      <c r="AU13" s="7">
        <f t="shared" si="0"/>
        <v>46326</v>
      </c>
      <c r="AV13" s="7">
        <f t="shared" si="0"/>
        <v>46356</v>
      </c>
      <c r="AW13" s="7">
        <f t="shared" si="0"/>
        <v>46387</v>
      </c>
      <c r="AX13" s="7">
        <f t="shared" si="0"/>
        <v>46418</v>
      </c>
      <c r="AY13" s="7">
        <f t="shared" si="0"/>
        <v>46446</v>
      </c>
      <c r="AZ13" s="7">
        <f t="shared" si="0"/>
        <v>46477</v>
      </c>
      <c r="BA13" s="7">
        <f t="shared" si="0"/>
        <v>46507</v>
      </c>
      <c r="BB13" s="7">
        <f t="shared" si="0"/>
        <v>46538</v>
      </c>
      <c r="BC13" s="2"/>
    </row>
    <row r="14" spans="1:55">
      <c r="B14" s="11" t="s">
        <v>41</v>
      </c>
      <c r="C14" s="11"/>
      <c r="D14" s="11"/>
      <c r="E14" s="11"/>
      <c r="F14" s="11"/>
      <c r="G14" s="12"/>
      <c r="H14" s="12"/>
      <c r="I14" s="12"/>
      <c r="J14" s="11"/>
      <c r="K14" s="11"/>
      <c r="M14" s="16">
        <f>SUM(M15:M17)</f>
        <v>0</v>
      </c>
      <c r="N14" s="16">
        <f t="shared" ref="N14:AX14" si="1">SUM(N15:N17)</f>
        <v>444230</v>
      </c>
      <c r="O14" s="16">
        <f t="shared" si="1"/>
        <v>392080</v>
      </c>
      <c r="P14" s="16">
        <f t="shared" si="1"/>
        <v>305040</v>
      </c>
      <c r="Q14" s="16">
        <f t="shared" si="1"/>
        <v>295200</v>
      </c>
      <c r="R14" s="16">
        <f t="shared" si="1"/>
        <v>311240</v>
      </c>
      <c r="S14" s="16">
        <f t="shared" si="1"/>
        <v>268800</v>
      </c>
      <c r="T14" s="16">
        <f t="shared" si="1"/>
        <v>444230</v>
      </c>
      <c r="U14" s="16">
        <f t="shared" si="1"/>
        <v>444230</v>
      </c>
      <c r="V14" s="16">
        <f t="shared" si="1"/>
        <v>301200</v>
      </c>
      <c r="W14" s="16">
        <f t="shared" si="1"/>
        <v>311240</v>
      </c>
      <c r="X14" s="16">
        <f t="shared" si="1"/>
        <v>268800</v>
      </c>
      <c r="Y14" s="16">
        <f t="shared" si="1"/>
        <v>451980</v>
      </c>
      <c r="Z14" s="16">
        <f t="shared" si="1"/>
        <v>466441.5</v>
      </c>
      <c r="AA14" s="16">
        <f t="shared" si="1"/>
        <v>397488</v>
      </c>
      <c r="AB14" s="16">
        <f t="shared" si="1"/>
        <v>216132</v>
      </c>
      <c r="AC14" s="16">
        <f t="shared" si="1"/>
        <v>189000</v>
      </c>
      <c r="AD14" s="16">
        <f t="shared" si="1"/>
        <v>229152</v>
      </c>
      <c r="AE14" s="16">
        <f t="shared" si="1"/>
        <v>282240</v>
      </c>
      <c r="AF14" s="16">
        <f t="shared" si="1"/>
        <v>466441.5</v>
      </c>
      <c r="AG14" s="16">
        <f t="shared" si="1"/>
        <v>466441.5</v>
      </c>
      <c r="AH14" s="16">
        <f t="shared" si="1"/>
        <v>316260</v>
      </c>
      <c r="AI14" s="16">
        <f t="shared" si="1"/>
        <v>326802</v>
      </c>
      <c r="AJ14" s="16">
        <f t="shared" si="1"/>
        <v>282240</v>
      </c>
      <c r="AK14" s="16">
        <f t="shared" si="1"/>
        <v>474579</v>
      </c>
      <c r="AL14" s="16">
        <f t="shared" si="1"/>
        <v>489763.57500000001</v>
      </c>
      <c r="AM14" s="16">
        <f t="shared" si="1"/>
        <v>417362.4</v>
      </c>
      <c r="AN14" s="16">
        <f t="shared" si="1"/>
        <v>336306.6</v>
      </c>
      <c r="AO14" s="16">
        <f t="shared" si="1"/>
        <v>325458</v>
      </c>
      <c r="AP14" s="16">
        <f t="shared" si="1"/>
        <v>343142.1</v>
      </c>
      <c r="AQ14" s="16">
        <f t="shared" si="1"/>
        <v>296352</v>
      </c>
      <c r="AR14" s="16">
        <f t="shared" si="1"/>
        <v>489763.57500000001</v>
      </c>
      <c r="AS14" s="16">
        <f t="shared" si="1"/>
        <v>489763.57500000001</v>
      </c>
      <c r="AT14" s="16">
        <f t="shared" si="1"/>
        <v>332073</v>
      </c>
      <c r="AU14" s="16">
        <f t="shared" si="1"/>
        <v>343142.1</v>
      </c>
      <c r="AV14" s="16">
        <f t="shared" si="1"/>
        <v>296352</v>
      </c>
      <c r="AW14" s="16">
        <f t="shared" si="1"/>
        <v>498307.95</v>
      </c>
      <c r="AX14" s="16">
        <f t="shared" si="1"/>
        <v>0</v>
      </c>
      <c r="AY14" s="11"/>
      <c r="AZ14" s="11"/>
      <c r="BA14" s="11"/>
      <c r="BB14" s="11"/>
    </row>
    <row r="15" spans="1:55">
      <c r="B15" s="11"/>
      <c r="C15" t="s">
        <v>5</v>
      </c>
      <c r="G15" s="1"/>
      <c r="M15" s="15">
        <f t="shared" ref="M15:AX15" si="2">M38*M45/unit</f>
        <v>0</v>
      </c>
      <c r="N15" s="15">
        <f t="shared" si="2"/>
        <v>145080</v>
      </c>
      <c r="O15" s="15">
        <f t="shared" si="2"/>
        <v>128180</v>
      </c>
      <c r="P15" s="15">
        <f t="shared" si="2"/>
        <v>99200</v>
      </c>
      <c r="Q15" s="15">
        <f t="shared" si="2"/>
        <v>96000</v>
      </c>
      <c r="R15" s="15">
        <f t="shared" si="2"/>
        <v>99200</v>
      </c>
      <c r="S15" s="15">
        <f t="shared" si="2"/>
        <v>84000</v>
      </c>
      <c r="T15" s="15">
        <f t="shared" si="2"/>
        <v>145080</v>
      </c>
      <c r="U15" s="15">
        <f t="shared" si="2"/>
        <v>145080</v>
      </c>
      <c r="V15" s="15">
        <f t="shared" si="2"/>
        <v>96000</v>
      </c>
      <c r="W15" s="15">
        <f t="shared" si="2"/>
        <v>99200</v>
      </c>
      <c r="X15" s="15">
        <f t="shared" si="2"/>
        <v>84000</v>
      </c>
      <c r="Y15" s="15">
        <f t="shared" si="2"/>
        <v>145080</v>
      </c>
      <c r="Z15" s="15">
        <f t="shared" si="2"/>
        <v>152334</v>
      </c>
      <c r="AA15" s="15">
        <f t="shared" si="2"/>
        <v>129948</v>
      </c>
      <c r="AB15" s="15">
        <f t="shared" si="2"/>
        <v>0</v>
      </c>
      <c r="AC15" s="15">
        <f t="shared" si="2"/>
        <v>100800</v>
      </c>
      <c r="AD15" s="15">
        <f t="shared" si="2"/>
        <v>104160</v>
      </c>
      <c r="AE15" s="15">
        <f t="shared" si="2"/>
        <v>88200</v>
      </c>
      <c r="AF15" s="15">
        <f t="shared" si="2"/>
        <v>152334</v>
      </c>
      <c r="AG15" s="15">
        <f t="shared" si="2"/>
        <v>152334</v>
      </c>
      <c r="AH15" s="15">
        <f t="shared" si="2"/>
        <v>100800</v>
      </c>
      <c r="AI15" s="15">
        <f t="shared" si="2"/>
        <v>104160</v>
      </c>
      <c r="AJ15" s="15">
        <f t="shared" si="2"/>
        <v>88200</v>
      </c>
      <c r="AK15" s="15">
        <f t="shared" si="2"/>
        <v>152334</v>
      </c>
      <c r="AL15" s="15">
        <f t="shared" si="2"/>
        <v>159950.70000000001</v>
      </c>
      <c r="AM15" s="15">
        <f t="shared" si="2"/>
        <v>136445.4</v>
      </c>
      <c r="AN15" s="15">
        <f t="shared" si="2"/>
        <v>109368</v>
      </c>
      <c r="AO15" s="15">
        <f t="shared" si="2"/>
        <v>105840</v>
      </c>
      <c r="AP15" s="15">
        <f t="shared" si="2"/>
        <v>109368</v>
      </c>
      <c r="AQ15" s="15">
        <f t="shared" si="2"/>
        <v>92610</v>
      </c>
      <c r="AR15" s="15">
        <f t="shared" si="2"/>
        <v>159950.70000000001</v>
      </c>
      <c r="AS15" s="15">
        <f t="shared" si="2"/>
        <v>159950.70000000001</v>
      </c>
      <c r="AT15" s="15">
        <f t="shared" si="2"/>
        <v>105840</v>
      </c>
      <c r="AU15" s="15">
        <f t="shared" si="2"/>
        <v>109368</v>
      </c>
      <c r="AV15" s="15">
        <f t="shared" si="2"/>
        <v>92610</v>
      </c>
      <c r="AW15" s="15">
        <f t="shared" si="2"/>
        <v>159950.70000000001</v>
      </c>
      <c r="AX15" s="15">
        <f t="shared" si="2"/>
        <v>0</v>
      </c>
    </row>
    <row r="16" spans="1:55">
      <c r="B16" s="11"/>
      <c r="C16" t="s">
        <v>6</v>
      </c>
      <c r="G16" s="1"/>
      <c r="H16" s="1"/>
      <c r="M16" s="15">
        <f t="shared" ref="M16:AX16" si="3">M39*M46/unit</f>
        <v>0</v>
      </c>
      <c r="N16" s="15">
        <f t="shared" si="3"/>
        <v>167400</v>
      </c>
      <c r="O16" s="15">
        <f t="shared" si="3"/>
        <v>147900</v>
      </c>
      <c r="P16" s="15">
        <f t="shared" si="3"/>
        <v>119040</v>
      </c>
      <c r="Q16" s="15">
        <f t="shared" si="3"/>
        <v>115200</v>
      </c>
      <c r="R16" s="15">
        <f t="shared" si="3"/>
        <v>119040</v>
      </c>
      <c r="S16" s="15">
        <f t="shared" si="3"/>
        <v>100800</v>
      </c>
      <c r="T16" s="15">
        <f t="shared" si="3"/>
        <v>167400</v>
      </c>
      <c r="U16" s="15">
        <f t="shared" si="3"/>
        <v>167400</v>
      </c>
      <c r="V16" s="15">
        <f t="shared" si="3"/>
        <v>115200</v>
      </c>
      <c r="W16" s="15">
        <f t="shared" si="3"/>
        <v>119040</v>
      </c>
      <c r="X16" s="15">
        <f t="shared" si="3"/>
        <v>100800</v>
      </c>
      <c r="Y16" s="15">
        <f t="shared" si="3"/>
        <v>167400</v>
      </c>
      <c r="Z16" s="15">
        <f t="shared" si="3"/>
        <v>175770</v>
      </c>
      <c r="AA16" s="15">
        <f t="shared" si="3"/>
        <v>149940</v>
      </c>
      <c r="AB16" s="15">
        <f t="shared" si="3"/>
        <v>124992</v>
      </c>
      <c r="AC16" s="15">
        <f t="shared" si="3"/>
        <v>0</v>
      </c>
      <c r="AD16" s="15">
        <f t="shared" si="3"/>
        <v>124992</v>
      </c>
      <c r="AE16" s="15">
        <f t="shared" si="3"/>
        <v>105840</v>
      </c>
      <c r="AF16" s="15">
        <f t="shared" si="3"/>
        <v>175770</v>
      </c>
      <c r="AG16" s="15">
        <f t="shared" si="3"/>
        <v>175770</v>
      </c>
      <c r="AH16" s="15">
        <f t="shared" si="3"/>
        <v>120960</v>
      </c>
      <c r="AI16" s="15">
        <f t="shared" si="3"/>
        <v>124992</v>
      </c>
      <c r="AJ16" s="15">
        <f t="shared" si="3"/>
        <v>105840</v>
      </c>
      <c r="AK16" s="15">
        <f t="shared" si="3"/>
        <v>175770</v>
      </c>
      <c r="AL16" s="15">
        <f t="shared" si="3"/>
        <v>184558.5</v>
      </c>
      <c r="AM16" s="15">
        <f t="shared" si="3"/>
        <v>157437</v>
      </c>
      <c r="AN16" s="15">
        <f t="shared" si="3"/>
        <v>131241.60000000001</v>
      </c>
      <c r="AO16" s="15">
        <f t="shared" si="3"/>
        <v>127008</v>
      </c>
      <c r="AP16" s="15">
        <f t="shared" si="3"/>
        <v>131241.60000000001</v>
      </c>
      <c r="AQ16" s="15">
        <f t="shared" si="3"/>
        <v>111132</v>
      </c>
      <c r="AR16" s="15">
        <f t="shared" si="3"/>
        <v>184558.5</v>
      </c>
      <c r="AS16" s="15">
        <f t="shared" si="3"/>
        <v>184558.5</v>
      </c>
      <c r="AT16" s="15">
        <f t="shared" si="3"/>
        <v>127008</v>
      </c>
      <c r="AU16" s="15">
        <f t="shared" si="3"/>
        <v>131241.60000000001</v>
      </c>
      <c r="AV16" s="15">
        <f t="shared" si="3"/>
        <v>111132</v>
      </c>
      <c r="AW16" s="15">
        <f t="shared" si="3"/>
        <v>184558.5</v>
      </c>
      <c r="AX16" s="15">
        <f t="shared" si="3"/>
        <v>0</v>
      </c>
    </row>
    <row r="17" spans="2:55">
      <c r="B17" s="11"/>
      <c r="C17" t="s">
        <v>7</v>
      </c>
      <c r="H17" s="1"/>
      <c r="M17" s="15">
        <f t="shared" ref="M17:AX17" si="4">M40*M47/unit</f>
        <v>0</v>
      </c>
      <c r="N17" s="15">
        <f t="shared" si="4"/>
        <v>131750</v>
      </c>
      <c r="O17" s="15">
        <f t="shared" si="4"/>
        <v>116000</v>
      </c>
      <c r="P17" s="15">
        <f t="shared" si="4"/>
        <v>86800</v>
      </c>
      <c r="Q17" s="15">
        <f t="shared" si="4"/>
        <v>84000</v>
      </c>
      <c r="R17" s="15">
        <f t="shared" si="4"/>
        <v>93000</v>
      </c>
      <c r="S17" s="15">
        <f t="shared" si="4"/>
        <v>84000</v>
      </c>
      <c r="T17" s="15">
        <f t="shared" si="4"/>
        <v>131750</v>
      </c>
      <c r="U17" s="15">
        <f t="shared" si="4"/>
        <v>131750</v>
      </c>
      <c r="V17" s="15">
        <f t="shared" si="4"/>
        <v>90000</v>
      </c>
      <c r="W17" s="15">
        <f t="shared" si="4"/>
        <v>93000</v>
      </c>
      <c r="X17" s="15">
        <f t="shared" si="4"/>
        <v>84000</v>
      </c>
      <c r="Y17" s="15">
        <f t="shared" si="4"/>
        <v>139500</v>
      </c>
      <c r="Z17" s="15">
        <f t="shared" si="4"/>
        <v>138337.5</v>
      </c>
      <c r="AA17" s="15">
        <f t="shared" si="4"/>
        <v>117600</v>
      </c>
      <c r="AB17" s="15">
        <f t="shared" si="4"/>
        <v>91140</v>
      </c>
      <c r="AC17" s="15">
        <f t="shared" si="4"/>
        <v>88200</v>
      </c>
      <c r="AD17" s="15">
        <f t="shared" si="4"/>
        <v>0</v>
      </c>
      <c r="AE17" s="15">
        <f t="shared" si="4"/>
        <v>88200</v>
      </c>
      <c r="AF17" s="15">
        <f t="shared" si="4"/>
        <v>138337.5</v>
      </c>
      <c r="AG17" s="15">
        <f t="shared" si="4"/>
        <v>138337.5</v>
      </c>
      <c r="AH17" s="15">
        <f t="shared" si="4"/>
        <v>94500</v>
      </c>
      <c r="AI17" s="15">
        <f t="shared" si="4"/>
        <v>97650</v>
      </c>
      <c r="AJ17" s="15">
        <f t="shared" si="4"/>
        <v>88200</v>
      </c>
      <c r="AK17" s="15">
        <f t="shared" si="4"/>
        <v>146475</v>
      </c>
      <c r="AL17" s="15">
        <f t="shared" si="4"/>
        <v>145254.375</v>
      </c>
      <c r="AM17" s="15">
        <f t="shared" si="4"/>
        <v>123480</v>
      </c>
      <c r="AN17" s="15">
        <f t="shared" si="4"/>
        <v>95697</v>
      </c>
      <c r="AO17" s="15">
        <f t="shared" si="4"/>
        <v>92610</v>
      </c>
      <c r="AP17" s="15">
        <f t="shared" si="4"/>
        <v>102532.5</v>
      </c>
      <c r="AQ17" s="15">
        <f t="shared" si="4"/>
        <v>92610</v>
      </c>
      <c r="AR17" s="15">
        <f t="shared" si="4"/>
        <v>145254.375</v>
      </c>
      <c r="AS17" s="15">
        <f t="shared" si="4"/>
        <v>145254.375</v>
      </c>
      <c r="AT17" s="15">
        <f t="shared" si="4"/>
        <v>99225</v>
      </c>
      <c r="AU17" s="15">
        <f t="shared" si="4"/>
        <v>102532.5</v>
      </c>
      <c r="AV17" s="15">
        <f t="shared" si="4"/>
        <v>92610</v>
      </c>
      <c r="AW17" s="15">
        <f t="shared" si="4"/>
        <v>153798.75</v>
      </c>
      <c r="AX17" s="15">
        <f t="shared" si="4"/>
        <v>0</v>
      </c>
    </row>
    <row r="19" spans="2:55">
      <c r="B19" s="14" t="s">
        <v>42</v>
      </c>
    </row>
    <row r="20" spans="2:55">
      <c r="B20" s="6" t="s">
        <v>23</v>
      </c>
      <c r="C20" s="6"/>
      <c r="D20" s="6"/>
      <c r="E20" s="6"/>
      <c r="F20" s="6"/>
      <c r="G20" s="10" t="s">
        <v>24</v>
      </c>
      <c r="H20" s="10" t="s">
        <v>25</v>
      </c>
      <c r="I20" s="10" t="s">
        <v>26</v>
      </c>
      <c r="J20" s="10" t="s">
        <v>27</v>
      </c>
      <c r="K20" s="10" t="s">
        <v>28</v>
      </c>
      <c r="M20" s="7">
        <f>M$4</f>
        <v>45291</v>
      </c>
      <c r="N20" s="7">
        <f t="shared" ref="N20:BB20" si="5">N$4</f>
        <v>45322</v>
      </c>
      <c r="O20" s="7">
        <f t="shared" si="5"/>
        <v>45351</v>
      </c>
      <c r="P20" s="7">
        <f t="shared" si="5"/>
        <v>45382</v>
      </c>
      <c r="Q20" s="7">
        <f t="shared" si="5"/>
        <v>45412</v>
      </c>
      <c r="R20" s="7">
        <f t="shared" si="5"/>
        <v>45443</v>
      </c>
      <c r="S20" s="7">
        <f t="shared" si="5"/>
        <v>45473</v>
      </c>
      <c r="T20" s="7">
        <f t="shared" si="5"/>
        <v>45504</v>
      </c>
      <c r="U20" s="7">
        <f t="shared" si="5"/>
        <v>45535</v>
      </c>
      <c r="V20" s="7">
        <f t="shared" si="5"/>
        <v>45565</v>
      </c>
      <c r="W20" s="7">
        <f t="shared" si="5"/>
        <v>45596</v>
      </c>
      <c r="X20" s="7">
        <f t="shared" si="5"/>
        <v>45626</v>
      </c>
      <c r="Y20" s="7">
        <f t="shared" si="5"/>
        <v>45657</v>
      </c>
      <c r="Z20" s="7">
        <f t="shared" si="5"/>
        <v>45688</v>
      </c>
      <c r="AA20" s="7">
        <f t="shared" si="5"/>
        <v>45716</v>
      </c>
      <c r="AB20" s="7">
        <f t="shared" si="5"/>
        <v>45747</v>
      </c>
      <c r="AC20" s="7">
        <f t="shared" si="5"/>
        <v>45777</v>
      </c>
      <c r="AD20" s="7">
        <f t="shared" si="5"/>
        <v>45808</v>
      </c>
      <c r="AE20" s="7">
        <f t="shared" si="5"/>
        <v>45838</v>
      </c>
      <c r="AF20" s="7">
        <f t="shared" si="5"/>
        <v>45869</v>
      </c>
      <c r="AG20" s="7">
        <f t="shared" si="5"/>
        <v>45900</v>
      </c>
      <c r="AH20" s="7">
        <f t="shared" si="5"/>
        <v>45930</v>
      </c>
      <c r="AI20" s="7">
        <f t="shared" si="5"/>
        <v>45961</v>
      </c>
      <c r="AJ20" s="7">
        <f t="shared" si="5"/>
        <v>45991</v>
      </c>
      <c r="AK20" s="7">
        <f t="shared" si="5"/>
        <v>46022</v>
      </c>
      <c r="AL20" s="7">
        <f t="shared" si="5"/>
        <v>46053</v>
      </c>
      <c r="AM20" s="7">
        <f t="shared" si="5"/>
        <v>46081</v>
      </c>
      <c r="AN20" s="7">
        <f t="shared" si="5"/>
        <v>46112</v>
      </c>
      <c r="AO20" s="7">
        <f t="shared" si="5"/>
        <v>46142</v>
      </c>
      <c r="AP20" s="7">
        <f t="shared" si="5"/>
        <v>46173</v>
      </c>
      <c r="AQ20" s="7">
        <f t="shared" si="5"/>
        <v>46203</v>
      </c>
      <c r="AR20" s="7">
        <f t="shared" si="5"/>
        <v>46234</v>
      </c>
      <c r="AS20" s="7">
        <f t="shared" si="5"/>
        <v>46265</v>
      </c>
      <c r="AT20" s="7">
        <f t="shared" si="5"/>
        <v>46295</v>
      </c>
      <c r="AU20" s="7">
        <f t="shared" si="5"/>
        <v>46326</v>
      </c>
      <c r="AV20" s="7">
        <f t="shared" si="5"/>
        <v>46356</v>
      </c>
      <c r="AW20" s="7">
        <f t="shared" si="5"/>
        <v>46387</v>
      </c>
      <c r="AX20" s="7">
        <f t="shared" si="5"/>
        <v>46418</v>
      </c>
      <c r="AY20" s="7">
        <f t="shared" si="5"/>
        <v>46446</v>
      </c>
      <c r="AZ20" s="7">
        <f t="shared" si="5"/>
        <v>46477</v>
      </c>
      <c r="BA20" s="7">
        <f t="shared" si="5"/>
        <v>46507</v>
      </c>
      <c r="BB20" s="7">
        <f t="shared" si="5"/>
        <v>46538</v>
      </c>
      <c r="BC20" s="2"/>
    </row>
    <row r="21" spans="2:55">
      <c r="B21" s="11" t="s">
        <v>0</v>
      </c>
      <c r="C21" s="11"/>
      <c r="D21" s="11"/>
      <c r="E21" s="11"/>
      <c r="F21" s="11"/>
      <c r="G21" s="12"/>
      <c r="H21" s="12"/>
      <c r="I21" s="12"/>
      <c r="J21" s="11"/>
      <c r="K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2:55">
      <c r="B22" s="11"/>
      <c r="C22" t="s">
        <v>5</v>
      </c>
      <c r="G22" s="17">
        <f>가정!I10</f>
        <v>40</v>
      </c>
      <c r="M22" s="15">
        <f>$G22*M$8*Index!M$14</f>
        <v>0</v>
      </c>
      <c r="N22" s="15">
        <f>$G22*N$8*Index!N$14</f>
        <v>1240</v>
      </c>
      <c r="O22" s="15">
        <f>$G22*O$8*Index!O$14</f>
        <v>1160</v>
      </c>
      <c r="P22" s="15">
        <f>$G22*P$8*Index!P$14</f>
        <v>1240</v>
      </c>
      <c r="Q22" s="15">
        <f>$G22*Q$8*Index!Q$14</f>
        <v>1200</v>
      </c>
      <c r="R22" s="15">
        <f>$G22*R$8*Index!R$14</f>
        <v>1240</v>
      </c>
      <c r="S22" s="15">
        <f>$G22*S$8*Index!S$14</f>
        <v>1200</v>
      </c>
      <c r="T22" s="15">
        <f>$G22*T$8*Index!T$14</f>
        <v>1240</v>
      </c>
      <c r="U22" s="15">
        <f>$G22*U$8*Index!U$14</f>
        <v>1240</v>
      </c>
      <c r="V22" s="15">
        <f>$G22*V$8*Index!V$14</f>
        <v>1200</v>
      </c>
      <c r="W22" s="15">
        <f>$G22*W$8*Index!W$14</f>
        <v>1240</v>
      </c>
      <c r="X22" s="15">
        <f>$G22*X$8*Index!X$14</f>
        <v>1200</v>
      </c>
      <c r="Y22" s="15">
        <f>$G22*Y$8*Index!Y$14</f>
        <v>1240</v>
      </c>
      <c r="Z22" s="15">
        <f>$G22*Z$8*Index!Z$14</f>
        <v>1240</v>
      </c>
      <c r="AA22" s="15">
        <f>$G22*AA$8*Index!AA$14</f>
        <v>1120</v>
      </c>
      <c r="AB22" s="15">
        <f>$G22*AB$8*Index!AB$14</f>
        <v>1240</v>
      </c>
      <c r="AC22" s="15">
        <f>$G22*AC$8*Index!AC$14</f>
        <v>1200</v>
      </c>
      <c r="AD22" s="15">
        <f>$G22*AD$8*Index!AD$14</f>
        <v>1240</v>
      </c>
      <c r="AE22" s="15">
        <f>$G22*AE$8*Index!AE$14</f>
        <v>1200</v>
      </c>
      <c r="AF22" s="15">
        <f>$G22*AF$8*Index!AF$14</f>
        <v>1240</v>
      </c>
      <c r="AG22" s="15">
        <f>$G22*AG$8*Index!AG$14</f>
        <v>1240</v>
      </c>
      <c r="AH22" s="15">
        <f>$G22*AH$8*Index!AH$14</f>
        <v>1200</v>
      </c>
      <c r="AI22" s="15">
        <f>$G22*AI$8*Index!AI$14</f>
        <v>1240</v>
      </c>
      <c r="AJ22" s="15">
        <f>$G22*AJ$8*Index!AJ$14</f>
        <v>1200</v>
      </c>
      <c r="AK22" s="15">
        <f>$G22*AK$8*Index!AK$14</f>
        <v>1240</v>
      </c>
      <c r="AL22" s="15">
        <f>$G22*AL$8*Index!AL$14</f>
        <v>1240</v>
      </c>
      <c r="AM22" s="15">
        <f>$G22*AM$8*Index!AM$14</f>
        <v>1120</v>
      </c>
      <c r="AN22" s="15">
        <f>$G22*AN$8*Index!AN$14</f>
        <v>1240</v>
      </c>
      <c r="AO22" s="15">
        <f>$G22*AO$8*Index!AO$14</f>
        <v>1200</v>
      </c>
      <c r="AP22" s="15">
        <f>$G22*AP$8*Index!AP$14</f>
        <v>1240</v>
      </c>
      <c r="AQ22" s="15">
        <f>$G22*AQ$8*Index!AQ$14</f>
        <v>1200</v>
      </c>
      <c r="AR22" s="15">
        <f>$G22*AR$8*Index!AR$14</f>
        <v>1240</v>
      </c>
      <c r="AS22" s="15">
        <f>$G22*AS$8*Index!AS$14</f>
        <v>1240</v>
      </c>
      <c r="AT22" s="15">
        <f>$G22*AT$8*Index!AT$14</f>
        <v>1200</v>
      </c>
      <c r="AU22" s="15">
        <f>$G22*AU$8*Index!AU$14</f>
        <v>1240</v>
      </c>
      <c r="AV22" s="15">
        <f>$G22*AV$8*Index!AV$14</f>
        <v>1200</v>
      </c>
      <c r="AW22" s="15">
        <f>$G22*AW$8*Index!AW$14</f>
        <v>1240</v>
      </c>
      <c r="AX22" s="15">
        <f>$G22*AX$8*Index!AX$14</f>
        <v>0</v>
      </c>
      <c r="AY22" s="15"/>
      <c r="AZ22" s="15"/>
      <c r="BA22" s="15"/>
      <c r="BB22" s="15"/>
    </row>
    <row r="23" spans="2:55">
      <c r="B23" s="11"/>
      <c r="C23" t="s">
        <v>6</v>
      </c>
      <c r="G23" s="17">
        <f>가정!I11</f>
        <v>40</v>
      </c>
      <c r="H23" s="1"/>
      <c r="M23" s="15">
        <f>$G23*M$8*Index!M$14</f>
        <v>0</v>
      </c>
      <c r="N23" s="15">
        <f>$G23*N$8*Index!N$14</f>
        <v>1240</v>
      </c>
      <c r="O23" s="15">
        <f>$G23*O$8*Index!O$14</f>
        <v>1160</v>
      </c>
      <c r="P23" s="15">
        <f>$G23*P$8*Index!P$14</f>
        <v>1240</v>
      </c>
      <c r="Q23" s="15">
        <f>$G23*Q$8*Index!Q$14</f>
        <v>1200</v>
      </c>
      <c r="R23" s="15">
        <f>$G23*R$8*Index!R$14</f>
        <v>1240</v>
      </c>
      <c r="S23" s="15">
        <f>$G23*S$8*Index!S$14</f>
        <v>1200</v>
      </c>
      <c r="T23" s="15">
        <f>$G23*T$8*Index!T$14</f>
        <v>1240</v>
      </c>
      <c r="U23" s="15">
        <f>$G23*U$8*Index!U$14</f>
        <v>1240</v>
      </c>
      <c r="V23" s="15">
        <f>$G23*V$8*Index!V$14</f>
        <v>1200</v>
      </c>
      <c r="W23" s="15">
        <f>$G23*W$8*Index!W$14</f>
        <v>1240</v>
      </c>
      <c r="X23" s="15">
        <f>$G23*X$8*Index!X$14</f>
        <v>1200</v>
      </c>
      <c r="Y23" s="15">
        <f>$G23*Y$8*Index!Y$14</f>
        <v>1240</v>
      </c>
      <c r="Z23" s="15">
        <f>$G23*Z$8*Index!Z$14</f>
        <v>1240</v>
      </c>
      <c r="AA23" s="15">
        <f>$G23*AA$8*Index!AA$14</f>
        <v>1120</v>
      </c>
      <c r="AB23" s="15">
        <f>$G23*AB$8*Index!AB$14</f>
        <v>1240</v>
      </c>
      <c r="AC23" s="15">
        <f>$G23*AC$8*Index!AC$14</f>
        <v>1200</v>
      </c>
      <c r="AD23" s="15">
        <f>$G23*AD$8*Index!AD$14</f>
        <v>1240</v>
      </c>
      <c r="AE23" s="15">
        <f>$G23*AE$8*Index!AE$14</f>
        <v>1200</v>
      </c>
      <c r="AF23" s="15">
        <f>$G23*AF$8*Index!AF$14</f>
        <v>1240</v>
      </c>
      <c r="AG23" s="15">
        <f>$G23*AG$8*Index!AG$14</f>
        <v>1240</v>
      </c>
      <c r="AH23" s="15">
        <f>$G23*AH$8*Index!AH$14</f>
        <v>1200</v>
      </c>
      <c r="AI23" s="15">
        <f>$G23*AI$8*Index!AI$14</f>
        <v>1240</v>
      </c>
      <c r="AJ23" s="15">
        <f>$G23*AJ$8*Index!AJ$14</f>
        <v>1200</v>
      </c>
      <c r="AK23" s="15">
        <f>$G23*AK$8*Index!AK$14</f>
        <v>1240</v>
      </c>
      <c r="AL23" s="15">
        <f>$G23*AL$8*Index!AL$14</f>
        <v>1240</v>
      </c>
      <c r="AM23" s="15">
        <f>$G23*AM$8*Index!AM$14</f>
        <v>1120</v>
      </c>
      <c r="AN23" s="15">
        <f>$G23*AN$8*Index!AN$14</f>
        <v>1240</v>
      </c>
      <c r="AO23" s="15">
        <f>$G23*AO$8*Index!AO$14</f>
        <v>1200</v>
      </c>
      <c r="AP23" s="15">
        <f>$G23*AP$8*Index!AP$14</f>
        <v>1240</v>
      </c>
      <c r="AQ23" s="15">
        <f>$G23*AQ$8*Index!AQ$14</f>
        <v>1200</v>
      </c>
      <c r="AR23" s="15">
        <f>$G23*AR$8*Index!AR$14</f>
        <v>1240</v>
      </c>
      <c r="AS23" s="15">
        <f>$G23*AS$8*Index!AS$14</f>
        <v>1240</v>
      </c>
      <c r="AT23" s="15">
        <f>$G23*AT$8*Index!AT$14</f>
        <v>1200</v>
      </c>
      <c r="AU23" s="15">
        <f>$G23*AU$8*Index!AU$14</f>
        <v>1240</v>
      </c>
      <c r="AV23" s="15">
        <f>$G23*AV$8*Index!AV$14</f>
        <v>1200</v>
      </c>
      <c r="AW23" s="15">
        <f>$G23*AW$8*Index!AW$14</f>
        <v>1240</v>
      </c>
      <c r="AX23" s="15">
        <f>$G23*AX$8*Index!AX$14</f>
        <v>0</v>
      </c>
      <c r="AY23" s="15"/>
      <c r="AZ23" s="15"/>
      <c r="BA23" s="15"/>
      <c r="BB23" s="15"/>
    </row>
    <row r="24" spans="2:55">
      <c r="B24" s="11"/>
      <c r="C24" t="s">
        <v>7</v>
      </c>
      <c r="G24" s="17">
        <f>가정!I12</f>
        <v>20</v>
      </c>
      <c r="H24" s="1"/>
      <c r="M24" s="15">
        <f>$G24*M$8*Index!M$14</f>
        <v>0</v>
      </c>
      <c r="N24" s="15">
        <f>$G24*N$8*Index!N$14</f>
        <v>620</v>
      </c>
      <c r="O24" s="15">
        <f>$G24*O$8*Index!O$14</f>
        <v>580</v>
      </c>
      <c r="P24" s="15">
        <f>$G24*P$8*Index!P$14</f>
        <v>620</v>
      </c>
      <c r="Q24" s="15">
        <f>$G24*Q$8*Index!Q$14</f>
        <v>600</v>
      </c>
      <c r="R24" s="15">
        <f>$G24*R$8*Index!R$14</f>
        <v>620</v>
      </c>
      <c r="S24" s="15">
        <f>$G24*S$8*Index!S$14</f>
        <v>600</v>
      </c>
      <c r="T24" s="15">
        <f>$G24*T$8*Index!T$14</f>
        <v>620</v>
      </c>
      <c r="U24" s="15">
        <f>$G24*U$8*Index!U$14</f>
        <v>620</v>
      </c>
      <c r="V24" s="15">
        <f>$G24*V$8*Index!V$14</f>
        <v>600</v>
      </c>
      <c r="W24" s="15">
        <f>$G24*W$8*Index!W$14</f>
        <v>620</v>
      </c>
      <c r="X24" s="15">
        <f>$G24*X$8*Index!X$14</f>
        <v>600</v>
      </c>
      <c r="Y24" s="15">
        <f>$G24*Y$8*Index!Y$14</f>
        <v>620</v>
      </c>
      <c r="Z24" s="15">
        <f>$G24*Z$8*Index!Z$14</f>
        <v>620</v>
      </c>
      <c r="AA24" s="15">
        <f>$G24*AA$8*Index!AA$14</f>
        <v>560</v>
      </c>
      <c r="AB24" s="15">
        <f>$G24*AB$8*Index!AB$14</f>
        <v>620</v>
      </c>
      <c r="AC24" s="15">
        <f>$G24*AC$8*Index!AC$14</f>
        <v>600</v>
      </c>
      <c r="AD24" s="15">
        <f>$G24*AD$8*Index!AD$14</f>
        <v>620</v>
      </c>
      <c r="AE24" s="15">
        <f>$G24*AE$8*Index!AE$14</f>
        <v>600</v>
      </c>
      <c r="AF24" s="15">
        <f>$G24*AF$8*Index!AF$14</f>
        <v>620</v>
      </c>
      <c r="AG24" s="15">
        <f>$G24*AG$8*Index!AG$14</f>
        <v>620</v>
      </c>
      <c r="AH24" s="15">
        <f>$G24*AH$8*Index!AH$14</f>
        <v>600</v>
      </c>
      <c r="AI24" s="15">
        <f>$G24*AI$8*Index!AI$14</f>
        <v>620</v>
      </c>
      <c r="AJ24" s="15">
        <f>$G24*AJ$8*Index!AJ$14</f>
        <v>600</v>
      </c>
      <c r="AK24" s="15">
        <f>$G24*AK$8*Index!AK$14</f>
        <v>620</v>
      </c>
      <c r="AL24" s="15">
        <f>$G24*AL$8*Index!AL$14</f>
        <v>620</v>
      </c>
      <c r="AM24" s="15">
        <f>$G24*AM$8*Index!AM$14</f>
        <v>560</v>
      </c>
      <c r="AN24" s="15">
        <f>$G24*AN$8*Index!AN$14</f>
        <v>620</v>
      </c>
      <c r="AO24" s="15">
        <f>$G24*AO$8*Index!AO$14</f>
        <v>600</v>
      </c>
      <c r="AP24" s="15">
        <f>$G24*AP$8*Index!AP$14</f>
        <v>620</v>
      </c>
      <c r="AQ24" s="15">
        <f>$G24*AQ$8*Index!AQ$14</f>
        <v>600</v>
      </c>
      <c r="AR24" s="15">
        <f>$G24*AR$8*Index!AR$14</f>
        <v>620</v>
      </c>
      <c r="AS24" s="15">
        <f>$G24*AS$8*Index!AS$14</f>
        <v>620</v>
      </c>
      <c r="AT24" s="15">
        <f>$G24*AT$8*Index!AT$14</f>
        <v>600</v>
      </c>
      <c r="AU24" s="15">
        <f>$G24*AU$8*Index!AU$14</f>
        <v>620</v>
      </c>
      <c r="AV24" s="15">
        <f>$G24*AV$8*Index!AV$14</f>
        <v>600</v>
      </c>
      <c r="AW24" s="15">
        <f>$G24*AW$8*Index!AW$14</f>
        <v>620</v>
      </c>
      <c r="AX24" s="15">
        <f>$G24*AX$8*Index!AX$14</f>
        <v>0</v>
      </c>
      <c r="AY24" s="15"/>
      <c r="AZ24" s="15"/>
      <c r="BA24" s="15"/>
      <c r="BB24" s="15"/>
    </row>
    <row r="25" spans="2:55">
      <c r="B25" s="11" t="s">
        <v>43</v>
      </c>
      <c r="C25" s="11"/>
      <c r="D25" s="11"/>
      <c r="E25" s="11"/>
      <c r="F25" s="11"/>
      <c r="G25" s="12"/>
      <c r="H25" s="12"/>
      <c r="I25" s="12"/>
      <c r="J25" s="11"/>
      <c r="K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2:55">
      <c r="B26" s="11"/>
      <c r="C26" t="s">
        <v>5</v>
      </c>
      <c r="G26" s="17">
        <f>가정!I10</f>
        <v>40</v>
      </c>
      <c r="H26" s="1">
        <f>가정!G54</f>
        <v>45717</v>
      </c>
      <c r="I26" s="1">
        <f>가정!H54</f>
        <v>45747</v>
      </c>
      <c r="M26" s="15">
        <f>IF(AND(M$3&gt;=$H26,M$4&lt;=$I26),$G26*M$8*Index!M$14,0)</f>
        <v>0</v>
      </c>
      <c r="N26" s="15">
        <f>IF(AND(N$3&gt;=$H26,N$4&lt;=$I26),$G26*N$8*Index!N$14,0)</f>
        <v>0</v>
      </c>
      <c r="O26" s="15">
        <f>IF(AND(O$3&gt;=$H26,O$4&lt;=$I26),$G26*O$8*Index!O$14,0)</f>
        <v>0</v>
      </c>
      <c r="P26" s="15">
        <f>IF(AND(P$3&gt;=$H26,P$4&lt;=$I26),$G26*P$8*Index!P$14,0)</f>
        <v>0</v>
      </c>
      <c r="Q26" s="15">
        <f>IF(AND(Q$3&gt;=$H26,Q$4&lt;=$I26),$G26*Q$8*Index!Q$14,0)</f>
        <v>0</v>
      </c>
      <c r="R26" s="15">
        <f>IF(AND(R$3&gt;=$H26,R$4&lt;=$I26),$G26*R$8*Index!R$14,0)</f>
        <v>0</v>
      </c>
      <c r="S26" s="15">
        <f>IF(AND(S$3&gt;=$H26,S$4&lt;=$I26),$G26*S$8*Index!S$14,0)</f>
        <v>0</v>
      </c>
      <c r="T26" s="15">
        <f>IF(AND(T$3&gt;=$H26,T$4&lt;=$I26),$G26*T$8*Index!T$14,0)</f>
        <v>0</v>
      </c>
      <c r="U26" s="15">
        <f>IF(AND(U$3&gt;=$H26,U$4&lt;=$I26),$G26*U$8*Index!U$14,0)</f>
        <v>0</v>
      </c>
      <c r="V26" s="15">
        <f>IF(AND(V$3&gt;=$H26,V$4&lt;=$I26),$G26*V$8*Index!V$14,0)</f>
        <v>0</v>
      </c>
      <c r="W26" s="15">
        <f>IF(AND(W$3&gt;=$H26,W$4&lt;=$I26),$G26*W$8*Index!W$14,0)</f>
        <v>0</v>
      </c>
      <c r="X26" s="15">
        <f>IF(AND(X$3&gt;=$H26,X$4&lt;=$I26),$G26*X$8*Index!X$14,0)</f>
        <v>0</v>
      </c>
      <c r="Y26" s="15">
        <f>IF(AND(Y$3&gt;=$H26,Y$4&lt;=$I26),$G26*Y$8*Index!Y$14,0)</f>
        <v>0</v>
      </c>
      <c r="Z26" s="15">
        <f>IF(AND(Z$3&gt;=$H26,Z$4&lt;=$I26),$G26*Z$8*Index!Z$14,0)</f>
        <v>0</v>
      </c>
      <c r="AA26" s="15">
        <f>IF(AND(AA$3&gt;=$H26,AA$4&lt;=$I26),$G26*AA$8*Index!AA$14,0)</f>
        <v>0</v>
      </c>
      <c r="AB26" s="15">
        <f>IF(AND(AB$3&gt;=$H26,AB$4&lt;=$I26),$G26*AB$8*Index!AB$14,0)</f>
        <v>1240</v>
      </c>
      <c r="AC26" s="15">
        <f>IF(AND(AC$3&gt;=$H26,AC$4&lt;=$I26),$G26*AC$8*Index!AC$14,0)</f>
        <v>0</v>
      </c>
      <c r="AD26" s="15">
        <f>IF(AND(AD$3&gt;=$H26,AD$4&lt;=$I26),$G26*AD$8*Index!AD$14,0)</f>
        <v>0</v>
      </c>
      <c r="AE26" s="15">
        <f>IF(AND(AE$3&gt;=$H26,AE$4&lt;=$I26),$G26*AE$8*Index!AE$14,0)</f>
        <v>0</v>
      </c>
      <c r="AF26" s="15">
        <f>IF(AND(AF$3&gt;=$H26,AF$4&lt;=$I26),$G26*AF$8*Index!AF$14,0)</f>
        <v>0</v>
      </c>
      <c r="AG26" s="15">
        <f>IF(AND(AG$3&gt;=$H26,AG$4&lt;=$I26),$G26*AG$8*Index!AG$14,0)</f>
        <v>0</v>
      </c>
      <c r="AH26" s="15">
        <f>IF(AND(AH$3&gt;=$H26,AH$4&lt;=$I26),$G26*AH$8*Index!AH$14,0)</f>
        <v>0</v>
      </c>
      <c r="AI26" s="15">
        <f>IF(AND(AI$3&gt;=$H26,AI$4&lt;=$I26),$G26*AI$8*Index!AI$14,0)</f>
        <v>0</v>
      </c>
      <c r="AJ26" s="15">
        <f>IF(AND(AJ$3&gt;=$H26,AJ$4&lt;=$I26),$G26*AJ$8*Index!AJ$14,0)</f>
        <v>0</v>
      </c>
      <c r="AK26" s="15">
        <f>IF(AND(AK$3&gt;=$H26,AK$4&lt;=$I26),$G26*AK$8*Index!AK$14,0)</f>
        <v>0</v>
      </c>
      <c r="AL26" s="15">
        <f>IF(AND(AL$3&gt;=$H26,AL$4&lt;=$I26),$G26*AL$8*Index!AL$14,0)</f>
        <v>0</v>
      </c>
      <c r="AM26" s="15">
        <f>IF(AND(AM$3&gt;=$H26,AM$4&lt;=$I26),$G26*AM$8*Index!AM$14,0)</f>
        <v>0</v>
      </c>
      <c r="AN26" s="15">
        <f>IF(AND(AN$3&gt;=$H26,AN$4&lt;=$I26),$G26*AN$8*Index!AN$14,0)</f>
        <v>0</v>
      </c>
      <c r="AO26" s="15">
        <f>IF(AND(AO$3&gt;=$H26,AO$4&lt;=$I26),$G26*AO$8*Index!AO$14,0)</f>
        <v>0</v>
      </c>
      <c r="AP26" s="15">
        <f>IF(AND(AP$3&gt;=$H26,AP$4&lt;=$I26),$G26*AP$8*Index!AP$14,0)</f>
        <v>0</v>
      </c>
      <c r="AQ26" s="15">
        <f>IF(AND(AQ$3&gt;=$H26,AQ$4&lt;=$I26),$G26*AQ$8*Index!AQ$14,0)</f>
        <v>0</v>
      </c>
      <c r="AR26" s="15">
        <f>IF(AND(AR$3&gt;=$H26,AR$4&lt;=$I26),$G26*AR$8*Index!AR$14,0)</f>
        <v>0</v>
      </c>
      <c r="AS26" s="15">
        <f>IF(AND(AS$3&gt;=$H26,AS$4&lt;=$I26),$G26*AS$8*Index!AS$14,0)</f>
        <v>0</v>
      </c>
      <c r="AT26" s="15">
        <f>IF(AND(AT$3&gt;=$H26,AT$4&lt;=$I26),$G26*AT$8*Index!AT$14,0)</f>
        <v>0</v>
      </c>
      <c r="AU26" s="15">
        <f>IF(AND(AU$3&gt;=$H26,AU$4&lt;=$I26),$G26*AU$8*Index!AU$14,0)</f>
        <v>0</v>
      </c>
      <c r="AV26" s="15">
        <f>IF(AND(AV$3&gt;=$H26,AV$4&lt;=$I26),$G26*AV$8*Index!AV$14,0)</f>
        <v>0</v>
      </c>
      <c r="AW26" s="15">
        <f>IF(AND(AW$3&gt;=$H26,AW$4&lt;=$I26),$G26*AW$8*Index!AW$14,0)</f>
        <v>0</v>
      </c>
      <c r="AX26" s="15">
        <f>IF(AND(AX$3&gt;=$H26,AX$4&lt;=$I26),$G26*AX$8*Index!AX$14,0)</f>
        <v>0</v>
      </c>
      <c r="AY26" s="15"/>
      <c r="AZ26" s="15"/>
      <c r="BA26" s="15"/>
      <c r="BB26" s="15"/>
    </row>
    <row r="27" spans="2:55">
      <c r="B27" s="11"/>
      <c r="C27" t="s">
        <v>6</v>
      </c>
      <c r="G27" s="17">
        <f>가정!I11</f>
        <v>40</v>
      </c>
      <c r="H27" s="1">
        <f>가정!G55</f>
        <v>45748</v>
      </c>
      <c r="I27" s="1">
        <f>가정!H55</f>
        <v>45777</v>
      </c>
      <c r="M27" s="15">
        <f>IF(AND(M$3&gt;=$H27,M$4&lt;=$I27),$G27*M$8*Index!M$14,0)</f>
        <v>0</v>
      </c>
      <c r="N27" s="15">
        <f>IF(AND(N$3&gt;=$H27,N$4&lt;=$I27),$G27*N$8*Index!N$14,0)</f>
        <v>0</v>
      </c>
      <c r="O27" s="15">
        <f>IF(AND(O$3&gt;=$H27,O$4&lt;=$I27),$G27*O$8*Index!O$14,0)</f>
        <v>0</v>
      </c>
      <c r="P27" s="15">
        <f>IF(AND(P$3&gt;=$H27,P$4&lt;=$I27),$G27*P$8*Index!P$14,0)</f>
        <v>0</v>
      </c>
      <c r="Q27" s="15">
        <f>IF(AND(Q$3&gt;=$H27,Q$4&lt;=$I27),$G27*Q$8*Index!Q$14,0)</f>
        <v>0</v>
      </c>
      <c r="R27" s="15">
        <f>IF(AND(R$3&gt;=$H27,R$4&lt;=$I27),$G27*R$8*Index!R$14,0)</f>
        <v>0</v>
      </c>
      <c r="S27" s="15">
        <f>IF(AND(S$3&gt;=$H27,S$4&lt;=$I27),$G27*S$8*Index!S$14,0)</f>
        <v>0</v>
      </c>
      <c r="T27" s="15">
        <f>IF(AND(T$3&gt;=$H27,T$4&lt;=$I27),$G27*T$8*Index!T$14,0)</f>
        <v>0</v>
      </c>
      <c r="U27" s="15">
        <f>IF(AND(U$3&gt;=$H27,U$4&lt;=$I27),$G27*U$8*Index!U$14,0)</f>
        <v>0</v>
      </c>
      <c r="V27" s="15">
        <f>IF(AND(V$3&gt;=$H27,V$4&lt;=$I27),$G27*V$8*Index!V$14,0)</f>
        <v>0</v>
      </c>
      <c r="W27" s="15">
        <f>IF(AND(W$3&gt;=$H27,W$4&lt;=$I27),$G27*W$8*Index!W$14,0)</f>
        <v>0</v>
      </c>
      <c r="X27" s="15">
        <f>IF(AND(X$3&gt;=$H27,X$4&lt;=$I27),$G27*X$8*Index!X$14,0)</f>
        <v>0</v>
      </c>
      <c r="Y27" s="15">
        <f>IF(AND(Y$3&gt;=$H27,Y$4&lt;=$I27),$G27*Y$8*Index!Y$14,0)</f>
        <v>0</v>
      </c>
      <c r="Z27" s="15">
        <f>IF(AND(Z$3&gt;=$H27,Z$4&lt;=$I27),$G27*Z$8*Index!Z$14,0)</f>
        <v>0</v>
      </c>
      <c r="AA27" s="15">
        <f>IF(AND(AA$3&gt;=$H27,AA$4&lt;=$I27),$G27*AA$8*Index!AA$14,0)</f>
        <v>0</v>
      </c>
      <c r="AB27" s="15">
        <f>IF(AND(AB$3&gt;=$H27,AB$4&lt;=$I27),$G27*AB$8*Index!AB$14,0)</f>
        <v>0</v>
      </c>
      <c r="AC27" s="15">
        <f>IF(AND(AC$3&gt;=$H27,AC$4&lt;=$I27),$G27*AC$8*Index!AC$14,0)</f>
        <v>1200</v>
      </c>
      <c r="AD27" s="15">
        <f>IF(AND(AD$3&gt;=$H27,AD$4&lt;=$I27),$G27*AD$8*Index!AD$14,0)</f>
        <v>0</v>
      </c>
      <c r="AE27" s="15">
        <f>IF(AND(AE$3&gt;=$H27,AE$4&lt;=$I27),$G27*AE$8*Index!AE$14,0)</f>
        <v>0</v>
      </c>
      <c r="AF27" s="15">
        <f>IF(AND(AF$3&gt;=$H27,AF$4&lt;=$I27),$G27*AF$8*Index!AF$14,0)</f>
        <v>0</v>
      </c>
      <c r="AG27" s="15">
        <f>IF(AND(AG$3&gt;=$H27,AG$4&lt;=$I27),$G27*AG$8*Index!AG$14,0)</f>
        <v>0</v>
      </c>
      <c r="AH27" s="15">
        <f>IF(AND(AH$3&gt;=$H27,AH$4&lt;=$I27),$G27*AH$8*Index!AH$14,0)</f>
        <v>0</v>
      </c>
      <c r="AI27" s="15">
        <f>IF(AND(AI$3&gt;=$H27,AI$4&lt;=$I27),$G27*AI$8*Index!AI$14,0)</f>
        <v>0</v>
      </c>
      <c r="AJ27" s="15">
        <f>IF(AND(AJ$3&gt;=$H27,AJ$4&lt;=$I27),$G27*AJ$8*Index!AJ$14,0)</f>
        <v>0</v>
      </c>
      <c r="AK27" s="15">
        <f>IF(AND(AK$3&gt;=$H27,AK$4&lt;=$I27),$G27*AK$8*Index!AK$14,0)</f>
        <v>0</v>
      </c>
      <c r="AL27" s="15">
        <f>IF(AND(AL$3&gt;=$H27,AL$4&lt;=$I27),$G27*AL$8*Index!AL$14,0)</f>
        <v>0</v>
      </c>
      <c r="AM27" s="15">
        <f>IF(AND(AM$3&gt;=$H27,AM$4&lt;=$I27),$G27*AM$8*Index!AM$14,0)</f>
        <v>0</v>
      </c>
      <c r="AN27" s="15">
        <f>IF(AND(AN$3&gt;=$H27,AN$4&lt;=$I27),$G27*AN$8*Index!AN$14,0)</f>
        <v>0</v>
      </c>
      <c r="AO27" s="15">
        <f>IF(AND(AO$3&gt;=$H27,AO$4&lt;=$I27),$G27*AO$8*Index!AO$14,0)</f>
        <v>0</v>
      </c>
      <c r="AP27" s="15">
        <f>IF(AND(AP$3&gt;=$H27,AP$4&lt;=$I27),$G27*AP$8*Index!AP$14,0)</f>
        <v>0</v>
      </c>
      <c r="AQ27" s="15">
        <f>IF(AND(AQ$3&gt;=$H27,AQ$4&lt;=$I27),$G27*AQ$8*Index!AQ$14,0)</f>
        <v>0</v>
      </c>
      <c r="AR27" s="15">
        <f>IF(AND(AR$3&gt;=$H27,AR$4&lt;=$I27),$G27*AR$8*Index!AR$14,0)</f>
        <v>0</v>
      </c>
      <c r="AS27" s="15">
        <f>IF(AND(AS$3&gt;=$H27,AS$4&lt;=$I27),$G27*AS$8*Index!AS$14,0)</f>
        <v>0</v>
      </c>
      <c r="AT27" s="15">
        <f>IF(AND(AT$3&gt;=$H27,AT$4&lt;=$I27),$G27*AT$8*Index!AT$14,0)</f>
        <v>0</v>
      </c>
      <c r="AU27" s="15">
        <f>IF(AND(AU$3&gt;=$H27,AU$4&lt;=$I27),$G27*AU$8*Index!AU$14,0)</f>
        <v>0</v>
      </c>
      <c r="AV27" s="15">
        <f>IF(AND(AV$3&gt;=$H27,AV$4&lt;=$I27),$G27*AV$8*Index!AV$14,0)</f>
        <v>0</v>
      </c>
      <c r="AW27" s="15">
        <f>IF(AND(AW$3&gt;=$H27,AW$4&lt;=$I27),$G27*AW$8*Index!AW$14,0)</f>
        <v>0</v>
      </c>
      <c r="AX27" s="15">
        <f>IF(AND(AX$3&gt;=$H27,AX$4&lt;=$I27),$G27*AX$8*Index!AX$14,0)</f>
        <v>0</v>
      </c>
      <c r="AY27" s="15"/>
      <c r="AZ27" s="15"/>
      <c r="BA27" s="15"/>
      <c r="BB27" s="15"/>
    </row>
    <row r="28" spans="2:55">
      <c r="B28" s="11"/>
      <c r="C28" t="s">
        <v>7</v>
      </c>
      <c r="G28" s="17">
        <f>가정!I12</f>
        <v>20</v>
      </c>
      <c r="H28" s="1">
        <f>가정!G56</f>
        <v>45778</v>
      </c>
      <c r="I28" s="1">
        <f>가정!H56</f>
        <v>45808</v>
      </c>
      <c r="M28" s="15">
        <f>IF(AND(M$3&gt;=$H28,M$4&lt;=$I28),$G28*M$8*Index!M$14,0)</f>
        <v>0</v>
      </c>
      <c r="N28" s="15">
        <f>IF(AND(N$3&gt;=$H28,N$4&lt;=$I28),$G28*N$8*Index!N$14,0)</f>
        <v>0</v>
      </c>
      <c r="O28" s="15">
        <f>IF(AND(O$3&gt;=$H28,O$4&lt;=$I28),$G28*O$8*Index!O$14,0)</f>
        <v>0</v>
      </c>
      <c r="P28" s="15">
        <f>IF(AND(P$3&gt;=$H28,P$4&lt;=$I28),$G28*P$8*Index!P$14,0)</f>
        <v>0</v>
      </c>
      <c r="Q28" s="15">
        <f>IF(AND(Q$3&gt;=$H28,Q$4&lt;=$I28),$G28*Q$8*Index!Q$14,0)</f>
        <v>0</v>
      </c>
      <c r="R28" s="15">
        <f>IF(AND(R$3&gt;=$H28,R$4&lt;=$I28),$G28*R$8*Index!R$14,0)</f>
        <v>0</v>
      </c>
      <c r="S28" s="15">
        <f>IF(AND(S$3&gt;=$H28,S$4&lt;=$I28),$G28*S$8*Index!S$14,0)</f>
        <v>0</v>
      </c>
      <c r="T28" s="15">
        <f>IF(AND(T$3&gt;=$H28,T$4&lt;=$I28),$G28*T$8*Index!T$14,0)</f>
        <v>0</v>
      </c>
      <c r="U28" s="15">
        <f>IF(AND(U$3&gt;=$H28,U$4&lt;=$I28),$G28*U$8*Index!U$14,0)</f>
        <v>0</v>
      </c>
      <c r="V28" s="15">
        <f>IF(AND(V$3&gt;=$H28,V$4&lt;=$I28),$G28*V$8*Index!V$14,0)</f>
        <v>0</v>
      </c>
      <c r="W28" s="15">
        <f>IF(AND(W$3&gt;=$H28,W$4&lt;=$I28),$G28*W$8*Index!W$14,0)</f>
        <v>0</v>
      </c>
      <c r="X28" s="15">
        <f>IF(AND(X$3&gt;=$H28,X$4&lt;=$I28),$G28*X$8*Index!X$14,0)</f>
        <v>0</v>
      </c>
      <c r="Y28" s="15">
        <f>IF(AND(Y$3&gt;=$H28,Y$4&lt;=$I28),$G28*Y$8*Index!Y$14,0)</f>
        <v>0</v>
      </c>
      <c r="Z28" s="15">
        <f>IF(AND(Z$3&gt;=$H28,Z$4&lt;=$I28),$G28*Z$8*Index!Z$14,0)</f>
        <v>0</v>
      </c>
      <c r="AA28" s="15">
        <f>IF(AND(AA$3&gt;=$H28,AA$4&lt;=$I28),$G28*AA$8*Index!AA$14,0)</f>
        <v>0</v>
      </c>
      <c r="AB28" s="15">
        <f>IF(AND(AB$3&gt;=$H28,AB$4&lt;=$I28),$G28*AB$8*Index!AB$14,0)</f>
        <v>0</v>
      </c>
      <c r="AC28" s="15">
        <f>IF(AND(AC$3&gt;=$H28,AC$4&lt;=$I28),$G28*AC$8*Index!AC$14,0)</f>
        <v>0</v>
      </c>
      <c r="AD28" s="15">
        <f>IF(AND(AD$3&gt;=$H28,AD$4&lt;=$I28),$G28*AD$8*Index!AD$14,0)</f>
        <v>620</v>
      </c>
      <c r="AE28" s="15">
        <f>IF(AND(AE$3&gt;=$H28,AE$4&lt;=$I28),$G28*AE$8*Index!AE$14,0)</f>
        <v>0</v>
      </c>
      <c r="AF28" s="15">
        <f>IF(AND(AF$3&gt;=$H28,AF$4&lt;=$I28),$G28*AF$8*Index!AF$14,0)</f>
        <v>0</v>
      </c>
      <c r="AG28" s="15">
        <f>IF(AND(AG$3&gt;=$H28,AG$4&lt;=$I28),$G28*AG$8*Index!AG$14,0)</f>
        <v>0</v>
      </c>
      <c r="AH28" s="15">
        <f>IF(AND(AH$3&gt;=$H28,AH$4&lt;=$I28),$G28*AH$8*Index!AH$14,0)</f>
        <v>0</v>
      </c>
      <c r="AI28" s="15">
        <f>IF(AND(AI$3&gt;=$H28,AI$4&lt;=$I28),$G28*AI$8*Index!AI$14,0)</f>
        <v>0</v>
      </c>
      <c r="AJ28" s="15">
        <f>IF(AND(AJ$3&gt;=$H28,AJ$4&lt;=$I28),$G28*AJ$8*Index!AJ$14,0)</f>
        <v>0</v>
      </c>
      <c r="AK28" s="15">
        <f>IF(AND(AK$3&gt;=$H28,AK$4&lt;=$I28),$G28*AK$8*Index!AK$14,0)</f>
        <v>0</v>
      </c>
      <c r="AL28" s="15">
        <f>IF(AND(AL$3&gt;=$H28,AL$4&lt;=$I28),$G28*AL$8*Index!AL$14,0)</f>
        <v>0</v>
      </c>
      <c r="AM28" s="15">
        <f>IF(AND(AM$3&gt;=$H28,AM$4&lt;=$I28),$G28*AM$8*Index!AM$14,0)</f>
        <v>0</v>
      </c>
      <c r="AN28" s="15">
        <f>IF(AND(AN$3&gt;=$H28,AN$4&lt;=$I28),$G28*AN$8*Index!AN$14,0)</f>
        <v>0</v>
      </c>
      <c r="AO28" s="15">
        <f>IF(AND(AO$3&gt;=$H28,AO$4&lt;=$I28),$G28*AO$8*Index!AO$14,0)</f>
        <v>0</v>
      </c>
      <c r="AP28" s="15">
        <f>IF(AND(AP$3&gt;=$H28,AP$4&lt;=$I28),$G28*AP$8*Index!AP$14,0)</f>
        <v>0</v>
      </c>
      <c r="AQ28" s="15">
        <f>IF(AND(AQ$3&gt;=$H28,AQ$4&lt;=$I28),$G28*AQ$8*Index!AQ$14,0)</f>
        <v>0</v>
      </c>
      <c r="AR28" s="15">
        <f>IF(AND(AR$3&gt;=$H28,AR$4&lt;=$I28),$G28*AR$8*Index!AR$14,0)</f>
        <v>0</v>
      </c>
      <c r="AS28" s="15">
        <f>IF(AND(AS$3&gt;=$H28,AS$4&lt;=$I28),$G28*AS$8*Index!AS$14,0)</f>
        <v>0</v>
      </c>
      <c r="AT28" s="15">
        <f>IF(AND(AT$3&gt;=$H28,AT$4&lt;=$I28),$G28*AT$8*Index!AT$14,0)</f>
        <v>0</v>
      </c>
      <c r="AU28" s="15">
        <f>IF(AND(AU$3&gt;=$H28,AU$4&lt;=$I28),$G28*AU$8*Index!AU$14,0)</f>
        <v>0</v>
      </c>
      <c r="AV28" s="15">
        <f>IF(AND(AV$3&gt;=$H28,AV$4&lt;=$I28),$G28*AV$8*Index!AV$14,0)</f>
        <v>0</v>
      </c>
      <c r="AW28" s="15">
        <f>IF(AND(AW$3&gt;=$H28,AW$4&lt;=$I28),$G28*AW$8*Index!AW$14,0)</f>
        <v>0</v>
      </c>
      <c r="AX28" s="15">
        <f>IF(AND(AX$3&gt;=$H28,AX$4&lt;=$I28),$G28*AX$8*Index!AX$14,0)</f>
        <v>0</v>
      </c>
      <c r="AY28" s="15"/>
      <c r="AZ28" s="15"/>
      <c r="BA28" s="15"/>
      <c r="BB28" s="15"/>
    </row>
    <row r="29" spans="2:55">
      <c r="B29" s="11" t="s">
        <v>1</v>
      </c>
      <c r="C29" s="11"/>
      <c r="D29" s="11"/>
      <c r="E29" s="11"/>
      <c r="F29" s="11"/>
      <c r="G29" s="12"/>
      <c r="H29" s="12"/>
      <c r="I29" s="12"/>
      <c r="J29" s="11"/>
      <c r="K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2:55">
      <c r="B30" s="11"/>
      <c r="C30" t="s">
        <v>5</v>
      </c>
      <c r="G30" s="1"/>
      <c r="M30" s="15">
        <f>M22-M26</f>
        <v>0</v>
      </c>
      <c r="N30" s="15">
        <f t="shared" ref="N30:AV32" si="6">N22-N26</f>
        <v>1240</v>
      </c>
      <c r="O30" s="15">
        <f t="shared" si="6"/>
        <v>1160</v>
      </c>
      <c r="P30" s="15">
        <f t="shared" si="6"/>
        <v>1240</v>
      </c>
      <c r="Q30" s="15">
        <f t="shared" si="6"/>
        <v>1200</v>
      </c>
      <c r="R30" s="15">
        <f t="shared" si="6"/>
        <v>1240</v>
      </c>
      <c r="S30" s="15">
        <f t="shared" si="6"/>
        <v>1200</v>
      </c>
      <c r="T30" s="15">
        <f t="shared" si="6"/>
        <v>1240</v>
      </c>
      <c r="U30" s="15">
        <f t="shared" si="6"/>
        <v>1240</v>
      </c>
      <c r="V30" s="15">
        <f t="shared" si="6"/>
        <v>1200</v>
      </c>
      <c r="W30" s="15">
        <f t="shared" si="6"/>
        <v>1240</v>
      </c>
      <c r="X30" s="15">
        <f t="shared" si="6"/>
        <v>1200</v>
      </c>
      <c r="Y30" s="15">
        <f t="shared" si="6"/>
        <v>1240</v>
      </c>
      <c r="Z30" s="15">
        <f t="shared" si="6"/>
        <v>1240</v>
      </c>
      <c r="AA30" s="15">
        <f t="shared" si="6"/>
        <v>1120</v>
      </c>
      <c r="AB30" s="15">
        <f t="shared" si="6"/>
        <v>0</v>
      </c>
      <c r="AC30" s="15">
        <f t="shared" si="6"/>
        <v>1200</v>
      </c>
      <c r="AD30" s="15">
        <f t="shared" si="6"/>
        <v>1240</v>
      </c>
      <c r="AE30" s="15">
        <f t="shared" si="6"/>
        <v>1200</v>
      </c>
      <c r="AF30" s="15">
        <f t="shared" si="6"/>
        <v>1240</v>
      </c>
      <c r="AG30" s="15">
        <f t="shared" si="6"/>
        <v>1240</v>
      </c>
      <c r="AH30" s="15">
        <f t="shared" si="6"/>
        <v>1200</v>
      </c>
      <c r="AI30" s="15">
        <f t="shared" si="6"/>
        <v>1240</v>
      </c>
      <c r="AJ30" s="15">
        <f t="shared" si="6"/>
        <v>1200</v>
      </c>
      <c r="AK30" s="15">
        <f t="shared" si="6"/>
        <v>1240</v>
      </c>
      <c r="AL30" s="15">
        <f t="shared" si="6"/>
        <v>1240</v>
      </c>
      <c r="AM30" s="15">
        <f t="shared" si="6"/>
        <v>1120</v>
      </c>
      <c r="AN30" s="15">
        <f t="shared" si="6"/>
        <v>1240</v>
      </c>
      <c r="AO30" s="15">
        <f t="shared" si="6"/>
        <v>1200</v>
      </c>
      <c r="AP30" s="15">
        <f t="shared" si="6"/>
        <v>1240</v>
      </c>
      <c r="AQ30" s="15">
        <f t="shared" si="6"/>
        <v>1200</v>
      </c>
      <c r="AR30" s="15">
        <f t="shared" si="6"/>
        <v>1240</v>
      </c>
      <c r="AS30" s="15">
        <f t="shared" si="6"/>
        <v>1240</v>
      </c>
      <c r="AT30" s="15">
        <f t="shared" si="6"/>
        <v>1200</v>
      </c>
      <c r="AU30" s="15">
        <f t="shared" si="6"/>
        <v>1240</v>
      </c>
      <c r="AV30" s="15">
        <f t="shared" si="6"/>
        <v>1200</v>
      </c>
      <c r="AW30" s="15">
        <f t="shared" ref="AW30:AX30" si="7">AW22-AW26</f>
        <v>1240</v>
      </c>
      <c r="AX30" s="15">
        <f t="shared" si="7"/>
        <v>0</v>
      </c>
      <c r="AY30" s="15"/>
      <c r="AZ30" s="15"/>
      <c r="BA30" s="15"/>
      <c r="BB30" s="15"/>
    </row>
    <row r="31" spans="2:55">
      <c r="B31" s="11"/>
      <c r="C31" t="s">
        <v>6</v>
      </c>
      <c r="G31" s="1"/>
      <c r="H31" s="1"/>
      <c r="M31" s="15">
        <f t="shared" ref="M31:AB32" si="8">M23-M27</f>
        <v>0</v>
      </c>
      <c r="N31" s="15">
        <f t="shared" si="8"/>
        <v>1240</v>
      </c>
      <c r="O31" s="15">
        <f t="shared" si="8"/>
        <v>1160</v>
      </c>
      <c r="P31" s="15">
        <f t="shared" si="8"/>
        <v>1240</v>
      </c>
      <c r="Q31" s="15">
        <f t="shared" si="8"/>
        <v>1200</v>
      </c>
      <c r="R31" s="15">
        <f t="shared" si="8"/>
        <v>1240</v>
      </c>
      <c r="S31" s="15">
        <f t="shared" si="8"/>
        <v>1200</v>
      </c>
      <c r="T31" s="15">
        <f t="shared" si="8"/>
        <v>1240</v>
      </c>
      <c r="U31" s="15">
        <f t="shared" si="8"/>
        <v>1240</v>
      </c>
      <c r="V31" s="15">
        <f t="shared" si="8"/>
        <v>1200</v>
      </c>
      <c r="W31" s="15">
        <f t="shared" si="8"/>
        <v>1240</v>
      </c>
      <c r="X31" s="15">
        <f t="shared" si="8"/>
        <v>1200</v>
      </c>
      <c r="Y31" s="15">
        <f t="shared" si="8"/>
        <v>1240</v>
      </c>
      <c r="Z31" s="15">
        <f t="shared" si="8"/>
        <v>1240</v>
      </c>
      <c r="AA31" s="15">
        <f t="shared" si="8"/>
        <v>1120</v>
      </c>
      <c r="AB31" s="15">
        <f t="shared" si="8"/>
        <v>1240</v>
      </c>
      <c r="AC31" s="15">
        <f t="shared" si="6"/>
        <v>0</v>
      </c>
      <c r="AD31" s="15">
        <f t="shared" si="6"/>
        <v>1240</v>
      </c>
      <c r="AE31" s="15">
        <f t="shared" si="6"/>
        <v>1200</v>
      </c>
      <c r="AF31" s="15">
        <f t="shared" si="6"/>
        <v>1240</v>
      </c>
      <c r="AG31" s="15">
        <f t="shared" si="6"/>
        <v>1240</v>
      </c>
      <c r="AH31" s="15">
        <f t="shared" si="6"/>
        <v>1200</v>
      </c>
      <c r="AI31" s="15">
        <f t="shared" si="6"/>
        <v>1240</v>
      </c>
      <c r="AJ31" s="15">
        <f t="shared" si="6"/>
        <v>1200</v>
      </c>
      <c r="AK31" s="15">
        <f t="shared" si="6"/>
        <v>1240</v>
      </c>
      <c r="AL31" s="15">
        <f t="shared" si="6"/>
        <v>1240</v>
      </c>
      <c r="AM31" s="15">
        <f t="shared" si="6"/>
        <v>1120</v>
      </c>
      <c r="AN31" s="15">
        <f t="shared" si="6"/>
        <v>1240</v>
      </c>
      <c r="AO31" s="15">
        <f t="shared" si="6"/>
        <v>1200</v>
      </c>
      <c r="AP31" s="15">
        <f t="shared" si="6"/>
        <v>1240</v>
      </c>
      <c r="AQ31" s="15">
        <f t="shared" si="6"/>
        <v>1200</v>
      </c>
      <c r="AR31" s="15">
        <f t="shared" si="6"/>
        <v>1240</v>
      </c>
      <c r="AS31" s="15">
        <f t="shared" si="6"/>
        <v>1240</v>
      </c>
      <c r="AT31" s="15">
        <f t="shared" si="6"/>
        <v>1200</v>
      </c>
      <c r="AU31" s="15">
        <f t="shared" si="6"/>
        <v>1240</v>
      </c>
      <c r="AV31" s="15">
        <f t="shared" si="6"/>
        <v>1200</v>
      </c>
      <c r="AW31" s="15">
        <f t="shared" ref="AW31:AX31" si="9">AW23-AW27</f>
        <v>1240</v>
      </c>
      <c r="AX31" s="15">
        <f t="shared" si="9"/>
        <v>0</v>
      </c>
      <c r="AY31" s="15"/>
      <c r="AZ31" s="15"/>
      <c r="BA31" s="15"/>
      <c r="BB31" s="15"/>
    </row>
    <row r="32" spans="2:55">
      <c r="B32" s="11"/>
      <c r="C32" t="s">
        <v>7</v>
      </c>
      <c r="H32" s="1"/>
      <c r="M32" s="15">
        <f t="shared" si="8"/>
        <v>0</v>
      </c>
      <c r="N32" s="15">
        <f t="shared" si="6"/>
        <v>620</v>
      </c>
      <c r="O32" s="15">
        <f t="shared" si="6"/>
        <v>580</v>
      </c>
      <c r="P32" s="15">
        <f t="shared" si="6"/>
        <v>620</v>
      </c>
      <c r="Q32" s="15">
        <f t="shared" si="6"/>
        <v>600</v>
      </c>
      <c r="R32" s="15">
        <f t="shared" si="6"/>
        <v>620</v>
      </c>
      <c r="S32" s="15">
        <f t="shared" si="6"/>
        <v>600</v>
      </c>
      <c r="T32" s="15">
        <f t="shared" si="6"/>
        <v>620</v>
      </c>
      <c r="U32" s="15">
        <f t="shared" si="6"/>
        <v>620</v>
      </c>
      <c r="V32" s="15">
        <f t="shared" si="6"/>
        <v>600</v>
      </c>
      <c r="W32" s="15">
        <f t="shared" si="6"/>
        <v>620</v>
      </c>
      <c r="X32" s="15">
        <f t="shared" si="6"/>
        <v>600</v>
      </c>
      <c r="Y32" s="15">
        <f t="shared" si="6"/>
        <v>620</v>
      </c>
      <c r="Z32" s="15">
        <f t="shared" si="6"/>
        <v>620</v>
      </c>
      <c r="AA32" s="15">
        <f t="shared" si="6"/>
        <v>560</v>
      </c>
      <c r="AB32" s="15">
        <f t="shared" si="6"/>
        <v>620</v>
      </c>
      <c r="AC32" s="15">
        <f t="shared" si="6"/>
        <v>600</v>
      </c>
      <c r="AD32" s="15">
        <f t="shared" si="6"/>
        <v>0</v>
      </c>
      <c r="AE32" s="15">
        <f t="shared" si="6"/>
        <v>600</v>
      </c>
      <c r="AF32" s="15">
        <f t="shared" si="6"/>
        <v>620</v>
      </c>
      <c r="AG32" s="15">
        <f t="shared" si="6"/>
        <v>620</v>
      </c>
      <c r="AH32" s="15">
        <f t="shared" si="6"/>
        <v>600</v>
      </c>
      <c r="AI32" s="15">
        <f t="shared" si="6"/>
        <v>620</v>
      </c>
      <c r="AJ32" s="15">
        <f t="shared" si="6"/>
        <v>600</v>
      </c>
      <c r="AK32" s="15">
        <f t="shared" si="6"/>
        <v>620</v>
      </c>
      <c r="AL32" s="15">
        <f t="shared" si="6"/>
        <v>620</v>
      </c>
      <c r="AM32" s="15">
        <f t="shared" si="6"/>
        <v>560</v>
      </c>
      <c r="AN32" s="15">
        <f t="shared" si="6"/>
        <v>620</v>
      </c>
      <c r="AO32" s="15">
        <f t="shared" si="6"/>
        <v>600</v>
      </c>
      <c r="AP32" s="15">
        <f t="shared" si="6"/>
        <v>620</v>
      </c>
      <c r="AQ32" s="15">
        <f t="shared" si="6"/>
        <v>600</v>
      </c>
      <c r="AR32" s="15">
        <f t="shared" si="6"/>
        <v>620</v>
      </c>
      <c r="AS32" s="15">
        <f t="shared" si="6"/>
        <v>620</v>
      </c>
      <c r="AT32" s="15">
        <f t="shared" si="6"/>
        <v>600</v>
      </c>
      <c r="AU32" s="15">
        <f t="shared" si="6"/>
        <v>620</v>
      </c>
      <c r="AV32" s="15">
        <f t="shared" si="6"/>
        <v>600</v>
      </c>
      <c r="AW32" s="15">
        <f t="shared" ref="AW32:AX32" si="10">AW24-AW28</f>
        <v>620</v>
      </c>
      <c r="AX32" s="15">
        <f t="shared" si="10"/>
        <v>0</v>
      </c>
      <c r="AY32" s="15"/>
      <c r="AZ32" s="15"/>
      <c r="BA32" s="15"/>
      <c r="BB32" s="15"/>
    </row>
    <row r="33" spans="2:55">
      <c r="B33" s="11" t="s">
        <v>44</v>
      </c>
      <c r="C33" s="11"/>
      <c r="D33" s="11"/>
      <c r="E33" s="11"/>
      <c r="F33" s="11"/>
      <c r="G33" s="12"/>
      <c r="H33" s="12"/>
      <c r="I33" s="12"/>
      <c r="J33" s="11"/>
      <c r="K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2:55">
      <c r="B34" s="11"/>
      <c r="C34" t="s">
        <v>5</v>
      </c>
      <c r="G34" s="1"/>
      <c r="M34" s="13">
        <f>HLOOKUP(M$7,가정!$Q$10:$AB$13,2,FALSE)*Index!M$14</f>
        <v>0</v>
      </c>
      <c r="N34" s="13">
        <f>HLOOKUP(N$7,가정!$Q$10:$AB$13,2,FALSE)*Index!N$14</f>
        <v>0.9</v>
      </c>
      <c r="O34" s="13">
        <f>HLOOKUP(O$7,가정!$Q$10:$AB$13,2,FALSE)*Index!O$14</f>
        <v>0.85</v>
      </c>
      <c r="P34" s="13">
        <f>HLOOKUP(P$7,가정!$Q$10:$AB$13,2,FALSE)*Index!P$14</f>
        <v>0.8</v>
      </c>
      <c r="Q34" s="13">
        <f>HLOOKUP(Q$7,가정!$Q$10:$AB$13,2,FALSE)*Index!Q$14</f>
        <v>0.8</v>
      </c>
      <c r="R34" s="13">
        <f>HLOOKUP(R$7,가정!$Q$10:$AB$13,2,FALSE)*Index!R$14</f>
        <v>0.8</v>
      </c>
      <c r="S34" s="13">
        <f>HLOOKUP(S$7,가정!$Q$10:$AB$13,2,FALSE)*Index!S$14</f>
        <v>0.7</v>
      </c>
      <c r="T34" s="13">
        <f>HLOOKUP(T$7,가정!$Q$10:$AB$13,2,FALSE)*Index!T$14</f>
        <v>0.9</v>
      </c>
      <c r="U34" s="13">
        <f>HLOOKUP(U$7,가정!$Q$10:$AB$13,2,FALSE)*Index!U$14</f>
        <v>0.9</v>
      </c>
      <c r="V34" s="13">
        <f>HLOOKUP(V$7,가정!$Q$10:$AB$13,2,FALSE)*Index!V$14</f>
        <v>0.8</v>
      </c>
      <c r="W34" s="13">
        <f>HLOOKUP(W$7,가정!$Q$10:$AB$13,2,FALSE)*Index!W$14</f>
        <v>0.8</v>
      </c>
      <c r="X34" s="13">
        <f>HLOOKUP(X$7,가정!$Q$10:$AB$13,2,FALSE)*Index!X$14</f>
        <v>0.7</v>
      </c>
      <c r="Y34" s="13">
        <f>HLOOKUP(Y$7,가정!$Q$10:$AB$13,2,FALSE)*Index!Y$14</f>
        <v>0.9</v>
      </c>
      <c r="Z34" s="13">
        <f>HLOOKUP(Z$7,가정!$Q$10:$AB$13,2,FALSE)*Index!Z$14</f>
        <v>0.9</v>
      </c>
      <c r="AA34" s="13">
        <f>HLOOKUP(AA$7,가정!$Q$10:$AB$13,2,FALSE)*Index!AA$14</f>
        <v>0.85</v>
      </c>
      <c r="AB34" s="13">
        <f>HLOOKUP(AB$7,가정!$Q$10:$AB$13,2,FALSE)*Index!AB$14</f>
        <v>0.8</v>
      </c>
      <c r="AC34" s="13">
        <f>HLOOKUP(AC$7,가정!$Q$10:$AB$13,2,FALSE)*Index!AC$14</f>
        <v>0.8</v>
      </c>
      <c r="AD34" s="13">
        <f>HLOOKUP(AD$7,가정!$Q$10:$AB$13,2,FALSE)*Index!AD$14</f>
        <v>0.8</v>
      </c>
      <c r="AE34" s="13">
        <f>HLOOKUP(AE$7,가정!$Q$10:$AB$13,2,FALSE)*Index!AE$14</f>
        <v>0.7</v>
      </c>
      <c r="AF34" s="13">
        <f>HLOOKUP(AF$7,가정!$Q$10:$AB$13,2,FALSE)*Index!AF$14</f>
        <v>0.9</v>
      </c>
      <c r="AG34" s="13">
        <f>HLOOKUP(AG$7,가정!$Q$10:$AB$13,2,FALSE)*Index!AG$14</f>
        <v>0.9</v>
      </c>
      <c r="AH34" s="13">
        <f>HLOOKUP(AH$7,가정!$Q$10:$AB$13,2,FALSE)*Index!AH$14</f>
        <v>0.8</v>
      </c>
      <c r="AI34" s="13">
        <f>HLOOKUP(AI$7,가정!$Q$10:$AB$13,2,FALSE)*Index!AI$14</f>
        <v>0.8</v>
      </c>
      <c r="AJ34" s="13">
        <f>HLOOKUP(AJ$7,가정!$Q$10:$AB$13,2,FALSE)*Index!AJ$14</f>
        <v>0.7</v>
      </c>
      <c r="AK34" s="13">
        <f>HLOOKUP(AK$7,가정!$Q$10:$AB$13,2,FALSE)*Index!AK$14</f>
        <v>0.9</v>
      </c>
      <c r="AL34" s="13">
        <f>HLOOKUP(AL$7,가정!$Q$10:$AB$13,2,FALSE)*Index!AL$14</f>
        <v>0.9</v>
      </c>
      <c r="AM34" s="13">
        <f>HLOOKUP(AM$7,가정!$Q$10:$AB$13,2,FALSE)*Index!AM$14</f>
        <v>0.85</v>
      </c>
      <c r="AN34" s="13">
        <f>HLOOKUP(AN$7,가정!$Q$10:$AB$13,2,FALSE)*Index!AN$14</f>
        <v>0.8</v>
      </c>
      <c r="AO34" s="13">
        <f>HLOOKUP(AO$7,가정!$Q$10:$AB$13,2,FALSE)*Index!AO$14</f>
        <v>0.8</v>
      </c>
      <c r="AP34" s="13">
        <f>HLOOKUP(AP$7,가정!$Q$10:$AB$13,2,FALSE)*Index!AP$14</f>
        <v>0.8</v>
      </c>
      <c r="AQ34" s="13">
        <f>HLOOKUP(AQ$7,가정!$Q$10:$AB$13,2,FALSE)*Index!AQ$14</f>
        <v>0.7</v>
      </c>
      <c r="AR34" s="13">
        <f>HLOOKUP(AR$7,가정!$Q$10:$AB$13,2,FALSE)*Index!AR$14</f>
        <v>0.9</v>
      </c>
      <c r="AS34" s="13">
        <f>HLOOKUP(AS$7,가정!$Q$10:$AB$13,2,FALSE)*Index!AS$14</f>
        <v>0.9</v>
      </c>
      <c r="AT34" s="13">
        <f>HLOOKUP(AT$7,가정!$Q$10:$AB$13,2,FALSE)*Index!AT$14</f>
        <v>0.8</v>
      </c>
      <c r="AU34" s="13">
        <f>HLOOKUP(AU$7,가정!$Q$10:$AB$13,2,FALSE)*Index!AU$14</f>
        <v>0.8</v>
      </c>
      <c r="AV34" s="13">
        <f>HLOOKUP(AV$7,가정!$Q$10:$AB$13,2,FALSE)*Index!AV$14</f>
        <v>0.7</v>
      </c>
      <c r="AW34" s="13">
        <f>HLOOKUP(AW$7,가정!$Q$10:$AB$13,2,FALSE)*Index!AW$14</f>
        <v>0.9</v>
      </c>
      <c r="AX34" s="13">
        <f>HLOOKUP(AX$7,가정!$Q$10:$AB$13,2,FALSE)*Index!AX$14</f>
        <v>0</v>
      </c>
      <c r="AY34" s="13"/>
      <c r="AZ34" s="13"/>
      <c r="BA34" s="13"/>
      <c r="BB34" s="13"/>
    </row>
    <row r="35" spans="2:55">
      <c r="B35" s="11"/>
      <c r="C35" t="s">
        <v>6</v>
      </c>
      <c r="G35" s="1"/>
      <c r="H35" s="1"/>
      <c r="M35" s="13">
        <f>HLOOKUP(M$7,가정!$Q$10:$AB$13,3,FALSE)*Index!M$14</f>
        <v>0</v>
      </c>
      <c r="N35" s="13">
        <f>HLOOKUP(N$7,가정!$Q$10:$AB$13,3,FALSE)*Index!N$14</f>
        <v>0.9</v>
      </c>
      <c r="O35" s="13">
        <f>HLOOKUP(O$7,가정!$Q$10:$AB$13,3,FALSE)*Index!O$14</f>
        <v>0.85</v>
      </c>
      <c r="P35" s="13">
        <f>HLOOKUP(P$7,가정!$Q$10:$AB$13,3,FALSE)*Index!P$14</f>
        <v>0.8</v>
      </c>
      <c r="Q35" s="13">
        <f>HLOOKUP(Q$7,가정!$Q$10:$AB$13,3,FALSE)*Index!Q$14</f>
        <v>0.8</v>
      </c>
      <c r="R35" s="13">
        <f>HLOOKUP(R$7,가정!$Q$10:$AB$13,3,FALSE)*Index!R$14</f>
        <v>0.8</v>
      </c>
      <c r="S35" s="13">
        <f>HLOOKUP(S$7,가정!$Q$10:$AB$13,3,FALSE)*Index!S$14</f>
        <v>0.7</v>
      </c>
      <c r="T35" s="13">
        <f>HLOOKUP(T$7,가정!$Q$10:$AB$13,3,FALSE)*Index!T$14</f>
        <v>0.9</v>
      </c>
      <c r="U35" s="13">
        <f>HLOOKUP(U$7,가정!$Q$10:$AB$13,3,FALSE)*Index!U$14</f>
        <v>0.9</v>
      </c>
      <c r="V35" s="13">
        <f>HLOOKUP(V$7,가정!$Q$10:$AB$13,3,FALSE)*Index!V$14</f>
        <v>0.8</v>
      </c>
      <c r="W35" s="13">
        <f>HLOOKUP(W$7,가정!$Q$10:$AB$13,3,FALSE)*Index!W$14</f>
        <v>0.8</v>
      </c>
      <c r="X35" s="13">
        <f>HLOOKUP(X$7,가정!$Q$10:$AB$13,3,FALSE)*Index!X$14</f>
        <v>0.7</v>
      </c>
      <c r="Y35" s="13">
        <f>HLOOKUP(Y$7,가정!$Q$10:$AB$13,3,FALSE)*Index!Y$14</f>
        <v>0.9</v>
      </c>
      <c r="Z35" s="13">
        <f>HLOOKUP(Z$7,가정!$Q$10:$AB$13,3,FALSE)*Index!Z$14</f>
        <v>0.9</v>
      </c>
      <c r="AA35" s="13">
        <f>HLOOKUP(AA$7,가정!$Q$10:$AB$13,3,FALSE)*Index!AA$14</f>
        <v>0.85</v>
      </c>
      <c r="AB35" s="13">
        <f>HLOOKUP(AB$7,가정!$Q$10:$AB$13,3,FALSE)*Index!AB$14</f>
        <v>0.8</v>
      </c>
      <c r="AC35" s="13">
        <f>HLOOKUP(AC$7,가정!$Q$10:$AB$13,3,FALSE)*Index!AC$14</f>
        <v>0.8</v>
      </c>
      <c r="AD35" s="13">
        <f>HLOOKUP(AD$7,가정!$Q$10:$AB$13,3,FALSE)*Index!AD$14</f>
        <v>0.8</v>
      </c>
      <c r="AE35" s="13">
        <f>HLOOKUP(AE$7,가정!$Q$10:$AB$13,3,FALSE)*Index!AE$14</f>
        <v>0.7</v>
      </c>
      <c r="AF35" s="13">
        <f>HLOOKUP(AF$7,가정!$Q$10:$AB$13,3,FALSE)*Index!AF$14</f>
        <v>0.9</v>
      </c>
      <c r="AG35" s="13">
        <f>HLOOKUP(AG$7,가정!$Q$10:$AB$13,3,FALSE)*Index!AG$14</f>
        <v>0.9</v>
      </c>
      <c r="AH35" s="13">
        <f>HLOOKUP(AH$7,가정!$Q$10:$AB$13,3,FALSE)*Index!AH$14</f>
        <v>0.8</v>
      </c>
      <c r="AI35" s="13">
        <f>HLOOKUP(AI$7,가정!$Q$10:$AB$13,3,FALSE)*Index!AI$14</f>
        <v>0.8</v>
      </c>
      <c r="AJ35" s="13">
        <f>HLOOKUP(AJ$7,가정!$Q$10:$AB$13,3,FALSE)*Index!AJ$14</f>
        <v>0.7</v>
      </c>
      <c r="AK35" s="13">
        <f>HLOOKUP(AK$7,가정!$Q$10:$AB$13,3,FALSE)*Index!AK$14</f>
        <v>0.9</v>
      </c>
      <c r="AL35" s="13">
        <f>HLOOKUP(AL$7,가정!$Q$10:$AB$13,3,FALSE)*Index!AL$14</f>
        <v>0.9</v>
      </c>
      <c r="AM35" s="13">
        <f>HLOOKUP(AM$7,가정!$Q$10:$AB$13,3,FALSE)*Index!AM$14</f>
        <v>0.85</v>
      </c>
      <c r="AN35" s="13">
        <f>HLOOKUP(AN$7,가정!$Q$10:$AB$13,3,FALSE)*Index!AN$14</f>
        <v>0.8</v>
      </c>
      <c r="AO35" s="13">
        <f>HLOOKUP(AO$7,가정!$Q$10:$AB$13,3,FALSE)*Index!AO$14</f>
        <v>0.8</v>
      </c>
      <c r="AP35" s="13">
        <f>HLOOKUP(AP$7,가정!$Q$10:$AB$13,3,FALSE)*Index!AP$14</f>
        <v>0.8</v>
      </c>
      <c r="AQ35" s="13">
        <f>HLOOKUP(AQ$7,가정!$Q$10:$AB$13,3,FALSE)*Index!AQ$14</f>
        <v>0.7</v>
      </c>
      <c r="AR35" s="13">
        <f>HLOOKUP(AR$7,가정!$Q$10:$AB$13,3,FALSE)*Index!AR$14</f>
        <v>0.9</v>
      </c>
      <c r="AS35" s="13">
        <f>HLOOKUP(AS$7,가정!$Q$10:$AB$13,3,FALSE)*Index!AS$14</f>
        <v>0.9</v>
      </c>
      <c r="AT35" s="13">
        <f>HLOOKUP(AT$7,가정!$Q$10:$AB$13,3,FALSE)*Index!AT$14</f>
        <v>0.8</v>
      </c>
      <c r="AU35" s="13">
        <f>HLOOKUP(AU$7,가정!$Q$10:$AB$13,3,FALSE)*Index!AU$14</f>
        <v>0.8</v>
      </c>
      <c r="AV35" s="13">
        <f>HLOOKUP(AV$7,가정!$Q$10:$AB$13,3,FALSE)*Index!AV$14</f>
        <v>0.7</v>
      </c>
      <c r="AW35" s="13">
        <f>HLOOKUP(AW$7,가정!$Q$10:$AB$13,3,FALSE)*Index!AW$14</f>
        <v>0.9</v>
      </c>
      <c r="AX35" s="13">
        <f>HLOOKUP(AX$7,가정!$Q$10:$AB$13,3,FALSE)*Index!AX$14</f>
        <v>0</v>
      </c>
      <c r="AY35" s="13"/>
      <c r="AZ35" s="13"/>
      <c r="BA35" s="13"/>
      <c r="BB35" s="13"/>
    </row>
    <row r="36" spans="2:55">
      <c r="B36" s="11"/>
      <c r="C36" t="s">
        <v>7</v>
      </c>
      <c r="H36" s="1"/>
      <c r="M36" s="13">
        <f>HLOOKUP(M$7,가정!$Q$10:$AB$13,4,FALSE)*Index!M$14</f>
        <v>0</v>
      </c>
      <c r="N36" s="13">
        <f>HLOOKUP(N$7,가정!$Q$10:$AB$13,4,FALSE)*Index!N$14</f>
        <v>0.85</v>
      </c>
      <c r="O36" s="13">
        <f>HLOOKUP(O$7,가정!$Q$10:$AB$13,4,FALSE)*Index!O$14</f>
        <v>0.8</v>
      </c>
      <c r="P36" s="13">
        <f>HLOOKUP(P$7,가정!$Q$10:$AB$13,4,FALSE)*Index!P$14</f>
        <v>0.7</v>
      </c>
      <c r="Q36" s="13">
        <f>HLOOKUP(Q$7,가정!$Q$10:$AB$13,4,FALSE)*Index!Q$14</f>
        <v>0.7</v>
      </c>
      <c r="R36" s="13">
        <f>HLOOKUP(R$7,가정!$Q$10:$AB$13,4,FALSE)*Index!R$14</f>
        <v>0.75</v>
      </c>
      <c r="S36" s="13">
        <f>HLOOKUP(S$7,가정!$Q$10:$AB$13,4,FALSE)*Index!S$14</f>
        <v>0.7</v>
      </c>
      <c r="T36" s="13">
        <f>HLOOKUP(T$7,가정!$Q$10:$AB$13,4,FALSE)*Index!T$14</f>
        <v>0.85</v>
      </c>
      <c r="U36" s="13">
        <f>HLOOKUP(U$7,가정!$Q$10:$AB$13,4,FALSE)*Index!U$14</f>
        <v>0.85</v>
      </c>
      <c r="V36" s="13">
        <f>HLOOKUP(V$7,가정!$Q$10:$AB$13,4,FALSE)*Index!V$14</f>
        <v>0.75</v>
      </c>
      <c r="W36" s="13">
        <f>HLOOKUP(W$7,가정!$Q$10:$AB$13,4,FALSE)*Index!W$14</f>
        <v>0.75</v>
      </c>
      <c r="X36" s="13">
        <f>HLOOKUP(X$7,가정!$Q$10:$AB$13,4,FALSE)*Index!X$14</f>
        <v>0.7</v>
      </c>
      <c r="Y36" s="13">
        <f>HLOOKUP(Y$7,가정!$Q$10:$AB$13,4,FALSE)*Index!Y$14</f>
        <v>0.9</v>
      </c>
      <c r="Z36" s="13">
        <f>HLOOKUP(Z$7,가정!$Q$10:$AB$13,4,FALSE)*Index!Z$14</f>
        <v>0.85</v>
      </c>
      <c r="AA36" s="13">
        <f>HLOOKUP(AA$7,가정!$Q$10:$AB$13,4,FALSE)*Index!AA$14</f>
        <v>0.8</v>
      </c>
      <c r="AB36" s="13">
        <f>HLOOKUP(AB$7,가정!$Q$10:$AB$13,4,FALSE)*Index!AB$14</f>
        <v>0.7</v>
      </c>
      <c r="AC36" s="13">
        <f>HLOOKUP(AC$7,가정!$Q$10:$AB$13,4,FALSE)*Index!AC$14</f>
        <v>0.7</v>
      </c>
      <c r="AD36" s="13">
        <f>HLOOKUP(AD$7,가정!$Q$10:$AB$13,4,FALSE)*Index!AD$14</f>
        <v>0.75</v>
      </c>
      <c r="AE36" s="13">
        <f>HLOOKUP(AE$7,가정!$Q$10:$AB$13,4,FALSE)*Index!AE$14</f>
        <v>0.7</v>
      </c>
      <c r="AF36" s="13">
        <f>HLOOKUP(AF$7,가정!$Q$10:$AB$13,4,FALSE)*Index!AF$14</f>
        <v>0.85</v>
      </c>
      <c r="AG36" s="13">
        <f>HLOOKUP(AG$7,가정!$Q$10:$AB$13,4,FALSE)*Index!AG$14</f>
        <v>0.85</v>
      </c>
      <c r="AH36" s="13">
        <f>HLOOKUP(AH$7,가정!$Q$10:$AB$13,4,FALSE)*Index!AH$14</f>
        <v>0.75</v>
      </c>
      <c r="AI36" s="13">
        <f>HLOOKUP(AI$7,가정!$Q$10:$AB$13,4,FALSE)*Index!AI$14</f>
        <v>0.75</v>
      </c>
      <c r="AJ36" s="13">
        <f>HLOOKUP(AJ$7,가정!$Q$10:$AB$13,4,FALSE)*Index!AJ$14</f>
        <v>0.7</v>
      </c>
      <c r="AK36" s="13">
        <f>HLOOKUP(AK$7,가정!$Q$10:$AB$13,4,FALSE)*Index!AK$14</f>
        <v>0.9</v>
      </c>
      <c r="AL36" s="13">
        <f>HLOOKUP(AL$7,가정!$Q$10:$AB$13,4,FALSE)*Index!AL$14</f>
        <v>0.85</v>
      </c>
      <c r="AM36" s="13">
        <f>HLOOKUP(AM$7,가정!$Q$10:$AB$13,4,FALSE)*Index!AM$14</f>
        <v>0.8</v>
      </c>
      <c r="AN36" s="13">
        <f>HLOOKUP(AN$7,가정!$Q$10:$AB$13,4,FALSE)*Index!AN$14</f>
        <v>0.7</v>
      </c>
      <c r="AO36" s="13">
        <f>HLOOKUP(AO$7,가정!$Q$10:$AB$13,4,FALSE)*Index!AO$14</f>
        <v>0.7</v>
      </c>
      <c r="AP36" s="13">
        <f>HLOOKUP(AP$7,가정!$Q$10:$AB$13,4,FALSE)*Index!AP$14</f>
        <v>0.75</v>
      </c>
      <c r="AQ36" s="13">
        <f>HLOOKUP(AQ$7,가정!$Q$10:$AB$13,4,FALSE)*Index!AQ$14</f>
        <v>0.7</v>
      </c>
      <c r="AR36" s="13">
        <f>HLOOKUP(AR$7,가정!$Q$10:$AB$13,4,FALSE)*Index!AR$14</f>
        <v>0.85</v>
      </c>
      <c r="AS36" s="13">
        <f>HLOOKUP(AS$7,가정!$Q$10:$AB$13,4,FALSE)*Index!AS$14</f>
        <v>0.85</v>
      </c>
      <c r="AT36" s="13">
        <f>HLOOKUP(AT$7,가정!$Q$10:$AB$13,4,FALSE)*Index!AT$14</f>
        <v>0.75</v>
      </c>
      <c r="AU36" s="13">
        <f>HLOOKUP(AU$7,가정!$Q$10:$AB$13,4,FALSE)*Index!AU$14</f>
        <v>0.75</v>
      </c>
      <c r="AV36" s="13">
        <f>HLOOKUP(AV$7,가정!$Q$10:$AB$13,4,FALSE)*Index!AV$14</f>
        <v>0.7</v>
      </c>
      <c r="AW36" s="13">
        <f>HLOOKUP(AW$7,가정!$Q$10:$AB$13,4,FALSE)*Index!AW$14</f>
        <v>0.9</v>
      </c>
      <c r="AX36" s="13">
        <f>HLOOKUP(AX$7,가정!$Q$10:$AB$13,4,FALSE)*Index!AX$14</f>
        <v>0</v>
      </c>
      <c r="AY36" s="13"/>
      <c r="AZ36" s="13"/>
      <c r="BA36" s="13"/>
      <c r="BB36" s="13"/>
    </row>
    <row r="37" spans="2:55">
      <c r="B37" s="11" t="s">
        <v>2</v>
      </c>
      <c r="C37" s="11"/>
      <c r="D37" s="11"/>
      <c r="E37" s="11"/>
      <c r="F37" s="11"/>
      <c r="G37" s="12"/>
      <c r="H37" s="12"/>
      <c r="I37" s="12"/>
      <c r="J37" s="11"/>
      <c r="K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2:55">
      <c r="B38" s="11"/>
      <c r="C38" t="s">
        <v>5</v>
      </c>
      <c r="G38" s="1"/>
      <c r="M38" s="15">
        <f>ROUND(M30*M34, 0)</f>
        <v>0</v>
      </c>
      <c r="N38" s="15">
        <f t="shared" ref="N38:AV38" si="11">ROUND(N30*N34, 0)</f>
        <v>1116</v>
      </c>
      <c r="O38" s="15">
        <f t="shared" si="11"/>
        <v>986</v>
      </c>
      <c r="P38" s="15">
        <f>ROUND(P30*P34, 0)</f>
        <v>992</v>
      </c>
      <c r="Q38" s="15">
        <f t="shared" si="11"/>
        <v>960</v>
      </c>
      <c r="R38" s="15">
        <f t="shared" si="11"/>
        <v>992</v>
      </c>
      <c r="S38" s="15">
        <f t="shared" si="11"/>
        <v>840</v>
      </c>
      <c r="T38" s="15">
        <f t="shared" si="11"/>
        <v>1116</v>
      </c>
      <c r="U38" s="15">
        <f t="shared" si="11"/>
        <v>1116</v>
      </c>
      <c r="V38" s="15">
        <f t="shared" si="11"/>
        <v>960</v>
      </c>
      <c r="W38" s="15">
        <f t="shared" si="11"/>
        <v>992</v>
      </c>
      <c r="X38" s="15">
        <f t="shared" si="11"/>
        <v>840</v>
      </c>
      <c r="Y38" s="15">
        <f t="shared" si="11"/>
        <v>1116</v>
      </c>
      <c r="Z38" s="15">
        <f t="shared" si="11"/>
        <v>1116</v>
      </c>
      <c r="AA38" s="15">
        <f t="shared" si="11"/>
        <v>952</v>
      </c>
      <c r="AB38" s="15">
        <f t="shared" si="11"/>
        <v>0</v>
      </c>
      <c r="AC38" s="15">
        <f t="shared" si="11"/>
        <v>960</v>
      </c>
      <c r="AD38" s="15">
        <f t="shared" si="11"/>
        <v>992</v>
      </c>
      <c r="AE38" s="15">
        <f t="shared" si="11"/>
        <v>840</v>
      </c>
      <c r="AF38" s="15">
        <f t="shared" si="11"/>
        <v>1116</v>
      </c>
      <c r="AG38" s="15">
        <f t="shared" si="11"/>
        <v>1116</v>
      </c>
      <c r="AH38" s="15">
        <f t="shared" si="11"/>
        <v>960</v>
      </c>
      <c r="AI38" s="15">
        <f t="shared" si="11"/>
        <v>992</v>
      </c>
      <c r="AJ38" s="15">
        <f t="shared" si="11"/>
        <v>840</v>
      </c>
      <c r="AK38" s="15">
        <f t="shared" si="11"/>
        <v>1116</v>
      </c>
      <c r="AL38" s="15">
        <f t="shared" si="11"/>
        <v>1116</v>
      </c>
      <c r="AM38" s="15">
        <f t="shared" si="11"/>
        <v>952</v>
      </c>
      <c r="AN38" s="15">
        <f t="shared" si="11"/>
        <v>992</v>
      </c>
      <c r="AO38" s="15">
        <f t="shared" si="11"/>
        <v>960</v>
      </c>
      <c r="AP38" s="15">
        <f t="shared" si="11"/>
        <v>992</v>
      </c>
      <c r="AQ38" s="15">
        <f t="shared" si="11"/>
        <v>840</v>
      </c>
      <c r="AR38" s="15">
        <f t="shared" si="11"/>
        <v>1116</v>
      </c>
      <c r="AS38" s="15">
        <f t="shared" si="11"/>
        <v>1116</v>
      </c>
      <c r="AT38" s="15">
        <f t="shared" si="11"/>
        <v>960</v>
      </c>
      <c r="AU38" s="15">
        <f t="shared" si="11"/>
        <v>992</v>
      </c>
      <c r="AV38" s="15">
        <f t="shared" si="11"/>
        <v>840</v>
      </c>
      <c r="AW38" s="15">
        <f t="shared" ref="AW38:AX38" si="12">ROUND(AW30*AW34, 0)</f>
        <v>1116</v>
      </c>
      <c r="AX38" s="15">
        <f t="shared" si="12"/>
        <v>0</v>
      </c>
    </row>
    <row r="39" spans="2:55">
      <c r="B39" s="11"/>
      <c r="C39" t="s">
        <v>6</v>
      </c>
      <c r="G39" s="1"/>
      <c r="H39" s="1"/>
      <c r="M39" s="15">
        <f t="shared" ref="M39:AV39" si="13">ROUND(M31*M35, 0)</f>
        <v>0</v>
      </c>
      <c r="N39" s="15">
        <f t="shared" si="13"/>
        <v>1116</v>
      </c>
      <c r="O39" s="15">
        <f t="shared" si="13"/>
        <v>986</v>
      </c>
      <c r="P39" s="15">
        <f t="shared" si="13"/>
        <v>992</v>
      </c>
      <c r="Q39" s="15">
        <f t="shared" si="13"/>
        <v>960</v>
      </c>
      <c r="R39" s="15">
        <f t="shared" si="13"/>
        <v>992</v>
      </c>
      <c r="S39" s="15">
        <f t="shared" si="13"/>
        <v>840</v>
      </c>
      <c r="T39" s="15">
        <f t="shared" si="13"/>
        <v>1116</v>
      </c>
      <c r="U39" s="15">
        <f t="shared" si="13"/>
        <v>1116</v>
      </c>
      <c r="V39" s="15">
        <f t="shared" si="13"/>
        <v>960</v>
      </c>
      <c r="W39" s="15">
        <f t="shared" si="13"/>
        <v>992</v>
      </c>
      <c r="X39" s="15">
        <f t="shared" si="13"/>
        <v>840</v>
      </c>
      <c r="Y39" s="15">
        <f t="shared" si="13"/>
        <v>1116</v>
      </c>
      <c r="Z39" s="15">
        <f t="shared" si="13"/>
        <v>1116</v>
      </c>
      <c r="AA39" s="15">
        <f t="shared" si="13"/>
        <v>952</v>
      </c>
      <c r="AB39" s="15">
        <f t="shared" si="13"/>
        <v>992</v>
      </c>
      <c r="AC39" s="15">
        <f t="shared" si="13"/>
        <v>0</v>
      </c>
      <c r="AD39" s="15">
        <f t="shared" si="13"/>
        <v>992</v>
      </c>
      <c r="AE39" s="15">
        <f t="shared" si="13"/>
        <v>840</v>
      </c>
      <c r="AF39" s="15">
        <f t="shared" si="13"/>
        <v>1116</v>
      </c>
      <c r="AG39" s="15">
        <f t="shared" si="13"/>
        <v>1116</v>
      </c>
      <c r="AH39" s="15">
        <f t="shared" si="13"/>
        <v>960</v>
      </c>
      <c r="AI39" s="15">
        <f t="shared" si="13"/>
        <v>992</v>
      </c>
      <c r="AJ39" s="15">
        <f t="shared" si="13"/>
        <v>840</v>
      </c>
      <c r="AK39" s="15">
        <f t="shared" si="13"/>
        <v>1116</v>
      </c>
      <c r="AL39" s="15">
        <f t="shared" si="13"/>
        <v>1116</v>
      </c>
      <c r="AM39" s="15">
        <f t="shared" si="13"/>
        <v>952</v>
      </c>
      <c r="AN39" s="15">
        <f t="shared" si="13"/>
        <v>992</v>
      </c>
      <c r="AO39" s="15">
        <f t="shared" si="13"/>
        <v>960</v>
      </c>
      <c r="AP39" s="15">
        <f t="shared" si="13"/>
        <v>992</v>
      </c>
      <c r="AQ39" s="15">
        <f t="shared" si="13"/>
        <v>840</v>
      </c>
      <c r="AR39" s="15">
        <f t="shared" si="13"/>
        <v>1116</v>
      </c>
      <c r="AS39" s="15">
        <f t="shared" si="13"/>
        <v>1116</v>
      </c>
      <c r="AT39" s="15">
        <f t="shared" si="13"/>
        <v>960</v>
      </c>
      <c r="AU39" s="15">
        <f t="shared" si="13"/>
        <v>992</v>
      </c>
      <c r="AV39" s="15">
        <f t="shared" si="13"/>
        <v>840</v>
      </c>
      <c r="AW39" s="15">
        <f t="shared" ref="AW39:AX39" si="14">ROUND(AW31*AW35, 0)</f>
        <v>1116</v>
      </c>
      <c r="AX39" s="15">
        <f t="shared" si="14"/>
        <v>0</v>
      </c>
    </row>
    <row r="40" spans="2:55">
      <c r="B40" s="11"/>
      <c r="C40" t="s">
        <v>7</v>
      </c>
      <c r="H40" s="1"/>
      <c r="M40" s="15">
        <f t="shared" ref="M40:AV40" si="15">ROUND(M32*M36, 0)</f>
        <v>0</v>
      </c>
      <c r="N40" s="15">
        <f t="shared" si="15"/>
        <v>527</v>
      </c>
      <c r="O40" s="15">
        <f t="shared" si="15"/>
        <v>464</v>
      </c>
      <c r="P40" s="15">
        <f t="shared" si="15"/>
        <v>434</v>
      </c>
      <c r="Q40" s="15">
        <f t="shared" si="15"/>
        <v>420</v>
      </c>
      <c r="R40" s="15">
        <f t="shared" si="15"/>
        <v>465</v>
      </c>
      <c r="S40" s="15">
        <f t="shared" si="15"/>
        <v>420</v>
      </c>
      <c r="T40" s="15">
        <f t="shared" si="15"/>
        <v>527</v>
      </c>
      <c r="U40" s="15">
        <f t="shared" si="15"/>
        <v>527</v>
      </c>
      <c r="V40" s="15">
        <f t="shared" si="15"/>
        <v>450</v>
      </c>
      <c r="W40" s="15">
        <f t="shared" si="15"/>
        <v>465</v>
      </c>
      <c r="X40" s="15">
        <f t="shared" si="15"/>
        <v>420</v>
      </c>
      <c r="Y40" s="15">
        <f t="shared" si="15"/>
        <v>558</v>
      </c>
      <c r="Z40" s="15">
        <f t="shared" si="15"/>
        <v>527</v>
      </c>
      <c r="AA40" s="15">
        <f t="shared" si="15"/>
        <v>448</v>
      </c>
      <c r="AB40" s="15">
        <f t="shared" si="15"/>
        <v>434</v>
      </c>
      <c r="AC40" s="15">
        <f t="shared" si="15"/>
        <v>420</v>
      </c>
      <c r="AD40" s="15">
        <f t="shared" si="15"/>
        <v>0</v>
      </c>
      <c r="AE40" s="15">
        <f t="shared" si="15"/>
        <v>420</v>
      </c>
      <c r="AF40" s="15">
        <f t="shared" si="15"/>
        <v>527</v>
      </c>
      <c r="AG40" s="15">
        <f t="shared" si="15"/>
        <v>527</v>
      </c>
      <c r="AH40" s="15">
        <f t="shared" si="15"/>
        <v>450</v>
      </c>
      <c r="AI40" s="15">
        <f t="shared" si="15"/>
        <v>465</v>
      </c>
      <c r="AJ40" s="15">
        <f t="shared" si="15"/>
        <v>420</v>
      </c>
      <c r="AK40" s="15">
        <f t="shared" si="15"/>
        <v>558</v>
      </c>
      <c r="AL40" s="15">
        <f t="shared" si="15"/>
        <v>527</v>
      </c>
      <c r="AM40" s="15">
        <f t="shared" si="15"/>
        <v>448</v>
      </c>
      <c r="AN40" s="15">
        <f t="shared" si="15"/>
        <v>434</v>
      </c>
      <c r="AO40" s="15">
        <f t="shared" si="15"/>
        <v>420</v>
      </c>
      <c r="AP40" s="15">
        <f t="shared" si="15"/>
        <v>465</v>
      </c>
      <c r="AQ40" s="15">
        <f t="shared" si="15"/>
        <v>420</v>
      </c>
      <c r="AR40" s="15">
        <f t="shared" si="15"/>
        <v>527</v>
      </c>
      <c r="AS40" s="15">
        <f t="shared" si="15"/>
        <v>527</v>
      </c>
      <c r="AT40" s="15">
        <f t="shared" si="15"/>
        <v>450</v>
      </c>
      <c r="AU40" s="15">
        <f t="shared" si="15"/>
        <v>465</v>
      </c>
      <c r="AV40" s="15">
        <f t="shared" si="15"/>
        <v>420</v>
      </c>
      <c r="AW40" s="15">
        <f t="shared" ref="AW40:AX40" si="16">ROUND(AW32*AW36, 0)</f>
        <v>558</v>
      </c>
      <c r="AX40" s="15">
        <f t="shared" si="16"/>
        <v>0</v>
      </c>
    </row>
    <row r="42" spans="2:55">
      <c r="B42" s="14" t="s">
        <v>3</v>
      </c>
    </row>
    <row r="43" spans="2:55">
      <c r="B43" s="6" t="s">
        <v>23</v>
      </c>
      <c r="C43" s="6"/>
      <c r="D43" s="6"/>
      <c r="E43" s="6"/>
      <c r="F43" s="6"/>
      <c r="G43" s="10" t="s">
        <v>24</v>
      </c>
      <c r="H43" s="10" t="s">
        <v>25</v>
      </c>
      <c r="I43" s="10" t="s">
        <v>26</v>
      </c>
      <c r="J43" s="10" t="s">
        <v>27</v>
      </c>
      <c r="K43" s="10" t="s">
        <v>28</v>
      </c>
      <c r="M43" s="7">
        <f>M$4</f>
        <v>45291</v>
      </c>
      <c r="N43" s="7">
        <f t="shared" ref="N43:BB43" si="17">N$4</f>
        <v>45322</v>
      </c>
      <c r="O43" s="7">
        <f t="shared" si="17"/>
        <v>45351</v>
      </c>
      <c r="P43" s="7">
        <f t="shared" si="17"/>
        <v>45382</v>
      </c>
      <c r="Q43" s="7">
        <f t="shared" si="17"/>
        <v>45412</v>
      </c>
      <c r="R43" s="7">
        <f t="shared" si="17"/>
        <v>45443</v>
      </c>
      <c r="S43" s="7">
        <f t="shared" si="17"/>
        <v>45473</v>
      </c>
      <c r="T43" s="7">
        <f t="shared" si="17"/>
        <v>45504</v>
      </c>
      <c r="U43" s="7">
        <f t="shared" si="17"/>
        <v>45535</v>
      </c>
      <c r="V43" s="7">
        <f t="shared" si="17"/>
        <v>45565</v>
      </c>
      <c r="W43" s="7">
        <f t="shared" si="17"/>
        <v>45596</v>
      </c>
      <c r="X43" s="7">
        <f t="shared" si="17"/>
        <v>45626</v>
      </c>
      <c r="Y43" s="7">
        <f t="shared" si="17"/>
        <v>45657</v>
      </c>
      <c r="Z43" s="7">
        <f t="shared" si="17"/>
        <v>45688</v>
      </c>
      <c r="AA43" s="7">
        <f t="shared" si="17"/>
        <v>45716</v>
      </c>
      <c r="AB43" s="7">
        <f t="shared" si="17"/>
        <v>45747</v>
      </c>
      <c r="AC43" s="7">
        <f t="shared" si="17"/>
        <v>45777</v>
      </c>
      <c r="AD43" s="7">
        <f t="shared" si="17"/>
        <v>45808</v>
      </c>
      <c r="AE43" s="7">
        <f t="shared" si="17"/>
        <v>45838</v>
      </c>
      <c r="AF43" s="7">
        <f t="shared" si="17"/>
        <v>45869</v>
      </c>
      <c r="AG43" s="7">
        <f t="shared" si="17"/>
        <v>45900</v>
      </c>
      <c r="AH43" s="7">
        <f t="shared" si="17"/>
        <v>45930</v>
      </c>
      <c r="AI43" s="7">
        <f t="shared" si="17"/>
        <v>45961</v>
      </c>
      <c r="AJ43" s="7">
        <f t="shared" si="17"/>
        <v>45991</v>
      </c>
      <c r="AK43" s="7">
        <f t="shared" si="17"/>
        <v>46022</v>
      </c>
      <c r="AL43" s="7">
        <f t="shared" si="17"/>
        <v>46053</v>
      </c>
      <c r="AM43" s="7">
        <f t="shared" si="17"/>
        <v>46081</v>
      </c>
      <c r="AN43" s="7">
        <f t="shared" si="17"/>
        <v>46112</v>
      </c>
      <c r="AO43" s="7">
        <f t="shared" si="17"/>
        <v>46142</v>
      </c>
      <c r="AP43" s="7">
        <f t="shared" si="17"/>
        <v>46173</v>
      </c>
      <c r="AQ43" s="7">
        <f t="shared" si="17"/>
        <v>46203</v>
      </c>
      <c r="AR43" s="7">
        <f t="shared" si="17"/>
        <v>46234</v>
      </c>
      <c r="AS43" s="7">
        <f t="shared" si="17"/>
        <v>46265</v>
      </c>
      <c r="AT43" s="7">
        <f t="shared" si="17"/>
        <v>46295</v>
      </c>
      <c r="AU43" s="7">
        <f t="shared" si="17"/>
        <v>46326</v>
      </c>
      <c r="AV43" s="7">
        <f t="shared" si="17"/>
        <v>46356</v>
      </c>
      <c r="AW43" s="7">
        <f t="shared" si="17"/>
        <v>46387</v>
      </c>
      <c r="AX43" s="7">
        <f t="shared" si="17"/>
        <v>46418</v>
      </c>
      <c r="AY43" s="7">
        <f t="shared" si="17"/>
        <v>46446</v>
      </c>
      <c r="AZ43" s="7">
        <f t="shared" si="17"/>
        <v>46477</v>
      </c>
      <c r="BA43" s="7">
        <f t="shared" si="17"/>
        <v>46507</v>
      </c>
      <c r="BB43" s="7">
        <f t="shared" si="17"/>
        <v>46538</v>
      </c>
      <c r="BC43" s="2"/>
    </row>
    <row r="44" spans="2:55">
      <c r="B44" s="11" t="s">
        <v>3</v>
      </c>
      <c r="C44" s="11"/>
      <c r="D44" s="11"/>
      <c r="E44" s="11"/>
      <c r="F44" s="11"/>
      <c r="G44" s="12"/>
      <c r="H44" s="12"/>
      <c r="I44" s="12"/>
      <c r="J44" s="11"/>
      <c r="K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2:55">
      <c r="B45" s="11"/>
      <c r="C45" t="s">
        <v>5</v>
      </c>
      <c r="G45" s="15"/>
      <c r="M45" s="15">
        <f>HLOOKUP(M$7,가정!$Q$15:$AB$18,2,FALSE)*Index!M$21</f>
        <v>0</v>
      </c>
      <c r="N45" s="15">
        <f>HLOOKUP(N$7,가정!$Q$15:$AB$18,2,FALSE)*Index!N$21</f>
        <v>130000</v>
      </c>
      <c r="O45" s="15">
        <f>HLOOKUP(O$7,가정!$Q$15:$AB$18,2,FALSE)*Index!O$21</f>
        <v>130000</v>
      </c>
      <c r="P45" s="15">
        <f>HLOOKUP(P$7,가정!$Q$15:$AB$18,2,FALSE)*Index!P$21</f>
        <v>100000</v>
      </c>
      <c r="Q45" s="15">
        <f>HLOOKUP(Q$7,가정!$Q$15:$AB$18,2,FALSE)*Index!Q$21</f>
        <v>100000</v>
      </c>
      <c r="R45" s="15">
        <f>HLOOKUP(R$7,가정!$Q$15:$AB$18,2,FALSE)*Index!R$21</f>
        <v>100000</v>
      </c>
      <c r="S45" s="15">
        <f>HLOOKUP(S$7,가정!$Q$15:$AB$18,2,FALSE)*Index!S$21</f>
        <v>100000</v>
      </c>
      <c r="T45" s="15">
        <f>HLOOKUP(T$7,가정!$Q$15:$AB$18,2,FALSE)*Index!T$21</f>
        <v>130000</v>
      </c>
      <c r="U45" s="15">
        <f>HLOOKUP(U$7,가정!$Q$15:$AB$18,2,FALSE)*Index!U$21</f>
        <v>130000</v>
      </c>
      <c r="V45" s="15">
        <f>HLOOKUP(V$7,가정!$Q$15:$AB$18,2,FALSE)*Index!V$21</f>
        <v>100000</v>
      </c>
      <c r="W45" s="15">
        <f>HLOOKUP(W$7,가정!$Q$15:$AB$18,2,FALSE)*Index!W$21</f>
        <v>100000</v>
      </c>
      <c r="X45" s="15">
        <f>HLOOKUP(X$7,가정!$Q$15:$AB$18,2,FALSE)*Index!X$21</f>
        <v>100000</v>
      </c>
      <c r="Y45" s="15">
        <f>HLOOKUP(Y$7,가정!$Q$15:$AB$18,2,FALSE)*Index!Y$21</f>
        <v>130000</v>
      </c>
      <c r="Z45" s="15">
        <f>HLOOKUP(Z$7,가정!$Q$15:$AB$18,2,FALSE)*Index!Z$21</f>
        <v>136500</v>
      </c>
      <c r="AA45" s="15">
        <f>HLOOKUP(AA$7,가정!$Q$15:$AB$18,2,FALSE)*Index!AA$21</f>
        <v>136500</v>
      </c>
      <c r="AB45" s="15">
        <f>HLOOKUP(AB$7,가정!$Q$15:$AB$18,2,FALSE)*Index!AB$21</f>
        <v>105000</v>
      </c>
      <c r="AC45" s="15">
        <f>HLOOKUP(AC$7,가정!$Q$15:$AB$18,2,FALSE)*Index!AC$21</f>
        <v>105000</v>
      </c>
      <c r="AD45" s="15">
        <f>HLOOKUP(AD$7,가정!$Q$15:$AB$18,2,FALSE)*Index!AD$21</f>
        <v>105000</v>
      </c>
      <c r="AE45" s="15">
        <f>HLOOKUP(AE$7,가정!$Q$15:$AB$18,2,FALSE)*Index!AE$21</f>
        <v>105000</v>
      </c>
      <c r="AF45" s="15">
        <f>HLOOKUP(AF$7,가정!$Q$15:$AB$18,2,FALSE)*Index!AF$21</f>
        <v>136500</v>
      </c>
      <c r="AG45" s="15">
        <f>HLOOKUP(AG$7,가정!$Q$15:$AB$18,2,FALSE)*Index!AG$21</f>
        <v>136500</v>
      </c>
      <c r="AH45" s="15">
        <f>HLOOKUP(AH$7,가정!$Q$15:$AB$18,2,FALSE)*Index!AH$21</f>
        <v>105000</v>
      </c>
      <c r="AI45" s="15">
        <f>HLOOKUP(AI$7,가정!$Q$15:$AB$18,2,FALSE)*Index!AI$21</f>
        <v>105000</v>
      </c>
      <c r="AJ45" s="15">
        <f>HLOOKUP(AJ$7,가정!$Q$15:$AB$18,2,FALSE)*Index!AJ$21</f>
        <v>105000</v>
      </c>
      <c r="AK45" s="15">
        <f>HLOOKUP(AK$7,가정!$Q$15:$AB$18,2,FALSE)*Index!AK$21</f>
        <v>136500</v>
      </c>
      <c r="AL45" s="15">
        <f>HLOOKUP(AL$7,가정!$Q$15:$AB$18,2,FALSE)*Index!AL$21</f>
        <v>143325</v>
      </c>
      <c r="AM45" s="15">
        <f>HLOOKUP(AM$7,가정!$Q$15:$AB$18,2,FALSE)*Index!AM$21</f>
        <v>143325</v>
      </c>
      <c r="AN45" s="15">
        <f>HLOOKUP(AN$7,가정!$Q$15:$AB$18,2,FALSE)*Index!AN$21</f>
        <v>110250</v>
      </c>
      <c r="AO45" s="15">
        <f>HLOOKUP(AO$7,가정!$Q$15:$AB$18,2,FALSE)*Index!AO$21</f>
        <v>110250</v>
      </c>
      <c r="AP45" s="15">
        <f>HLOOKUP(AP$7,가정!$Q$15:$AB$18,2,FALSE)*Index!AP$21</f>
        <v>110250</v>
      </c>
      <c r="AQ45" s="15">
        <f>HLOOKUP(AQ$7,가정!$Q$15:$AB$18,2,FALSE)*Index!AQ$21</f>
        <v>110250</v>
      </c>
      <c r="AR45" s="15">
        <f>HLOOKUP(AR$7,가정!$Q$15:$AB$18,2,FALSE)*Index!AR$21</f>
        <v>143325</v>
      </c>
      <c r="AS45" s="15">
        <f>HLOOKUP(AS$7,가정!$Q$15:$AB$18,2,FALSE)*Index!AS$21</f>
        <v>143325</v>
      </c>
      <c r="AT45" s="15">
        <f>HLOOKUP(AT$7,가정!$Q$15:$AB$18,2,FALSE)*Index!AT$21</f>
        <v>110250</v>
      </c>
      <c r="AU45" s="15">
        <f>HLOOKUP(AU$7,가정!$Q$15:$AB$18,2,FALSE)*Index!AU$21</f>
        <v>110250</v>
      </c>
      <c r="AV45" s="15">
        <f>HLOOKUP(AV$7,가정!$Q$15:$AB$18,2,FALSE)*Index!AV$21</f>
        <v>110250</v>
      </c>
      <c r="AW45" s="15">
        <f>HLOOKUP(AW$7,가정!$Q$15:$AB$18,2,FALSE)*Index!AW$21</f>
        <v>143325</v>
      </c>
      <c r="AX45" s="15">
        <f>HLOOKUP(AX$7,가정!$Q$15:$AB$18,2,FALSE)*Index!AX$21</f>
        <v>0</v>
      </c>
    </row>
    <row r="46" spans="2:55">
      <c r="B46" s="11"/>
      <c r="C46" t="s">
        <v>6</v>
      </c>
      <c r="G46" s="15"/>
      <c r="H46" s="1"/>
      <c r="M46" s="15">
        <f>HLOOKUP(M$7,가정!$Q$15:$AB$18,3,FALSE)*Index!M$21</f>
        <v>0</v>
      </c>
      <c r="N46" s="15">
        <f>HLOOKUP(N$7,가정!$Q$15:$AB$18,3,FALSE)*Index!N$21</f>
        <v>150000</v>
      </c>
      <c r="O46" s="15">
        <f>HLOOKUP(O$7,가정!$Q$15:$AB$18,3,FALSE)*Index!O$21</f>
        <v>150000</v>
      </c>
      <c r="P46" s="15">
        <f>HLOOKUP(P$7,가정!$Q$15:$AB$18,3,FALSE)*Index!P$21</f>
        <v>120000</v>
      </c>
      <c r="Q46" s="15">
        <f>HLOOKUP(Q$7,가정!$Q$15:$AB$18,3,FALSE)*Index!Q$21</f>
        <v>120000</v>
      </c>
      <c r="R46" s="15">
        <f>HLOOKUP(R$7,가정!$Q$15:$AB$18,3,FALSE)*Index!R$21</f>
        <v>120000</v>
      </c>
      <c r="S46" s="15">
        <f>HLOOKUP(S$7,가정!$Q$15:$AB$18,3,FALSE)*Index!S$21</f>
        <v>120000</v>
      </c>
      <c r="T46" s="15">
        <f>HLOOKUP(T$7,가정!$Q$15:$AB$18,3,FALSE)*Index!T$21</f>
        <v>150000</v>
      </c>
      <c r="U46" s="15">
        <f>HLOOKUP(U$7,가정!$Q$15:$AB$18,3,FALSE)*Index!U$21</f>
        <v>150000</v>
      </c>
      <c r="V46" s="15">
        <f>HLOOKUP(V$7,가정!$Q$15:$AB$18,3,FALSE)*Index!V$21</f>
        <v>120000</v>
      </c>
      <c r="W46" s="15">
        <f>HLOOKUP(W$7,가정!$Q$15:$AB$18,3,FALSE)*Index!W$21</f>
        <v>120000</v>
      </c>
      <c r="X46" s="15">
        <f>HLOOKUP(X$7,가정!$Q$15:$AB$18,3,FALSE)*Index!X$21</f>
        <v>120000</v>
      </c>
      <c r="Y46" s="15">
        <f>HLOOKUP(Y$7,가정!$Q$15:$AB$18,3,FALSE)*Index!Y$21</f>
        <v>150000</v>
      </c>
      <c r="Z46" s="15">
        <f>HLOOKUP(Z$7,가정!$Q$15:$AB$18,3,FALSE)*Index!Z$21</f>
        <v>157500</v>
      </c>
      <c r="AA46" s="15">
        <f>HLOOKUP(AA$7,가정!$Q$15:$AB$18,3,FALSE)*Index!AA$21</f>
        <v>157500</v>
      </c>
      <c r="AB46" s="15">
        <f>HLOOKUP(AB$7,가정!$Q$15:$AB$18,3,FALSE)*Index!AB$21</f>
        <v>126000</v>
      </c>
      <c r="AC46" s="15">
        <f>HLOOKUP(AC$7,가정!$Q$15:$AB$18,3,FALSE)*Index!AC$21</f>
        <v>126000</v>
      </c>
      <c r="AD46" s="15">
        <f>HLOOKUP(AD$7,가정!$Q$15:$AB$18,3,FALSE)*Index!AD$21</f>
        <v>126000</v>
      </c>
      <c r="AE46" s="15">
        <f>HLOOKUP(AE$7,가정!$Q$15:$AB$18,3,FALSE)*Index!AE$21</f>
        <v>126000</v>
      </c>
      <c r="AF46" s="15">
        <f>HLOOKUP(AF$7,가정!$Q$15:$AB$18,3,FALSE)*Index!AF$21</f>
        <v>157500</v>
      </c>
      <c r="AG46" s="15">
        <f>HLOOKUP(AG$7,가정!$Q$15:$AB$18,3,FALSE)*Index!AG$21</f>
        <v>157500</v>
      </c>
      <c r="AH46" s="15">
        <f>HLOOKUP(AH$7,가정!$Q$15:$AB$18,3,FALSE)*Index!AH$21</f>
        <v>126000</v>
      </c>
      <c r="AI46" s="15">
        <f>HLOOKUP(AI$7,가정!$Q$15:$AB$18,3,FALSE)*Index!AI$21</f>
        <v>126000</v>
      </c>
      <c r="AJ46" s="15">
        <f>HLOOKUP(AJ$7,가정!$Q$15:$AB$18,3,FALSE)*Index!AJ$21</f>
        <v>126000</v>
      </c>
      <c r="AK46" s="15">
        <f>HLOOKUP(AK$7,가정!$Q$15:$AB$18,3,FALSE)*Index!AK$21</f>
        <v>157500</v>
      </c>
      <c r="AL46" s="15">
        <f>HLOOKUP(AL$7,가정!$Q$15:$AB$18,3,FALSE)*Index!AL$21</f>
        <v>165375</v>
      </c>
      <c r="AM46" s="15">
        <f>HLOOKUP(AM$7,가정!$Q$15:$AB$18,3,FALSE)*Index!AM$21</f>
        <v>165375</v>
      </c>
      <c r="AN46" s="15">
        <f>HLOOKUP(AN$7,가정!$Q$15:$AB$18,3,FALSE)*Index!AN$21</f>
        <v>132300</v>
      </c>
      <c r="AO46" s="15">
        <f>HLOOKUP(AO$7,가정!$Q$15:$AB$18,3,FALSE)*Index!AO$21</f>
        <v>132300</v>
      </c>
      <c r="AP46" s="15">
        <f>HLOOKUP(AP$7,가정!$Q$15:$AB$18,3,FALSE)*Index!AP$21</f>
        <v>132300</v>
      </c>
      <c r="AQ46" s="15">
        <f>HLOOKUP(AQ$7,가정!$Q$15:$AB$18,3,FALSE)*Index!AQ$21</f>
        <v>132300</v>
      </c>
      <c r="AR46" s="15">
        <f>HLOOKUP(AR$7,가정!$Q$15:$AB$18,3,FALSE)*Index!AR$21</f>
        <v>165375</v>
      </c>
      <c r="AS46" s="15">
        <f>HLOOKUP(AS$7,가정!$Q$15:$AB$18,3,FALSE)*Index!AS$21</f>
        <v>165375</v>
      </c>
      <c r="AT46" s="15">
        <f>HLOOKUP(AT$7,가정!$Q$15:$AB$18,3,FALSE)*Index!AT$21</f>
        <v>132300</v>
      </c>
      <c r="AU46" s="15">
        <f>HLOOKUP(AU$7,가정!$Q$15:$AB$18,3,FALSE)*Index!AU$21</f>
        <v>132300</v>
      </c>
      <c r="AV46" s="15">
        <f>HLOOKUP(AV$7,가정!$Q$15:$AB$18,3,FALSE)*Index!AV$21</f>
        <v>132300</v>
      </c>
      <c r="AW46" s="15">
        <f>HLOOKUP(AW$7,가정!$Q$15:$AB$18,3,FALSE)*Index!AW$21</f>
        <v>165375</v>
      </c>
      <c r="AX46" s="15">
        <f>HLOOKUP(AX$7,가정!$Q$15:$AB$18,3,FALSE)*Index!AX$21</f>
        <v>0</v>
      </c>
    </row>
    <row r="47" spans="2:55">
      <c r="B47" s="11"/>
      <c r="C47" t="s">
        <v>7</v>
      </c>
      <c r="G47" s="15"/>
      <c r="H47" s="1"/>
      <c r="M47" s="15">
        <f>HLOOKUP(M$7,가정!$Q$15:$AB$18,4,FALSE)*Index!M$21</f>
        <v>0</v>
      </c>
      <c r="N47" s="15">
        <f>HLOOKUP(N$7,가정!$Q$15:$AB$18,4,FALSE)*Index!N$21</f>
        <v>250000</v>
      </c>
      <c r="O47" s="15">
        <f>HLOOKUP(O$7,가정!$Q$15:$AB$18,4,FALSE)*Index!O$21</f>
        <v>250000</v>
      </c>
      <c r="P47" s="15">
        <f>HLOOKUP(P$7,가정!$Q$15:$AB$18,4,FALSE)*Index!P$21</f>
        <v>200000</v>
      </c>
      <c r="Q47" s="15">
        <f>HLOOKUP(Q$7,가정!$Q$15:$AB$18,4,FALSE)*Index!Q$21</f>
        <v>200000</v>
      </c>
      <c r="R47" s="15">
        <f>HLOOKUP(R$7,가정!$Q$15:$AB$18,4,FALSE)*Index!R$21</f>
        <v>200000</v>
      </c>
      <c r="S47" s="15">
        <f>HLOOKUP(S$7,가정!$Q$15:$AB$18,4,FALSE)*Index!S$21</f>
        <v>200000</v>
      </c>
      <c r="T47" s="15">
        <f>HLOOKUP(T$7,가정!$Q$15:$AB$18,4,FALSE)*Index!T$21</f>
        <v>250000</v>
      </c>
      <c r="U47" s="15">
        <f>HLOOKUP(U$7,가정!$Q$15:$AB$18,4,FALSE)*Index!U$21</f>
        <v>250000</v>
      </c>
      <c r="V47" s="15">
        <f>HLOOKUP(V$7,가정!$Q$15:$AB$18,4,FALSE)*Index!V$21</f>
        <v>200000</v>
      </c>
      <c r="W47" s="15">
        <f>HLOOKUP(W$7,가정!$Q$15:$AB$18,4,FALSE)*Index!W$21</f>
        <v>200000</v>
      </c>
      <c r="X47" s="15">
        <f>HLOOKUP(X$7,가정!$Q$15:$AB$18,4,FALSE)*Index!X$21</f>
        <v>200000</v>
      </c>
      <c r="Y47" s="15">
        <f>HLOOKUP(Y$7,가정!$Q$15:$AB$18,4,FALSE)*Index!Y$21</f>
        <v>250000</v>
      </c>
      <c r="Z47" s="15">
        <f>HLOOKUP(Z$7,가정!$Q$15:$AB$18,4,FALSE)*Index!Z$21</f>
        <v>262500</v>
      </c>
      <c r="AA47" s="15">
        <f>HLOOKUP(AA$7,가정!$Q$15:$AB$18,4,FALSE)*Index!AA$21</f>
        <v>262500</v>
      </c>
      <c r="AB47" s="15">
        <f>HLOOKUP(AB$7,가정!$Q$15:$AB$18,4,FALSE)*Index!AB$21</f>
        <v>210000</v>
      </c>
      <c r="AC47" s="15">
        <f>HLOOKUP(AC$7,가정!$Q$15:$AB$18,4,FALSE)*Index!AC$21</f>
        <v>210000</v>
      </c>
      <c r="AD47" s="15">
        <f>HLOOKUP(AD$7,가정!$Q$15:$AB$18,4,FALSE)*Index!AD$21</f>
        <v>210000</v>
      </c>
      <c r="AE47" s="15">
        <f>HLOOKUP(AE$7,가정!$Q$15:$AB$18,4,FALSE)*Index!AE$21</f>
        <v>210000</v>
      </c>
      <c r="AF47" s="15">
        <f>HLOOKUP(AF$7,가정!$Q$15:$AB$18,4,FALSE)*Index!AF$21</f>
        <v>262500</v>
      </c>
      <c r="AG47" s="15">
        <f>HLOOKUP(AG$7,가정!$Q$15:$AB$18,4,FALSE)*Index!AG$21</f>
        <v>262500</v>
      </c>
      <c r="AH47" s="15">
        <f>HLOOKUP(AH$7,가정!$Q$15:$AB$18,4,FALSE)*Index!AH$21</f>
        <v>210000</v>
      </c>
      <c r="AI47" s="15">
        <f>HLOOKUP(AI$7,가정!$Q$15:$AB$18,4,FALSE)*Index!AI$21</f>
        <v>210000</v>
      </c>
      <c r="AJ47" s="15">
        <f>HLOOKUP(AJ$7,가정!$Q$15:$AB$18,4,FALSE)*Index!AJ$21</f>
        <v>210000</v>
      </c>
      <c r="AK47" s="15">
        <f>HLOOKUP(AK$7,가정!$Q$15:$AB$18,4,FALSE)*Index!AK$21</f>
        <v>262500</v>
      </c>
      <c r="AL47" s="15">
        <f>HLOOKUP(AL$7,가정!$Q$15:$AB$18,4,FALSE)*Index!AL$21</f>
        <v>275625</v>
      </c>
      <c r="AM47" s="15">
        <f>HLOOKUP(AM$7,가정!$Q$15:$AB$18,4,FALSE)*Index!AM$21</f>
        <v>275625</v>
      </c>
      <c r="AN47" s="15">
        <f>HLOOKUP(AN$7,가정!$Q$15:$AB$18,4,FALSE)*Index!AN$21</f>
        <v>220500</v>
      </c>
      <c r="AO47" s="15">
        <f>HLOOKUP(AO$7,가정!$Q$15:$AB$18,4,FALSE)*Index!AO$21</f>
        <v>220500</v>
      </c>
      <c r="AP47" s="15">
        <f>HLOOKUP(AP$7,가정!$Q$15:$AB$18,4,FALSE)*Index!AP$21</f>
        <v>220500</v>
      </c>
      <c r="AQ47" s="15">
        <f>HLOOKUP(AQ$7,가정!$Q$15:$AB$18,4,FALSE)*Index!AQ$21</f>
        <v>220500</v>
      </c>
      <c r="AR47" s="15">
        <f>HLOOKUP(AR$7,가정!$Q$15:$AB$18,4,FALSE)*Index!AR$21</f>
        <v>275625</v>
      </c>
      <c r="AS47" s="15">
        <f>HLOOKUP(AS$7,가정!$Q$15:$AB$18,4,FALSE)*Index!AS$21</f>
        <v>275625</v>
      </c>
      <c r="AT47" s="15">
        <f>HLOOKUP(AT$7,가정!$Q$15:$AB$18,4,FALSE)*Index!AT$21</f>
        <v>220500</v>
      </c>
      <c r="AU47" s="15">
        <f>HLOOKUP(AU$7,가정!$Q$15:$AB$18,4,FALSE)*Index!AU$21</f>
        <v>220500</v>
      </c>
      <c r="AV47" s="15">
        <f>HLOOKUP(AV$7,가정!$Q$15:$AB$18,4,FALSE)*Index!AV$21</f>
        <v>220500</v>
      </c>
      <c r="AW47" s="15">
        <f>HLOOKUP(AW$7,가정!$Q$15:$AB$18,4,FALSE)*Index!AW$21</f>
        <v>275625</v>
      </c>
      <c r="AX47" s="15">
        <f>HLOOKUP(AX$7,가정!$Q$15:$AB$18,4,FALSE)*Index!AX$21</f>
        <v>0</v>
      </c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C02EC-7CBE-2E48-BE5C-BD1C275C1B02}">
  <sheetPr codeName="Sheet6"/>
  <dimension ref="A1:BC53"/>
  <sheetViews>
    <sheetView topLeftCell="A6" zoomScale="120" zoomScaleNormal="120" workbookViewId="0">
      <selection activeCell="N47" sqref="N47"/>
    </sheetView>
  </sheetViews>
  <sheetFormatPr baseColWidth="10" defaultRowHeight="18"/>
  <cols>
    <col min="1" max="5" width="2.7109375" customWidth="1"/>
    <col min="7" max="7" width="11.140625" bestFit="1" customWidth="1"/>
    <col min="12" max="12" width="2.7109375" customWidth="1"/>
    <col min="13" max="14" width="11.28515625" bestFit="1" customWidth="1"/>
    <col min="15" max="54" width="11.140625" bestFit="1" customWidth="1"/>
  </cols>
  <sheetData>
    <row r="1" spans="1:55">
      <c r="A1" s="8" t="s">
        <v>51</v>
      </c>
      <c r="B1" s="6"/>
      <c r="C1" s="6"/>
      <c r="D1" s="6"/>
      <c r="E1" s="6"/>
      <c r="F1" s="6"/>
      <c r="G1" s="6"/>
      <c r="H1" s="6"/>
      <c r="I1" s="6"/>
      <c r="J1" s="6"/>
      <c r="K1" s="6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</row>
    <row r="3" spans="1:55">
      <c r="B3" s="6" t="s">
        <v>16</v>
      </c>
      <c r="C3" s="6"/>
      <c r="D3" s="6"/>
      <c r="E3" s="6"/>
      <c r="F3" s="6"/>
      <c r="G3" s="6"/>
      <c r="H3" s="6"/>
      <c r="I3" s="6"/>
      <c r="J3" s="6"/>
      <c r="K3" s="6"/>
      <c r="M3" s="7">
        <f>Index!M3</f>
        <v>45261</v>
      </c>
      <c r="N3" s="7">
        <f>Index!N3</f>
        <v>45292</v>
      </c>
      <c r="O3" s="7">
        <f>Index!O3</f>
        <v>45323</v>
      </c>
      <c r="P3" s="7">
        <f>Index!P3</f>
        <v>45352</v>
      </c>
      <c r="Q3" s="7">
        <f>Index!Q3</f>
        <v>45383</v>
      </c>
      <c r="R3" s="7">
        <f>Index!R3</f>
        <v>45413</v>
      </c>
      <c r="S3" s="7">
        <f>Index!S3</f>
        <v>45444</v>
      </c>
      <c r="T3" s="7">
        <f>Index!T3</f>
        <v>45474</v>
      </c>
      <c r="U3" s="7">
        <f>Index!U3</f>
        <v>45505</v>
      </c>
      <c r="V3" s="7">
        <f>Index!V3</f>
        <v>45536</v>
      </c>
      <c r="W3" s="7">
        <f>Index!W3</f>
        <v>45566</v>
      </c>
      <c r="X3" s="7">
        <f>Index!X3</f>
        <v>45597</v>
      </c>
      <c r="Y3" s="7">
        <f>Index!Y3</f>
        <v>45627</v>
      </c>
      <c r="Z3" s="7">
        <f>Index!Z3</f>
        <v>45658</v>
      </c>
      <c r="AA3" s="7">
        <f>Index!AA3</f>
        <v>45689</v>
      </c>
      <c r="AB3" s="7">
        <f>Index!AB3</f>
        <v>45717</v>
      </c>
      <c r="AC3" s="7">
        <f>Index!AC3</f>
        <v>45748</v>
      </c>
      <c r="AD3" s="7">
        <f>Index!AD3</f>
        <v>45778</v>
      </c>
      <c r="AE3" s="7">
        <f>Index!AE3</f>
        <v>45809</v>
      </c>
      <c r="AF3" s="7">
        <f>Index!AF3</f>
        <v>45839</v>
      </c>
      <c r="AG3" s="7">
        <f>Index!AG3</f>
        <v>45870</v>
      </c>
      <c r="AH3" s="7">
        <f>Index!AH3</f>
        <v>45901</v>
      </c>
      <c r="AI3" s="7">
        <f>Index!AI3</f>
        <v>45931</v>
      </c>
      <c r="AJ3" s="7">
        <f>Index!AJ3</f>
        <v>45962</v>
      </c>
      <c r="AK3" s="7">
        <f>Index!AK3</f>
        <v>45992</v>
      </c>
      <c r="AL3" s="7">
        <f>Index!AL3</f>
        <v>46023</v>
      </c>
      <c r="AM3" s="7">
        <f>Index!AM3</f>
        <v>46054</v>
      </c>
      <c r="AN3" s="7">
        <f>Index!AN3</f>
        <v>46082</v>
      </c>
      <c r="AO3" s="7">
        <f>Index!AO3</f>
        <v>46113</v>
      </c>
      <c r="AP3" s="7">
        <f>Index!AP3</f>
        <v>46143</v>
      </c>
      <c r="AQ3" s="7">
        <f>Index!AQ3</f>
        <v>46174</v>
      </c>
      <c r="AR3" s="7">
        <f>Index!AR3</f>
        <v>46204</v>
      </c>
      <c r="AS3" s="7">
        <f>Index!AS3</f>
        <v>46235</v>
      </c>
      <c r="AT3" s="7">
        <f>Index!AT3</f>
        <v>46266</v>
      </c>
      <c r="AU3" s="7">
        <f>Index!AU3</f>
        <v>46296</v>
      </c>
      <c r="AV3" s="7">
        <f>Index!AV3</f>
        <v>46327</v>
      </c>
      <c r="AW3" s="7">
        <f>Index!AW3</f>
        <v>46357</v>
      </c>
      <c r="AX3" s="7">
        <f>Index!AX3</f>
        <v>46388</v>
      </c>
      <c r="AY3" s="7">
        <f>Index!AY3</f>
        <v>46419</v>
      </c>
      <c r="AZ3" s="7">
        <f>Index!AZ3</f>
        <v>46447</v>
      </c>
      <c r="BA3" s="7">
        <f>Index!BA3</f>
        <v>46478</v>
      </c>
      <c r="BB3" s="7">
        <f>Index!BB3</f>
        <v>46508</v>
      </c>
      <c r="BC3" s="2"/>
    </row>
    <row r="4" spans="1:55">
      <c r="B4" s="6" t="s">
        <v>17</v>
      </c>
      <c r="C4" s="6"/>
      <c r="D4" s="6"/>
      <c r="E4" s="6"/>
      <c r="F4" s="6"/>
      <c r="G4" s="6"/>
      <c r="H4" s="6"/>
      <c r="I4" s="6"/>
      <c r="J4" s="6"/>
      <c r="K4" s="6"/>
      <c r="M4" s="7">
        <f>Index!M4</f>
        <v>45291</v>
      </c>
      <c r="N4" s="7">
        <f>Index!N4</f>
        <v>45322</v>
      </c>
      <c r="O4" s="7">
        <f>Index!O4</f>
        <v>45351</v>
      </c>
      <c r="P4" s="7">
        <f>Index!P4</f>
        <v>45382</v>
      </c>
      <c r="Q4" s="7">
        <f>Index!Q4</f>
        <v>45412</v>
      </c>
      <c r="R4" s="7">
        <f>Index!R4</f>
        <v>45443</v>
      </c>
      <c r="S4" s="7">
        <f>Index!S4</f>
        <v>45473</v>
      </c>
      <c r="T4" s="7">
        <f>Index!T4</f>
        <v>45504</v>
      </c>
      <c r="U4" s="7">
        <f>Index!U4</f>
        <v>45535</v>
      </c>
      <c r="V4" s="7">
        <f>Index!V4</f>
        <v>45565</v>
      </c>
      <c r="W4" s="7">
        <f>Index!W4</f>
        <v>45596</v>
      </c>
      <c r="X4" s="7">
        <f>Index!X4</f>
        <v>45626</v>
      </c>
      <c r="Y4" s="7">
        <f>Index!Y4</f>
        <v>45657</v>
      </c>
      <c r="Z4" s="7">
        <f>Index!Z4</f>
        <v>45688</v>
      </c>
      <c r="AA4" s="7">
        <f>Index!AA4</f>
        <v>45716</v>
      </c>
      <c r="AB4" s="7">
        <f>Index!AB4</f>
        <v>45747</v>
      </c>
      <c r="AC4" s="7">
        <f>Index!AC4</f>
        <v>45777</v>
      </c>
      <c r="AD4" s="7">
        <f>Index!AD4</f>
        <v>45808</v>
      </c>
      <c r="AE4" s="7">
        <f>Index!AE4</f>
        <v>45838</v>
      </c>
      <c r="AF4" s="7">
        <f>Index!AF4</f>
        <v>45869</v>
      </c>
      <c r="AG4" s="7">
        <f>Index!AG4</f>
        <v>45900</v>
      </c>
      <c r="AH4" s="7">
        <f>Index!AH4</f>
        <v>45930</v>
      </c>
      <c r="AI4" s="7">
        <f>Index!AI4</f>
        <v>45961</v>
      </c>
      <c r="AJ4" s="7">
        <f>Index!AJ4</f>
        <v>45991</v>
      </c>
      <c r="AK4" s="7">
        <f>Index!AK4</f>
        <v>46022</v>
      </c>
      <c r="AL4" s="7">
        <f>Index!AL4</f>
        <v>46053</v>
      </c>
      <c r="AM4" s="7">
        <f>Index!AM4</f>
        <v>46081</v>
      </c>
      <c r="AN4" s="7">
        <f>Index!AN4</f>
        <v>46112</v>
      </c>
      <c r="AO4" s="7">
        <f>Index!AO4</f>
        <v>46142</v>
      </c>
      <c r="AP4" s="7">
        <f>Index!AP4</f>
        <v>46173</v>
      </c>
      <c r="AQ4" s="7">
        <f>Index!AQ4</f>
        <v>46203</v>
      </c>
      <c r="AR4" s="7">
        <f>Index!AR4</f>
        <v>46234</v>
      </c>
      <c r="AS4" s="7">
        <f>Index!AS4</f>
        <v>46265</v>
      </c>
      <c r="AT4" s="7">
        <f>Index!AT4</f>
        <v>46295</v>
      </c>
      <c r="AU4" s="7">
        <f>Index!AU4</f>
        <v>46326</v>
      </c>
      <c r="AV4" s="7">
        <f>Index!AV4</f>
        <v>46356</v>
      </c>
      <c r="AW4" s="7">
        <f>Index!AW4</f>
        <v>46387</v>
      </c>
      <c r="AX4" s="7">
        <f>Index!AX4</f>
        <v>46418</v>
      </c>
      <c r="AY4" s="7">
        <f>Index!AY4</f>
        <v>46446</v>
      </c>
      <c r="AZ4" s="7">
        <f>Index!AZ4</f>
        <v>46477</v>
      </c>
      <c r="BA4" s="7">
        <f>Index!BA4</f>
        <v>46507</v>
      </c>
      <c r="BB4" s="7">
        <f>Index!BB4</f>
        <v>46538</v>
      </c>
      <c r="BC4" s="2"/>
    </row>
    <row r="5" spans="1:55">
      <c r="B5" s="6" t="s">
        <v>18</v>
      </c>
      <c r="C5" s="6"/>
      <c r="D5" s="6"/>
      <c r="E5" s="6"/>
      <c r="F5" s="6"/>
      <c r="G5" s="6"/>
      <c r="H5" s="6"/>
      <c r="I5" s="6"/>
      <c r="J5" s="6"/>
      <c r="K5" s="6"/>
      <c r="M5" s="6">
        <f>Index!M5</f>
        <v>2023</v>
      </c>
      <c r="N5" s="6">
        <f>Index!N5</f>
        <v>2024</v>
      </c>
      <c r="O5" s="6">
        <f>Index!O5</f>
        <v>2024</v>
      </c>
      <c r="P5" s="6">
        <f>Index!P5</f>
        <v>2024</v>
      </c>
      <c r="Q5" s="6">
        <f>Index!Q5</f>
        <v>2024</v>
      </c>
      <c r="R5" s="6">
        <f>Index!R5</f>
        <v>2024</v>
      </c>
      <c r="S5" s="6">
        <f>Index!S5</f>
        <v>2024</v>
      </c>
      <c r="T5" s="6">
        <f>Index!T5</f>
        <v>2024</v>
      </c>
      <c r="U5" s="6">
        <f>Index!U5</f>
        <v>2024</v>
      </c>
      <c r="V5" s="6">
        <f>Index!V5</f>
        <v>2024</v>
      </c>
      <c r="W5" s="6">
        <f>Index!W5</f>
        <v>2024</v>
      </c>
      <c r="X5" s="6">
        <f>Index!X5</f>
        <v>2024</v>
      </c>
      <c r="Y5" s="6">
        <f>Index!Y5</f>
        <v>2024</v>
      </c>
      <c r="Z5" s="6">
        <f>Index!Z5</f>
        <v>2025</v>
      </c>
      <c r="AA5" s="6">
        <f>Index!AA5</f>
        <v>2025</v>
      </c>
      <c r="AB5" s="6">
        <f>Index!AB5</f>
        <v>2025</v>
      </c>
      <c r="AC5" s="6">
        <f>Index!AC5</f>
        <v>2025</v>
      </c>
      <c r="AD5" s="6">
        <f>Index!AD5</f>
        <v>2025</v>
      </c>
      <c r="AE5" s="6">
        <f>Index!AE5</f>
        <v>2025</v>
      </c>
      <c r="AF5" s="6">
        <f>Index!AF5</f>
        <v>2025</v>
      </c>
      <c r="AG5" s="6">
        <f>Index!AG5</f>
        <v>2025</v>
      </c>
      <c r="AH5" s="6">
        <f>Index!AH5</f>
        <v>2025</v>
      </c>
      <c r="AI5" s="6">
        <f>Index!AI5</f>
        <v>2025</v>
      </c>
      <c r="AJ5" s="6">
        <f>Index!AJ5</f>
        <v>2025</v>
      </c>
      <c r="AK5" s="6">
        <f>Index!AK5</f>
        <v>2025</v>
      </c>
      <c r="AL5" s="6">
        <f>Index!AL5</f>
        <v>2026</v>
      </c>
      <c r="AM5" s="6">
        <f>Index!AM5</f>
        <v>2026</v>
      </c>
      <c r="AN5" s="6">
        <f>Index!AN5</f>
        <v>2026</v>
      </c>
      <c r="AO5" s="6">
        <f>Index!AO5</f>
        <v>2026</v>
      </c>
      <c r="AP5" s="6">
        <f>Index!AP5</f>
        <v>2026</v>
      </c>
      <c r="AQ5" s="6">
        <f>Index!AQ5</f>
        <v>2026</v>
      </c>
      <c r="AR5" s="6">
        <f>Index!AR5</f>
        <v>2026</v>
      </c>
      <c r="AS5" s="6">
        <f>Index!AS5</f>
        <v>2026</v>
      </c>
      <c r="AT5" s="6">
        <f>Index!AT5</f>
        <v>2026</v>
      </c>
      <c r="AU5" s="6">
        <f>Index!AU5</f>
        <v>2026</v>
      </c>
      <c r="AV5" s="6">
        <f>Index!AV5</f>
        <v>2026</v>
      </c>
      <c r="AW5" s="6">
        <f>Index!AW5</f>
        <v>2026</v>
      </c>
      <c r="AX5" s="6">
        <f>Index!AX5</f>
        <v>2027</v>
      </c>
      <c r="AY5" s="6">
        <f>Index!AY5</f>
        <v>2027</v>
      </c>
      <c r="AZ5" s="6">
        <f>Index!AZ5</f>
        <v>2027</v>
      </c>
      <c r="BA5" s="6">
        <f>Index!BA5</f>
        <v>2027</v>
      </c>
      <c r="BB5" s="6">
        <f>Index!BB5</f>
        <v>2027</v>
      </c>
    </row>
    <row r="6" spans="1:55">
      <c r="B6" s="6" t="s">
        <v>35</v>
      </c>
      <c r="C6" s="6"/>
      <c r="D6" s="6"/>
      <c r="E6" s="6"/>
      <c r="F6" s="6"/>
      <c r="G6" s="6"/>
      <c r="H6" s="6"/>
      <c r="I6" s="6"/>
      <c r="J6" s="6"/>
      <c r="K6" s="6"/>
      <c r="M6" s="6">
        <f>Index!M6</f>
        <v>0</v>
      </c>
      <c r="N6" s="6">
        <f>Index!N6</f>
        <v>1</v>
      </c>
      <c r="O6" s="6">
        <f>Index!O6</f>
        <v>1</v>
      </c>
      <c r="P6" s="6">
        <f>Index!P6</f>
        <v>1</v>
      </c>
      <c r="Q6" s="6">
        <f>Index!Q6</f>
        <v>1</v>
      </c>
      <c r="R6" s="6">
        <f>Index!R6</f>
        <v>1</v>
      </c>
      <c r="S6" s="6">
        <f>Index!S6</f>
        <v>1</v>
      </c>
      <c r="T6" s="6">
        <f>Index!T6</f>
        <v>1</v>
      </c>
      <c r="U6" s="6">
        <f>Index!U6</f>
        <v>1</v>
      </c>
      <c r="V6" s="6">
        <f>Index!V6</f>
        <v>1</v>
      </c>
      <c r="W6" s="6">
        <f>Index!W6</f>
        <v>1</v>
      </c>
      <c r="X6" s="6">
        <f>Index!X6</f>
        <v>1</v>
      </c>
      <c r="Y6" s="6">
        <f>Index!Y6</f>
        <v>1</v>
      </c>
      <c r="Z6" s="6">
        <f>Index!Z6</f>
        <v>2</v>
      </c>
      <c r="AA6" s="6">
        <f>Index!AA6</f>
        <v>2</v>
      </c>
      <c r="AB6" s="6">
        <f>Index!AB6</f>
        <v>2</v>
      </c>
      <c r="AC6" s="6">
        <f>Index!AC6</f>
        <v>2</v>
      </c>
      <c r="AD6" s="6">
        <f>Index!AD6</f>
        <v>2</v>
      </c>
      <c r="AE6" s="6">
        <f>Index!AE6</f>
        <v>2</v>
      </c>
      <c r="AF6" s="6">
        <f>Index!AF6</f>
        <v>2</v>
      </c>
      <c r="AG6" s="6">
        <f>Index!AG6</f>
        <v>2</v>
      </c>
      <c r="AH6" s="6">
        <f>Index!AH6</f>
        <v>2</v>
      </c>
      <c r="AI6" s="6">
        <f>Index!AI6</f>
        <v>2</v>
      </c>
      <c r="AJ6" s="6">
        <f>Index!AJ6</f>
        <v>2</v>
      </c>
      <c r="AK6" s="6">
        <f>Index!AK6</f>
        <v>2</v>
      </c>
      <c r="AL6" s="6">
        <f>Index!AL6</f>
        <v>3</v>
      </c>
      <c r="AM6" s="6">
        <f>Index!AM6</f>
        <v>3</v>
      </c>
      <c r="AN6" s="6">
        <f>Index!AN6</f>
        <v>3</v>
      </c>
      <c r="AO6" s="6">
        <f>Index!AO6</f>
        <v>3</v>
      </c>
      <c r="AP6" s="6">
        <f>Index!AP6</f>
        <v>3</v>
      </c>
      <c r="AQ6" s="6">
        <f>Index!AQ6</f>
        <v>3</v>
      </c>
      <c r="AR6" s="6">
        <f>Index!AR6</f>
        <v>3</v>
      </c>
      <c r="AS6" s="6">
        <f>Index!AS6</f>
        <v>3</v>
      </c>
      <c r="AT6" s="6">
        <f>Index!AT6</f>
        <v>3</v>
      </c>
      <c r="AU6" s="6">
        <f>Index!AU6</f>
        <v>3</v>
      </c>
      <c r="AV6" s="6">
        <f>Index!AV6</f>
        <v>3</v>
      </c>
      <c r="AW6" s="6">
        <f>Index!AW6</f>
        <v>3</v>
      </c>
      <c r="AX6" s="6">
        <f>Index!AX6</f>
        <v>4</v>
      </c>
      <c r="AY6" s="6">
        <f>Index!AY6</f>
        <v>4</v>
      </c>
      <c r="AZ6" s="6">
        <f>Index!AZ6</f>
        <v>4</v>
      </c>
      <c r="BA6" s="6">
        <f>Index!BA6</f>
        <v>4</v>
      </c>
      <c r="BB6" s="6">
        <f>Index!BB6</f>
        <v>4</v>
      </c>
    </row>
    <row r="7" spans="1:55">
      <c r="B7" s="6" t="s">
        <v>19</v>
      </c>
      <c r="C7" s="6"/>
      <c r="D7" s="6"/>
      <c r="E7" s="6"/>
      <c r="F7" s="6"/>
      <c r="G7" s="6"/>
      <c r="H7" s="6"/>
      <c r="I7" s="6"/>
      <c r="J7" s="6"/>
      <c r="K7" s="6"/>
      <c r="M7" s="6">
        <f>Index!M7</f>
        <v>12</v>
      </c>
      <c r="N7" s="6">
        <f>Index!N7</f>
        <v>1</v>
      </c>
      <c r="O7" s="6">
        <f>Index!O7</f>
        <v>2</v>
      </c>
      <c r="P7" s="6">
        <f>Index!P7</f>
        <v>3</v>
      </c>
      <c r="Q7" s="6">
        <f>Index!Q7</f>
        <v>4</v>
      </c>
      <c r="R7" s="6">
        <f>Index!R7</f>
        <v>5</v>
      </c>
      <c r="S7" s="6">
        <f>Index!S7</f>
        <v>6</v>
      </c>
      <c r="T7" s="6">
        <f>Index!T7</f>
        <v>7</v>
      </c>
      <c r="U7" s="6">
        <f>Index!U7</f>
        <v>8</v>
      </c>
      <c r="V7" s="6">
        <f>Index!V7</f>
        <v>9</v>
      </c>
      <c r="W7" s="6">
        <f>Index!W7</f>
        <v>10</v>
      </c>
      <c r="X7" s="6">
        <f>Index!X7</f>
        <v>11</v>
      </c>
      <c r="Y7" s="6">
        <f>Index!Y7</f>
        <v>12</v>
      </c>
      <c r="Z7" s="6">
        <f>Index!Z7</f>
        <v>1</v>
      </c>
      <c r="AA7" s="6">
        <f>Index!AA7</f>
        <v>2</v>
      </c>
      <c r="AB7" s="6">
        <f>Index!AB7</f>
        <v>3</v>
      </c>
      <c r="AC7" s="6">
        <f>Index!AC7</f>
        <v>4</v>
      </c>
      <c r="AD7" s="6">
        <f>Index!AD7</f>
        <v>5</v>
      </c>
      <c r="AE7" s="6">
        <f>Index!AE7</f>
        <v>6</v>
      </c>
      <c r="AF7" s="6">
        <f>Index!AF7</f>
        <v>7</v>
      </c>
      <c r="AG7" s="6">
        <f>Index!AG7</f>
        <v>8</v>
      </c>
      <c r="AH7" s="6">
        <f>Index!AH7</f>
        <v>9</v>
      </c>
      <c r="AI7" s="6">
        <f>Index!AI7</f>
        <v>10</v>
      </c>
      <c r="AJ7" s="6">
        <f>Index!AJ7</f>
        <v>11</v>
      </c>
      <c r="AK7" s="6">
        <f>Index!AK7</f>
        <v>12</v>
      </c>
      <c r="AL7" s="6">
        <f>Index!AL7</f>
        <v>1</v>
      </c>
      <c r="AM7" s="6">
        <f>Index!AM7</f>
        <v>2</v>
      </c>
      <c r="AN7" s="6">
        <f>Index!AN7</f>
        <v>3</v>
      </c>
      <c r="AO7" s="6">
        <f>Index!AO7</f>
        <v>4</v>
      </c>
      <c r="AP7" s="6">
        <f>Index!AP7</f>
        <v>5</v>
      </c>
      <c r="AQ7" s="6">
        <f>Index!AQ7</f>
        <v>6</v>
      </c>
      <c r="AR7" s="6">
        <f>Index!AR7</f>
        <v>7</v>
      </c>
      <c r="AS7" s="6">
        <f>Index!AS7</f>
        <v>8</v>
      </c>
      <c r="AT7" s="6">
        <f>Index!AT7</f>
        <v>9</v>
      </c>
      <c r="AU7" s="6">
        <f>Index!AU7</f>
        <v>10</v>
      </c>
      <c r="AV7" s="6">
        <f>Index!AV7</f>
        <v>11</v>
      </c>
      <c r="AW7" s="6">
        <f>Index!AW7</f>
        <v>12</v>
      </c>
      <c r="AX7" s="6">
        <f>Index!AX7</f>
        <v>1</v>
      </c>
      <c r="AY7" s="6">
        <f>Index!AY7</f>
        <v>2</v>
      </c>
      <c r="AZ7" s="6">
        <f>Index!AZ7</f>
        <v>3</v>
      </c>
      <c r="BA7" s="6">
        <f>Index!BA7</f>
        <v>4</v>
      </c>
      <c r="BB7" s="6">
        <f>Index!BB7</f>
        <v>5</v>
      </c>
    </row>
    <row r="8" spans="1:55">
      <c r="B8" s="6" t="s">
        <v>20</v>
      </c>
      <c r="C8" s="6"/>
      <c r="D8" s="6"/>
      <c r="E8" s="6"/>
      <c r="F8" s="6"/>
      <c r="G8" s="6"/>
      <c r="H8" s="6"/>
      <c r="I8" s="6"/>
      <c r="J8" s="6"/>
      <c r="K8" s="6"/>
      <c r="M8" s="6">
        <f>Index!M8</f>
        <v>31</v>
      </c>
      <c r="N8" s="6">
        <f>Index!N8</f>
        <v>31</v>
      </c>
      <c r="O8" s="6">
        <f>Index!O8</f>
        <v>29</v>
      </c>
      <c r="P8" s="6">
        <f>Index!P8</f>
        <v>31</v>
      </c>
      <c r="Q8" s="6">
        <f>Index!Q8</f>
        <v>30</v>
      </c>
      <c r="R8" s="6">
        <f>Index!R8</f>
        <v>31</v>
      </c>
      <c r="S8" s="6">
        <f>Index!S8</f>
        <v>30</v>
      </c>
      <c r="T8" s="6">
        <f>Index!T8</f>
        <v>31</v>
      </c>
      <c r="U8" s="6">
        <f>Index!U8</f>
        <v>31</v>
      </c>
      <c r="V8" s="6">
        <f>Index!V8</f>
        <v>30</v>
      </c>
      <c r="W8" s="6">
        <f>Index!W8</f>
        <v>31</v>
      </c>
      <c r="X8" s="6">
        <f>Index!X8</f>
        <v>30</v>
      </c>
      <c r="Y8" s="6">
        <f>Index!Y8</f>
        <v>31</v>
      </c>
      <c r="Z8" s="6">
        <f>Index!Z8</f>
        <v>31</v>
      </c>
      <c r="AA8" s="6">
        <f>Index!AA8</f>
        <v>28</v>
      </c>
      <c r="AB8" s="6">
        <f>Index!AB8</f>
        <v>31</v>
      </c>
      <c r="AC8" s="6">
        <f>Index!AC8</f>
        <v>30</v>
      </c>
      <c r="AD8" s="6">
        <f>Index!AD8</f>
        <v>31</v>
      </c>
      <c r="AE8" s="6">
        <f>Index!AE8</f>
        <v>30</v>
      </c>
      <c r="AF8" s="6">
        <f>Index!AF8</f>
        <v>31</v>
      </c>
      <c r="AG8" s="6">
        <f>Index!AG8</f>
        <v>31</v>
      </c>
      <c r="AH8" s="6">
        <f>Index!AH8</f>
        <v>30</v>
      </c>
      <c r="AI8" s="6">
        <f>Index!AI8</f>
        <v>31</v>
      </c>
      <c r="AJ8" s="6">
        <f>Index!AJ8</f>
        <v>30</v>
      </c>
      <c r="AK8" s="6">
        <f>Index!AK8</f>
        <v>31</v>
      </c>
      <c r="AL8" s="6">
        <f>Index!AL8</f>
        <v>31</v>
      </c>
      <c r="AM8" s="6">
        <f>Index!AM8</f>
        <v>28</v>
      </c>
      <c r="AN8" s="6">
        <f>Index!AN8</f>
        <v>31</v>
      </c>
      <c r="AO8" s="6">
        <f>Index!AO8</f>
        <v>30</v>
      </c>
      <c r="AP8" s="6">
        <f>Index!AP8</f>
        <v>31</v>
      </c>
      <c r="AQ8" s="6">
        <f>Index!AQ8</f>
        <v>30</v>
      </c>
      <c r="AR8" s="6">
        <f>Index!AR8</f>
        <v>31</v>
      </c>
      <c r="AS8" s="6">
        <f>Index!AS8</f>
        <v>31</v>
      </c>
      <c r="AT8" s="6">
        <f>Index!AT8</f>
        <v>30</v>
      </c>
      <c r="AU8" s="6">
        <f>Index!AU8</f>
        <v>31</v>
      </c>
      <c r="AV8" s="6">
        <f>Index!AV8</f>
        <v>30</v>
      </c>
      <c r="AW8" s="6">
        <f>Index!AW8</f>
        <v>31</v>
      </c>
      <c r="AX8" s="6">
        <f>Index!AX8</f>
        <v>31</v>
      </c>
      <c r="AY8" s="6">
        <f>Index!AY8</f>
        <v>28</v>
      </c>
      <c r="AZ8" s="6">
        <f>Index!AZ8</f>
        <v>31</v>
      </c>
      <c r="BA8" s="6">
        <f>Index!BA8</f>
        <v>30</v>
      </c>
      <c r="BB8" s="6">
        <f>Index!BB8</f>
        <v>31</v>
      </c>
    </row>
    <row r="9" spans="1:55">
      <c r="B9" s="6" t="s">
        <v>21</v>
      </c>
      <c r="C9" s="6"/>
      <c r="D9" s="6"/>
      <c r="E9" s="6"/>
      <c r="F9" s="6"/>
      <c r="G9" s="6"/>
      <c r="H9" s="6"/>
      <c r="I9" s="6"/>
      <c r="J9" s="6"/>
      <c r="K9" s="6"/>
      <c r="M9" s="6">
        <f>Index!M9</f>
        <v>365</v>
      </c>
      <c r="N9" s="6">
        <f>Index!N9</f>
        <v>366</v>
      </c>
      <c r="O9" s="6">
        <f>Index!O9</f>
        <v>366</v>
      </c>
      <c r="P9" s="6">
        <f>Index!P9</f>
        <v>366</v>
      </c>
      <c r="Q9" s="6">
        <f>Index!Q9</f>
        <v>366</v>
      </c>
      <c r="R9" s="6">
        <f>Index!R9</f>
        <v>366</v>
      </c>
      <c r="S9" s="6">
        <f>Index!S9</f>
        <v>366</v>
      </c>
      <c r="T9" s="6">
        <f>Index!T9</f>
        <v>366</v>
      </c>
      <c r="U9" s="6">
        <f>Index!U9</f>
        <v>366</v>
      </c>
      <c r="V9" s="6">
        <f>Index!V9</f>
        <v>366</v>
      </c>
      <c r="W9" s="6">
        <f>Index!W9</f>
        <v>366</v>
      </c>
      <c r="X9" s="6">
        <f>Index!X9</f>
        <v>366</v>
      </c>
      <c r="Y9" s="6">
        <f>Index!Y9</f>
        <v>366</v>
      </c>
      <c r="Z9" s="6">
        <f>Index!Z9</f>
        <v>365</v>
      </c>
      <c r="AA9" s="6">
        <f>Index!AA9</f>
        <v>365</v>
      </c>
      <c r="AB9" s="6">
        <f>Index!AB9</f>
        <v>365</v>
      </c>
      <c r="AC9" s="6">
        <f>Index!AC9</f>
        <v>365</v>
      </c>
      <c r="AD9" s="6">
        <f>Index!AD9</f>
        <v>365</v>
      </c>
      <c r="AE9" s="6">
        <f>Index!AE9</f>
        <v>365</v>
      </c>
      <c r="AF9" s="6">
        <f>Index!AF9</f>
        <v>365</v>
      </c>
      <c r="AG9" s="6">
        <f>Index!AG9</f>
        <v>365</v>
      </c>
      <c r="AH9" s="6">
        <f>Index!AH9</f>
        <v>365</v>
      </c>
      <c r="AI9" s="6">
        <f>Index!AI9</f>
        <v>365</v>
      </c>
      <c r="AJ9" s="6">
        <f>Index!AJ9</f>
        <v>365</v>
      </c>
      <c r="AK9" s="6">
        <f>Index!AK9</f>
        <v>365</v>
      </c>
      <c r="AL9" s="6">
        <f>Index!AL9</f>
        <v>365</v>
      </c>
      <c r="AM9" s="6">
        <f>Index!AM9</f>
        <v>365</v>
      </c>
      <c r="AN9" s="6">
        <f>Index!AN9</f>
        <v>365</v>
      </c>
      <c r="AO9" s="6">
        <f>Index!AO9</f>
        <v>365</v>
      </c>
      <c r="AP9" s="6">
        <f>Index!AP9</f>
        <v>365</v>
      </c>
      <c r="AQ9" s="6">
        <f>Index!AQ9</f>
        <v>365</v>
      </c>
      <c r="AR9" s="6">
        <f>Index!AR9</f>
        <v>365</v>
      </c>
      <c r="AS9" s="6">
        <f>Index!AS9</f>
        <v>365</v>
      </c>
      <c r="AT9" s="6">
        <f>Index!AT9</f>
        <v>365</v>
      </c>
      <c r="AU9" s="6">
        <f>Index!AU9</f>
        <v>365</v>
      </c>
      <c r="AV9" s="6">
        <f>Index!AV9</f>
        <v>365</v>
      </c>
      <c r="AW9" s="6">
        <f>Index!AW9</f>
        <v>365</v>
      </c>
      <c r="AX9" s="6">
        <f>Index!AX9</f>
        <v>365</v>
      </c>
      <c r="AY9" s="6">
        <f>Index!AY9</f>
        <v>365</v>
      </c>
      <c r="AZ9" s="6">
        <f>Index!AZ9</f>
        <v>365</v>
      </c>
      <c r="BA9" s="6">
        <f>Index!BA9</f>
        <v>365</v>
      </c>
      <c r="BB9" s="6">
        <f>Index!BB9</f>
        <v>365</v>
      </c>
    </row>
    <row r="12" spans="1:55">
      <c r="B12" s="14" t="s">
        <v>51</v>
      </c>
    </row>
    <row r="13" spans="1:55">
      <c r="B13" s="6" t="s">
        <v>23</v>
      </c>
      <c r="C13" s="6"/>
      <c r="D13" s="6"/>
      <c r="E13" s="6"/>
      <c r="F13" s="6"/>
      <c r="G13" s="10" t="s">
        <v>24</v>
      </c>
      <c r="H13" s="10" t="s">
        <v>25</v>
      </c>
      <c r="I13" s="10" t="s">
        <v>26</v>
      </c>
      <c r="J13" s="10" t="s">
        <v>27</v>
      </c>
      <c r="K13" s="10" t="s">
        <v>28</v>
      </c>
      <c r="M13" s="7">
        <f>M$4</f>
        <v>45291</v>
      </c>
      <c r="N13" s="7">
        <f t="shared" ref="N13:BB13" si="0">N$4</f>
        <v>45322</v>
      </c>
      <c r="O13" s="7">
        <f t="shared" si="0"/>
        <v>45351</v>
      </c>
      <c r="P13" s="7">
        <f t="shared" si="0"/>
        <v>45382</v>
      </c>
      <c r="Q13" s="7">
        <f t="shared" si="0"/>
        <v>45412</v>
      </c>
      <c r="R13" s="7">
        <f t="shared" si="0"/>
        <v>45443</v>
      </c>
      <c r="S13" s="7">
        <f t="shared" si="0"/>
        <v>45473</v>
      </c>
      <c r="T13" s="7">
        <f t="shared" si="0"/>
        <v>45504</v>
      </c>
      <c r="U13" s="7">
        <f t="shared" si="0"/>
        <v>45535</v>
      </c>
      <c r="V13" s="7">
        <f t="shared" si="0"/>
        <v>45565</v>
      </c>
      <c r="W13" s="7">
        <f t="shared" si="0"/>
        <v>45596</v>
      </c>
      <c r="X13" s="7">
        <f t="shared" si="0"/>
        <v>45626</v>
      </c>
      <c r="Y13" s="7">
        <f t="shared" si="0"/>
        <v>45657</v>
      </c>
      <c r="Z13" s="7">
        <f t="shared" si="0"/>
        <v>45688</v>
      </c>
      <c r="AA13" s="7">
        <f t="shared" si="0"/>
        <v>45716</v>
      </c>
      <c r="AB13" s="7">
        <f t="shared" si="0"/>
        <v>45747</v>
      </c>
      <c r="AC13" s="7">
        <f t="shared" si="0"/>
        <v>45777</v>
      </c>
      <c r="AD13" s="7">
        <f t="shared" si="0"/>
        <v>45808</v>
      </c>
      <c r="AE13" s="7">
        <f t="shared" si="0"/>
        <v>45838</v>
      </c>
      <c r="AF13" s="7">
        <f t="shared" si="0"/>
        <v>45869</v>
      </c>
      <c r="AG13" s="7">
        <f t="shared" si="0"/>
        <v>45900</v>
      </c>
      <c r="AH13" s="7">
        <f t="shared" si="0"/>
        <v>45930</v>
      </c>
      <c r="AI13" s="7">
        <f t="shared" si="0"/>
        <v>45961</v>
      </c>
      <c r="AJ13" s="7">
        <f t="shared" si="0"/>
        <v>45991</v>
      </c>
      <c r="AK13" s="7">
        <f t="shared" si="0"/>
        <v>46022</v>
      </c>
      <c r="AL13" s="7">
        <f t="shared" si="0"/>
        <v>46053</v>
      </c>
      <c r="AM13" s="7">
        <f t="shared" si="0"/>
        <v>46081</v>
      </c>
      <c r="AN13" s="7">
        <f t="shared" si="0"/>
        <v>46112</v>
      </c>
      <c r="AO13" s="7">
        <f t="shared" si="0"/>
        <v>46142</v>
      </c>
      <c r="AP13" s="7">
        <f t="shared" si="0"/>
        <v>46173</v>
      </c>
      <c r="AQ13" s="7">
        <f t="shared" si="0"/>
        <v>46203</v>
      </c>
      <c r="AR13" s="7">
        <f t="shared" si="0"/>
        <v>46234</v>
      </c>
      <c r="AS13" s="7">
        <f t="shared" si="0"/>
        <v>46265</v>
      </c>
      <c r="AT13" s="7">
        <f t="shared" si="0"/>
        <v>46295</v>
      </c>
      <c r="AU13" s="7">
        <f t="shared" si="0"/>
        <v>46326</v>
      </c>
      <c r="AV13" s="7">
        <f t="shared" si="0"/>
        <v>46356</v>
      </c>
      <c r="AW13" s="7">
        <f t="shared" si="0"/>
        <v>46387</v>
      </c>
      <c r="AX13" s="7">
        <f t="shared" si="0"/>
        <v>46418</v>
      </c>
      <c r="AY13" s="7">
        <f t="shared" si="0"/>
        <v>46446</v>
      </c>
      <c r="AZ13" s="7">
        <f t="shared" si="0"/>
        <v>46477</v>
      </c>
      <c r="BA13" s="7">
        <f t="shared" si="0"/>
        <v>46507</v>
      </c>
      <c r="BB13" s="7">
        <f t="shared" si="0"/>
        <v>46538</v>
      </c>
      <c r="BC13" s="2"/>
    </row>
    <row r="14" spans="1:55">
      <c r="B14" s="11" t="s">
        <v>51</v>
      </c>
      <c r="C14" s="11"/>
      <c r="D14" s="11"/>
      <c r="E14" s="11"/>
      <c r="F14" s="11"/>
      <c r="G14" s="12"/>
      <c r="H14" s="12"/>
      <c r="I14" s="12"/>
      <c r="J14" s="11"/>
      <c r="K14" s="11"/>
      <c r="M14" s="16">
        <f>SUM(M15:M17)</f>
        <v>0</v>
      </c>
      <c r="N14" s="16">
        <f t="shared" ref="N14:AX14" si="1">SUM(N15:N17)</f>
        <v>159953.97103825136</v>
      </c>
      <c r="O14" s="16">
        <f t="shared" si="1"/>
        <v>148919.85355191256</v>
      </c>
      <c r="P14" s="16">
        <f t="shared" si="1"/>
        <v>128896.27103825136</v>
      </c>
      <c r="Q14" s="16">
        <f t="shared" si="1"/>
        <v>125480.26229508196</v>
      </c>
      <c r="R14" s="16">
        <f t="shared" si="1"/>
        <v>130012.27103825136</v>
      </c>
      <c r="S14" s="16">
        <f t="shared" si="1"/>
        <v>120728.26229508196</v>
      </c>
      <c r="T14" s="16">
        <f t="shared" si="1"/>
        <v>149953.97103825136</v>
      </c>
      <c r="U14" s="16">
        <f t="shared" si="1"/>
        <v>149953.97103825136</v>
      </c>
      <c r="V14" s="16">
        <f t="shared" si="1"/>
        <v>126560.26229508196</v>
      </c>
      <c r="W14" s="16">
        <f t="shared" si="1"/>
        <v>130012.27103825136</v>
      </c>
      <c r="X14" s="16">
        <f t="shared" si="1"/>
        <v>120728.26229508196</v>
      </c>
      <c r="Y14" s="16">
        <f t="shared" si="1"/>
        <v>161116.47103825136</v>
      </c>
      <c r="Z14" s="16">
        <f t="shared" si="1"/>
        <v>166185.59047945205</v>
      </c>
      <c r="AA14" s="16">
        <f t="shared" si="1"/>
        <v>150906.18301369861</v>
      </c>
      <c r="AB14" s="16">
        <f t="shared" si="1"/>
        <v>115661.44547945206</v>
      </c>
      <c r="AC14" s="16">
        <f t="shared" si="1"/>
        <v>109123.42465753425</v>
      </c>
      <c r="AD14" s="16">
        <f t="shared" si="1"/>
        <v>117967.84547945205</v>
      </c>
      <c r="AE14" s="16">
        <f t="shared" si="1"/>
        <v>125640.22465753426</v>
      </c>
      <c r="AF14" s="16">
        <f t="shared" si="1"/>
        <v>155885.59047945205</v>
      </c>
      <c r="AG14" s="16">
        <f t="shared" si="1"/>
        <v>155885.59047945205</v>
      </c>
      <c r="AH14" s="16">
        <f t="shared" si="1"/>
        <v>131666.62465753424</v>
      </c>
      <c r="AI14" s="16">
        <f t="shared" si="1"/>
        <v>135265.84547945205</v>
      </c>
      <c r="AJ14" s="16">
        <f t="shared" si="1"/>
        <v>125640.22465753426</v>
      </c>
      <c r="AK14" s="16">
        <f t="shared" si="1"/>
        <v>167387.61547945207</v>
      </c>
      <c r="AL14" s="16">
        <f t="shared" si="1"/>
        <v>172524.72720342467</v>
      </c>
      <c r="AM14" s="16">
        <f t="shared" si="1"/>
        <v>156641.65856438357</v>
      </c>
      <c r="AN14" s="16">
        <f t="shared" si="1"/>
        <v>139401.90415342466</v>
      </c>
      <c r="AO14" s="16">
        <f t="shared" si="1"/>
        <v>135692.18789041098</v>
      </c>
      <c r="AP14" s="16">
        <f t="shared" si="1"/>
        <v>140593.60615342465</v>
      </c>
      <c r="AQ14" s="16">
        <f t="shared" si="1"/>
        <v>130617.84389041096</v>
      </c>
      <c r="AR14" s="16">
        <f t="shared" si="1"/>
        <v>161915.72720342467</v>
      </c>
      <c r="AS14" s="16">
        <f t="shared" si="1"/>
        <v>161915.72720342467</v>
      </c>
      <c r="AT14" s="16">
        <f t="shared" si="1"/>
        <v>136845.44789041096</v>
      </c>
      <c r="AU14" s="16">
        <f t="shared" si="1"/>
        <v>140593.60615342465</v>
      </c>
      <c r="AV14" s="16">
        <f t="shared" si="1"/>
        <v>130617.84389041096</v>
      </c>
      <c r="AW14" s="16">
        <f t="shared" si="1"/>
        <v>173767.69545342465</v>
      </c>
      <c r="AX14" s="16">
        <f t="shared" si="1"/>
        <v>0</v>
      </c>
      <c r="AY14" s="11"/>
      <c r="AZ14" s="11"/>
      <c r="BA14" s="11"/>
      <c r="BB14" s="11"/>
    </row>
    <row r="15" spans="1:55">
      <c r="B15" s="11"/>
      <c r="C15" t="s">
        <v>72</v>
      </c>
      <c r="G15" s="1"/>
      <c r="M15" s="15">
        <f>M21+M25+M30</f>
        <v>0</v>
      </c>
      <c r="N15" s="15">
        <f t="shared" ref="N15:AV15" si="2">N21+N25+N30</f>
        <v>68964.899999999994</v>
      </c>
      <c r="O15" s="15">
        <f t="shared" si="2"/>
        <v>61220.4</v>
      </c>
      <c r="P15" s="15">
        <f t="shared" si="2"/>
        <v>57907.199999999997</v>
      </c>
      <c r="Q15" s="15">
        <f t="shared" si="2"/>
        <v>56136</v>
      </c>
      <c r="R15" s="15">
        <f t="shared" si="2"/>
        <v>59023.199999999997</v>
      </c>
      <c r="S15" s="15">
        <f t="shared" si="2"/>
        <v>51384</v>
      </c>
      <c r="T15" s="15">
        <f t="shared" si="2"/>
        <v>68964.899999999994</v>
      </c>
      <c r="U15" s="15">
        <f t="shared" si="2"/>
        <v>68964.899999999994</v>
      </c>
      <c r="V15" s="15">
        <f t="shared" si="2"/>
        <v>57216</v>
      </c>
      <c r="W15" s="15">
        <f t="shared" si="2"/>
        <v>59023.199999999997</v>
      </c>
      <c r="X15" s="15">
        <f t="shared" si="2"/>
        <v>51384</v>
      </c>
      <c r="Y15" s="15">
        <f t="shared" si="2"/>
        <v>70127.399999999994</v>
      </c>
      <c r="Z15" s="15">
        <f t="shared" si="2"/>
        <v>71300.384999999995</v>
      </c>
      <c r="AA15" s="15">
        <f t="shared" si="2"/>
        <v>61216.319999999992</v>
      </c>
      <c r="AB15" s="15">
        <f t="shared" si="2"/>
        <v>41376.239999999998</v>
      </c>
      <c r="AC15" s="15">
        <f t="shared" si="2"/>
        <v>36570</v>
      </c>
      <c r="AD15" s="15">
        <f t="shared" si="2"/>
        <v>43682.64</v>
      </c>
      <c r="AE15" s="15">
        <f t="shared" si="2"/>
        <v>53086.8</v>
      </c>
      <c r="AF15" s="15">
        <f t="shared" si="2"/>
        <v>71300.384999999995</v>
      </c>
      <c r="AG15" s="15">
        <f t="shared" si="2"/>
        <v>71300.384999999995</v>
      </c>
      <c r="AH15" s="15">
        <f t="shared" si="2"/>
        <v>59113.2</v>
      </c>
      <c r="AI15" s="15">
        <f t="shared" si="2"/>
        <v>60980.639999999999</v>
      </c>
      <c r="AJ15" s="15">
        <f t="shared" si="2"/>
        <v>53086.8</v>
      </c>
      <c r="AK15" s="15">
        <f t="shared" si="2"/>
        <v>72502.41</v>
      </c>
      <c r="AL15" s="15">
        <f t="shared" si="2"/>
        <v>73719.261450000005</v>
      </c>
      <c r="AM15" s="15">
        <f t="shared" si="2"/>
        <v>63291.3024</v>
      </c>
      <c r="AN15" s="15">
        <f t="shared" si="2"/>
        <v>61814.438399999999</v>
      </c>
      <c r="AO15" s="15">
        <f t="shared" si="2"/>
        <v>59923.091999999997</v>
      </c>
      <c r="AP15" s="15">
        <f t="shared" si="2"/>
        <v>63006.140399999997</v>
      </c>
      <c r="AQ15" s="15">
        <f t="shared" si="2"/>
        <v>54848.747999999992</v>
      </c>
      <c r="AR15" s="15">
        <f t="shared" si="2"/>
        <v>73719.261450000005</v>
      </c>
      <c r="AS15" s="15">
        <f t="shared" si="2"/>
        <v>73719.261450000005</v>
      </c>
      <c r="AT15" s="15">
        <f t="shared" si="2"/>
        <v>61076.351999999999</v>
      </c>
      <c r="AU15" s="15">
        <f t="shared" si="2"/>
        <v>63006.140399999997</v>
      </c>
      <c r="AV15" s="15">
        <f t="shared" si="2"/>
        <v>54848.747999999992</v>
      </c>
      <c r="AW15" s="15">
        <f t="shared" ref="AW15:AX15" si="3">AW21+AW25+AW30</f>
        <v>74962.229699999996</v>
      </c>
      <c r="AX15" s="15">
        <f t="shared" si="3"/>
        <v>0</v>
      </c>
    </row>
    <row r="16" spans="1:55">
      <c r="B16" s="11"/>
      <c r="C16" t="s">
        <v>53</v>
      </c>
      <c r="G16" s="1"/>
      <c r="H16" s="1"/>
      <c r="M16" s="15">
        <f>M37</f>
        <v>0</v>
      </c>
      <c r="N16" s="15">
        <f t="shared" ref="N16:AV16" si="4">N37</f>
        <v>40000</v>
      </c>
      <c r="O16" s="15">
        <f t="shared" si="4"/>
        <v>40000</v>
      </c>
      <c r="P16" s="15">
        <f t="shared" si="4"/>
        <v>20000</v>
      </c>
      <c r="Q16" s="15">
        <f t="shared" si="4"/>
        <v>20000</v>
      </c>
      <c r="R16" s="15">
        <f t="shared" si="4"/>
        <v>20000</v>
      </c>
      <c r="S16" s="15">
        <f t="shared" si="4"/>
        <v>20000</v>
      </c>
      <c r="T16" s="15">
        <f t="shared" si="4"/>
        <v>30000</v>
      </c>
      <c r="U16" s="15">
        <f t="shared" si="4"/>
        <v>30000</v>
      </c>
      <c r="V16" s="15">
        <f t="shared" si="4"/>
        <v>20000</v>
      </c>
      <c r="W16" s="15">
        <f t="shared" si="4"/>
        <v>20000</v>
      </c>
      <c r="X16" s="15">
        <f t="shared" si="4"/>
        <v>20000</v>
      </c>
      <c r="Y16" s="15">
        <f t="shared" si="4"/>
        <v>40000</v>
      </c>
      <c r="Z16" s="15">
        <f t="shared" si="4"/>
        <v>41200</v>
      </c>
      <c r="AA16" s="15">
        <f t="shared" si="4"/>
        <v>41200</v>
      </c>
      <c r="AB16" s="15">
        <f t="shared" si="4"/>
        <v>20600</v>
      </c>
      <c r="AC16" s="15">
        <f t="shared" si="4"/>
        <v>20600</v>
      </c>
      <c r="AD16" s="15">
        <f t="shared" si="4"/>
        <v>20600</v>
      </c>
      <c r="AE16" s="15">
        <f t="shared" si="4"/>
        <v>20600</v>
      </c>
      <c r="AF16" s="15">
        <f t="shared" si="4"/>
        <v>30900</v>
      </c>
      <c r="AG16" s="15">
        <f t="shared" si="4"/>
        <v>30900</v>
      </c>
      <c r="AH16" s="15">
        <f t="shared" si="4"/>
        <v>20600</v>
      </c>
      <c r="AI16" s="15">
        <f t="shared" si="4"/>
        <v>20600</v>
      </c>
      <c r="AJ16" s="15">
        <f t="shared" si="4"/>
        <v>20600</v>
      </c>
      <c r="AK16" s="15">
        <f t="shared" si="4"/>
        <v>41200</v>
      </c>
      <c r="AL16" s="15">
        <f t="shared" si="4"/>
        <v>42436</v>
      </c>
      <c r="AM16" s="15">
        <f t="shared" si="4"/>
        <v>42436</v>
      </c>
      <c r="AN16" s="15">
        <f t="shared" si="4"/>
        <v>21218</v>
      </c>
      <c r="AO16" s="15">
        <f t="shared" si="4"/>
        <v>21218</v>
      </c>
      <c r="AP16" s="15">
        <f t="shared" si="4"/>
        <v>21218</v>
      </c>
      <c r="AQ16" s="15">
        <f t="shared" si="4"/>
        <v>21218</v>
      </c>
      <c r="AR16" s="15">
        <f t="shared" si="4"/>
        <v>31827</v>
      </c>
      <c r="AS16" s="15">
        <f t="shared" si="4"/>
        <v>31827</v>
      </c>
      <c r="AT16" s="15">
        <f t="shared" si="4"/>
        <v>21218</v>
      </c>
      <c r="AU16" s="15">
        <f t="shared" si="4"/>
        <v>21218</v>
      </c>
      <c r="AV16" s="15">
        <f t="shared" si="4"/>
        <v>21218</v>
      </c>
      <c r="AW16" s="15">
        <f t="shared" ref="AW16:AX16" si="5">AW37</f>
        <v>42436</v>
      </c>
      <c r="AX16" s="15">
        <f t="shared" si="5"/>
        <v>0</v>
      </c>
    </row>
    <row r="17" spans="2:55">
      <c r="B17" s="11"/>
      <c r="C17" t="s">
        <v>38</v>
      </c>
      <c r="H17" s="1"/>
      <c r="M17" s="15">
        <f>M43+M46+M49+M51</f>
        <v>0</v>
      </c>
      <c r="N17" s="15">
        <f t="shared" ref="N17:AV17" si="6">N43+N46+N49+N51</f>
        <v>50989.071038251364</v>
      </c>
      <c r="O17" s="15">
        <f t="shared" si="6"/>
        <v>47699.453551912564</v>
      </c>
      <c r="P17" s="15">
        <f t="shared" si="6"/>
        <v>50989.071038251364</v>
      </c>
      <c r="Q17" s="15">
        <f t="shared" si="6"/>
        <v>49344.262295081964</v>
      </c>
      <c r="R17" s="15">
        <f t="shared" si="6"/>
        <v>50989.071038251364</v>
      </c>
      <c r="S17" s="15">
        <f t="shared" si="6"/>
        <v>49344.262295081964</v>
      </c>
      <c r="T17" s="15">
        <f t="shared" si="6"/>
        <v>50989.071038251364</v>
      </c>
      <c r="U17" s="15">
        <f t="shared" si="6"/>
        <v>50989.071038251364</v>
      </c>
      <c r="V17" s="15">
        <f t="shared" si="6"/>
        <v>49344.262295081964</v>
      </c>
      <c r="W17" s="15">
        <f t="shared" si="6"/>
        <v>50989.071038251364</v>
      </c>
      <c r="X17" s="15">
        <f t="shared" si="6"/>
        <v>49344.262295081964</v>
      </c>
      <c r="Y17" s="15">
        <f t="shared" si="6"/>
        <v>50989.071038251364</v>
      </c>
      <c r="Z17" s="15">
        <f t="shared" si="6"/>
        <v>53685.205479452052</v>
      </c>
      <c r="AA17" s="15">
        <f t="shared" si="6"/>
        <v>48489.863013698632</v>
      </c>
      <c r="AB17" s="15">
        <f t="shared" si="6"/>
        <v>53685.205479452052</v>
      </c>
      <c r="AC17" s="15">
        <f t="shared" si="6"/>
        <v>51953.424657534255</v>
      </c>
      <c r="AD17" s="15">
        <f t="shared" si="6"/>
        <v>53685.205479452052</v>
      </c>
      <c r="AE17" s="15">
        <f t="shared" si="6"/>
        <v>51953.424657534255</v>
      </c>
      <c r="AF17" s="15">
        <f t="shared" si="6"/>
        <v>53685.205479452052</v>
      </c>
      <c r="AG17" s="15">
        <f t="shared" si="6"/>
        <v>53685.205479452052</v>
      </c>
      <c r="AH17" s="15">
        <f t="shared" si="6"/>
        <v>51953.424657534255</v>
      </c>
      <c r="AI17" s="15">
        <f t="shared" si="6"/>
        <v>53685.205479452052</v>
      </c>
      <c r="AJ17" s="15">
        <f t="shared" si="6"/>
        <v>51953.424657534255</v>
      </c>
      <c r="AK17" s="15">
        <f t="shared" si="6"/>
        <v>53685.205479452052</v>
      </c>
      <c r="AL17" s="15">
        <f t="shared" si="6"/>
        <v>56369.465753424665</v>
      </c>
      <c r="AM17" s="15">
        <f t="shared" si="6"/>
        <v>50914.356164383571</v>
      </c>
      <c r="AN17" s="15">
        <f t="shared" si="6"/>
        <v>56369.465753424665</v>
      </c>
      <c r="AO17" s="15">
        <f t="shared" si="6"/>
        <v>54551.095890410965</v>
      </c>
      <c r="AP17" s="15">
        <f t="shared" si="6"/>
        <v>56369.465753424665</v>
      </c>
      <c r="AQ17" s="15">
        <f t="shared" si="6"/>
        <v>54551.095890410965</v>
      </c>
      <c r="AR17" s="15">
        <f t="shared" si="6"/>
        <v>56369.465753424665</v>
      </c>
      <c r="AS17" s="15">
        <f t="shared" si="6"/>
        <v>56369.465753424665</v>
      </c>
      <c r="AT17" s="15">
        <f t="shared" si="6"/>
        <v>54551.095890410965</v>
      </c>
      <c r="AU17" s="15">
        <f t="shared" si="6"/>
        <v>56369.465753424665</v>
      </c>
      <c r="AV17" s="15">
        <f t="shared" si="6"/>
        <v>54551.095890410965</v>
      </c>
      <c r="AW17" s="15">
        <f t="shared" ref="AW17:AX17" si="7">AW43+AW46+AW49+AW51</f>
        <v>56369.465753424665</v>
      </c>
      <c r="AX17" s="15">
        <f t="shared" si="7"/>
        <v>0</v>
      </c>
    </row>
    <row r="19" spans="2:55">
      <c r="B19" s="14" t="s">
        <v>72</v>
      </c>
    </row>
    <row r="20" spans="2:55">
      <c r="B20" s="6" t="s">
        <v>23</v>
      </c>
      <c r="C20" s="6"/>
      <c r="D20" s="6"/>
      <c r="E20" s="6"/>
      <c r="F20" s="6"/>
      <c r="G20" s="10" t="s">
        <v>24</v>
      </c>
      <c r="H20" s="10" t="s">
        <v>25</v>
      </c>
      <c r="I20" s="10" t="s">
        <v>26</v>
      </c>
      <c r="J20" s="10" t="s">
        <v>27</v>
      </c>
      <c r="K20" s="10" t="s">
        <v>28</v>
      </c>
      <c r="M20" s="7">
        <f>M$4</f>
        <v>45291</v>
      </c>
      <c r="N20" s="7">
        <f t="shared" ref="N20:BB20" si="8">N$4</f>
        <v>45322</v>
      </c>
      <c r="O20" s="7">
        <f t="shared" si="8"/>
        <v>45351</v>
      </c>
      <c r="P20" s="7">
        <f t="shared" si="8"/>
        <v>45382</v>
      </c>
      <c r="Q20" s="7">
        <f t="shared" si="8"/>
        <v>45412</v>
      </c>
      <c r="R20" s="7">
        <f t="shared" si="8"/>
        <v>45443</v>
      </c>
      <c r="S20" s="7">
        <f t="shared" si="8"/>
        <v>45473</v>
      </c>
      <c r="T20" s="7">
        <f t="shared" si="8"/>
        <v>45504</v>
      </c>
      <c r="U20" s="7">
        <f t="shared" si="8"/>
        <v>45535</v>
      </c>
      <c r="V20" s="7">
        <f t="shared" si="8"/>
        <v>45565</v>
      </c>
      <c r="W20" s="7">
        <f t="shared" si="8"/>
        <v>45596</v>
      </c>
      <c r="X20" s="7">
        <f t="shared" si="8"/>
        <v>45626</v>
      </c>
      <c r="Y20" s="7">
        <f t="shared" si="8"/>
        <v>45657</v>
      </c>
      <c r="Z20" s="7">
        <f t="shared" si="8"/>
        <v>45688</v>
      </c>
      <c r="AA20" s="7">
        <f t="shared" si="8"/>
        <v>45716</v>
      </c>
      <c r="AB20" s="7">
        <f t="shared" si="8"/>
        <v>45747</v>
      </c>
      <c r="AC20" s="7">
        <f t="shared" si="8"/>
        <v>45777</v>
      </c>
      <c r="AD20" s="7">
        <f t="shared" si="8"/>
        <v>45808</v>
      </c>
      <c r="AE20" s="7">
        <f t="shared" si="8"/>
        <v>45838</v>
      </c>
      <c r="AF20" s="7">
        <f t="shared" si="8"/>
        <v>45869</v>
      </c>
      <c r="AG20" s="7">
        <f t="shared" si="8"/>
        <v>45900</v>
      </c>
      <c r="AH20" s="7">
        <f t="shared" si="8"/>
        <v>45930</v>
      </c>
      <c r="AI20" s="7">
        <f t="shared" si="8"/>
        <v>45961</v>
      </c>
      <c r="AJ20" s="7">
        <f t="shared" si="8"/>
        <v>45991</v>
      </c>
      <c r="AK20" s="7">
        <f t="shared" si="8"/>
        <v>46022</v>
      </c>
      <c r="AL20" s="7">
        <f t="shared" si="8"/>
        <v>46053</v>
      </c>
      <c r="AM20" s="7">
        <f t="shared" si="8"/>
        <v>46081</v>
      </c>
      <c r="AN20" s="7">
        <f t="shared" si="8"/>
        <v>46112</v>
      </c>
      <c r="AO20" s="7">
        <f t="shared" si="8"/>
        <v>46142</v>
      </c>
      <c r="AP20" s="7">
        <f t="shared" si="8"/>
        <v>46173</v>
      </c>
      <c r="AQ20" s="7">
        <f t="shared" si="8"/>
        <v>46203</v>
      </c>
      <c r="AR20" s="7">
        <f t="shared" si="8"/>
        <v>46234</v>
      </c>
      <c r="AS20" s="7">
        <f t="shared" si="8"/>
        <v>46265</v>
      </c>
      <c r="AT20" s="7">
        <f t="shared" si="8"/>
        <v>46295</v>
      </c>
      <c r="AU20" s="7">
        <f t="shared" si="8"/>
        <v>46326</v>
      </c>
      <c r="AV20" s="7">
        <f t="shared" si="8"/>
        <v>46356</v>
      </c>
      <c r="AW20" s="7">
        <f t="shared" si="8"/>
        <v>46387</v>
      </c>
      <c r="AX20" s="7">
        <f t="shared" si="8"/>
        <v>46418</v>
      </c>
      <c r="AY20" s="7">
        <f t="shared" si="8"/>
        <v>46446</v>
      </c>
      <c r="AZ20" s="7">
        <f t="shared" si="8"/>
        <v>46477</v>
      </c>
      <c r="BA20" s="7">
        <f t="shared" si="8"/>
        <v>46507</v>
      </c>
      <c r="BB20" s="7">
        <f t="shared" si="8"/>
        <v>46538</v>
      </c>
      <c r="BC20" s="2"/>
    </row>
    <row r="21" spans="2:55">
      <c r="B21" s="11" t="s">
        <v>8</v>
      </c>
      <c r="C21" s="11"/>
      <c r="D21" s="11"/>
      <c r="E21" s="11"/>
      <c r="F21" s="11"/>
      <c r="G21" s="12"/>
      <c r="H21" s="12"/>
      <c r="I21" s="12"/>
      <c r="J21" s="11"/>
      <c r="K21" s="11"/>
      <c r="M21" s="16">
        <f>SUM(M22:M24)</f>
        <v>0</v>
      </c>
      <c r="N21" s="16">
        <f t="shared" ref="N21:AX21" si="9">SUM(N22:N24)</f>
        <v>35092</v>
      </c>
      <c r="O21" s="16">
        <f t="shared" si="9"/>
        <v>30972</v>
      </c>
      <c r="P21" s="16">
        <f t="shared" si="9"/>
        <v>30504</v>
      </c>
      <c r="Q21" s="16">
        <f t="shared" si="9"/>
        <v>29520</v>
      </c>
      <c r="R21" s="16">
        <f t="shared" si="9"/>
        <v>31124</v>
      </c>
      <c r="S21" s="16">
        <f t="shared" si="9"/>
        <v>26880</v>
      </c>
      <c r="T21" s="16">
        <f t="shared" si="9"/>
        <v>35092</v>
      </c>
      <c r="U21" s="16">
        <f t="shared" si="9"/>
        <v>35092</v>
      </c>
      <c r="V21" s="16">
        <f t="shared" si="9"/>
        <v>30120</v>
      </c>
      <c r="W21" s="16">
        <f t="shared" si="9"/>
        <v>31124</v>
      </c>
      <c r="X21" s="16">
        <f t="shared" si="9"/>
        <v>26880</v>
      </c>
      <c r="Y21" s="16">
        <f t="shared" si="9"/>
        <v>35712</v>
      </c>
      <c r="Z21" s="16">
        <f t="shared" si="9"/>
        <v>36144.759999999995</v>
      </c>
      <c r="AA21" s="16">
        <f t="shared" si="9"/>
        <v>30801.119999999999</v>
      </c>
      <c r="AB21" s="16">
        <f t="shared" si="9"/>
        <v>21201.52</v>
      </c>
      <c r="AC21" s="16">
        <f t="shared" si="9"/>
        <v>18540</v>
      </c>
      <c r="AD21" s="16">
        <f t="shared" si="9"/>
        <v>22478.720000000001</v>
      </c>
      <c r="AE21" s="16">
        <f t="shared" si="9"/>
        <v>27686.400000000001</v>
      </c>
      <c r="AF21" s="16">
        <f t="shared" si="9"/>
        <v>36144.759999999995</v>
      </c>
      <c r="AG21" s="16">
        <f t="shared" si="9"/>
        <v>36144.759999999995</v>
      </c>
      <c r="AH21" s="16">
        <f t="shared" si="9"/>
        <v>31023.599999999999</v>
      </c>
      <c r="AI21" s="16">
        <f t="shared" si="9"/>
        <v>32057.72</v>
      </c>
      <c r="AJ21" s="16">
        <f t="shared" si="9"/>
        <v>27686.400000000001</v>
      </c>
      <c r="AK21" s="16">
        <f t="shared" si="9"/>
        <v>36783.360000000001</v>
      </c>
      <c r="AL21" s="16">
        <f t="shared" si="9"/>
        <v>37229.102800000001</v>
      </c>
      <c r="AM21" s="16">
        <f t="shared" si="9"/>
        <v>31725.153600000001</v>
      </c>
      <c r="AN21" s="16">
        <f t="shared" si="9"/>
        <v>32361.693599999999</v>
      </c>
      <c r="AO21" s="16">
        <f t="shared" si="9"/>
        <v>31317.767999999996</v>
      </c>
      <c r="AP21" s="16">
        <f t="shared" si="9"/>
        <v>33019.4516</v>
      </c>
      <c r="AQ21" s="16">
        <f t="shared" si="9"/>
        <v>28516.991999999998</v>
      </c>
      <c r="AR21" s="16">
        <f t="shared" si="9"/>
        <v>37229.102800000001</v>
      </c>
      <c r="AS21" s="16">
        <f t="shared" si="9"/>
        <v>37229.102800000001</v>
      </c>
      <c r="AT21" s="16">
        <f t="shared" si="9"/>
        <v>31954.307999999997</v>
      </c>
      <c r="AU21" s="16">
        <f t="shared" si="9"/>
        <v>33019.4516</v>
      </c>
      <c r="AV21" s="16">
        <f t="shared" si="9"/>
        <v>28516.991999999998</v>
      </c>
      <c r="AW21" s="16">
        <f t="shared" si="9"/>
        <v>37886.860799999995</v>
      </c>
      <c r="AX21" s="16">
        <f t="shared" si="9"/>
        <v>0</v>
      </c>
      <c r="AY21" s="11"/>
      <c r="AZ21" s="11"/>
      <c r="BA21" s="11"/>
      <c r="BB21" s="11"/>
    </row>
    <row r="22" spans="2:55">
      <c r="B22" s="11"/>
      <c r="C22" t="s">
        <v>5</v>
      </c>
      <c r="G22" s="17">
        <f>가정!T23</f>
        <v>10000</v>
      </c>
      <c r="H22" t="s">
        <v>55</v>
      </c>
      <c r="M22" s="15">
        <f>운영수입!M$38*$G22*Index!M$22/unit</f>
        <v>0</v>
      </c>
      <c r="N22" s="15">
        <f>운영수입!N$38*$G22*Index!N$22/unit</f>
        <v>11160</v>
      </c>
      <c r="O22" s="15">
        <f>운영수입!O$38*$G22*Index!O$22/unit</f>
        <v>9860</v>
      </c>
      <c r="P22" s="15">
        <f>운영수입!P$38*$G22*Index!P$22/unit</f>
        <v>9920</v>
      </c>
      <c r="Q22" s="15">
        <f>운영수입!Q$38*$G22*Index!Q$22/unit</f>
        <v>9600</v>
      </c>
      <c r="R22" s="15">
        <f>운영수입!R$38*$G22*Index!R$22/unit</f>
        <v>9920</v>
      </c>
      <c r="S22" s="15">
        <f>운영수입!S$38*$G22*Index!S$22/unit</f>
        <v>8400</v>
      </c>
      <c r="T22" s="15">
        <f>운영수입!T$38*$G22*Index!T$22/unit</f>
        <v>11160</v>
      </c>
      <c r="U22" s="15">
        <f>운영수입!U$38*$G22*Index!U$22/unit</f>
        <v>11160</v>
      </c>
      <c r="V22" s="15">
        <f>운영수입!V$38*$G22*Index!V$22/unit</f>
        <v>9600</v>
      </c>
      <c r="W22" s="15">
        <f>운영수입!W$38*$G22*Index!W$22/unit</f>
        <v>9920</v>
      </c>
      <c r="X22" s="15">
        <f>운영수입!X$38*$G22*Index!X$22/unit</f>
        <v>8400</v>
      </c>
      <c r="Y22" s="15">
        <f>운영수입!Y$38*$G22*Index!Y$22/unit</f>
        <v>11160</v>
      </c>
      <c r="Z22" s="15">
        <f>운영수입!Z$38*$G22*Index!Z$22/unit</f>
        <v>11494.8</v>
      </c>
      <c r="AA22" s="15">
        <f>운영수입!AA$38*$G22*Index!AA$22/unit</f>
        <v>9805.6</v>
      </c>
      <c r="AB22" s="15">
        <f>운영수입!AB$38*$G22*Index!AB$22/unit</f>
        <v>0</v>
      </c>
      <c r="AC22" s="15">
        <f>운영수입!AC$38*$G22*Index!AC$22/unit</f>
        <v>9888</v>
      </c>
      <c r="AD22" s="15">
        <f>운영수입!AD$38*$G22*Index!AD$22/unit</f>
        <v>10217.6</v>
      </c>
      <c r="AE22" s="15">
        <f>운영수입!AE$38*$G22*Index!AE$22/unit</f>
        <v>8652</v>
      </c>
      <c r="AF22" s="15">
        <f>운영수입!AF$38*$G22*Index!AF$22/unit</f>
        <v>11494.8</v>
      </c>
      <c r="AG22" s="15">
        <f>운영수입!AG$38*$G22*Index!AG$22/unit</f>
        <v>11494.8</v>
      </c>
      <c r="AH22" s="15">
        <f>운영수입!AH$38*$G22*Index!AH$22/unit</f>
        <v>9888</v>
      </c>
      <c r="AI22" s="15">
        <f>운영수입!AI$38*$G22*Index!AI$22/unit</f>
        <v>10217.6</v>
      </c>
      <c r="AJ22" s="15">
        <f>운영수입!AJ$38*$G22*Index!AJ$22/unit</f>
        <v>8652</v>
      </c>
      <c r="AK22" s="15">
        <f>운영수입!AK$38*$G22*Index!AK$22/unit</f>
        <v>11494.8</v>
      </c>
      <c r="AL22" s="15">
        <f>운영수입!AL$38*$G22*Index!AL$22/unit</f>
        <v>11839.644</v>
      </c>
      <c r="AM22" s="15">
        <f>운영수입!AM$38*$G22*Index!AM$22/unit</f>
        <v>10099.768</v>
      </c>
      <c r="AN22" s="15">
        <f>운영수입!AN$38*$G22*Index!AN$22/unit</f>
        <v>10524.128000000001</v>
      </c>
      <c r="AO22" s="15">
        <f>운영수입!AO$38*$G22*Index!AO$22/unit</f>
        <v>10184.64</v>
      </c>
      <c r="AP22" s="15">
        <f>운영수입!AP$38*$G22*Index!AP$22/unit</f>
        <v>10524.128000000001</v>
      </c>
      <c r="AQ22" s="15">
        <f>운영수입!AQ$38*$G22*Index!AQ$22/unit</f>
        <v>8911.56</v>
      </c>
      <c r="AR22" s="15">
        <f>운영수입!AR$38*$G22*Index!AR$22/unit</f>
        <v>11839.644</v>
      </c>
      <c r="AS22" s="15">
        <f>운영수입!AS$38*$G22*Index!AS$22/unit</f>
        <v>11839.644</v>
      </c>
      <c r="AT22" s="15">
        <f>운영수입!AT$38*$G22*Index!AT$22/unit</f>
        <v>10184.64</v>
      </c>
      <c r="AU22" s="15">
        <f>운영수입!AU$38*$G22*Index!AU$22/unit</f>
        <v>10524.128000000001</v>
      </c>
      <c r="AV22" s="15">
        <f>운영수입!AV$38*$G22*Index!AV$22/unit</f>
        <v>8911.56</v>
      </c>
      <c r="AW22" s="15">
        <f>운영수입!AW$38*$G22*Index!AW$22/unit</f>
        <v>11839.644</v>
      </c>
      <c r="AX22" s="15">
        <f>운영수입!AX$38*$G22*Index!AX$22/unit</f>
        <v>0</v>
      </c>
      <c r="AY22" s="15"/>
      <c r="AZ22" s="15"/>
      <c r="BA22" s="15"/>
      <c r="BB22" s="15"/>
    </row>
    <row r="23" spans="2:55">
      <c r="B23" s="11"/>
      <c r="C23" t="s">
        <v>6</v>
      </c>
      <c r="G23" s="17">
        <f>가정!T24</f>
        <v>12000</v>
      </c>
      <c r="H23" s="1" t="s">
        <v>55</v>
      </c>
      <c r="M23" s="15">
        <f>운영수입!M$39*$G23*Index!M$22/unit</f>
        <v>0</v>
      </c>
      <c r="N23" s="15">
        <f>운영수입!N$39*$G23*Index!N$22/unit</f>
        <v>13392</v>
      </c>
      <c r="O23" s="15">
        <f>운영수입!O$39*$G23*Index!O$22/unit</f>
        <v>11832</v>
      </c>
      <c r="P23" s="15">
        <f>운영수입!P$39*$G23*Index!P$22/unit</f>
        <v>11904</v>
      </c>
      <c r="Q23" s="15">
        <f>운영수입!Q$39*$G23*Index!Q$22/unit</f>
        <v>11520</v>
      </c>
      <c r="R23" s="15">
        <f>운영수입!R$39*$G23*Index!R$22/unit</f>
        <v>11904</v>
      </c>
      <c r="S23" s="15">
        <f>운영수입!S$39*$G23*Index!S$22/unit</f>
        <v>10080</v>
      </c>
      <c r="T23" s="15">
        <f>운영수입!T$39*$G23*Index!T$22/unit</f>
        <v>13392</v>
      </c>
      <c r="U23" s="15">
        <f>운영수입!U$39*$G23*Index!U$22/unit</f>
        <v>13392</v>
      </c>
      <c r="V23" s="15">
        <f>운영수입!V$39*$G23*Index!V$22/unit</f>
        <v>11520</v>
      </c>
      <c r="W23" s="15">
        <f>운영수입!W$39*$G23*Index!W$22/unit</f>
        <v>11904</v>
      </c>
      <c r="X23" s="15">
        <f>운영수입!X$39*$G23*Index!X$22/unit</f>
        <v>10080</v>
      </c>
      <c r="Y23" s="15">
        <f>운영수입!Y$39*$G23*Index!Y$22/unit</f>
        <v>13392</v>
      </c>
      <c r="Z23" s="15">
        <f>운영수입!Z$39*$G23*Index!Z$22/unit</f>
        <v>13793.76</v>
      </c>
      <c r="AA23" s="15">
        <f>운영수입!AA$39*$G23*Index!AA$22/unit</f>
        <v>11766.72</v>
      </c>
      <c r="AB23" s="15">
        <f>운영수입!AB$39*$G23*Index!AB$22/unit</f>
        <v>12261.12</v>
      </c>
      <c r="AC23" s="15">
        <f>운영수입!AC$39*$G23*Index!AC$22/unit</f>
        <v>0</v>
      </c>
      <c r="AD23" s="15">
        <f>운영수입!AD$39*$G23*Index!AD$22/unit</f>
        <v>12261.12</v>
      </c>
      <c r="AE23" s="15">
        <f>운영수입!AE$39*$G23*Index!AE$22/unit</f>
        <v>10382.4</v>
      </c>
      <c r="AF23" s="15">
        <f>운영수입!AF$39*$G23*Index!AF$22/unit</f>
        <v>13793.76</v>
      </c>
      <c r="AG23" s="15">
        <f>운영수입!AG$39*$G23*Index!AG$22/unit</f>
        <v>13793.76</v>
      </c>
      <c r="AH23" s="15">
        <f>운영수입!AH$39*$G23*Index!AH$22/unit</f>
        <v>11865.6</v>
      </c>
      <c r="AI23" s="15">
        <f>운영수입!AI$39*$G23*Index!AI$22/unit</f>
        <v>12261.12</v>
      </c>
      <c r="AJ23" s="15">
        <f>운영수입!AJ$39*$G23*Index!AJ$22/unit</f>
        <v>10382.4</v>
      </c>
      <c r="AK23" s="15">
        <f>운영수입!AK$39*$G23*Index!AK$22/unit</f>
        <v>13793.76</v>
      </c>
      <c r="AL23" s="15">
        <f>운영수입!AL$39*$G23*Index!AL$22/unit</f>
        <v>14207.572799999998</v>
      </c>
      <c r="AM23" s="15">
        <f>운영수입!AM$39*$G23*Index!AM$22/unit</f>
        <v>12119.721599999999</v>
      </c>
      <c r="AN23" s="15">
        <f>운영수입!AN$39*$G23*Index!AN$22/unit</f>
        <v>12628.953599999999</v>
      </c>
      <c r="AO23" s="15">
        <f>운영수입!AO$39*$G23*Index!AO$22/unit</f>
        <v>12221.567999999999</v>
      </c>
      <c r="AP23" s="15">
        <f>운영수입!AP$39*$G23*Index!AP$22/unit</f>
        <v>12628.953599999999</v>
      </c>
      <c r="AQ23" s="15">
        <f>운영수입!AQ$39*$G23*Index!AQ$22/unit</f>
        <v>10693.871999999999</v>
      </c>
      <c r="AR23" s="15">
        <f>운영수입!AR$39*$G23*Index!AR$22/unit</f>
        <v>14207.572799999998</v>
      </c>
      <c r="AS23" s="15">
        <f>운영수입!AS$39*$G23*Index!AS$22/unit</f>
        <v>14207.572799999998</v>
      </c>
      <c r="AT23" s="15">
        <f>운영수입!AT$39*$G23*Index!AT$22/unit</f>
        <v>12221.567999999999</v>
      </c>
      <c r="AU23" s="15">
        <f>운영수입!AU$39*$G23*Index!AU$22/unit</f>
        <v>12628.953599999999</v>
      </c>
      <c r="AV23" s="15">
        <f>운영수입!AV$39*$G23*Index!AV$22/unit</f>
        <v>10693.871999999999</v>
      </c>
      <c r="AW23" s="15">
        <f>운영수입!AW$39*$G23*Index!AW$22/unit</f>
        <v>14207.572799999998</v>
      </c>
      <c r="AX23" s="15">
        <f>운영수입!AX$39*$G23*Index!AX$22/unit</f>
        <v>0</v>
      </c>
      <c r="AY23" s="15"/>
      <c r="AZ23" s="15"/>
      <c r="BA23" s="15"/>
      <c r="BB23" s="15"/>
    </row>
    <row r="24" spans="2:55">
      <c r="B24" s="11"/>
      <c r="C24" t="s">
        <v>7</v>
      </c>
      <c r="G24" s="17">
        <f>가정!T25</f>
        <v>20000</v>
      </c>
      <c r="H24" s="1" t="s">
        <v>55</v>
      </c>
      <c r="M24" s="15">
        <f>운영수입!M$40*$G24*Index!M$22/unit</f>
        <v>0</v>
      </c>
      <c r="N24" s="15">
        <f>운영수입!N$40*$G24*Index!N$22/unit</f>
        <v>10540</v>
      </c>
      <c r="O24" s="15">
        <f>운영수입!O$40*$G24*Index!O$22/unit</f>
        <v>9280</v>
      </c>
      <c r="P24" s="15">
        <f>운영수입!P$40*$G24*Index!P$22/unit</f>
        <v>8680</v>
      </c>
      <c r="Q24" s="15">
        <f>운영수입!Q$40*$G24*Index!Q$22/unit</f>
        <v>8400</v>
      </c>
      <c r="R24" s="15">
        <f>운영수입!R$40*$G24*Index!R$22/unit</f>
        <v>9300</v>
      </c>
      <c r="S24" s="15">
        <f>운영수입!S$40*$G24*Index!S$22/unit</f>
        <v>8400</v>
      </c>
      <c r="T24" s="15">
        <f>운영수입!T$40*$G24*Index!T$22/unit</f>
        <v>10540</v>
      </c>
      <c r="U24" s="15">
        <f>운영수입!U$40*$G24*Index!U$22/unit</f>
        <v>10540</v>
      </c>
      <c r="V24" s="15">
        <f>운영수입!V$40*$G24*Index!V$22/unit</f>
        <v>9000</v>
      </c>
      <c r="W24" s="15">
        <f>운영수입!W$40*$G24*Index!W$22/unit</f>
        <v>9300</v>
      </c>
      <c r="X24" s="15">
        <f>운영수입!X$40*$G24*Index!X$22/unit</f>
        <v>8400</v>
      </c>
      <c r="Y24" s="15">
        <f>운영수입!Y$40*$G24*Index!Y$22/unit</f>
        <v>11160</v>
      </c>
      <c r="Z24" s="15">
        <f>운영수입!Z$40*$G24*Index!Z$22/unit</f>
        <v>10856.2</v>
      </c>
      <c r="AA24" s="15">
        <f>운영수입!AA$40*$G24*Index!AA$22/unit</f>
        <v>9228.7999999999993</v>
      </c>
      <c r="AB24" s="15">
        <f>운영수입!AB$40*$G24*Index!AB$22/unit</f>
        <v>8940.4</v>
      </c>
      <c r="AC24" s="15">
        <f>운영수입!AC$40*$G24*Index!AC$22/unit</f>
        <v>8652</v>
      </c>
      <c r="AD24" s="15">
        <f>운영수입!AD$40*$G24*Index!AD$22/unit</f>
        <v>0</v>
      </c>
      <c r="AE24" s="15">
        <f>운영수입!AE$40*$G24*Index!AE$22/unit</f>
        <v>8652</v>
      </c>
      <c r="AF24" s="15">
        <f>운영수입!AF$40*$G24*Index!AF$22/unit</f>
        <v>10856.2</v>
      </c>
      <c r="AG24" s="15">
        <f>운영수입!AG$40*$G24*Index!AG$22/unit</f>
        <v>10856.2</v>
      </c>
      <c r="AH24" s="15">
        <f>운영수입!AH$40*$G24*Index!AH$22/unit</f>
        <v>9270</v>
      </c>
      <c r="AI24" s="15">
        <f>운영수입!AI$40*$G24*Index!AI$22/unit</f>
        <v>9579</v>
      </c>
      <c r="AJ24" s="15">
        <f>운영수입!AJ$40*$G24*Index!AJ$22/unit</f>
        <v>8652</v>
      </c>
      <c r="AK24" s="15">
        <f>운영수입!AK$40*$G24*Index!AK$22/unit</f>
        <v>11494.8</v>
      </c>
      <c r="AL24" s="15">
        <f>운영수입!AL$40*$G24*Index!AL$22/unit</f>
        <v>11181.886</v>
      </c>
      <c r="AM24" s="15">
        <f>운영수입!AM$40*$G24*Index!AM$22/unit</f>
        <v>9505.6640000000007</v>
      </c>
      <c r="AN24" s="15">
        <f>운영수입!AN$40*$G24*Index!AN$22/unit</f>
        <v>9208.6119999999992</v>
      </c>
      <c r="AO24" s="15">
        <f>운영수입!AO$40*$G24*Index!AO$22/unit</f>
        <v>8911.56</v>
      </c>
      <c r="AP24" s="15">
        <f>운영수입!AP$40*$G24*Index!AP$22/unit</f>
        <v>9866.3700000000008</v>
      </c>
      <c r="AQ24" s="15">
        <f>운영수입!AQ$40*$G24*Index!AQ$22/unit</f>
        <v>8911.56</v>
      </c>
      <c r="AR24" s="15">
        <f>운영수입!AR$40*$G24*Index!AR$22/unit</f>
        <v>11181.886</v>
      </c>
      <c r="AS24" s="15">
        <f>운영수입!AS$40*$G24*Index!AS$22/unit</f>
        <v>11181.886</v>
      </c>
      <c r="AT24" s="15">
        <f>운영수입!AT$40*$G24*Index!AT$22/unit</f>
        <v>9548.1</v>
      </c>
      <c r="AU24" s="15">
        <f>운영수입!AU$40*$G24*Index!AU$22/unit</f>
        <v>9866.3700000000008</v>
      </c>
      <c r="AV24" s="15">
        <f>운영수입!AV$40*$G24*Index!AV$22/unit</f>
        <v>8911.56</v>
      </c>
      <c r="AW24" s="15">
        <f>운영수입!AW$40*$G24*Index!AW$22/unit</f>
        <v>11839.644</v>
      </c>
      <c r="AX24" s="15">
        <f>운영수입!AX$40*$G24*Index!AX$22/unit</f>
        <v>0</v>
      </c>
      <c r="AY24" s="15"/>
      <c r="AZ24" s="15"/>
      <c r="BA24" s="15"/>
      <c r="BB24" s="15"/>
    </row>
    <row r="25" spans="2:55">
      <c r="B25" s="11" t="s">
        <v>10</v>
      </c>
      <c r="C25" s="11"/>
      <c r="D25" s="11"/>
      <c r="E25" s="11"/>
      <c r="F25" s="11"/>
      <c r="G25" s="12"/>
      <c r="H25" s="12"/>
      <c r="I25" s="12"/>
      <c r="J25" s="11"/>
      <c r="K25" s="11"/>
      <c r="M25" s="16">
        <f>SUM(M26:M29)</f>
        <v>0</v>
      </c>
      <c r="N25" s="16">
        <f t="shared" ref="N25:AX25" si="10">SUM(N26:N29)</f>
        <v>20546</v>
      </c>
      <c r="O25" s="16">
        <f t="shared" si="10"/>
        <v>18486</v>
      </c>
      <c r="P25" s="16">
        <f t="shared" si="10"/>
        <v>18252</v>
      </c>
      <c r="Q25" s="16">
        <f t="shared" si="10"/>
        <v>17760</v>
      </c>
      <c r="R25" s="16">
        <f t="shared" si="10"/>
        <v>18562</v>
      </c>
      <c r="S25" s="16">
        <f t="shared" si="10"/>
        <v>16440</v>
      </c>
      <c r="T25" s="16">
        <f t="shared" si="10"/>
        <v>20546</v>
      </c>
      <c r="U25" s="16">
        <f t="shared" si="10"/>
        <v>20546</v>
      </c>
      <c r="V25" s="16">
        <f t="shared" si="10"/>
        <v>18060</v>
      </c>
      <c r="W25" s="16">
        <f t="shared" si="10"/>
        <v>18562</v>
      </c>
      <c r="X25" s="16">
        <f t="shared" si="10"/>
        <v>16440</v>
      </c>
      <c r="Y25" s="16">
        <f t="shared" si="10"/>
        <v>20856</v>
      </c>
      <c r="Z25" s="16">
        <f t="shared" si="10"/>
        <v>21162.379999999997</v>
      </c>
      <c r="AA25" s="16">
        <f t="shared" si="10"/>
        <v>18490.559999999998</v>
      </c>
      <c r="AB25" s="16">
        <f t="shared" si="10"/>
        <v>13690.76</v>
      </c>
      <c r="AC25" s="16">
        <f t="shared" si="10"/>
        <v>12360</v>
      </c>
      <c r="AD25" s="16">
        <f t="shared" si="10"/>
        <v>14329.36</v>
      </c>
      <c r="AE25" s="16">
        <f t="shared" si="10"/>
        <v>16933.2</v>
      </c>
      <c r="AF25" s="16">
        <f t="shared" si="10"/>
        <v>21162.379999999997</v>
      </c>
      <c r="AG25" s="16">
        <f t="shared" si="10"/>
        <v>21162.379999999997</v>
      </c>
      <c r="AH25" s="16">
        <f t="shared" si="10"/>
        <v>18601.8</v>
      </c>
      <c r="AI25" s="16">
        <f t="shared" si="10"/>
        <v>19118.86</v>
      </c>
      <c r="AJ25" s="16">
        <f t="shared" si="10"/>
        <v>16933.2</v>
      </c>
      <c r="AK25" s="16">
        <f t="shared" si="10"/>
        <v>21481.68</v>
      </c>
      <c r="AL25" s="16">
        <f t="shared" si="10"/>
        <v>21797.251400000001</v>
      </c>
      <c r="AM25" s="16">
        <f t="shared" si="10"/>
        <v>19045.2768</v>
      </c>
      <c r="AN25" s="16">
        <f t="shared" si="10"/>
        <v>19363.5468</v>
      </c>
      <c r="AO25" s="16">
        <f t="shared" si="10"/>
        <v>18841.583999999999</v>
      </c>
      <c r="AP25" s="16">
        <f t="shared" si="10"/>
        <v>19692.425800000001</v>
      </c>
      <c r="AQ25" s="16">
        <f t="shared" si="10"/>
        <v>17441.196</v>
      </c>
      <c r="AR25" s="16">
        <f t="shared" si="10"/>
        <v>21797.251400000001</v>
      </c>
      <c r="AS25" s="16">
        <f t="shared" si="10"/>
        <v>21797.251400000001</v>
      </c>
      <c r="AT25" s="16">
        <f t="shared" si="10"/>
        <v>19159.853999999999</v>
      </c>
      <c r="AU25" s="16">
        <f t="shared" si="10"/>
        <v>19692.425800000001</v>
      </c>
      <c r="AV25" s="16">
        <f t="shared" si="10"/>
        <v>17441.196</v>
      </c>
      <c r="AW25" s="16">
        <f t="shared" si="10"/>
        <v>22126.130399999998</v>
      </c>
      <c r="AX25" s="16">
        <f t="shared" si="10"/>
        <v>0</v>
      </c>
      <c r="AY25" s="11"/>
      <c r="AZ25" s="11"/>
      <c r="BA25" s="11"/>
      <c r="BB25" s="11"/>
    </row>
    <row r="26" spans="2:55">
      <c r="B26" s="11"/>
      <c r="C26" t="s">
        <v>5</v>
      </c>
      <c r="G26" s="17">
        <f>가정!T27</f>
        <v>5000</v>
      </c>
      <c r="H26" t="s">
        <v>55</v>
      </c>
      <c r="M26" s="15">
        <f>운영수입!M$38*$G26*Index!M$22/unit</f>
        <v>0</v>
      </c>
      <c r="N26" s="15">
        <f>운영수입!N$38*$G26*Index!N$22/unit</f>
        <v>5580</v>
      </c>
      <c r="O26" s="15">
        <f>운영수입!O$38*$G26*Index!O$22/unit</f>
        <v>4930</v>
      </c>
      <c r="P26" s="15">
        <f>운영수입!P$38*$G26*Index!P$22/unit</f>
        <v>4960</v>
      </c>
      <c r="Q26" s="15">
        <f>운영수입!Q$38*$G26*Index!Q$22/unit</f>
        <v>4800</v>
      </c>
      <c r="R26" s="15">
        <f>운영수입!R$38*$G26*Index!R$22/unit</f>
        <v>4960</v>
      </c>
      <c r="S26" s="15">
        <f>운영수입!S$38*$G26*Index!S$22/unit</f>
        <v>4200</v>
      </c>
      <c r="T26" s="15">
        <f>운영수입!T$38*$G26*Index!T$22/unit</f>
        <v>5580</v>
      </c>
      <c r="U26" s="15">
        <f>운영수입!U$38*$G26*Index!U$22/unit</f>
        <v>5580</v>
      </c>
      <c r="V26" s="15">
        <f>운영수입!V$38*$G26*Index!V$22/unit</f>
        <v>4800</v>
      </c>
      <c r="W26" s="15">
        <f>운영수입!W$38*$G26*Index!W$22/unit</f>
        <v>4960</v>
      </c>
      <c r="X26" s="15">
        <f>운영수입!X$38*$G26*Index!X$22/unit</f>
        <v>4200</v>
      </c>
      <c r="Y26" s="15">
        <f>운영수입!Y$38*$G26*Index!Y$22/unit</f>
        <v>5580</v>
      </c>
      <c r="Z26" s="15">
        <f>운영수입!Z$38*$G26*Index!Z$22/unit</f>
        <v>5747.4</v>
      </c>
      <c r="AA26" s="15">
        <f>운영수입!AA$38*$G26*Index!AA$22/unit</f>
        <v>4902.8</v>
      </c>
      <c r="AB26" s="15">
        <f>운영수입!AB$38*$G26*Index!AB$22/unit</f>
        <v>0</v>
      </c>
      <c r="AC26" s="15">
        <f>운영수입!AC$38*$G26*Index!AC$22/unit</f>
        <v>4944</v>
      </c>
      <c r="AD26" s="15">
        <f>운영수입!AD$38*$G26*Index!AD$22/unit</f>
        <v>5108.8</v>
      </c>
      <c r="AE26" s="15">
        <f>운영수입!AE$38*$G26*Index!AE$22/unit</f>
        <v>4326</v>
      </c>
      <c r="AF26" s="15">
        <f>운영수입!AF$38*$G26*Index!AF$22/unit</f>
        <v>5747.4</v>
      </c>
      <c r="AG26" s="15">
        <f>운영수입!AG$38*$G26*Index!AG$22/unit</f>
        <v>5747.4</v>
      </c>
      <c r="AH26" s="15">
        <f>운영수입!AH$38*$G26*Index!AH$22/unit</f>
        <v>4944</v>
      </c>
      <c r="AI26" s="15">
        <f>운영수입!AI$38*$G26*Index!AI$22/unit</f>
        <v>5108.8</v>
      </c>
      <c r="AJ26" s="15">
        <f>운영수입!AJ$38*$G26*Index!AJ$22/unit</f>
        <v>4326</v>
      </c>
      <c r="AK26" s="15">
        <f>운영수입!AK$38*$G26*Index!AK$22/unit</f>
        <v>5747.4</v>
      </c>
      <c r="AL26" s="15">
        <f>운영수입!AL$38*$G26*Index!AL$22/unit</f>
        <v>5919.8220000000001</v>
      </c>
      <c r="AM26" s="15">
        <f>운영수입!AM$38*$G26*Index!AM$22/unit</f>
        <v>5049.884</v>
      </c>
      <c r="AN26" s="15">
        <f>운영수입!AN$38*$G26*Index!AN$22/unit</f>
        <v>5262.0640000000003</v>
      </c>
      <c r="AO26" s="15">
        <f>운영수입!AO$38*$G26*Index!AO$22/unit</f>
        <v>5092.32</v>
      </c>
      <c r="AP26" s="15">
        <f>운영수입!AP$38*$G26*Index!AP$22/unit</f>
        <v>5262.0640000000003</v>
      </c>
      <c r="AQ26" s="15">
        <f>운영수입!AQ$38*$G26*Index!AQ$22/unit</f>
        <v>4455.78</v>
      </c>
      <c r="AR26" s="15">
        <f>운영수입!AR$38*$G26*Index!AR$22/unit</f>
        <v>5919.8220000000001</v>
      </c>
      <c r="AS26" s="15">
        <f>운영수입!AS$38*$G26*Index!AS$22/unit</f>
        <v>5919.8220000000001</v>
      </c>
      <c r="AT26" s="15">
        <f>운영수입!AT$38*$G26*Index!AT$22/unit</f>
        <v>5092.32</v>
      </c>
      <c r="AU26" s="15">
        <f>운영수입!AU$38*$G26*Index!AU$22/unit</f>
        <v>5262.0640000000003</v>
      </c>
      <c r="AV26" s="15">
        <f>운영수입!AV$38*$G26*Index!AV$22/unit</f>
        <v>4455.78</v>
      </c>
      <c r="AW26" s="15">
        <f>운영수입!AW$38*$G26*Index!AW$22/unit</f>
        <v>5919.8220000000001</v>
      </c>
      <c r="AX26" s="15">
        <f>운영수입!AX$38*$G26*Index!AX$22/unit</f>
        <v>0</v>
      </c>
      <c r="AY26" s="15"/>
      <c r="AZ26" s="15"/>
      <c r="BA26" s="15"/>
      <c r="BB26" s="15"/>
    </row>
    <row r="27" spans="2:55">
      <c r="B27" s="11"/>
      <c r="C27" t="s">
        <v>6</v>
      </c>
      <c r="G27" s="17">
        <f>가정!T28</f>
        <v>6000</v>
      </c>
      <c r="H27" s="1" t="s">
        <v>55</v>
      </c>
      <c r="M27" s="15">
        <f>운영수입!M$39*$G27*Index!M$22/unit</f>
        <v>0</v>
      </c>
      <c r="N27" s="15">
        <f>운영수입!N$39*$G27*Index!N$22/unit</f>
        <v>6696</v>
      </c>
      <c r="O27" s="15">
        <f>운영수입!O$39*$G27*Index!O$22/unit</f>
        <v>5916</v>
      </c>
      <c r="P27" s="15">
        <f>운영수입!P$39*$G27*Index!P$22/unit</f>
        <v>5952</v>
      </c>
      <c r="Q27" s="15">
        <f>운영수입!Q$39*$G27*Index!Q$22/unit</f>
        <v>5760</v>
      </c>
      <c r="R27" s="15">
        <f>운영수입!R$39*$G27*Index!R$22/unit</f>
        <v>5952</v>
      </c>
      <c r="S27" s="15">
        <f>운영수입!S$39*$G27*Index!S$22/unit</f>
        <v>5040</v>
      </c>
      <c r="T27" s="15">
        <f>운영수입!T$39*$G27*Index!T$22/unit</f>
        <v>6696</v>
      </c>
      <c r="U27" s="15">
        <f>운영수입!U$39*$G27*Index!U$22/unit</f>
        <v>6696</v>
      </c>
      <c r="V27" s="15">
        <f>운영수입!V$39*$G27*Index!V$22/unit</f>
        <v>5760</v>
      </c>
      <c r="W27" s="15">
        <f>운영수입!W$39*$G27*Index!W$22/unit</f>
        <v>5952</v>
      </c>
      <c r="X27" s="15">
        <f>운영수입!X$39*$G27*Index!X$22/unit</f>
        <v>5040</v>
      </c>
      <c r="Y27" s="15">
        <f>운영수입!Y$39*$G27*Index!Y$22/unit</f>
        <v>6696</v>
      </c>
      <c r="Z27" s="15">
        <f>운영수입!Z$39*$G27*Index!Z$22/unit</f>
        <v>6896.88</v>
      </c>
      <c r="AA27" s="15">
        <f>운영수입!AA$39*$G27*Index!AA$22/unit</f>
        <v>5883.36</v>
      </c>
      <c r="AB27" s="15">
        <f>운영수입!AB$39*$G27*Index!AB$22/unit</f>
        <v>6130.56</v>
      </c>
      <c r="AC27" s="15">
        <f>운영수입!AC$39*$G27*Index!AC$22/unit</f>
        <v>0</v>
      </c>
      <c r="AD27" s="15">
        <f>운영수입!AD$39*$G27*Index!AD$22/unit</f>
        <v>6130.56</v>
      </c>
      <c r="AE27" s="15">
        <f>운영수입!AE$39*$G27*Index!AE$22/unit</f>
        <v>5191.2</v>
      </c>
      <c r="AF27" s="15">
        <f>운영수입!AF$39*$G27*Index!AF$22/unit</f>
        <v>6896.88</v>
      </c>
      <c r="AG27" s="15">
        <f>운영수입!AG$39*$G27*Index!AG$22/unit</f>
        <v>6896.88</v>
      </c>
      <c r="AH27" s="15">
        <f>운영수입!AH$39*$G27*Index!AH$22/unit</f>
        <v>5932.8</v>
      </c>
      <c r="AI27" s="15">
        <f>운영수입!AI$39*$G27*Index!AI$22/unit</f>
        <v>6130.56</v>
      </c>
      <c r="AJ27" s="15">
        <f>운영수입!AJ$39*$G27*Index!AJ$22/unit</f>
        <v>5191.2</v>
      </c>
      <c r="AK27" s="15">
        <f>운영수입!AK$39*$G27*Index!AK$22/unit</f>
        <v>6896.88</v>
      </c>
      <c r="AL27" s="15">
        <f>운영수입!AL$39*$G27*Index!AL$22/unit</f>
        <v>7103.786399999999</v>
      </c>
      <c r="AM27" s="15">
        <f>운영수입!AM$39*$G27*Index!AM$22/unit</f>
        <v>6059.8607999999995</v>
      </c>
      <c r="AN27" s="15">
        <f>운영수입!AN$39*$G27*Index!AN$22/unit</f>
        <v>6314.4767999999995</v>
      </c>
      <c r="AO27" s="15">
        <f>운영수입!AO$39*$G27*Index!AO$22/unit</f>
        <v>6110.7839999999997</v>
      </c>
      <c r="AP27" s="15">
        <f>운영수입!AP$39*$G27*Index!AP$22/unit</f>
        <v>6314.4767999999995</v>
      </c>
      <c r="AQ27" s="15">
        <f>운영수입!AQ$39*$G27*Index!AQ$22/unit</f>
        <v>5346.9359999999997</v>
      </c>
      <c r="AR27" s="15">
        <f>운영수입!AR$39*$G27*Index!AR$22/unit</f>
        <v>7103.786399999999</v>
      </c>
      <c r="AS27" s="15">
        <f>운영수입!AS$39*$G27*Index!AS$22/unit</f>
        <v>7103.786399999999</v>
      </c>
      <c r="AT27" s="15">
        <f>운영수입!AT$39*$G27*Index!AT$22/unit</f>
        <v>6110.7839999999997</v>
      </c>
      <c r="AU27" s="15">
        <f>운영수입!AU$39*$G27*Index!AU$22/unit</f>
        <v>6314.4767999999995</v>
      </c>
      <c r="AV27" s="15">
        <f>운영수입!AV$39*$G27*Index!AV$22/unit</f>
        <v>5346.9359999999997</v>
      </c>
      <c r="AW27" s="15">
        <f>운영수입!AW$39*$G27*Index!AW$22/unit</f>
        <v>7103.786399999999</v>
      </c>
      <c r="AX27" s="15">
        <f>운영수입!AX$39*$G27*Index!AX$22/unit</f>
        <v>0</v>
      </c>
      <c r="AY27" s="15"/>
      <c r="AZ27" s="15"/>
      <c r="BA27" s="15"/>
      <c r="BB27" s="15"/>
    </row>
    <row r="28" spans="2:55">
      <c r="B28" s="11"/>
      <c r="C28" t="s">
        <v>7</v>
      </c>
      <c r="G28" s="17">
        <f>가정!T29</f>
        <v>10000</v>
      </c>
      <c r="H28" s="1" t="s">
        <v>55</v>
      </c>
      <c r="M28" s="15">
        <f>운영수입!M$40*$G28*Index!M$22/unit</f>
        <v>0</v>
      </c>
      <c r="N28" s="15">
        <f>운영수입!N$40*$G28*Index!N$22/unit</f>
        <v>5270</v>
      </c>
      <c r="O28" s="15">
        <f>운영수입!O$40*$G28*Index!O$22/unit</f>
        <v>4640</v>
      </c>
      <c r="P28" s="15">
        <f>운영수입!P$40*$G28*Index!P$22/unit</f>
        <v>4340</v>
      </c>
      <c r="Q28" s="15">
        <f>운영수입!Q$40*$G28*Index!Q$22/unit</f>
        <v>4200</v>
      </c>
      <c r="R28" s="15">
        <f>운영수입!R$40*$G28*Index!R$22/unit</f>
        <v>4650</v>
      </c>
      <c r="S28" s="15">
        <f>운영수입!S$40*$G28*Index!S$22/unit</f>
        <v>4200</v>
      </c>
      <c r="T28" s="15">
        <f>운영수입!T$40*$G28*Index!T$22/unit</f>
        <v>5270</v>
      </c>
      <c r="U28" s="15">
        <f>운영수입!U$40*$G28*Index!U$22/unit</f>
        <v>5270</v>
      </c>
      <c r="V28" s="15">
        <f>운영수입!V$40*$G28*Index!V$22/unit</f>
        <v>4500</v>
      </c>
      <c r="W28" s="15">
        <f>운영수입!W$40*$G28*Index!W$22/unit</f>
        <v>4650</v>
      </c>
      <c r="X28" s="15">
        <f>운영수입!X$40*$G28*Index!X$22/unit</f>
        <v>4200</v>
      </c>
      <c r="Y28" s="15">
        <f>운영수입!Y$40*$G28*Index!Y$22/unit</f>
        <v>5580</v>
      </c>
      <c r="Z28" s="15">
        <f>운영수입!Z$40*$G28*Index!Z$22/unit</f>
        <v>5428.1</v>
      </c>
      <c r="AA28" s="15">
        <f>운영수입!AA$40*$G28*Index!AA$22/unit</f>
        <v>4614.3999999999996</v>
      </c>
      <c r="AB28" s="15">
        <f>운영수입!AB$40*$G28*Index!AB$22/unit</f>
        <v>4470.2</v>
      </c>
      <c r="AC28" s="15">
        <f>운영수입!AC$40*$G28*Index!AC$22/unit</f>
        <v>4326</v>
      </c>
      <c r="AD28" s="15">
        <f>운영수입!AD$40*$G28*Index!AD$22/unit</f>
        <v>0</v>
      </c>
      <c r="AE28" s="15">
        <f>운영수입!AE$40*$G28*Index!AE$22/unit</f>
        <v>4326</v>
      </c>
      <c r="AF28" s="15">
        <f>운영수입!AF$40*$G28*Index!AF$22/unit</f>
        <v>5428.1</v>
      </c>
      <c r="AG28" s="15">
        <f>운영수입!AG$40*$G28*Index!AG$22/unit</f>
        <v>5428.1</v>
      </c>
      <c r="AH28" s="15">
        <f>운영수입!AH$40*$G28*Index!AH$22/unit</f>
        <v>4635</v>
      </c>
      <c r="AI28" s="15">
        <f>운영수입!AI$40*$G28*Index!AI$22/unit</f>
        <v>4789.5</v>
      </c>
      <c r="AJ28" s="15">
        <f>운영수입!AJ$40*$G28*Index!AJ$22/unit</f>
        <v>4326</v>
      </c>
      <c r="AK28" s="15">
        <f>운영수입!AK$40*$G28*Index!AK$22/unit</f>
        <v>5747.4</v>
      </c>
      <c r="AL28" s="15">
        <f>운영수입!AL$40*$G28*Index!AL$22/unit</f>
        <v>5590.9430000000002</v>
      </c>
      <c r="AM28" s="15">
        <f>운영수입!AM$40*$G28*Index!AM$22/unit</f>
        <v>4752.8320000000003</v>
      </c>
      <c r="AN28" s="15">
        <f>운영수입!AN$40*$G28*Index!AN$22/unit</f>
        <v>4604.3059999999996</v>
      </c>
      <c r="AO28" s="15">
        <f>운영수입!AO$40*$G28*Index!AO$22/unit</f>
        <v>4455.78</v>
      </c>
      <c r="AP28" s="15">
        <f>운영수입!AP$40*$G28*Index!AP$22/unit</f>
        <v>4933.1850000000004</v>
      </c>
      <c r="AQ28" s="15">
        <f>운영수입!AQ$40*$G28*Index!AQ$22/unit</f>
        <v>4455.78</v>
      </c>
      <c r="AR28" s="15">
        <f>운영수입!AR$40*$G28*Index!AR$22/unit</f>
        <v>5590.9430000000002</v>
      </c>
      <c r="AS28" s="15">
        <f>운영수입!AS$40*$G28*Index!AS$22/unit</f>
        <v>5590.9430000000002</v>
      </c>
      <c r="AT28" s="15">
        <f>운영수입!AT$40*$G28*Index!AT$22/unit</f>
        <v>4774.05</v>
      </c>
      <c r="AU28" s="15">
        <f>운영수입!AU$40*$G28*Index!AU$22/unit</f>
        <v>4933.1850000000004</v>
      </c>
      <c r="AV28" s="15">
        <f>운영수입!AV$40*$G28*Index!AV$22/unit</f>
        <v>4455.78</v>
      </c>
      <c r="AW28" s="15">
        <f>운영수입!AW$40*$G28*Index!AW$22/unit</f>
        <v>5919.8220000000001</v>
      </c>
      <c r="AX28" s="15">
        <f>운영수입!AX$40*$G28*Index!AX$22/unit</f>
        <v>0</v>
      </c>
      <c r="AY28" s="15"/>
      <c r="AZ28" s="15"/>
      <c r="BA28" s="15"/>
      <c r="BB28" s="15"/>
    </row>
    <row r="29" spans="2:55">
      <c r="B29" s="11"/>
      <c r="C29" t="s">
        <v>52</v>
      </c>
      <c r="G29" s="17">
        <f>가정!T30</f>
        <v>3000000</v>
      </c>
      <c r="H29" s="1" t="s">
        <v>55</v>
      </c>
      <c r="M29" s="15">
        <f>$G29*Index!M$22/unit</f>
        <v>0</v>
      </c>
      <c r="N29" s="15">
        <f>$G29*Index!N$22/unit</f>
        <v>3000</v>
      </c>
      <c r="O29" s="15">
        <f>$G29*Index!O$22/unit</f>
        <v>3000</v>
      </c>
      <c r="P29" s="15">
        <f>$G29*Index!P$22/unit</f>
        <v>3000</v>
      </c>
      <c r="Q29" s="15">
        <f>$G29*Index!Q$22/unit</f>
        <v>3000</v>
      </c>
      <c r="R29" s="15">
        <f>$G29*Index!R$22/unit</f>
        <v>3000</v>
      </c>
      <c r="S29" s="15">
        <f>$G29*Index!S$22/unit</f>
        <v>3000</v>
      </c>
      <c r="T29" s="15">
        <f>$G29*Index!T$22/unit</f>
        <v>3000</v>
      </c>
      <c r="U29" s="15">
        <f>$G29*Index!U$22/unit</f>
        <v>3000</v>
      </c>
      <c r="V29" s="15">
        <f>$G29*Index!V$22/unit</f>
        <v>3000</v>
      </c>
      <c r="W29" s="15">
        <f>$G29*Index!W$22/unit</f>
        <v>3000</v>
      </c>
      <c r="X29" s="15">
        <f>$G29*Index!X$22/unit</f>
        <v>3000</v>
      </c>
      <c r="Y29" s="15">
        <f>$G29*Index!Y$22/unit</f>
        <v>3000</v>
      </c>
      <c r="Z29" s="15">
        <f>$G29*Index!Z$22/unit</f>
        <v>3090</v>
      </c>
      <c r="AA29" s="15">
        <f>$G29*Index!AA$22/unit</f>
        <v>3090</v>
      </c>
      <c r="AB29" s="15">
        <f>$G29*Index!AB$22/unit</f>
        <v>3090</v>
      </c>
      <c r="AC29" s="15">
        <f>$G29*Index!AC$22/unit</f>
        <v>3090</v>
      </c>
      <c r="AD29" s="15">
        <f>$G29*Index!AD$22/unit</f>
        <v>3090</v>
      </c>
      <c r="AE29" s="15">
        <f>$G29*Index!AE$22/unit</f>
        <v>3090</v>
      </c>
      <c r="AF29" s="15">
        <f>$G29*Index!AF$22/unit</f>
        <v>3090</v>
      </c>
      <c r="AG29" s="15">
        <f>$G29*Index!AG$22/unit</f>
        <v>3090</v>
      </c>
      <c r="AH29" s="15">
        <f>$G29*Index!AH$22/unit</f>
        <v>3090</v>
      </c>
      <c r="AI29" s="15">
        <f>$G29*Index!AI$22/unit</f>
        <v>3090</v>
      </c>
      <c r="AJ29" s="15">
        <f>$G29*Index!AJ$22/unit</f>
        <v>3090</v>
      </c>
      <c r="AK29" s="15">
        <f>$G29*Index!AK$22/unit</f>
        <v>3090</v>
      </c>
      <c r="AL29" s="15">
        <f>$G29*Index!AL$22/unit</f>
        <v>3182.7</v>
      </c>
      <c r="AM29" s="15">
        <f>$G29*Index!AM$22/unit</f>
        <v>3182.7</v>
      </c>
      <c r="AN29" s="15">
        <f>$G29*Index!AN$22/unit</f>
        <v>3182.7</v>
      </c>
      <c r="AO29" s="15">
        <f>$G29*Index!AO$22/unit</f>
        <v>3182.7</v>
      </c>
      <c r="AP29" s="15">
        <f>$G29*Index!AP$22/unit</f>
        <v>3182.7</v>
      </c>
      <c r="AQ29" s="15">
        <f>$G29*Index!AQ$22/unit</f>
        <v>3182.7</v>
      </c>
      <c r="AR29" s="15">
        <f>$G29*Index!AR$22/unit</f>
        <v>3182.7</v>
      </c>
      <c r="AS29" s="15">
        <f>$G29*Index!AS$22/unit</f>
        <v>3182.7</v>
      </c>
      <c r="AT29" s="15">
        <f>$G29*Index!AT$22/unit</f>
        <v>3182.7</v>
      </c>
      <c r="AU29" s="15">
        <f>$G29*Index!AU$22/unit</f>
        <v>3182.7</v>
      </c>
      <c r="AV29" s="15">
        <f>$G29*Index!AV$22/unit</f>
        <v>3182.7</v>
      </c>
      <c r="AW29" s="15">
        <f>$G29*Index!AW$22/unit</f>
        <v>3182.7</v>
      </c>
      <c r="AX29" s="15">
        <f>$G29*Index!AX$22/unit</f>
        <v>0</v>
      </c>
    </row>
    <row r="30" spans="2:55">
      <c r="B30" s="11" t="s">
        <v>9</v>
      </c>
      <c r="C30" s="11"/>
      <c r="D30" s="11"/>
      <c r="E30" s="11"/>
      <c r="F30" s="11"/>
      <c r="G30" s="12"/>
      <c r="H30" s="12"/>
      <c r="I30" s="12"/>
      <c r="J30" s="11"/>
      <c r="K30" s="11"/>
      <c r="M30" s="16">
        <f>SUM(M31:M33)</f>
        <v>0</v>
      </c>
      <c r="N30" s="16">
        <f t="shared" ref="N30" si="11">SUM(N31:N33)</f>
        <v>13326.9</v>
      </c>
      <c r="O30" s="16">
        <f t="shared" ref="O30" si="12">SUM(O31:O33)</f>
        <v>11762.4</v>
      </c>
      <c r="P30" s="16">
        <f t="shared" ref="P30" si="13">SUM(P31:P33)</f>
        <v>9151.2000000000007</v>
      </c>
      <c r="Q30" s="16">
        <f t="shared" ref="Q30" si="14">SUM(Q31:Q33)</f>
        <v>8856</v>
      </c>
      <c r="R30" s="16">
        <f t="shared" ref="R30" si="15">SUM(R31:R33)</f>
        <v>9337.2000000000007</v>
      </c>
      <c r="S30" s="16">
        <f t="shared" ref="S30" si="16">SUM(S31:S33)</f>
        <v>8064</v>
      </c>
      <c r="T30" s="16">
        <f t="shared" ref="T30" si="17">SUM(T31:T33)</f>
        <v>13326.9</v>
      </c>
      <c r="U30" s="16">
        <f t="shared" ref="U30" si="18">SUM(U31:U33)</f>
        <v>13326.9</v>
      </c>
      <c r="V30" s="16">
        <f t="shared" ref="V30" si="19">SUM(V31:V33)</f>
        <v>9036</v>
      </c>
      <c r="W30" s="16">
        <f t="shared" ref="W30" si="20">SUM(W31:W33)</f>
        <v>9337.2000000000007</v>
      </c>
      <c r="X30" s="16">
        <f t="shared" ref="X30" si="21">SUM(X31:X33)</f>
        <v>8064</v>
      </c>
      <c r="Y30" s="16">
        <f t="shared" ref="Y30" si="22">SUM(Y31:Y33)</f>
        <v>13559.4</v>
      </c>
      <c r="Z30" s="16">
        <f t="shared" ref="Z30" si="23">SUM(Z31:Z33)</f>
        <v>13993.244999999999</v>
      </c>
      <c r="AA30" s="16">
        <f t="shared" ref="AA30" si="24">SUM(AA31:AA33)</f>
        <v>11924.64</v>
      </c>
      <c r="AB30" s="16">
        <f t="shared" ref="AB30" si="25">SUM(AB31:AB33)</f>
        <v>6483.9599999999991</v>
      </c>
      <c r="AC30" s="16">
        <f t="shared" ref="AC30" si="26">SUM(AC31:AC33)</f>
        <v>5670</v>
      </c>
      <c r="AD30" s="16">
        <f t="shared" ref="AD30" si="27">SUM(AD31:AD33)</f>
        <v>6874.5599999999995</v>
      </c>
      <c r="AE30" s="16">
        <f t="shared" ref="AE30" si="28">SUM(AE31:AE33)</f>
        <v>8467.2000000000007</v>
      </c>
      <c r="AF30" s="16">
        <f t="shared" ref="AF30" si="29">SUM(AF31:AF33)</f>
        <v>13993.244999999999</v>
      </c>
      <c r="AG30" s="16">
        <f t="shared" ref="AG30" si="30">SUM(AG31:AG33)</f>
        <v>13993.244999999999</v>
      </c>
      <c r="AH30" s="16">
        <f t="shared" ref="AH30" si="31">SUM(AH31:AH33)</f>
        <v>9487.7999999999993</v>
      </c>
      <c r="AI30" s="16">
        <f t="shared" ref="AI30" si="32">SUM(AI31:AI33)</f>
        <v>9804.06</v>
      </c>
      <c r="AJ30" s="16">
        <f t="shared" ref="AJ30" si="33">SUM(AJ31:AJ33)</f>
        <v>8467.2000000000007</v>
      </c>
      <c r="AK30" s="16">
        <f t="shared" ref="AK30" si="34">SUM(AK31:AK33)</f>
        <v>14237.369999999999</v>
      </c>
      <c r="AL30" s="16">
        <f t="shared" ref="AL30" si="35">SUM(AL31:AL33)</f>
        <v>14692.90725</v>
      </c>
      <c r="AM30" s="16">
        <f t="shared" ref="AM30" si="36">SUM(AM31:AM33)</f>
        <v>12520.871999999999</v>
      </c>
      <c r="AN30" s="16">
        <f t="shared" ref="AN30" si="37">SUM(AN31:AN33)</f>
        <v>10089.198</v>
      </c>
      <c r="AO30" s="16">
        <f t="shared" ref="AO30" si="38">SUM(AO31:AO33)</f>
        <v>9763.74</v>
      </c>
      <c r="AP30" s="16">
        <f t="shared" ref="AP30" si="39">SUM(AP31:AP33)</f>
        <v>10294.263000000001</v>
      </c>
      <c r="AQ30" s="16">
        <f t="shared" ref="AQ30" si="40">SUM(AQ31:AQ33)</f>
        <v>8890.56</v>
      </c>
      <c r="AR30" s="16">
        <f t="shared" ref="AR30" si="41">SUM(AR31:AR33)</f>
        <v>14692.90725</v>
      </c>
      <c r="AS30" s="16">
        <f t="shared" ref="AS30" si="42">SUM(AS31:AS33)</f>
        <v>14692.90725</v>
      </c>
      <c r="AT30" s="16">
        <f t="shared" ref="AT30" si="43">SUM(AT31:AT33)</f>
        <v>9962.1899999999987</v>
      </c>
      <c r="AU30" s="16">
        <f t="shared" ref="AU30" si="44">SUM(AU31:AU33)</f>
        <v>10294.263000000001</v>
      </c>
      <c r="AV30" s="16">
        <f t="shared" ref="AV30:AX30" si="45">SUM(AV31:AV33)</f>
        <v>8890.56</v>
      </c>
      <c r="AW30" s="16">
        <f t="shared" si="45"/>
        <v>14949.238499999999</v>
      </c>
      <c r="AX30" s="16">
        <f t="shared" si="45"/>
        <v>0</v>
      </c>
      <c r="AY30" s="11"/>
      <c r="AZ30" s="11"/>
      <c r="BA30" s="11"/>
      <c r="BB30" s="11"/>
    </row>
    <row r="31" spans="2:55">
      <c r="B31" s="11"/>
      <c r="C31" t="s">
        <v>5</v>
      </c>
      <c r="G31" s="13">
        <f>가정!T32</f>
        <v>0.03</v>
      </c>
      <c r="M31" s="15">
        <f>운영수입!M$15*$G31</f>
        <v>0</v>
      </c>
      <c r="N31" s="15">
        <f>운영수입!N$15*$G31</f>
        <v>4352.3999999999996</v>
      </c>
      <c r="O31" s="15">
        <f>운영수입!O$15*$G31</f>
        <v>3845.3999999999996</v>
      </c>
      <c r="P31" s="15">
        <f>운영수입!P$15*$G31</f>
        <v>2976</v>
      </c>
      <c r="Q31" s="15">
        <f>운영수입!Q$15*$G31</f>
        <v>2880</v>
      </c>
      <c r="R31" s="15">
        <f>운영수입!R$15*$G31</f>
        <v>2976</v>
      </c>
      <c r="S31" s="15">
        <f>운영수입!S$15*$G31</f>
        <v>2520</v>
      </c>
      <c r="T31" s="15">
        <f>운영수입!T$15*$G31</f>
        <v>4352.3999999999996</v>
      </c>
      <c r="U31" s="15">
        <f>운영수입!U$15*$G31</f>
        <v>4352.3999999999996</v>
      </c>
      <c r="V31" s="15">
        <f>운영수입!V$15*$G31</f>
        <v>2880</v>
      </c>
      <c r="W31" s="15">
        <f>운영수입!W$15*$G31</f>
        <v>2976</v>
      </c>
      <c r="X31" s="15">
        <f>운영수입!X$15*$G31</f>
        <v>2520</v>
      </c>
      <c r="Y31" s="15">
        <f>운영수입!Y$15*$G31</f>
        <v>4352.3999999999996</v>
      </c>
      <c r="Z31" s="15">
        <f>운영수입!Z$15*$G31</f>
        <v>4570.0199999999995</v>
      </c>
      <c r="AA31" s="15">
        <f>운영수입!AA$15*$G31</f>
        <v>3898.44</v>
      </c>
      <c r="AB31" s="15">
        <f>운영수입!AB$15*$G31</f>
        <v>0</v>
      </c>
      <c r="AC31" s="15">
        <f>운영수입!AC$15*$G31</f>
        <v>3024</v>
      </c>
      <c r="AD31" s="15">
        <f>운영수입!AD$15*$G31</f>
        <v>3124.7999999999997</v>
      </c>
      <c r="AE31" s="15">
        <f>운영수입!AE$15*$G31</f>
        <v>2646</v>
      </c>
      <c r="AF31" s="15">
        <f>운영수입!AF$15*$G31</f>
        <v>4570.0199999999995</v>
      </c>
      <c r="AG31" s="15">
        <f>운영수입!AG$15*$G31</f>
        <v>4570.0199999999995</v>
      </c>
      <c r="AH31" s="15">
        <f>운영수입!AH$15*$G31</f>
        <v>3024</v>
      </c>
      <c r="AI31" s="15">
        <f>운영수입!AI$15*$G31</f>
        <v>3124.7999999999997</v>
      </c>
      <c r="AJ31" s="15">
        <f>운영수입!AJ$15*$G31</f>
        <v>2646</v>
      </c>
      <c r="AK31" s="15">
        <f>운영수입!AK$15*$G31</f>
        <v>4570.0199999999995</v>
      </c>
      <c r="AL31" s="15">
        <f>운영수입!AL$15*$G31</f>
        <v>4798.5209999999997</v>
      </c>
      <c r="AM31" s="15">
        <f>운영수입!AM$15*$G31</f>
        <v>4093.3619999999996</v>
      </c>
      <c r="AN31" s="15">
        <f>운영수입!AN$15*$G31</f>
        <v>3281.04</v>
      </c>
      <c r="AO31" s="15">
        <f>운영수입!AO$15*$G31</f>
        <v>3175.2</v>
      </c>
      <c r="AP31" s="15">
        <f>운영수입!AP$15*$G31</f>
        <v>3281.04</v>
      </c>
      <c r="AQ31" s="15">
        <f>운영수입!AQ$15*$G31</f>
        <v>2778.2999999999997</v>
      </c>
      <c r="AR31" s="15">
        <f>운영수입!AR$15*$G31</f>
        <v>4798.5209999999997</v>
      </c>
      <c r="AS31" s="15">
        <f>운영수입!AS$15*$G31</f>
        <v>4798.5209999999997</v>
      </c>
      <c r="AT31" s="15">
        <f>운영수입!AT$15*$G31</f>
        <v>3175.2</v>
      </c>
      <c r="AU31" s="15">
        <f>운영수입!AU$15*$G31</f>
        <v>3281.04</v>
      </c>
      <c r="AV31" s="15">
        <f>운영수입!AV$15*$G31</f>
        <v>2778.2999999999997</v>
      </c>
      <c r="AW31" s="15">
        <f>운영수입!AW$15*$G31</f>
        <v>4798.5209999999997</v>
      </c>
      <c r="AX31" s="15">
        <f>운영수입!AX$15*$G31</f>
        <v>0</v>
      </c>
      <c r="AY31" s="15"/>
      <c r="AZ31" s="15"/>
      <c r="BA31" s="15"/>
      <c r="BB31" s="15"/>
    </row>
    <row r="32" spans="2:55">
      <c r="B32" s="11"/>
      <c r="C32" t="s">
        <v>6</v>
      </c>
      <c r="G32" s="13">
        <f>가정!T33</f>
        <v>0.03</v>
      </c>
      <c r="H32" s="1"/>
      <c r="M32" s="15">
        <f>운영수입!M$16*$G32</f>
        <v>0</v>
      </c>
      <c r="N32" s="15">
        <f>운영수입!N$16*$G32</f>
        <v>5022</v>
      </c>
      <c r="O32" s="15">
        <f>운영수입!O$16*$G32</f>
        <v>4437</v>
      </c>
      <c r="P32" s="15">
        <f>운영수입!P$16*$G32</f>
        <v>3571.2</v>
      </c>
      <c r="Q32" s="15">
        <f>운영수입!Q$16*$G32</f>
        <v>3456</v>
      </c>
      <c r="R32" s="15">
        <f>운영수입!R$16*$G32</f>
        <v>3571.2</v>
      </c>
      <c r="S32" s="15">
        <f>운영수입!S$16*$G32</f>
        <v>3024</v>
      </c>
      <c r="T32" s="15">
        <f>운영수입!T$16*$G32</f>
        <v>5022</v>
      </c>
      <c r="U32" s="15">
        <f>운영수입!U$16*$G32</f>
        <v>5022</v>
      </c>
      <c r="V32" s="15">
        <f>운영수입!V$16*$G32</f>
        <v>3456</v>
      </c>
      <c r="W32" s="15">
        <f>운영수입!W$16*$G32</f>
        <v>3571.2</v>
      </c>
      <c r="X32" s="15">
        <f>운영수입!X$16*$G32</f>
        <v>3024</v>
      </c>
      <c r="Y32" s="15">
        <f>운영수입!Y$16*$G32</f>
        <v>5022</v>
      </c>
      <c r="Z32" s="15">
        <f>운영수입!Z$16*$G32</f>
        <v>5273.0999999999995</v>
      </c>
      <c r="AA32" s="15">
        <f>운영수입!AA$16*$G32</f>
        <v>4498.2</v>
      </c>
      <c r="AB32" s="15">
        <f>운영수입!AB$16*$G32</f>
        <v>3749.7599999999998</v>
      </c>
      <c r="AC32" s="15">
        <f>운영수입!AC$16*$G32</f>
        <v>0</v>
      </c>
      <c r="AD32" s="15">
        <f>운영수입!AD$16*$G32</f>
        <v>3749.7599999999998</v>
      </c>
      <c r="AE32" s="15">
        <f>운영수입!AE$16*$G32</f>
        <v>3175.2</v>
      </c>
      <c r="AF32" s="15">
        <f>운영수입!AF$16*$G32</f>
        <v>5273.0999999999995</v>
      </c>
      <c r="AG32" s="15">
        <f>운영수입!AG$16*$G32</f>
        <v>5273.0999999999995</v>
      </c>
      <c r="AH32" s="15">
        <f>운영수입!AH$16*$G32</f>
        <v>3628.7999999999997</v>
      </c>
      <c r="AI32" s="15">
        <f>운영수입!AI$16*$G32</f>
        <v>3749.7599999999998</v>
      </c>
      <c r="AJ32" s="15">
        <f>운영수입!AJ$16*$G32</f>
        <v>3175.2</v>
      </c>
      <c r="AK32" s="15">
        <f>운영수입!AK$16*$G32</f>
        <v>5273.0999999999995</v>
      </c>
      <c r="AL32" s="15">
        <f>운영수입!AL$16*$G32</f>
        <v>5536.7550000000001</v>
      </c>
      <c r="AM32" s="15">
        <f>운영수입!AM$16*$G32</f>
        <v>4723.1099999999997</v>
      </c>
      <c r="AN32" s="15">
        <f>운영수입!AN$16*$G32</f>
        <v>3937.248</v>
      </c>
      <c r="AO32" s="15">
        <f>운영수입!AO$16*$G32</f>
        <v>3810.24</v>
      </c>
      <c r="AP32" s="15">
        <f>운영수입!AP$16*$G32</f>
        <v>3937.248</v>
      </c>
      <c r="AQ32" s="15">
        <f>운영수입!AQ$16*$G32</f>
        <v>3333.96</v>
      </c>
      <c r="AR32" s="15">
        <f>운영수입!AR$16*$G32</f>
        <v>5536.7550000000001</v>
      </c>
      <c r="AS32" s="15">
        <f>운영수입!AS$16*$G32</f>
        <v>5536.7550000000001</v>
      </c>
      <c r="AT32" s="15">
        <f>운영수입!AT$16*$G32</f>
        <v>3810.24</v>
      </c>
      <c r="AU32" s="15">
        <f>운영수입!AU$16*$G32</f>
        <v>3937.248</v>
      </c>
      <c r="AV32" s="15">
        <f>운영수입!AV$16*$G32</f>
        <v>3333.96</v>
      </c>
      <c r="AW32" s="15">
        <f>운영수입!AW$16*$G32</f>
        <v>5536.7550000000001</v>
      </c>
      <c r="AX32" s="15">
        <f>운영수입!AX$16*$G32</f>
        <v>0</v>
      </c>
      <c r="AY32" s="15"/>
      <c r="AZ32" s="15"/>
      <c r="BA32" s="15"/>
      <c r="BB32" s="15"/>
    </row>
    <row r="33" spans="2:55">
      <c r="B33" s="11"/>
      <c r="C33" t="s">
        <v>7</v>
      </c>
      <c r="G33" s="13">
        <f>가정!T34</f>
        <v>0.03</v>
      </c>
      <c r="H33" s="1"/>
      <c r="M33" s="15">
        <f>운영수입!M$17*$G33</f>
        <v>0</v>
      </c>
      <c r="N33" s="15">
        <f>운영수입!N$17*$G33</f>
        <v>3952.5</v>
      </c>
      <c r="O33" s="15">
        <f>운영수입!O$17*$G33</f>
        <v>3480</v>
      </c>
      <c r="P33" s="15">
        <f>운영수입!P$17*$G33</f>
        <v>2604</v>
      </c>
      <c r="Q33" s="15">
        <f>운영수입!Q$17*$G33</f>
        <v>2520</v>
      </c>
      <c r="R33" s="15">
        <f>운영수입!R$17*$G33</f>
        <v>2790</v>
      </c>
      <c r="S33" s="15">
        <f>운영수입!S$17*$G33</f>
        <v>2520</v>
      </c>
      <c r="T33" s="15">
        <f>운영수입!T$17*$G33</f>
        <v>3952.5</v>
      </c>
      <c r="U33" s="15">
        <f>운영수입!U$17*$G33</f>
        <v>3952.5</v>
      </c>
      <c r="V33" s="15">
        <f>운영수입!V$17*$G33</f>
        <v>2700</v>
      </c>
      <c r="W33" s="15">
        <f>운영수입!W$17*$G33</f>
        <v>2790</v>
      </c>
      <c r="X33" s="15">
        <f>운영수입!X$17*$G33</f>
        <v>2520</v>
      </c>
      <c r="Y33" s="15">
        <f>운영수입!Y$17*$G33</f>
        <v>4185</v>
      </c>
      <c r="Z33" s="15">
        <f>운영수입!Z$17*$G33</f>
        <v>4150.125</v>
      </c>
      <c r="AA33" s="15">
        <f>운영수입!AA$17*$G33</f>
        <v>3528</v>
      </c>
      <c r="AB33" s="15">
        <f>운영수입!AB$17*$G33</f>
        <v>2734.2</v>
      </c>
      <c r="AC33" s="15">
        <f>운영수입!AC$17*$G33</f>
        <v>2646</v>
      </c>
      <c r="AD33" s="15">
        <f>운영수입!AD$17*$G33</f>
        <v>0</v>
      </c>
      <c r="AE33" s="15">
        <f>운영수입!AE$17*$G33</f>
        <v>2646</v>
      </c>
      <c r="AF33" s="15">
        <f>운영수입!AF$17*$G33</f>
        <v>4150.125</v>
      </c>
      <c r="AG33" s="15">
        <f>운영수입!AG$17*$G33</f>
        <v>4150.125</v>
      </c>
      <c r="AH33" s="15">
        <f>운영수입!AH$17*$G33</f>
        <v>2835</v>
      </c>
      <c r="AI33" s="15">
        <f>운영수입!AI$17*$G33</f>
        <v>2929.5</v>
      </c>
      <c r="AJ33" s="15">
        <f>운영수입!AJ$17*$G33</f>
        <v>2646</v>
      </c>
      <c r="AK33" s="15">
        <f>운영수입!AK$17*$G33</f>
        <v>4394.25</v>
      </c>
      <c r="AL33" s="15">
        <f>운영수입!AL$17*$G33</f>
        <v>4357.6312499999995</v>
      </c>
      <c r="AM33" s="15">
        <f>운영수입!AM$17*$G33</f>
        <v>3704.3999999999996</v>
      </c>
      <c r="AN33" s="15">
        <f>운영수입!AN$17*$G33</f>
        <v>2870.91</v>
      </c>
      <c r="AO33" s="15">
        <f>운영수입!AO$17*$G33</f>
        <v>2778.2999999999997</v>
      </c>
      <c r="AP33" s="15">
        <f>운영수입!AP$17*$G33</f>
        <v>3075.9749999999999</v>
      </c>
      <c r="AQ33" s="15">
        <f>운영수입!AQ$17*$G33</f>
        <v>2778.2999999999997</v>
      </c>
      <c r="AR33" s="15">
        <f>운영수입!AR$17*$G33</f>
        <v>4357.6312499999995</v>
      </c>
      <c r="AS33" s="15">
        <f>운영수입!AS$17*$G33</f>
        <v>4357.6312499999995</v>
      </c>
      <c r="AT33" s="15">
        <f>운영수입!AT$17*$G33</f>
        <v>2976.75</v>
      </c>
      <c r="AU33" s="15">
        <f>운영수입!AU$17*$G33</f>
        <v>3075.9749999999999</v>
      </c>
      <c r="AV33" s="15">
        <f>운영수입!AV$17*$G33</f>
        <v>2778.2999999999997</v>
      </c>
      <c r="AW33" s="15">
        <f>운영수입!AW$17*$G33</f>
        <v>4613.9624999999996</v>
      </c>
      <c r="AX33" s="15">
        <f>운영수입!AX$17*$G33</f>
        <v>0</v>
      </c>
      <c r="AY33" s="15"/>
      <c r="AZ33" s="15"/>
      <c r="BA33" s="15"/>
      <c r="BB33" s="15"/>
    </row>
    <row r="35" spans="2:55">
      <c r="B35" s="14" t="s">
        <v>53</v>
      </c>
    </row>
    <row r="36" spans="2:55">
      <c r="B36" s="6" t="s">
        <v>23</v>
      </c>
      <c r="C36" s="6"/>
      <c r="D36" s="6"/>
      <c r="E36" s="6"/>
      <c r="F36" s="6"/>
      <c r="G36" s="10" t="s">
        <v>24</v>
      </c>
      <c r="H36" s="10" t="s">
        <v>25</v>
      </c>
      <c r="I36" s="10" t="s">
        <v>26</v>
      </c>
      <c r="J36" s="10" t="s">
        <v>27</v>
      </c>
      <c r="K36" s="10" t="s">
        <v>28</v>
      </c>
      <c r="M36" s="7">
        <f>M$4</f>
        <v>45291</v>
      </c>
      <c r="N36" s="7">
        <f t="shared" ref="N36:BB36" si="46">N$4</f>
        <v>45322</v>
      </c>
      <c r="O36" s="7">
        <f t="shared" si="46"/>
        <v>45351</v>
      </c>
      <c r="P36" s="7">
        <f t="shared" si="46"/>
        <v>45382</v>
      </c>
      <c r="Q36" s="7">
        <f t="shared" si="46"/>
        <v>45412</v>
      </c>
      <c r="R36" s="7">
        <f t="shared" si="46"/>
        <v>45443</v>
      </c>
      <c r="S36" s="7">
        <f t="shared" si="46"/>
        <v>45473</v>
      </c>
      <c r="T36" s="7">
        <f t="shared" si="46"/>
        <v>45504</v>
      </c>
      <c r="U36" s="7">
        <f t="shared" si="46"/>
        <v>45535</v>
      </c>
      <c r="V36" s="7">
        <f t="shared" si="46"/>
        <v>45565</v>
      </c>
      <c r="W36" s="7">
        <f t="shared" si="46"/>
        <v>45596</v>
      </c>
      <c r="X36" s="7">
        <f t="shared" si="46"/>
        <v>45626</v>
      </c>
      <c r="Y36" s="7">
        <f t="shared" si="46"/>
        <v>45657</v>
      </c>
      <c r="Z36" s="7">
        <f t="shared" si="46"/>
        <v>45688</v>
      </c>
      <c r="AA36" s="7">
        <f t="shared" si="46"/>
        <v>45716</v>
      </c>
      <c r="AB36" s="7">
        <f t="shared" si="46"/>
        <v>45747</v>
      </c>
      <c r="AC36" s="7">
        <f t="shared" si="46"/>
        <v>45777</v>
      </c>
      <c r="AD36" s="7">
        <f t="shared" si="46"/>
        <v>45808</v>
      </c>
      <c r="AE36" s="7">
        <f t="shared" si="46"/>
        <v>45838</v>
      </c>
      <c r="AF36" s="7">
        <f t="shared" si="46"/>
        <v>45869</v>
      </c>
      <c r="AG36" s="7">
        <f t="shared" si="46"/>
        <v>45900</v>
      </c>
      <c r="AH36" s="7">
        <f t="shared" si="46"/>
        <v>45930</v>
      </c>
      <c r="AI36" s="7">
        <f t="shared" si="46"/>
        <v>45961</v>
      </c>
      <c r="AJ36" s="7">
        <f t="shared" si="46"/>
        <v>45991</v>
      </c>
      <c r="AK36" s="7">
        <f t="shared" si="46"/>
        <v>46022</v>
      </c>
      <c r="AL36" s="7">
        <f t="shared" si="46"/>
        <v>46053</v>
      </c>
      <c r="AM36" s="7">
        <f t="shared" si="46"/>
        <v>46081</v>
      </c>
      <c r="AN36" s="7">
        <f t="shared" si="46"/>
        <v>46112</v>
      </c>
      <c r="AO36" s="7">
        <f t="shared" si="46"/>
        <v>46142</v>
      </c>
      <c r="AP36" s="7">
        <f t="shared" si="46"/>
        <v>46173</v>
      </c>
      <c r="AQ36" s="7">
        <f t="shared" si="46"/>
        <v>46203</v>
      </c>
      <c r="AR36" s="7">
        <f t="shared" si="46"/>
        <v>46234</v>
      </c>
      <c r="AS36" s="7">
        <f t="shared" si="46"/>
        <v>46265</v>
      </c>
      <c r="AT36" s="7">
        <f t="shared" si="46"/>
        <v>46295</v>
      </c>
      <c r="AU36" s="7">
        <f t="shared" si="46"/>
        <v>46326</v>
      </c>
      <c r="AV36" s="7">
        <f t="shared" si="46"/>
        <v>46356</v>
      </c>
      <c r="AW36" s="7">
        <f t="shared" si="46"/>
        <v>46387</v>
      </c>
      <c r="AX36" s="7">
        <f t="shared" si="46"/>
        <v>46418</v>
      </c>
      <c r="AY36" s="7">
        <f t="shared" si="46"/>
        <v>46446</v>
      </c>
      <c r="AZ36" s="7">
        <f t="shared" si="46"/>
        <v>46477</v>
      </c>
      <c r="BA36" s="7">
        <f t="shared" si="46"/>
        <v>46507</v>
      </c>
      <c r="BB36" s="7">
        <f t="shared" si="46"/>
        <v>46538</v>
      </c>
      <c r="BC36" s="2"/>
    </row>
    <row r="37" spans="2:55">
      <c r="B37" s="11" t="s">
        <v>53</v>
      </c>
      <c r="C37" s="11"/>
      <c r="D37" s="11"/>
      <c r="E37" s="11"/>
      <c r="F37" s="11"/>
      <c r="G37" s="12"/>
      <c r="H37" s="12"/>
      <c r="I37" s="12"/>
      <c r="J37" s="11"/>
      <c r="K37" s="11"/>
      <c r="M37" s="16">
        <f>SUM(M38:M39)</f>
        <v>0</v>
      </c>
      <c r="N37" s="16">
        <f t="shared" ref="N37:AX37" si="47">SUM(N38:N39)</f>
        <v>40000</v>
      </c>
      <c r="O37" s="16">
        <f t="shared" si="47"/>
        <v>40000</v>
      </c>
      <c r="P37" s="16">
        <f t="shared" si="47"/>
        <v>20000</v>
      </c>
      <c r="Q37" s="16">
        <f t="shared" si="47"/>
        <v>20000</v>
      </c>
      <c r="R37" s="16">
        <f t="shared" si="47"/>
        <v>20000</v>
      </c>
      <c r="S37" s="16">
        <f t="shared" si="47"/>
        <v>20000</v>
      </c>
      <c r="T37" s="16">
        <f t="shared" si="47"/>
        <v>30000</v>
      </c>
      <c r="U37" s="16">
        <f t="shared" si="47"/>
        <v>30000</v>
      </c>
      <c r="V37" s="16">
        <f t="shared" si="47"/>
        <v>20000</v>
      </c>
      <c r="W37" s="16">
        <f t="shared" si="47"/>
        <v>20000</v>
      </c>
      <c r="X37" s="16">
        <f t="shared" si="47"/>
        <v>20000</v>
      </c>
      <c r="Y37" s="16">
        <f t="shared" si="47"/>
        <v>40000</v>
      </c>
      <c r="Z37" s="16">
        <f t="shared" si="47"/>
        <v>41200</v>
      </c>
      <c r="AA37" s="16">
        <f t="shared" si="47"/>
        <v>41200</v>
      </c>
      <c r="AB37" s="16">
        <f t="shared" si="47"/>
        <v>20600</v>
      </c>
      <c r="AC37" s="16">
        <f t="shared" si="47"/>
        <v>20600</v>
      </c>
      <c r="AD37" s="16">
        <f t="shared" si="47"/>
        <v>20600</v>
      </c>
      <c r="AE37" s="16">
        <f t="shared" si="47"/>
        <v>20600</v>
      </c>
      <c r="AF37" s="16">
        <f t="shared" si="47"/>
        <v>30900</v>
      </c>
      <c r="AG37" s="16">
        <f t="shared" si="47"/>
        <v>30900</v>
      </c>
      <c r="AH37" s="16">
        <f t="shared" si="47"/>
        <v>20600</v>
      </c>
      <c r="AI37" s="16">
        <f t="shared" si="47"/>
        <v>20600</v>
      </c>
      <c r="AJ37" s="16">
        <f t="shared" si="47"/>
        <v>20600</v>
      </c>
      <c r="AK37" s="16">
        <f t="shared" si="47"/>
        <v>41200</v>
      </c>
      <c r="AL37" s="16">
        <f t="shared" si="47"/>
        <v>42436</v>
      </c>
      <c r="AM37" s="16">
        <f t="shared" si="47"/>
        <v>42436</v>
      </c>
      <c r="AN37" s="16">
        <f t="shared" si="47"/>
        <v>21218</v>
      </c>
      <c r="AO37" s="16">
        <f t="shared" si="47"/>
        <v>21218</v>
      </c>
      <c r="AP37" s="16">
        <f t="shared" si="47"/>
        <v>21218</v>
      </c>
      <c r="AQ37" s="16">
        <f t="shared" si="47"/>
        <v>21218</v>
      </c>
      <c r="AR37" s="16">
        <f t="shared" si="47"/>
        <v>31827</v>
      </c>
      <c r="AS37" s="16">
        <f t="shared" si="47"/>
        <v>31827</v>
      </c>
      <c r="AT37" s="16">
        <f t="shared" si="47"/>
        <v>21218</v>
      </c>
      <c r="AU37" s="16">
        <f t="shared" si="47"/>
        <v>21218</v>
      </c>
      <c r="AV37" s="16">
        <f t="shared" si="47"/>
        <v>21218</v>
      </c>
      <c r="AW37" s="16">
        <f t="shared" si="47"/>
        <v>42436</v>
      </c>
      <c r="AX37" s="16">
        <f t="shared" si="47"/>
        <v>0</v>
      </c>
      <c r="AY37" s="11"/>
      <c r="AZ37" s="11"/>
      <c r="BA37" s="11"/>
      <c r="BB37" s="11"/>
    </row>
    <row r="38" spans="2:55">
      <c r="B38" s="11"/>
      <c r="C38" t="s">
        <v>11</v>
      </c>
      <c r="G38" s="17">
        <f>가정!T39</f>
        <v>200000</v>
      </c>
      <c r="H38" t="s">
        <v>57</v>
      </c>
      <c r="M38" s="15">
        <f>$G38*HLOOKUP(M$7,가정!$Q$40:$AB$41,2,FALSE)*Index!M$22</f>
        <v>0</v>
      </c>
      <c r="N38" s="15">
        <f>$G38*HLOOKUP(N$7,가정!$Q$40:$AB$41,2,FALSE)*Index!N$22</f>
        <v>30000</v>
      </c>
      <c r="O38" s="15">
        <f>$G38*HLOOKUP(O$7,가정!$Q$40:$AB$41,2,FALSE)*Index!O$22</f>
        <v>30000</v>
      </c>
      <c r="P38" s="15">
        <f>$G38*HLOOKUP(P$7,가정!$Q$40:$AB$41,2,FALSE)*Index!P$22</f>
        <v>10000</v>
      </c>
      <c r="Q38" s="15">
        <f>$G38*HLOOKUP(Q$7,가정!$Q$40:$AB$41,2,FALSE)*Index!Q$22</f>
        <v>10000</v>
      </c>
      <c r="R38" s="15">
        <f>$G38*HLOOKUP(R$7,가정!$Q$40:$AB$41,2,FALSE)*Index!R$22</f>
        <v>10000</v>
      </c>
      <c r="S38" s="15">
        <f>$G38*HLOOKUP(S$7,가정!$Q$40:$AB$41,2,FALSE)*Index!S$22</f>
        <v>10000</v>
      </c>
      <c r="T38" s="15">
        <f>$G38*HLOOKUP(T$7,가정!$Q$40:$AB$41,2,FALSE)*Index!T$22</f>
        <v>20000</v>
      </c>
      <c r="U38" s="15">
        <f>$G38*HLOOKUP(U$7,가정!$Q$40:$AB$41,2,FALSE)*Index!U$22</f>
        <v>20000</v>
      </c>
      <c r="V38" s="15">
        <f>$G38*HLOOKUP(V$7,가정!$Q$40:$AB$41,2,FALSE)*Index!V$22</f>
        <v>10000</v>
      </c>
      <c r="W38" s="15">
        <f>$G38*HLOOKUP(W$7,가정!$Q$40:$AB$41,2,FALSE)*Index!W$22</f>
        <v>10000</v>
      </c>
      <c r="X38" s="15">
        <f>$G38*HLOOKUP(X$7,가정!$Q$40:$AB$41,2,FALSE)*Index!X$22</f>
        <v>10000</v>
      </c>
      <c r="Y38" s="15">
        <f>$G38*HLOOKUP(Y$7,가정!$Q$40:$AB$41,2,FALSE)*Index!Y$22</f>
        <v>30000</v>
      </c>
      <c r="Z38" s="15">
        <f>$G38*HLOOKUP(Z$7,가정!$Q$40:$AB$41,2,FALSE)*Index!Z$22</f>
        <v>30900</v>
      </c>
      <c r="AA38" s="15">
        <f>$G38*HLOOKUP(AA$7,가정!$Q$40:$AB$41,2,FALSE)*Index!AA$22</f>
        <v>30900</v>
      </c>
      <c r="AB38" s="15">
        <f>$G38*HLOOKUP(AB$7,가정!$Q$40:$AB$41,2,FALSE)*Index!AB$22</f>
        <v>10300</v>
      </c>
      <c r="AC38" s="15">
        <f>$G38*HLOOKUP(AC$7,가정!$Q$40:$AB$41,2,FALSE)*Index!AC$22</f>
        <v>10300</v>
      </c>
      <c r="AD38" s="15">
        <f>$G38*HLOOKUP(AD$7,가정!$Q$40:$AB$41,2,FALSE)*Index!AD$22</f>
        <v>10300</v>
      </c>
      <c r="AE38" s="15">
        <f>$G38*HLOOKUP(AE$7,가정!$Q$40:$AB$41,2,FALSE)*Index!AE$22</f>
        <v>10300</v>
      </c>
      <c r="AF38" s="15">
        <f>$G38*HLOOKUP(AF$7,가정!$Q$40:$AB$41,2,FALSE)*Index!AF$22</f>
        <v>20600</v>
      </c>
      <c r="AG38" s="15">
        <f>$G38*HLOOKUP(AG$7,가정!$Q$40:$AB$41,2,FALSE)*Index!AG$22</f>
        <v>20600</v>
      </c>
      <c r="AH38" s="15">
        <f>$G38*HLOOKUP(AH$7,가정!$Q$40:$AB$41,2,FALSE)*Index!AH$22</f>
        <v>10300</v>
      </c>
      <c r="AI38" s="15">
        <f>$G38*HLOOKUP(AI$7,가정!$Q$40:$AB$41,2,FALSE)*Index!AI$22</f>
        <v>10300</v>
      </c>
      <c r="AJ38" s="15">
        <f>$G38*HLOOKUP(AJ$7,가정!$Q$40:$AB$41,2,FALSE)*Index!AJ$22</f>
        <v>10300</v>
      </c>
      <c r="AK38" s="15">
        <f>$G38*HLOOKUP(AK$7,가정!$Q$40:$AB$41,2,FALSE)*Index!AK$22</f>
        <v>30900</v>
      </c>
      <c r="AL38" s="15">
        <f>$G38*HLOOKUP(AL$7,가정!$Q$40:$AB$41,2,FALSE)*Index!AL$22</f>
        <v>31827</v>
      </c>
      <c r="AM38" s="15">
        <f>$G38*HLOOKUP(AM$7,가정!$Q$40:$AB$41,2,FALSE)*Index!AM$22</f>
        <v>31827</v>
      </c>
      <c r="AN38" s="15">
        <f>$G38*HLOOKUP(AN$7,가정!$Q$40:$AB$41,2,FALSE)*Index!AN$22</f>
        <v>10609</v>
      </c>
      <c r="AO38" s="15">
        <f>$G38*HLOOKUP(AO$7,가정!$Q$40:$AB$41,2,FALSE)*Index!AO$22</f>
        <v>10609</v>
      </c>
      <c r="AP38" s="15">
        <f>$G38*HLOOKUP(AP$7,가정!$Q$40:$AB$41,2,FALSE)*Index!AP$22</f>
        <v>10609</v>
      </c>
      <c r="AQ38" s="15">
        <f>$G38*HLOOKUP(AQ$7,가정!$Q$40:$AB$41,2,FALSE)*Index!AQ$22</f>
        <v>10609</v>
      </c>
      <c r="AR38" s="15">
        <f>$G38*HLOOKUP(AR$7,가정!$Q$40:$AB$41,2,FALSE)*Index!AR$22</f>
        <v>21218</v>
      </c>
      <c r="AS38" s="15">
        <f>$G38*HLOOKUP(AS$7,가정!$Q$40:$AB$41,2,FALSE)*Index!AS$22</f>
        <v>21218</v>
      </c>
      <c r="AT38" s="15">
        <f>$G38*HLOOKUP(AT$7,가정!$Q$40:$AB$41,2,FALSE)*Index!AT$22</f>
        <v>10609</v>
      </c>
      <c r="AU38" s="15">
        <f>$G38*HLOOKUP(AU$7,가정!$Q$40:$AB$41,2,FALSE)*Index!AU$22</f>
        <v>10609</v>
      </c>
      <c r="AV38" s="15">
        <f>$G38*HLOOKUP(AV$7,가정!$Q$40:$AB$41,2,FALSE)*Index!AV$22</f>
        <v>10609</v>
      </c>
      <c r="AW38" s="15">
        <f>$G38*HLOOKUP(AW$7,가정!$Q$40:$AB$41,2,FALSE)*Index!AW$22</f>
        <v>31827</v>
      </c>
      <c r="AX38" s="15">
        <f>$G38*HLOOKUP(AX$7,가정!$Q$40:$AB$41,2,FALSE)*Index!AX$22</f>
        <v>0</v>
      </c>
      <c r="AY38" s="15"/>
      <c r="AZ38" s="15"/>
      <c r="BA38" s="15"/>
      <c r="BB38" s="15"/>
    </row>
    <row r="39" spans="2:55">
      <c r="B39" s="11"/>
      <c r="C39" t="s">
        <v>58</v>
      </c>
      <c r="G39" s="17">
        <f>가정!T43</f>
        <v>10000</v>
      </c>
      <c r="H39" s="1" t="s">
        <v>57</v>
      </c>
      <c r="M39" s="15">
        <f>$G39*Index!M$22</f>
        <v>0</v>
      </c>
      <c r="N39" s="15">
        <f>$G39*Index!N$22</f>
        <v>10000</v>
      </c>
      <c r="O39" s="15">
        <f>$G39*Index!O$22</f>
        <v>10000</v>
      </c>
      <c r="P39" s="15">
        <f>$G39*Index!P$22</f>
        <v>10000</v>
      </c>
      <c r="Q39" s="15">
        <f>$G39*Index!Q$22</f>
        <v>10000</v>
      </c>
      <c r="R39" s="15">
        <f>$G39*Index!R$22</f>
        <v>10000</v>
      </c>
      <c r="S39" s="15">
        <f>$G39*Index!S$22</f>
        <v>10000</v>
      </c>
      <c r="T39" s="15">
        <f>$G39*Index!T$22</f>
        <v>10000</v>
      </c>
      <c r="U39" s="15">
        <f>$G39*Index!U$22</f>
        <v>10000</v>
      </c>
      <c r="V39" s="15">
        <f>$G39*Index!V$22</f>
        <v>10000</v>
      </c>
      <c r="W39" s="15">
        <f>$G39*Index!W$22</f>
        <v>10000</v>
      </c>
      <c r="X39" s="15">
        <f>$G39*Index!X$22</f>
        <v>10000</v>
      </c>
      <c r="Y39" s="15">
        <f>$G39*Index!Y$22</f>
        <v>10000</v>
      </c>
      <c r="Z39" s="15">
        <f>$G39*Index!Z$22</f>
        <v>10300</v>
      </c>
      <c r="AA39" s="15">
        <f>$G39*Index!AA$22</f>
        <v>10300</v>
      </c>
      <c r="AB39" s="15">
        <f>$G39*Index!AB$22</f>
        <v>10300</v>
      </c>
      <c r="AC39" s="15">
        <f>$G39*Index!AC$22</f>
        <v>10300</v>
      </c>
      <c r="AD39" s="15">
        <f>$G39*Index!AD$22</f>
        <v>10300</v>
      </c>
      <c r="AE39" s="15">
        <f>$G39*Index!AE$22</f>
        <v>10300</v>
      </c>
      <c r="AF39" s="15">
        <f>$G39*Index!AF$22</f>
        <v>10300</v>
      </c>
      <c r="AG39" s="15">
        <f>$G39*Index!AG$22</f>
        <v>10300</v>
      </c>
      <c r="AH39" s="15">
        <f>$G39*Index!AH$22</f>
        <v>10300</v>
      </c>
      <c r="AI39" s="15">
        <f>$G39*Index!AI$22</f>
        <v>10300</v>
      </c>
      <c r="AJ39" s="15">
        <f>$G39*Index!AJ$22</f>
        <v>10300</v>
      </c>
      <c r="AK39" s="15">
        <f>$G39*Index!AK$22</f>
        <v>10300</v>
      </c>
      <c r="AL39" s="15">
        <f>$G39*Index!AL$22</f>
        <v>10609</v>
      </c>
      <c r="AM39" s="15">
        <f>$G39*Index!AM$22</f>
        <v>10609</v>
      </c>
      <c r="AN39" s="15">
        <f>$G39*Index!AN$22</f>
        <v>10609</v>
      </c>
      <c r="AO39" s="15">
        <f>$G39*Index!AO$22</f>
        <v>10609</v>
      </c>
      <c r="AP39" s="15">
        <f>$G39*Index!AP$22</f>
        <v>10609</v>
      </c>
      <c r="AQ39" s="15">
        <f>$G39*Index!AQ$22</f>
        <v>10609</v>
      </c>
      <c r="AR39" s="15">
        <f>$G39*Index!AR$22</f>
        <v>10609</v>
      </c>
      <c r="AS39" s="15">
        <f>$G39*Index!AS$22</f>
        <v>10609</v>
      </c>
      <c r="AT39" s="15">
        <f>$G39*Index!AT$22</f>
        <v>10609</v>
      </c>
      <c r="AU39" s="15">
        <f>$G39*Index!AU$22</f>
        <v>10609</v>
      </c>
      <c r="AV39" s="15">
        <f>$G39*Index!AV$22</f>
        <v>10609</v>
      </c>
      <c r="AW39" s="15">
        <f>$G39*Index!AW$22</f>
        <v>10609</v>
      </c>
      <c r="AX39" s="15">
        <f>$G39*Index!AX$22</f>
        <v>0</v>
      </c>
      <c r="AY39" s="15"/>
      <c r="AZ39" s="15"/>
      <c r="BA39" s="15"/>
      <c r="BB39" s="15"/>
    </row>
    <row r="41" spans="2:55">
      <c r="B41" s="14" t="s">
        <v>38</v>
      </c>
    </row>
    <row r="42" spans="2:55">
      <c r="B42" s="6" t="s">
        <v>23</v>
      </c>
      <c r="C42" s="6"/>
      <c r="D42" s="6"/>
      <c r="E42" s="6"/>
      <c r="F42" s="6"/>
      <c r="G42" s="10" t="s">
        <v>24</v>
      </c>
      <c r="H42" s="10" t="s">
        <v>25</v>
      </c>
      <c r="I42" s="10" t="s">
        <v>26</v>
      </c>
      <c r="J42" s="10" t="s">
        <v>27</v>
      </c>
      <c r="K42" s="10" t="s">
        <v>28</v>
      </c>
      <c r="M42" s="7">
        <f>M$4</f>
        <v>45291</v>
      </c>
      <c r="N42" s="7">
        <f t="shared" ref="N42:BB42" si="48">N$4</f>
        <v>45322</v>
      </c>
      <c r="O42" s="7">
        <f t="shared" si="48"/>
        <v>45351</v>
      </c>
      <c r="P42" s="7">
        <f t="shared" si="48"/>
        <v>45382</v>
      </c>
      <c r="Q42" s="7">
        <f t="shared" si="48"/>
        <v>45412</v>
      </c>
      <c r="R42" s="7">
        <f t="shared" si="48"/>
        <v>45443</v>
      </c>
      <c r="S42" s="7">
        <f t="shared" si="48"/>
        <v>45473</v>
      </c>
      <c r="T42" s="7">
        <f t="shared" si="48"/>
        <v>45504</v>
      </c>
      <c r="U42" s="7">
        <f t="shared" si="48"/>
        <v>45535</v>
      </c>
      <c r="V42" s="7">
        <f t="shared" si="48"/>
        <v>45565</v>
      </c>
      <c r="W42" s="7">
        <f t="shared" si="48"/>
        <v>45596</v>
      </c>
      <c r="X42" s="7">
        <f t="shared" si="48"/>
        <v>45626</v>
      </c>
      <c r="Y42" s="7">
        <f t="shared" si="48"/>
        <v>45657</v>
      </c>
      <c r="Z42" s="7">
        <f t="shared" si="48"/>
        <v>45688</v>
      </c>
      <c r="AA42" s="7">
        <f t="shared" si="48"/>
        <v>45716</v>
      </c>
      <c r="AB42" s="7">
        <f t="shared" si="48"/>
        <v>45747</v>
      </c>
      <c r="AC42" s="7">
        <f t="shared" si="48"/>
        <v>45777</v>
      </c>
      <c r="AD42" s="7">
        <f t="shared" si="48"/>
        <v>45808</v>
      </c>
      <c r="AE42" s="7">
        <f t="shared" si="48"/>
        <v>45838</v>
      </c>
      <c r="AF42" s="7">
        <f t="shared" si="48"/>
        <v>45869</v>
      </c>
      <c r="AG42" s="7">
        <f t="shared" si="48"/>
        <v>45900</v>
      </c>
      <c r="AH42" s="7">
        <f t="shared" si="48"/>
        <v>45930</v>
      </c>
      <c r="AI42" s="7">
        <f t="shared" si="48"/>
        <v>45961</v>
      </c>
      <c r="AJ42" s="7">
        <f t="shared" si="48"/>
        <v>45991</v>
      </c>
      <c r="AK42" s="7">
        <f t="shared" si="48"/>
        <v>46022</v>
      </c>
      <c r="AL42" s="7">
        <f t="shared" si="48"/>
        <v>46053</v>
      </c>
      <c r="AM42" s="7">
        <f t="shared" si="48"/>
        <v>46081</v>
      </c>
      <c r="AN42" s="7">
        <f t="shared" si="48"/>
        <v>46112</v>
      </c>
      <c r="AO42" s="7">
        <f t="shared" si="48"/>
        <v>46142</v>
      </c>
      <c r="AP42" s="7">
        <f t="shared" si="48"/>
        <v>46173</v>
      </c>
      <c r="AQ42" s="7">
        <f t="shared" si="48"/>
        <v>46203</v>
      </c>
      <c r="AR42" s="7">
        <f t="shared" si="48"/>
        <v>46234</v>
      </c>
      <c r="AS42" s="7">
        <f t="shared" si="48"/>
        <v>46265</v>
      </c>
      <c r="AT42" s="7">
        <f t="shared" si="48"/>
        <v>46295</v>
      </c>
      <c r="AU42" s="7">
        <f t="shared" si="48"/>
        <v>46326</v>
      </c>
      <c r="AV42" s="7">
        <f t="shared" si="48"/>
        <v>46356</v>
      </c>
      <c r="AW42" s="7">
        <f t="shared" si="48"/>
        <v>46387</v>
      </c>
      <c r="AX42" s="7">
        <f t="shared" si="48"/>
        <v>46418</v>
      </c>
      <c r="AY42" s="7">
        <f t="shared" si="48"/>
        <v>46446</v>
      </c>
      <c r="AZ42" s="7">
        <f t="shared" si="48"/>
        <v>46477</v>
      </c>
      <c r="BA42" s="7">
        <f t="shared" si="48"/>
        <v>46507</v>
      </c>
      <c r="BB42" s="7">
        <f t="shared" si="48"/>
        <v>46538</v>
      </c>
      <c r="BC42" s="2"/>
    </row>
    <row r="43" spans="2:55">
      <c r="B43" s="11" t="s">
        <v>12</v>
      </c>
      <c r="C43" s="11"/>
      <c r="D43" s="11"/>
      <c r="E43" s="11"/>
      <c r="F43" s="11"/>
      <c r="G43" s="12" t="s">
        <v>67</v>
      </c>
      <c r="H43" s="12" t="s">
        <v>69</v>
      </c>
      <c r="I43" s="12"/>
      <c r="J43" s="11"/>
      <c r="K43" s="11"/>
      <c r="M43" s="16">
        <f>SUM(M44:M45)</f>
        <v>0</v>
      </c>
      <c r="N43" s="16">
        <f t="shared" ref="N43" si="49">SUM(N44:N45)</f>
        <v>20327.868852459018</v>
      </c>
      <c r="O43" s="16">
        <f t="shared" ref="O43" si="50">SUM(O44:O45)</f>
        <v>19016.39344262295</v>
      </c>
      <c r="P43" s="16">
        <f t="shared" ref="P43" si="51">SUM(P44:P45)</f>
        <v>20327.868852459018</v>
      </c>
      <c r="Q43" s="16">
        <f t="shared" ref="Q43" si="52">SUM(Q44:Q45)</f>
        <v>19672.131147540982</v>
      </c>
      <c r="R43" s="16">
        <f t="shared" ref="R43" si="53">SUM(R44:R45)</f>
        <v>20327.868852459018</v>
      </c>
      <c r="S43" s="16">
        <f t="shared" ref="S43" si="54">SUM(S44:S45)</f>
        <v>19672.131147540982</v>
      </c>
      <c r="T43" s="16">
        <f t="shared" ref="T43" si="55">SUM(T44:T45)</f>
        <v>20327.868852459018</v>
      </c>
      <c r="U43" s="16">
        <f t="shared" ref="U43" si="56">SUM(U44:U45)</f>
        <v>20327.868852459018</v>
      </c>
      <c r="V43" s="16">
        <f t="shared" ref="V43" si="57">SUM(V44:V45)</f>
        <v>19672.131147540982</v>
      </c>
      <c r="W43" s="16">
        <f t="shared" ref="W43" si="58">SUM(W44:W45)</f>
        <v>20327.868852459018</v>
      </c>
      <c r="X43" s="16">
        <f t="shared" ref="X43" si="59">SUM(X44:X45)</f>
        <v>19672.131147540982</v>
      </c>
      <c r="Y43" s="16">
        <f t="shared" ref="Y43" si="60">SUM(Y44:Y45)</f>
        <v>20327.868852459018</v>
      </c>
      <c r="Z43" s="16">
        <f t="shared" ref="Z43" si="61">SUM(Z44:Z45)</f>
        <v>21402.739726027397</v>
      </c>
      <c r="AA43" s="16">
        <f t="shared" ref="AA43" si="62">SUM(AA44:AA45)</f>
        <v>19331.506849315068</v>
      </c>
      <c r="AB43" s="16">
        <f t="shared" ref="AB43" si="63">SUM(AB44:AB45)</f>
        <v>21402.739726027397</v>
      </c>
      <c r="AC43" s="16">
        <f t="shared" ref="AC43" si="64">SUM(AC44:AC45)</f>
        <v>20712.328767123287</v>
      </c>
      <c r="AD43" s="16">
        <f t="shared" ref="AD43" si="65">SUM(AD44:AD45)</f>
        <v>21402.739726027397</v>
      </c>
      <c r="AE43" s="16">
        <f t="shared" ref="AE43" si="66">SUM(AE44:AE45)</f>
        <v>20712.328767123287</v>
      </c>
      <c r="AF43" s="16">
        <f t="shared" ref="AF43" si="67">SUM(AF44:AF45)</f>
        <v>21402.739726027397</v>
      </c>
      <c r="AG43" s="16">
        <f t="shared" ref="AG43" si="68">SUM(AG44:AG45)</f>
        <v>21402.739726027397</v>
      </c>
      <c r="AH43" s="16">
        <f t="shared" ref="AH43" si="69">SUM(AH44:AH45)</f>
        <v>20712.328767123287</v>
      </c>
      <c r="AI43" s="16">
        <f t="shared" ref="AI43" si="70">SUM(AI44:AI45)</f>
        <v>21402.739726027397</v>
      </c>
      <c r="AJ43" s="16">
        <f t="shared" ref="AJ43" si="71">SUM(AJ44:AJ45)</f>
        <v>20712.328767123287</v>
      </c>
      <c r="AK43" s="16">
        <f t="shared" ref="AK43" si="72">SUM(AK44:AK45)</f>
        <v>21402.739726027397</v>
      </c>
      <c r="AL43" s="16">
        <f t="shared" ref="AL43" si="73">SUM(AL44:AL45)</f>
        <v>22472.876712328769</v>
      </c>
      <c r="AM43" s="16">
        <f t="shared" ref="AM43" si="74">SUM(AM44:AM45)</f>
        <v>20298.082191780824</v>
      </c>
      <c r="AN43" s="16">
        <f t="shared" ref="AN43" si="75">SUM(AN44:AN45)</f>
        <v>22472.876712328769</v>
      </c>
      <c r="AO43" s="16">
        <f t="shared" ref="AO43" si="76">SUM(AO44:AO45)</f>
        <v>21747.945205479453</v>
      </c>
      <c r="AP43" s="16">
        <f t="shared" ref="AP43" si="77">SUM(AP44:AP45)</f>
        <v>22472.876712328769</v>
      </c>
      <c r="AQ43" s="16">
        <f t="shared" ref="AQ43" si="78">SUM(AQ44:AQ45)</f>
        <v>21747.945205479453</v>
      </c>
      <c r="AR43" s="16">
        <f t="shared" ref="AR43" si="79">SUM(AR44:AR45)</f>
        <v>22472.876712328769</v>
      </c>
      <c r="AS43" s="16">
        <f t="shared" ref="AS43" si="80">SUM(AS44:AS45)</f>
        <v>22472.876712328769</v>
      </c>
      <c r="AT43" s="16">
        <f t="shared" ref="AT43" si="81">SUM(AT44:AT45)</f>
        <v>21747.945205479453</v>
      </c>
      <c r="AU43" s="16">
        <f t="shared" ref="AU43" si="82">SUM(AU44:AU45)</f>
        <v>22472.876712328769</v>
      </c>
      <c r="AV43" s="16">
        <f t="shared" ref="AV43:AX43" si="83">SUM(AV44:AV45)</f>
        <v>21747.945205479453</v>
      </c>
      <c r="AW43" s="16">
        <f t="shared" si="83"/>
        <v>22472.876712328769</v>
      </c>
      <c r="AX43" s="16">
        <f t="shared" si="83"/>
        <v>0</v>
      </c>
      <c r="AY43" s="11"/>
      <c r="AZ43" s="11"/>
      <c r="BA43" s="11"/>
      <c r="BB43" s="11"/>
    </row>
    <row r="44" spans="2:55">
      <c r="B44" s="11"/>
      <c r="C44" t="s">
        <v>60</v>
      </c>
      <c r="G44" s="17">
        <f>가정!T48</f>
        <v>5</v>
      </c>
      <c r="H44" s="17">
        <f>가정!U48</f>
        <v>36000</v>
      </c>
      <c r="M44" s="15">
        <f>$G44*$H44*M$8/M$9*Index!M$23</f>
        <v>0</v>
      </c>
      <c r="N44" s="15">
        <f>$G44*$H44*N$8/N$9*Index!N$23</f>
        <v>15245.901639344262</v>
      </c>
      <c r="O44" s="15">
        <f>$G44*$H44*O$8/O$9*Index!O$23</f>
        <v>14262.295081967213</v>
      </c>
      <c r="P44" s="15">
        <f>$G44*$H44*P$8/P$9*Index!P$23</f>
        <v>15245.901639344262</v>
      </c>
      <c r="Q44" s="15">
        <f>$G44*$H44*Q$8/Q$9*Index!Q$23</f>
        <v>14754.098360655738</v>
      </c>
      <c r="R44" s="15">
        <f>$G44*$H44*R$8/R$9*Index!R$23</f>
        <v>15245.901639344262</v>
      </c>
      <c r="S44" s="15">
        <f>$G44*$H44*S$8/S$9*Index!S$23</f>
        <v>14754.098360655738</v>
      </c>
      <c r="T44" s="15">
        <f>$G44*$H44*T$8/T$9*Index!T$23</f>
        <v>15245.901639344262</v>
      </c>
      <c r="U44" s="15">
        <f>$G44*$H44*U$8/U$9*Index!U$23</f>
        <v>15245.901639344262</v>
      </c>
      <c r="V44" s="15">
        <f>$G44*$H44*V$8/V$9*Index!V$23</f>
        <v>14754.098360655738</v>
      </c>
      <c r="W44" s="15">
        <f>$G44*$H44*W$8/W$9*Index!W$23</f>
        <v>15245.901639344262</v>
      </c>
      <c r="X44" s="15">
        <f>$G44*$H44*X$8/X$9*Index!X$23</f>
        <v>14754.098360655738</v>
      </c>
      <c r="Y44" s="15">
        <f>$G44*$H44*Y$8/Y$9*Index!Y$23</f>
        <v>15245.901639344262</v>
      </c>
      <c r="Z44" s="15">
        <f>$G44*$H44*Z$8/Z$9*Index!Z$23</f>
        <v>16052.054794520547</v>
      </c>
      <c r="AA44" s="15">
        <f>$G44*$H44*AA$8/AA$9*Index!AA$23</f>
        <v>14498.630136986303</v>
      </c>
      <c r="AB44" s="15">
        <f>$G44*$H44*AB$8/AB$9*Index!AB$23</f>
        <v>16052.054794520547</v>
      </c>
      <c r="AC44" s="15">
        <f>$G44*$H44*AC$8/AC$9*Index!AC$23</f>
        <v>15534.246575342466</v>
      </c>
      <c r="AD44" s="15">
        <f>$G44*$H44*AD$8/AD$9*Index!AD$23</f>
        <v>16052.054794520547</v>
      </c>
      <c r="AE44" s="15">
        <f>$G44*$H44*AE$8/AE$9*Index!AE$23</f>
        <v>15534.246575342466</v>
      </c>
      <c r="AF44" s="15">
        <f>$G44*$H44*AF$8/AF$9*Index!AF$23</f>
        <v>16052.054794520547</v>
      </c>
      <c r="AG44" s="15">
        <f>$G44*$H44*AG$8/AG$9*Index!AG$23</f>
        <v>16052.054794520547</v>
      </c>
      <c r="AH44" s="15">
        <f>$G44*$H44*AH$8/AH$9*Index!AH$23</f>
        <v>15534.246575342466</v>
      </c>
      <c r="AI44" s="15">
        <f>$G44*$H44*AI$8/AI$9*Index!AI$23</f>
        <v>16052.054794520547</v>
      </c>
      <c r="AJ44" s="15">
        <f>$G44*$H44*AJ$8/AJ$9*Index!AJ$23</f>
        <v>15534.246575342466</v>
      </c>
      <c r="AK44" s="15">
        <f>$G44*$H44*AK$8/AK$9*Index!AK$23</f>
        <v>16052.054794520547</v>
      </c>
      <c r="AL44" s="15">
        <f>$G44*$H44*AL$8/AL$9*Index!AL$23</f>
        <v>16854.657534246577</v>
      </c>
      <c r="AM44" s="15">
        <f>$G44*$H44*AM$8/AM$9*Index!AM$23</f>
        <v>15223.561643835617</v>
      </c>
      <c r="AN44" s="15">
        <f>$G44*$H44*AN$8/AN$9*Index!AN$23</f>
        <v>16854.657534246577</v>
      </c>
      <c r="AO44" s="15">
        <f>$G44*$H44*AO$8/AO$9*Index!AO$23</f>
        <v>16310.95890410959</v>
      </c>
      <c r="AP44" s="15">
        <f>$G44*$H44*AP$8/AP$9*Index!AP$23</f>
        <v>16854.657534246577</v>
      </c>
      <c r="AQ44" s="15">
        <f>$G44*$H44*AQ$8/AQ$9*Index!AQ$23</f>
        <v>16310.95890410959</v>
      </c>
      <c r="AR44" s="15">
        <f>$G44*$H44*AR$8/AR$9*Index!AR$23</f>
        <v>16854.657534246577</v>
      </c>
      <c r="AS44" s="15">
        <f>$G44*$H44*AS$8/AS$9*Index!AS$23</f>
        <v>16854.657534246577</v>
      </c>
      <c r="AT44" s="15">
        <f>$G44*$H44*AT$8/AT$9*Index!AT$23</f>
        <v>16310.95890410959</v>
      </c>
      <c r="AU44" s="15">
        <f>$G44*$H44*AU$8/AU$9*Index!AU$23</f>
        <v>16854.657534246577</v>
      </c>
      <c r="AV44" s="15">
        <f>$G44*$H44*AV$8/AV$9*Index!AV$23</f>
        <v>16310.95890410959</v>
      </c>
      <c r="AW44" s="15">
        <f>$G44*$H44*AW$8/AW$9*Index!AW$23</f>
        <v>16854.657534246577</v>
      </c>
      <c r="AX44" s="15">
        <f>$G44*$H44*AX$8/AX$9*Index!AX$23</f>
        <v>0</v>
      </c>
      <c r="AY44" s="15"/>
      <c r="AZ44" s="15"/>
      <c r="BA44" s="15"/>
      <c r="BB44" s="15"/>
    </row>
    <row r="45" spans="2:55">
      <c r="B45" s="11"/>
      <c r="C45" t="s">
        <v>71</v>
      </c>
      <c r="G45" s="17">
        <f>가정!T49</f>
        <v>2</v>
      </c>
      <c r="H45" s="17">
        <f>가정!U49</f>
        <v>30000</v>
      </c>
      <c r="M45" s="15">
        <f>$G45*$H45*M$8/M$9*Index!M$23</f>
        <v>0</v>
      </c>
      <c r="N45" s="15">
        <f>$G45*$H45*N$8/N$9*Index!N$23</f>
        <v>5081.9672131147545</v>
      </c>
      <c r="O45" s="15">
        <f>$G45*$H45*O$8/O$9*Index!O$23</f>
        <v>4754.0983606557375</v>
      </c>
      <c r="P45" s="15">
        <f>$G45*$H45*P$8/P$9*Index!P$23</f>
        <v>5081.9672131147545</v>
      </c>
      <c r="Q45" s="15">
        <f>$G45*$H45*Q$8/Q$9*Index!Q$23</f>
        <v>4918.0327868852455</v>
      </c>
      <c r="R45" s="15">
        <f>$G45*$H45*R$8/R$9*Index!R$23</f>
        <v>5081.9672131147545</v>
      </c>
      <c r="S45" s="15">
        <f>$G45*$H45*S$8/S$9*Index!S$23</f>
        <v>4918.0327868852455</v>
      </c>
      <c r="T45" s="15">
        <f>$G45*$H45*T$8/T$9*Index!T$23</f>
        <v>5081.9672131147545</v>
      </c>
      <c r="U45" s="15">
        <f>$G45*$H45*U$8/U$9*Index!U$23</f>
        <v>5081.9672131147545</v>
      </c>
      <c r="V45" s="15">
        <f>$G45*$H45*V$8/V$9*Index!V$23</f>
        <v>4918.0327868852455</v>
      </c>
      <c r="W45" s="15">
        <f>$G45*$H45*W$8/W$9*Index!W$23</f>
        <v>5081.9672131147545</v>
      </c>
      <c r="X45" s="15">
        <f>$G45*$H45*X$8/X$9*Index!X$23</f>
        <v>4918.0327868852455</v>
      </c>
      <c r="Y45" s="15">
        <f>$G45*$H45*Y$8/Y$9*Index!Y$23</f>
        <v>5081.9672131147545</v>
      </c>
      <c r="Z45" s="15">
        <f>$G45*$H45*Z$8/Z$9*Index!Z$23</f>
        <v>5350.6849315068494</v>
      </c>
      <c r="AA45" s="15">
        <f>$G45*$H45*AA$8/AA$9*Index!AA$23</f>
        <v>4832.8767123287671</v>
      </c>
      <c r="AB45" s="15">
        <f>$G45*$H45*AB$8/AB$9*Index!AB$23</f>
        <v>5350.6849315068494</v>
      </c>
      <c r="AC45" s="15">
        <f>$G45*$H45*AC$8/AC$9*Index!AC$23</f>
        <v>5178.0821917808216</v>
      </c>
      <c r="AD45" s="15">
        <f>$G45*$H45*AD$8/AD$9*Index!AD$23</f>
        <v>5350.6849315068494</v>
      </c>
      <c r="AE45" s="15">
        <f>$G45*$H45*AE$8/AE$9*Index!AE$23</f>
        <v>5178.0821917808216</v>
      </c>
      <c r="AF45" s="15">
        <f>$G45*$H45*AF$8/AF$9*Index!AF$23</f>
        <v>5350.6849315068494</v>
      </c>
      <c r="AG45" s="15">
        <f>$G45*$H45*AG$8/AG$9*Index!AG$23</f>
        <v>5350.6849315068494</v>
      </c>
      <c r="AH45" s="15">
        <f>$G45*$H45*AH$8/AH$9*Index!AH$23</f>
        <v>5178.0821917808216</v>
      </c>
      <c r="AI45" s="15">
        <f>$G45*$H45*AI$8/AI$9*Index!AI$23</f>
        <v>5350.6849315068494</v>
      </c>
      <c r="AJ45" s="15">
        <f>$G45*$H45*AJ$8/AJ$9*Index!AJ$23</f>
        <v>5178.0821917808216</v>
      </c>
      <c r="AK45" s="15">
        <f>$G45*$H45*AK$8/AK$9*Index!AK$23</f>
        <v>5350.6849315068494</v>
      </c>
      <c r="AL45" s="15">
        <f>$G45*$H45*AL$8/AL$9*Index!AL$23</f>
        <v>5618.2191780821913</v>
      </c>
      <c r="AM45" s="15">
        <f>$G45*$H45*AM$8/AM$9*Index!AM$23</f>
        <v>5074.5205479452061</v>
      </c>
      <c r="AN45" s="15">
        <f>$G45*$H45*AN$8/AN$9*Index!AN$23</f>
        <v>5618.2191780821913</v>
      </c>
      <c r="AO45" s="15">
        <f>$G45*$H45*AO$8/AO$9*Index!AO$23</f>
        <v>5436.9863013698632</v>
      </c>
      <c r="AP45" s="15">
        <f>$G45*$H45*AP$8/AP$9*Index!AP$23</f>
        <v>5618.2191780821913</v>
      </c>
      <c r="AQ45" s="15">
        <f>$G45*$H45*AQ$8/AQ$9*Index!AQ$23</f>
        <v>5436.9863013698632</v>
      </c>
      <c r="AR45" s="15">
        <f>$G45*$H45*AR$8/AR$9*Index!AR$23</f>
        <v>5618.2191780821913</v>
      </c>
      <c r="AS45" s="15">
        <f>$G45*$H45*AS$8/AS$9*Index!AS$23</f>
        <v>5618.2191780821913</v>
      </c>
      <c r="AT45" s="15">
        <f>$G45*$H45*AT$8/AT$9*Index!AT$23</f>
        <v>5436.9863013698632</v>
      </c>
      <c r="AU45" s="15">
        <f>$G45*$H45*AU$8/AU$9*Index!AU$23</f>
        <v>5618.2191780821913</v>
      </c>
      <c r="AV45" s="15">
        <f>$G45*$H45*AV$8/AV$9*Index!AV$23</f>
        <v>5436.9863013698632</v>
      </c>
      <c r="AW45" s="15">
        <f>$G45*$H45*AW$8/AW$9*Index!AW$23</f>
        <v>5618.2191780821913</v>
      </c>
      <c r="AX45" s="15">
        <f>$G45*$H45*AX$8/AX$9*Index!AX$23</f>
        <v>0</v>
      </c>
      <c r="AY45" s="15"/>
      <c r="AZ45" s="15"/>
      <c r="BA45" s="15"/>
      <c r="BB45" s="15"/>
    </row>
    <row r="46" spans="2:55">
      <c r="B46" s="11" t="s">
        <v>13</v>
      </c>
      <c r="C46" s="11"/>
      <c r="D46" s="11"/>
      <c r="E46" s="11"/>
      <c r="F46" s="11"/>
      <c r="G46" s="12" t="s">
        <v>67</v>
      </c>
      <c r="H46" s="12" t="s">
        <v>69</v>
      </c>
      <c r="I46" s="12"/>
      <c r="J46" s="11"/>
      <c r="K46" s="11"/>
      <c r="M46" s="16">
        <f>SUM(M47:M48)</f>
        <v>0</v>
      </c>
      <c r="N46" s="16">
        <f t="shared" ref="N46" si="84">SUM(N47:N48)</f>
        <v>15923.497267759562</v>
      </c>
      <c r="O46" s="16">
        <f t="shared" ref="O46" si="85">SUM(O47:O48)</f>
        <v>14896.174863387978</v>
      </c>
      <c r="P46" s="16">
        <f t="shared" ref="P46" si="86">SUM(P47:P48)</f>
        <v>15923.497267759562</v>
      </c>
      <c r="Q46" s="16">
        <f t="shared" ref="Q46" si="87">SUM(Q47:Q48)</f>
        <v>15409.836065573771</v>
      </c>
      <c r="R46" s="16">
        <f t="shared" ref="R46" si="88">SUM(R47:R48)</f>
        <v>15923.497267759562</v>
      </c>
      <c r="S46" s="16">
        <f t="shared" ref="S46" si="89">SUM(S47:S48)</f>
        <v>15409.836065573771</v>
      </c>
      <c r="T46" s="16">
        <f t="shared" ref="T46" si="90">SUM(T47:T48)</f>
        <v>15923.497267759562</v>
      </c>
      <c r="U46" s="16">
        <f t="shared" ref="U46" si="91">SUM(U47:U48)</f>
        <v>15923.497267759562</v>
      </c>
      <c r="V46" s="16">
        <f t="shared" ref="V46" si="92">SUM(V47:V48)</f>
        <v>15409.836065573771</v>
      </c>
      <c r="W46" s="16">
        <f t="shared" ref="W46" si="93">SUM(W47:W48)</f>
        <v>15923.497267759562</v>
      </c>
      <c r="X46" s="16">
        <f t="shared" ref="X46" si="94">SUM(X47:X48)</f>
        <v>15409.836065573771</v>
      </c>
      <c r="Y46" s="16">
        <f t="shared" ref="Y46" si="95">SUM(Y47:Y48)</f>
        <v>15923.497267759562</v>
      </c>
      <c r="Z46" s="16">
        <f t="shared" ref="Z46" si="96">SUM(Z47:Z48)</f>
        <v>16765.479452054795</v>
      </c>
      <c r="AA46" s="16">
        <f t="shared" ref="AA46" si="97">SUM(AA47:AA48)</f>
        <v>15143.013698630137</v>
      </c>
      <c r="AB46" s="16">
        <f t="shared" ref="AB46" si="98">SUM(AB47:AB48)</f>
        <v>16765.479452054795</v>
      </c>
      <c r="AC46" s="16">
        <f t="shared" ref="AC46" si="99">SUM(AC47:AC48)</f>
        <v>16224.657534246577</v>
      </c>
      <c r="AD46" s="16">
        <f t="shared" ref="AD46" si="100">SUM(AD47:AD48)</f>
        <v>16765.479452054795</v>
      </c>
      <c r="AE46" s="16">
        <f t="shared" ref="AE46" si="101">SUM(AE47:AE48)</f>
        <v>16224.657534246577</v>
      </c>
      <c r="AF46" s="16">
        <f t="shared" ref="AF46" si="102">SUM(AF47:AF48)</f>
        <v>16765.479452054795</v>
      </c>
      <c r="AG46" s="16">
        <f t="shared" ref="AG46" si="103">SUM(AG47:AG48)</f>
        <v>16765.479452054795</v>
      </c>
      <c r="AH46" s="16">
        <f t="shared" ref="AH46" si="104">SUM(AH47:AH48)</f>
        <v>16224.657534246577</v>
      </c>
      <c r="AI46" s="16">
        <f t="shared" ref="AI46" si="105">SUM(AI47:AI48)</f>
        <v>16765.479452054795</v>
      </c>
      <c r="AJ46" s="16">
        <f t="shared" ref="AJ46" si="106">SUM(AJ47:AJ48)</f>
        <v>16224.657534246577</v>
      </c>
      <c r="AK46" s="16">
        <f t="shared" ref="AK46" si="107">SUM(AK47:AK48)</f>
        <v>16765.479452054795</v>
      </c>
      <c r="AL46" s="16">
        <f t="shared" ref="AL46" si="108">SUM(AL47:AL48)</f>
        <v>17603.753424657534</v>
      </c>
      <c r="AM46" s="16">
        <f t="shared" ref="AM46" si="109">SUM(AM47:AM48)</f>
        <v>15900.164383561645</v>
      </c>
      <c r="AN46" s="16">
        <f t="shared" ref="AN46" si="110">SUM(AN47:AN48)</f>
        <v>17603.753424657534</v>
      </c>
      <c r="AO46" s="16">
        <f t="shared" ref="AO46" si="111">SUM(AO47:AO48)</f>
        <v>17035.890410958906</v>
      </c>
      <c r="AP46" s="16">
        <f t="shared" ref="AP46" si="112">SUM(AP47:AP48)</f>
        <v>17603.753424657534</v>
      </c>
      <c r="AQ46" s="16">
        <f t="shared" ref="AQ46" si="113">SUM(AQ47:AQ48)</f>
        <v>17035.890410958906</v>
      </c>
      <c r="AR46" s="16">
        <f t="shared" ref="AR46" si="114">SUM(AR47:AR48)</f>
        <v>17603.753424657534</v>
      </c>
      <c r="AS46" s="16">
        <f t="shared" ref="AS46" si="115">SUM(AS47:AS48)</f>
        <v>17603.753424657534</v>
      </c>
      <c r="AT46" s="16">
        <f t="shared" ref="AT46" si="116">SUM(AT47:AT48)</f>
        <v>17035.890410958906</v>
      </c>
      <c r="AU46" s="16">
        <f t="shared" ref="AU46" si="117">SUM(AU47:AU48)</f>
        <v>17603.753424657534</v>
      </c>
      <c r="AV46" s="16">
        <f t="shared" ref="AV46:AX46" si="118">SUM(AV47:AV48)</f>
        <v>17035.890410958906</v>
      </c>
      <c r="AW46" s="16">
        <f t="shared" si="118"/>
        <v>17603.753424657534</v>
      </c>
      <c r="AX46" s="16">
        <f t="shared" si="118"/>
        <v>0</v>
      </c>
      <c r="AY46" s="11"/>
      <c r="AZ46" s="11"/>
      <c r="BA46" s="11"/>
      <c r="BB46" s="11"/>
    </row>
    <row r="47" spans="2:55">
      <c r="B47" s="11"/>
      <c r="C47" t="s">
        <v>59</v>
      </c>
      <c r="G47" s="17">
        <f>가정!T51</f>
        <v>1</v>
      </c>
      <c r="H47" s="17">
        <f>가정!U51</f>
        <v>80000</v>
      </c>
      <c r="M47" s="15">
        <f>$G47*$H47*M$8/M$9*Index!M$23</f>
        <v>0</v>
      </c>
      <c r="N47" s="15">
        <f>$G47*$H47*N$8/N$9*Index!N$23</f>
        <v>6775.9562841530051</v>
      </c>
      <c r="O47" s="15">
        <f>$G47*$H47*O$8/O$9*Index!O$23</f>
        <v>6338.7978142076499</v>
      </c>
      <c r="P47" s="15">
        <f>$G47*$H47*P$8/P$9*Index!P$23</f>
        <v>6775.9562841530051</v>
      </c>
      <c r="Q47" s="15">
        <f>$G47*$H47*Q$8/Q$9*Index!Q$23</f>
        <v>6557.377049180328</v>
      </c>
      <c r="R47" s="15">
        <f>$G47*$H47*R$8/R$9*Index!R$23</f>
        <v>6775.9562841530051</v>
      </c>
      <c r="S47" s="15">
        <f>$G47*$H47*S$8/S$9*Index!S$23</f>
        <v>6557.377049180328</v>
      </c>
      <c r="T47" s="15">
        <f>$G47*$H47*T$8/T$9*Index!T$23</f>
        <v>6775.9562841530051</v>
      </c>
      <c r="U47" s="15">
        <f>$G47*$H47*U$8/U$9*Index!U$23</f>
        <v>6775.9562841530051</v>
      </c>
      <c r="V47" s="15">
        <f>$G47*$H47*V$8/V$9*Index!V$23</f>
        <v>6557.377049180328</v>
      </c>
      <c r="W47" s="15">
        <f>$G47*$H47*W$8/W$9*Index!W$23</f>
        <v>6775.9562841530051</v>
      </c>
      <c r="X47" s="15">
        <f>$G47*$H47*X$8/X$9*Index!X$23</f>
        <v>6557.377049180328</v>
      </c>
      <c r="Y47" s="15">
        <f>$G47*$H47*Y$8/Y$9*Index!Y$23</f>
        <v>6775.9562841530051</v>
      </c>
      <c r="Z47" s="15">
        <f>$G47*$H47*Z$8/Z$9*Index!Z$23</f>
        <v>7134.2465753424658</v>
      </c>
      <c r="AA47" s="15">
        <f>$G47*$H47*AA$8/AA$9*Index!AA$23</f>
        <v>6443.8356164383567</v>
      </c>
      <c r="AB47" s="15">
        <f>$G47*$H47*AB$8/AB$9*Index!AB$23</f>
        <v>7134.2465753424658</v>
      </c>
      <c r="AC47" s="15">
        <f>$G47*$H47*AC$8/AC$9*Index!AC$23</f>
        <v>6904.1095890410961</v>
      </c>
      <c r="AD47" s="15">
        <f>$G47*$H47*AD$8/AD$9*Index!AD$23</f>
        <v>7134.2465753424658</v>
      </c>
      <c r="AE47" s="15">
        <f>$G47*$H47*AE$8/AE$9*Index!AE$23</f>
        <v>6904.1095890410961</v>
      </c>
      <c r="AF47" s="15">
        <f>$G47*$H47*AF$8/AF$9*Index!AF$23</f>
        <v>7134.2465753424658</v>
      </c>
      <c r="AG47" s="15">
        <f>$G47*$H47*AG$8/AG$9*Index!AG$23</f>
        <v>7134.2465753424658</v>
      </c>
      <c r="AH47" s="15">
        <f>$G47*$H47*AH$8/AH$9*Index!AH$23</f>
        <v>6904.1095890410961</v>
      </c>
      <c r="AI47" s="15">
        <f>$G47*$H47*AI$8/AI$9*Index!AI$23</f>
        <v>7134.2465753424658</v>
      </c>
      <c r="AJ47" s="15">
        <f>$G47*$H47*AJ$8/AJ$9*Index!AJ$23</f>
        <v>6904.1095890410961</v>
      </c>
      <c r="AK47" s="15">
        <f>$G47*$H47*AK$8/AK$9*Index!AK$23</f>
        <v>7134.2465753424658</v>
      </c>
      <c r="AL47" s="15">
        <f>$G47*$H47*AL$8/AL$9*Index!AL$23</f>
        <v>7490.9589041095887</v>
      </c>
      <c r="AM47" s="15">
        <f>$G47*$H47*AM$8/AM$9*Index!AM$23</f>
        <v>6766.0273972602745</v>
      </c>
      <c r="AN47" s="15">
        <f>$G47*$H47*AN$8/AN$9*Index!AN$23</f>
        <v>7490.9589041095887</v>
      </c>
      <c r="AO47" s="15">
        <f>$G47*$H47*AO$8/AO$9*Index!AO$23</f>
        <v>7249.3150684931506</v>
      </c>
      <c r="AP47" s="15">
        <f>$G47*$H47*AP$8/AP$9*Index!AP$23</f>
        <v>7490.9589041095887</v>
      </c>
      <c r="AQ47" s="15">
        <f>$G47*$H47*AQ$8/AQ$9*Index!AQ$23</f>
        <v>7249.3150684931506</v>
      </c>
      <c r="AR47" s="15">
        <f>$G47*$H47*AR$8/AR$9*Index!AR$23</f>
        <v>7490.9589041095887</v>
      </c>
      <c r="AS47" s="15">
        <f>$G47*$H47*AS$8/AS$9*Index!AS$23</f>
        <v>7490.9589041095887</v>
      </c>
      <c r="AT47" s="15">
        <f>$G47*$H47*AT$8/AT$9*Index!AT$23</f>
        <v>7249.3150684931506</v>
      </c>
      <c r="AU47" s="15">
        <f>$G47*$H47*AU$8/AU$9*Index!AU$23</f>
        <v>7490.9589041095887</v>
      </c>
      <c r="AV47" s="15">
        <f>$G47*$H47*AV$8/AV$9*Index!AV$23</f>
        <v>7249.3150684931506</v>
      </c>
      <c r="AW47" s="15">
        <f>$G47*$H47*AW$8/AW$9*Index!AW$23</f>
        <v>7490.9589041095887</v>
      </c>
      <c r="AX47" s="15">
        <f>$G47*$H47*AX$8/AX$9*Index!AX$23</f>
        <v>0</v>
      </c>
      <c r="AY47" s="15"/>
      <c r="AZ47" s="15"/>
      <c r="BA47" s="15"/>
      <c r="BB47" s="15"/>
    </row>
    <row r="48" spans="2:55">
      <c r="B48" s="11"/>
      <c r="C48" t="s">
        <v>60</v>
      </c>
      <c r="G48" s="17">
        <f>가정!T52</f>
        <v>3</v>
      </c>
      <c r="H48" s="17">
        <f>가정!U52</f>
        <v>36000</v>
      </c>
      <c r="M48" s="15">
        <f>$G48*$H48*M$8/M$9*Index!M$23</f>
        <v>0</v>
      </c>
      <c r="N48" s="15">
        <f>$G48*$H48*N$8/N$9*Index!N$23</f>
        <v>9147.5409836065573</v>
      </c>
      <c r="O48" s="15">
        <f>$G48*$H48*O$8/O$9*Index!O$23</f>
        <v>8557.377049180328</v>
      </c>
      <c r="P48" s="15">
        <f>$G48*$H48*P$8/P$9*Index!P$23</f>
        <v>9147.5409836065573</v>
      </c>
      <c r="Q48" s="15">
        <f>$G48*$H48*Q$8/Q$9*Index!Q$23</f>
        <v>8852.4590163934427</v>
      </c>
      <c r="R48" s="15">
        <f>$G48*$H48*R$8/R$9*Index!R$23</f>
        <v>9147.5409836065573</v>
      </c>
      <c r="S48" s="15">
        <f>$G48*$H48*S$8/S$9*Index!S$23</f>
        <v>8852.4590163934427</v>
      </c>
      <c r="T48" s="15">
        <f>$G48*$H48*T$8/T$9*Index!T$23</f>
        <v>9147.5409836065573</v>
      </c>
      <c r="U48" s="15">
        <f>$G48*$H48*U$8/U$9*Index!U$23</f>
        <v>9147.5409836065573</v>
      </c>
      <c r="V48" s="15">
        <f>$G48*$H48*V$8/V$9*Index!V$23</f>
        <v>8852.4590163934427</v>
      </c>
      <c r="W48" s="15">
        <f>$G48*$H48*W$8/W$9*Index!W$23</f>
        <v>9147.5409836065573</v>
      </c>
      <c r="X48" s="15">
        <f>$G48*$H48*X$8/X$9*Index!X$23</f>
        <v>8852.4590163934427</v>
      </c>
      <c r="Y48" s="15">
        <f>$G48*$H48*Y$8/Y$9*Index!Y$23</f>
        <v>9147.5409836065573</v>
      </c>
      <c r="Z48" s="15">
        <f>$G48*$H48*Z$8/Z$9*Index!Z$23</f>
        <v>9631.232876712329</v>
      </c>
      <c r="AA48" s="15">
        <f>$G48*$H48*AA$8/AA$9*Index!AA$23</f>
        <v>8699.17808219178</v>
      </c>
      <c r="AB48" s="15">
        <f>$G48*$H48*AB$8/AB$9*Index!AB$23</f>
        <v>9631.232876712329</v>
      </c>
      <c r="AC48" s="15">
        <f>$G48*$H48*AC$8/AC$9*Index!AC$23</f>
        <v>9320.5479452054806</v>
      </c>
      <c r="AD48" s="15">
        <f>$G48*$H48*AD$8/AD$9*Index!AD$23</f>
        <v>9631.232876712329</v>
      </c>
      <c r="AE48" s="15">
        <f>$G48*$H48*AE$8/AE$9*Index!AE$23</f>
        <v>9320.5479452054806</v>
      </c>
      <c r="AF48" s="15">
        <f>$G48*$H48*AF$8/AF$9*Index!AF$23</f>
        <v>9631.232876712329</v>
      </c>
      <c r="AG48" s="15">
        <f>$G48*$H48*AG$8/AG$9*Index!AG$23</f>
        <v>9631.232876712329</v>
      </c>
      <c r="AH48" s="15">
        <f>$G48*$H48*AH$8/AH$9*Index!AH$23</f>
        <v>9320.5479452054806</v>
      </c>
      <c r="AI48" s="15">
        <f>$G48*$H48*AI$8/AI$9*Index!AI$23</f>
        <v>9631.232876712329</v>
      </c>
      <c r="AJ48" s="15">
        <f>$G48*$H48*AJ$8/AJ$9*Index!AJ$23</f>
        <v>9320.5479452054806</v>
      </c>
      <c r="AK48" s="15">
        <f>$G48*$H48*AK$8/AK$9*Index!AK$23</f>
        <v>9631.232876712329</v>
      </c>
      <c r="AL48" s="15">
        <f>$G48*$H48*AL$8/AL$9*Index!AL$23</f>
        <v>10112.794520547946</v>
      </c>
      <c r="AM48" s="15">
        <f>$G48*$H48*AM$8/AM$9*Index!AM$23</f>
        <v>9134.1369863013697</v>
      </c>
      <c r="AN48" s="15">
        <f>$G48*$H48*AN$8/AN$9*Index!AN$23</f>
        <v>10112.794520547946</v>
      </c>
      <c r="AO48" s="15">
        <f>$G48*$H48*AO$8/AO$9*Index!AO$23</f>
        <v>9786.5753424657541</v>
      </c>
      <c r="AP48" s="15">
        <f>$G48*$H48*AP$8/AP$9*Index!AP$23</f>
        <v>10112.794520547946</v>
      </c>
      <c r="AQ48" s="15">
        <f>$G48*$H48*AQ$8/AQ$9*Index!AQ$23</f>
        <v>9786.5753424657541</v>
      </c>
      <c r="AR48" s="15">
        <f>$G48*$H48*AR$8/AR$9*Index!AR$23</f>
        <v>10112.794520547946</v>
      </c>
      <c r="AS48" s="15">
        <f>$G48*$H48*AS$8/AS$9*Index!AS$23</f>
        <v>10112.794520547946</v>
      </c>
      <c r="AT48" s="15">
        <f>$G48*$H48*AT$8/AT$9*Index!AT$23</f>
        <v>9786.5753424657541</v>
      </c>
      <c r="AU48" s="15">
        <f>$G48*$H48*AU$8/AU$9*Index!AU$23</f>
        <v>10112.794520547946</v>
      </c>
      <c r="AV48" s="15">
        <f>$G48*$H48*AV$8/AV$9*Index!AV$23</f>
        <v>9786.5753424657541</v>
      </c>
      <c r="AW48" s="15">
        <f>$G48*$H48*AW$8/AW$9*Index!AW$23</f>
        <v>10112.794520547946</v>
      </c>
      <c r="AX48" s="15">
        <f>$G48*$H48*AX$8/AX$9*Index!AX$23</f>
        <v>0</v>
      </c>
      <c r="AY48" s="15"/>
      <c r="AZ48" s="15"/>
      <c r="BA48" s="15"/>
      <c r="BB48" s="15"/>
    </row>
    <row r="49" spans="2:54">
      <c r="B49" s="11" t="s">
        <v>14</v>
      </c>
      <c r="C49" s="11"/>
      <c r="D49" s="11"/>
      <c r="E49" s="11"/>
      <c r="F49" s="11"/>
      <c r="G49" s="12" t="s">
        <v>67</v>
      </c>
      <c r="H49" s="12" t="s">
        <v>69</v>
      </c>
      <c r="I49" s="12"/>
      <c r="J49" s="11"/>
      <c r="K49" s="11"/>
      <c r="M49" s="16">
        <f>SUM(M50)</f>
        <v>0</v>
      </c>
      <c r="N49" s="16">
        <f t="shared" ref="N49:AX49" si="119">SUM(N50)</f>
        <v>6098.3606557377052</v>
      </c>
      <c r="O49" s="16">
        <f t="shared" si="119"/>
        <v>5704.9180327868853</v>
      </c>
      <c r="P49" s="16">
        <f t="shared" si="119"/>
        <v>6098.3606557377052</v>
      </c>
      <c r="Q49" s="16">
        <f t="shared" si="119"/>
        <v>5901.6393442622948</v>
      </c>
      <c r="R49" s="16">
        <f t="shared" si="119"/>
        <v>6098.3606557377052</v>
      </c>
      <c r="S49" s="16">
        <f t="shared" si="119"/>
        <v>5901.6393442622948</v>
      </c>
      <c r="T49" s="16">
        <f t="shared" si="119"/>
        <v>6098.3606557377052</v>
      </c>
      <c r="U49" s="16">
        <f t="shared" si="119"/>
        <v>6098.3606557377052</v>
      </c>
      <c r="V49" s="16">
        <f t="shared" si="119"/>
        <v>5901.6393442622948</v>
      </c>
      <c r="W49" s="16">
        <f t="shared" si="119"/>
        <v>6098.3606557377052</v>
      </c>
      <c r="X49" s="16">
        <f t="shared" si="119"/>
        <v>5901.6393442622948</v>
      </c>
      <c r="Y49" s="16">
        <f t="shared" si="119"/>
        <v>6098.3606557377052</v>
      </c>
      <c r="Z49" s="16">
        <f t="shared" si="119"/>
        <v>6420.821917808219</v>
      </c>
      <c r="AA49" s="16">
        <f t="shared" si="119"/>
        <v>5799.4520547945212</v>
      </c>
      <c r="AB49" s="16">
        <f t="shared" si="119"/>
        <v>6420.821917808219</v>
      </c>
      <c r="AC49" s="16">
        <f t="shared" si="119"/>
        <v>6213.698630136987</v>
      </c>
      <c r="AD49" s="16">
        <f t="shared" si="119"/>
        <v>6420.821917808219</v>
      </c>
      <c r="AE49" s="16">
        <f t="shared" si="119"/>
        <v>6213.698630136987</v>
      </c>
      <c r="AF49" s="16">
        <f t="shared" si="119"/>
        <v>6420.821917808219</v>
      </c>
      <c r="AG49" s="16">
        <f t="shared" si="119"/>
        <v>6420.821917808219</v>
      </c>
      <c r="AH49" s="16">
        <f t="shared" si="119"/>
        <v>6213.698630136987</v>
      </c>
      <c r="AI49" s="16">
        <f t="shared" si="119"/>
        <v>6420.821917808219</v>
      </c>
      <c r="AJ49" s="16">
        <f t="shared" si="119"/>
        <v>6213.698630136987</v>
      </c>
      <c r="AK49" s="16">
        <f t="shared" si="119"/>
        <v>6420.821917808219</v>
      </c>
      <c r="AL49" s="16">
        <f t="shared" si="119"/>
        <v>6741.8630136986303</v>
      </c>
      <c r="AM49" s="16">
        <f t="shared" si="119"/>
        <v>6089.4246575342468</v>
      </c>
      <c r="AN49" s="16">
        <f t="shared" si="119"/>
        <v>6741.8630136986303</v>
      </c>
      <c r="AO49" s="16">
        <f t="shared" si="119"/>
        <v>6524.3835616438355</v>
      </c>
      <c r="AP49" s="16">
        <f t="shared" si="119"/>
        <v>6741.8630136986303</v>
      </c>
      <c r="AQ49" s="16">
        <f t="shared" si="119"/>
        <v>6524.3835616438355</v>
      </c>
      <c r="AR49" s="16">
        <f t="shared" si="119"/>
        <v>6741.8630136986303</v>
      </c>
      <c r="AS49" s="16">
        <f t="shared" si="119"/>
        <v>6741.8630136986303</v>
      </c>
      <c r="AT49" s="16">
        <f t="shared" si="119"/>
        <v>6524.3835616438355</v>
      </c>
      <c r="AU49" s="16">
        <f t="shared" si="119"/>
        <v>6741.8630136986303</v>
      </c>
      <c r="AV49" s="16">
        <f t="shared" si="119"/>
        <v>6524.3835616438355</v>
      </c>
      <c r="AW49" s="16">
        <f t="shared" si="119"/>
        <v>6741.8630136986303</v>
      </c>
      <c r="AX49" s="16">
        <f t="shared" si="119"/>
        <v>0</v>
      </c>
      <c r="AY49" s="11"/>
      <c r="AZ49" s="11"/>
      <c r="BA49" s="11"/>
      <c r="BB49" s="11"/>
    </row>
    <row r="50" spans="2:54">
      <c r="B50" s="11"/>
      <c r="C50" t="s">
        <v>60</v>
      </c>
      <c r="G50" s="17">
        <f>가정!T54</f>
        <v>2</v>
      </c>
      <c r="H50" s="17">
        <f>가정!U54</f>
        <v>36000</v>
      </c>
      <c r="M50" s="15">
        <f>$G50*$H50*M$8/M$9*Index!M$23</f>
        <v>0</v>
      </c>
      <c r="N50" s="15">
        <f>$G50*$H50*N$8/N$9*Index!N$23</f>
        <v>6098.3606557377052</v>
      </c>
      <c r="O50" s="15">
        <f>$G50*$H50*O$8/O$9*Index!O$23</f>
        <v>5704.9180327868853</v>
      </c>
      <c r="P50" s="15">
        <f>$G50*$H50*P$8/P$9*Index!P$23</f>
        <v>6098.3606557377052</v>
      </c>
      <c r="Q50" s="15">
        <f>$G50*$H50*Q$8/Q$9*Index!Q$23</f>
        <v>5901.6393442622948</v>
      </c>
      <c r="R50" s="15">
        <f>$G50*$H50*R$8/R$9*Index!R$23</f>
        <v>6098.3606557377052</v>
      </c>
      <c r="S50" s="15">
        <f>$G50*$H50*S$8/S$9*Index!S$23</f>
        <v>5901.6393442622948</v>
      </c>
      <c r="T50" s="15">
        <f>$G50*$H50*T$8/T$9*Index!T$23</f>
        <v>6098.3606557377052</v>
      </c>
      <c r="U50" s="15">
        <f>$G50*$H50*U$8/U$9*Index!U$23</f>
        <v>6098.3606557377052</v>
      </c>
      <c r="V50" s="15">
        <f>$G50*$H50*V$8/V$9*Index!V$23</f>
        <v>5901.6393442622948</v>
      </c>
      <c r="W50" s="15">
        <f>$G50*$H50*W$8/W$9*Index!W$23</f>
        <v>6098.3606557377052</v>
      </c>
      <c r="X50" s="15">
        <f>$G50*$H50*X$8/X$9*Index!X$23</f>
        <v>5901.6393442622948</v>
      </c>
      <c r="Y50" s="15">
        <f>$G50*$H50*Y$8/Y$9*Index!Y$23</f>
        <v>6098.3606557377052</v>
      </c>
      <c r="Z50" s="15">
        <f>$G50*$H50*Z$8/Z$9*Index!Z$23</f>
        <v>6420.821917808219</v>
      </c>
      <c r="AA50" s="15">
        <f>$G50*$H50*AA$8/AA$9*Index!AA$23</f>
        <v>5799.4520547945212</v>
      </c>
      <c r="AB50" s="15">
        <f>$G50*$H50*AB$8/AB$9*Index!AB$23</f>
        <v>6420.821917808219</v>
      </c>
      <c r="AC50" s="15">
        <f>$G50*$H50*AC$8/AC$9*Index!AC$23</f>
        <v>6213.698630136987</v>
      </c>
      <c r="AD50" s="15">
        <f>$G50*$H50*AD$8/AD$9*Index!AD$23</f>
        <v>6420.821917808219</v>
      </c>
      <c r="AE50" s="15">
        <f>$G50*$H50*AE$8/AE$9*Index!AE$23</f>
        <v>6213.698630136987</v>
      </c>
      <c r="AF50" s="15">
        <f>$G50*$H50*AF$8/AF$9*Index!AF$23</f>
        <v>6420.821917808219</v>
      </c>
      <c r="AG50" s="15">
        <f>$G50*$H50*AG$8/AG$9*Index!AG$23</f>
        <v>6420.821917808219</v>
      </c>
      <c r="AH50" s="15">
        <f>$G50*$H50*AH$8/AH$9*Index!AH$23</f>
        <v>6213.698630136987</v>
      </c>
      <c r="AI50" s="15">
        <f>$G50*$H50*AI$8/AI$9*Index!AI$23</f>
        <v>6420.821917808219</v>
      </c>
      <c r="AJ50" s="15">
        <f>$G50*$H50*AJ$8/AJ$9*Index!AJ$23</f>
        <v>6213.698630136987</v>
      </c>
      <c r="AK50" s="15">
        <f>$G50*$H50*AK$8/AK$9*Index!AK$23</f>
        <v>6420.821917808219</v>
      </c>
      <c r="AL50" s="15">
        <f>$G50*$H50*AL$8/AL$9*Index!AL$23</f>
        <v>6741.8630136986303</v>
      </c>
      <c r="AM50" s="15">
        <f>$G50*$H50*AM$8/AM$9*Index!AM$23</f>
        <v>6089.4246575342468</v>
      </c>
      <c r="AN50" s="15">
        <f>$G50*$H50*AN$8/AN$9*Index!AN$23</f>
        <v>6741.8630136986303</v>
      </c>
      <c r="AO50" s="15">
        <f>$G50*$H50*AO$8/AO$9*Index!AO$23</f>
        <v>6524.3835616438355</v>
      </c>
      <c r="AP50" s="15">
        <f>$G50*$H50*AP$8/AP$9*Index!AP$23</f>
        <v>6741.8630136986303</v>
      </c>
      <c r="AQ50" s="15">
        <f>$G50*$H50*AQ$8/AQ$9*Index!AQ$23</f>
        <v>6524.3835616438355</v>
      </c>
      <c r="AR50" s="15">
        <f>$G50*$H50*AR$8/AR$9*Index!AR$23</f>
        <v>6741.8630136986303</v>
      </c>
      <c r="AS50" s="15">
        <f>$G50*$H50*AS$8/AS$9*Index!AS$23</f>
        <v>6741.8630136986303</v>
      </c>
      <c r="AT50" s="15">
        <f>$G50*$H50*AT$8/AT$9*Index!AT$23</f>
        <v>6524.3835616438355</v>
      </c>
      <c r="AU50" s="15">
        <f>$G50*$H50*AU$8/AU$9*Index!AU$23</f>
        <v>6741.8630136986303</v>
      </c>
      <c r="AV50" s="15">
        <f>$G50*$H50*AV$8/AV$9*Index!AV$23</f>
        <v>6524.3835616438355</v>
      </c>
      <c r="AW50" s="15">
        <f>$G50*$H50*AW$8/AW$9*Index!AW$23</f>
        <v>6741.8630136986303</v>
      </c>
      <c r="AX50" s="15">
        <f>$G50*$H50*AX$8/AX$9*Index!AX$23</f>
        <v>0</v>
      </c>
      <c r="AY50" s="15"/>
      <c r="AZ50" s="15"/>
      <c r="BA50" s="15"/>
      <c r="BB50" s="15"/>
    </row>
    <row r="51" spans="2:54">
      <c r="B51" s="11" t="s">
        <v>15</v>
      </c>
      <c r="C51" s="11"/>
      <c r="D51" s="11"/>
      <c r="E51" s="11"/>
      <c r="F51" s="11"/>
      <c r="G51" s="12" t="s">
        <v>67</v>
      </c>
      <c r="H51" s="12" t="s">
        <v>69</v>
      </c>
      <c r="I51" s="12"/>
      <c r="J51" s="11"/>
      <c r="K51" s="11"/>
      <c r="M51" s="16">
        <f>SUM(M52:M53)</f>
        <v>0</v>
      </c>
      <c r="N51" s="16">
        <f t="shared" ref="N51" si="120">SUM(N52:N53)</f>
        <v>8639.3442622950824</v>
      </c>
      <c r="O51" s="16">
        <f>SUM(O52:O53)</f>
        <v>8081.9672131147545</v>
      </c>
      <c r="P51" s="16">
        <f t="shared" ref="P51" si="121">SUM(P52:P53)</f>
        <v>8639.3442622950824</v>
      </c>
      <c r="Q51" s="16">
        <f t="shared" ref="Q51" si="122">SUM(Q52:Q53)</f>
        <v>8360.6557377049176</v>
      </c>
      <c r="R51" s="16">
        <f t="shared" ref="R51" si="123">SUM(R52:R53)</f>
        <v>8639.3442622950824</v>
      </c>
      <c r="S51" s="16">
        <f t="shared" ref="S51" si="124">SUM(S52:S53)</f>
        <v>8360.6557377049176</v>
      </c>
      <c r="T51" s="16">
        <f t="shared" ref="T51" si="125">SUM(T52:T53)</f>
        <v>8639.3442622950824</v>
      </c>
      <c r="U51" s="16">
        <f t="shared" ref="U51" si="126">SUM(U52:U53)</f>
        <v>8639.3442622950824</v>
      </c>
      <c r="V51" s="16">
        <f t="shared" ref="V51" si="127">SUM(V52:V53)</f>
        <v>8360.6557377049176</v>
      </c>
      <c r="W51" s="16">
        <f t="shared" ref="W51" si="128">SUM(W52:W53)</f>
        <v>8639.3442622950824</v>
      </c>
      <c r="X51" s="16">
        <f t="shared" ref="X51" si="129">SUM(X52:X53)</f>
        <v>8360.6557377049176</v>
      </c>
      <c r="Y51" s="16">
        <f t="shared" ref="Y51" si="130">SUM(Y52:Y53)</f>
        <v>8639.3442622950824</v>
      </c>
      <c r="Z51" s="16">
        <f t="shared" ref="Z51" si="131">SUM(Z52:Z53)</f>
        <v>9096.1643835616433</v>
      </c>
      <c r="AA51" s="16">
        <f t="shared" ref="AA51" si="132">SUM(AA52:AA53)</f>
        <v>8215.8904109589057</v>
      </c>
      <c r="AB51" s="16">
        <f t="shared" ref="AB51" si="133">SUM(AB52:AB53)</f>
        <v>9096.1643835616433</v>
      </c>
      <c r="AC51" s="16">
        <f t="shared" ref="AC51" si="134">SUM(AC52:AC53)</f>
        <v>8802.7397260273974</v>
      </c>
      <c r="AD51" s="16">
        <f t="shared" ref="AD51" si="135">SUM(AD52:AD53)</f>
        <v>9096.1643835616433</v>
      </c>
      <c r="AE51" s="16">
        <f t="shared" ref="AE51" si="136">SUM(AE52:AE53)</f>
        <v>8802.7397260273974</v>
      </c>
      <c r="AF51" s="16">
        <f t="shared" ref="AF51" si="137">SUM(AF52:AF53)</f>
        <v>9096.1643835616433</v>
      </c>
      <c r="AG51" s="16">
        <f t="shared" ref="AG51" si="138">SUM(AG52:AG53)</f>
        <v>9096.1643835616433</v>
      </c>
      <c r="AH51" s="16">
        <f t="shared" ref="AH51" si="139">SUM(AH52:AH53)</f>
        <v>8802.7397260273974</v>
      </c>
      <c r="AI51" s="16">
        <f t="shared" ref="AI51" si="140">SUM(AI52:AI53)</f>
        <v>9096.1643835616433</v>
      </c>
      <c r="AJ51" s="16">
        <f t="shared" ref="AJ51" si="141">SUM(AJ52:AJ53)</f>
        <v>8802.7397260273974</v>
      </c>
      <c r="AK51" s="16">
        <f t="shared" ref="AK51" si="142">SUM(AK52:AK53)</f>
        <v>9096.1643835616433</v>
      </c>
      <c r="AL51" s="16">
        <f t="shared" ref="AL51" si="143">SUM(AL52:AL53)</f>
        <v>9550.9726027397264</v>
      </c>
      <c r="AM51" s="16">
        <f t="shared" ref="AM51" si="144">SUM(AM52:AM53)</f>
        <v>8626.6849315068503</v>
      </c>
      <c r="AN51" s="16">
        <f t="shared" ref="AN51" si="145">SUM(AN52:AN53)</f>
        <v>9550.9726027397264</v>
      </c>
      <c r="AO51" s="16">
        <f t="shared" ref="AO51" si="146">SUM(AO52:AO53)</f>
        <v>9242.8767123287671</v>
      </c>
      <c r="AP51" s="16">
        <f t="shared" ref="AP51" si="147">SUM(AP52:AP53)</f>
        <v>9550.9726027397264</v>
      </c>
      <c r="AQ51" s="16">
        <f t="shared" ref="AQ51" si="148">SUM(AQ52:AQ53)</f>
        <v>9242.8767123287671</v>
      </c>
      <c r="AR51" s="16">
        <f t="shared" ref="AR51" si="149">SUM(AR52:AR53)</f>
        <v>9550.9726027397264</v>
      </c>
      <c r="AS51" s="16">
        <f t="shared" ref="AS51" si="150">SUM(AS52:AS53)</f>
        <v>9550.9726027397264</v>
      </c>
      <c r="AT51" s="16">
        <f t="shared" ref="AT51" si="151">SUM(AT52:AT53)</f>
        <v>9242.8767123287671</v>
      </c>
      <c r="AU51" s="16">
        <f t="shared" ref="AU51" si="152">SUM(AU52:AU53)</f>
        <v>9550.9726027397264</v>
      </c>
      <c r="AV51" s="16">
        <f t="shared" ref="AV51:AX51" si="153">SUM(AV52:AV53)</f>
        <v>9242.8767123287671</v>
      </c>
      <c r="AW51" s="16">
        <f t="shared" si="153"/>
        <v>9550.9726027397264</v>
      </c>
      <c r="AX51" s="16">
        <f t="shared" si="153"/>
        <v>0</v>
      </c>
      <c r="AY51" s="11"/>
      <c r="AZ51" s="11"/>
      <c r="BA51" s="11"/>
      <c r="BB51" s="11"/>
    </row>
    <row r="52" spans="2:54">
      <c r="B52" s="11"/>
      <c r="C52" t="s">
        <v>60</v>
      </c>
      <c r="G52" s="17">
        <f>가정!T56</f>
        <v>2</v>
      </c>
      <c r="H52" s="17">
        <f>가정!U56</f>
        <v>36000</v>
      </c>
      <c r="M52" s="15">
        <f>$G52*$H52*M$8/M$9*Index!M$23</f>
        <v>0</v>
      </c>
      <c r="N52" s="15">
        <f>$G52*$H52*N$8/N$9*Index!N$23</f>
        <v>6098.3606557377052</v>
      </c>
      <c r="O52" s="15">
        <f>$G52*$H52*O$8/O$9*Index!O$23</f>
        <v>5704.9180327868853</v>
      </c>
      <c r="P52" s="15">
        <f>$G52*$H52*P$8/P$9*Index!P$23</f>
        <v>6098.3606557377052</v>
      </c>
      <c r="Q52" s="15">
        <f>$G52*$H52*Q$8/Q$9*Index!Q$23</f>
        <v>5901.6393442622948</v>
      </c>
      <c r="R52" s="15">
        <f>$G52*$H52*R$8/R$9*Index!R$23</f>
        <v>6098.3606557377052</v>
      </c>
      <c r="S52" s="15">
        <f>$G52*$H52*S$8/S$9*Index!S$23</f>
        <v>5901.6393442622948</v>
      </c>
      <c r="T52" s="15">
        <f>$G52*$H52*T$8/T$9*Index!T$23</f>
        <v>6098.3606557377052</v>
      </c>
      <c r="U52" s="15">
        <f>$G52*$H52*U$8/U$9*Index!U$23</f>
        <v>6098.3606557377052</v>
      </c>
      <c r="V52" s="15">
        <f>$G52*$H52*V$8/V$9*Index!V$23</f>
        <v>5901.6393442622948</v>
      </c>
      <c r="W52" s="15">
        <f>$G52*$H52*W$8/W$9*Index!W$23</f>
        <v>6098.3606557377052</v>
      </c>
      <c r="X52" s="15">
        <f>$G52*$H52*X$8/X$9*Index!X$23</f>
        <v>5901.6393442622948</v>
      </c>
      <c r="Y52" s="15">
        <f>$G52*$H52*Y$8/Y$9*Index!Y$23</f>
        <v>6098.3606557377052</v>
      </c>
      <c r="Z52" s="15">
        <f>$G52*$H52*Z$8/Z$9*Index!Z$23</f>
        <v>6420.821917808219</v>
      </c>
      <c r="AA52" s="15">
        <f>$G52*$H52*AA$8/AA$9*Index!AA$23</f>
        <v>5799.4520547945212</v>
      </c>
      <c r="AB52" s="15">
        <f>$G52*$H52*AB$8/AB$9*Index!AB$23</f>
        <v>6420.821917808219</v>
      </c>
      <c r="AC52" s="15">
        <f>$G52*$H52*AC$8/AC$9*Index!AC$23</f>
        <v>6213.698630136987</v>
      </c>
      <c r="AD52" s="15">
        <f>$G52*$H52*AD$8/AD$9*Index!AD$23</f>
        <v>6420.821917808219</v>
      </c>
      <c r="AE52" s="15">
        <f>$G52*$H52*AE$8/AE$9*Index!AE$23</f>
        <v>6213.698630136987</v>
      </c>
      <c r="AF52" s="15">
        <f>$G52*$H52*AF$8/AF$9*Index!AF$23</f>
        <v>6420.821917808219</v>
      </c>
      <c r="AG52" s="15">
        <f>$G52*$H52*AG$8/AG$9*Index!AG$23</f>
        <v>6420.821917808219</v>
      </c>
      <c r="AH52" s="15">
        <f>$G52*$H52*AH$8/AH$9*Index!AH$23</f>
        <v>6213.698630136987</v>
      </c>
      <c r="AI52" s="15">
        <f>$G52*$H52*AI$8/AI$9*Index!AI$23</f>
        <v>6420.821917808219</v>
      </c>
      <c r="AJ52" s="15">
        <f>$G52*$H52*AJ$8/AJ$9*Index!AJ$23</f>
        <v>6213.698630136987</v>
      </c>
      <c r="AK52" s="15">
        <f>$G52*$H52*AK$8/AK$9*Index!AK$23</f>
        <v>6420.821917808219</v>
      </c>
      <c r="AL52" s="15">
        <f>$G52*$H52*AL$8/AL$9*Index!AL$23</f>
        <v>6741.8630136986303</v>
      </c>
      <c r="AM52" s="15">
        <f>$G52*$H52*AM$8/AM$9*Index!AM$23</f>
        <v>6089.4246575342468</v>
      </c>
      <c r="AN52" s="15">
        <f>$G52*$H52*AN$8/AN$9*Index!AN$23</f>
        <v>6741.8630136986303</v>
      </c>
      <c r="AO52" s="15">
        <f>$G52*$H52*AO$8/AO$9*Index!AO$23</f>
        <v>6524.3835616438355</v>
      </c>
      <c r="AP52" s="15">
        <f>$G52*$H52*AP$8/AP$9*Index!AP$23</f>
        <v>6741.8630136986303</v>
      </c>
      <c r="AQ52" s="15">
        <f>$G52*$H52*AQ$8/AQ$9*Index!AQ$23</f>
        <v>6524.3835616438355</v>
      </c>
      <c r="AR52" s="15">
        <f>$G52*$H52*AR$8/AR$9*Index!AR$23</f>
        <v>6741.8630136986303</v>
      </c>
      <c r="AS52" s="15">
        <f>$G52*$H52*AS$8/AS$9*Index!AS$23</f>
        <v>6741.8630136986303</v>
      </c>
      <c r="AT52" s="15">
        <f>$G52*$H52*AT$8/AT$9*Index!AT$23</f>
        <v>6524.3835616438355</v>
      </c>
      <c r="AU52" s="15">
        <f>$G52*$H52*AU$8/AU$9*Index!AU$23</f>
        <v>6741.8630136986303</v>
      </c>
      <c r="AV52" s="15">
        <f>$G52*$H52*AV$8/AV$9*Index!AV$23</f>
        <v>6524.3835616438355</v>
      </c>
      <c r="AW52" s="15">
        <f>$G52*$H52*AW$8/AW$9*Index!AW$23</f>
        <v>6741.8630136986303</v>
      </c>
      <c r="AX52" s="15">
        <f>$G52*$H52*AX$8/AX$9*Index!AX$23</f>
        <v>0</v>
      </c>
      <c r="AY52" s="15"/>
      <c r="AZ52" s="15"/>
      <c r="BA52" s="15"/>
      <c r="BB52" s="15"/>
    </row>
    <row r="53" spans="2:54">
      <c r="B53" s="11"/>
      <c r="C53" t="s">
        <v>71</v>
      </c>
      <c r="G53" s="17">
        <f>가정!T57</f>
        <v>1</v>
      </c>
      <c r="H53" s="17">
        <f>가정!U57</f>
        <v>30000</v>
      </c>
      <c r="M53" s="15">
        <f>$G53*$H53*M$8/M$9*Index!M$23</f>
        <v>0</v>
      </c>
      <c r="N53" s="15">
        <f>$G53*$H53*N$8/N$9*Index!N$23</f>
        <v>2540.9836065573772</v>
      </c>
      <c r="O53" s="15">
        <f>$G53*$H53*O$8/O$9*Index!O$23</f>
        <v>2377.0491803278687</v>
      </c>
      <c r="P53" s="15">
        <f>$G53*$H53*P$8/P$9*Index!P$23</f>
        <v>2540.9836065573772</v>
      </c>
      <c r="Q53" s="15">
        <f>$G53*$H53*Q$8/Q$9*Index!Q$23</f>
        <v>2459.0163934426228</v>
      </c>
      <c r="R53" s="15">
        <f>$G53*$H53*R$8/R$9*Index!R$23</f>
        <v>2540.9836065573772</v>
      </c>
      <c r="S53" s="15">
        <f>$G53*$H53*S$8/S$9*Index!S$23</f>
        <v>2459.0163934426228</v>
      </c>
      <c r="T53" s="15">
        <f>$G53*$H53*T$8/T$9*Index!T$23</f>
        <v>2540.9836065573772</v>
      </c>
      <c r="U53" s="15">
        <f>$G53*$H53*U$8/U$9*Index!U$23</f>
        <v>2540.9836065573772</v>
      </c>
      <c r="V53" s="15">
        <f>$G53*$H53*V$8/V$9*Index!V$23</f>
        <v>2459.0163934426228</v>
      </c>
      <c r="W53" s="15">
        <f>$G53*$H53*W$8/W$9*Index!W$23</f>
        <v>2540.9836065573772</v>
      </c>
      <c r="X53" s="15">
        <f>$G53*$H53*X$8/X$9*Index!X$23</f>
        <v>2459.0163934426228</v>
      </c>
      <c r="Y53" s="15">
        <f>$G53*$H53*Y$8/Y$9*Index!Y$23</f>
        <v>2540.9836065573772</v>
      </c>
      <c r="Z53" s="15">
        <f>$G53*$H53*Z$8/Z$9*Index!Z$23</f>
        <v>2675.3424657534247</v>
      </c>
      <c r="AA53" s="15">
        <f>$G53*$H53*AA$8/AA$9*Index!AA$23</f>
        <v>2416.4383561643835</v>
      </c>
      <c r="AB53" s="15">
        <f>$G53*$H53*AB$8/AB$9*Index!AB$23</f>
        <v>2675.3424657534247</v>
      </c>
      <c r="AC53" s="15">
        <f>$G53*$H53*AC$8/AC$9*Index!AC$23</f>
        <v>2589.0410958904108</v>
      </c>
      <c r="AD53" s="15">
        <f>$G53*$H53*AD$8/AD$9*Index!AD$23</f>
        <v>2675.3424657534247</v>
      </c>
      <c r="AE53" s="15">
        <f>$G53*$H53*AE$8/AE$9*Index!AE$23</f>
        <v>2589.0410958904108</v>
      </c>
      <c r="AF53" s="15">
        <f>$G53*$H53*AF$8/AF$9*Index!AF$23</f>
        <v>2675.3424657534247</v>
      </c>
      <c r="AG53" s="15">
        <f>$G53*$H53*AG$8/AG$9*Index!AG$23</f>
        <v>2675.3424657534247</v>
      </c>
      <c r="AH53" s="15">
        <f>$G53*$H53*AH$8/AH$9*Index!AH$23</f>
        <v>2589.0410958904108</v>
      </c>
      <c r="AI53" s="15">
        <f>$G53*$H53*AI$8/AI$9*Index!AI$23</f>
        <v>2675.3424657534247</v>
      </c>
      <c r="AJ53" s="15">
        <f>$G53*$H53*AJ$8/AJ$9*Index!AJ$23</f>
        <v>2589.0410958904108</v>
      </c>
      <c r="AK53" s="15">
        <f>$G53*$H53*AK$8/AK$9*Index!AK$23</f>
        <v>2675.3424657534247</v>
      </c>
      <c r="AL53" s="15">
        <f>$G53*$H53*AL$8/AL$9*Index!AL$23</f>
        <v>2809.1095890410957</v>
      </c>
      <c r="AM53" s="15">
        <f>$G53*$H53*AM$8/AM$9*Index!AM$23</f>
        <v>2537.260273972603</v>
      </c>
      <c r="AN53" s="15">
        <f>$G53*$H53*AN$8/AN$9*Index!AN$23</f>
        <v>2809.1095890410957</v>
      </c>
      <c r="AO53" s="15">
        <f>$G53*$H53*AO$8/AO$9*Index!AO$23</f>
        <v>2718.4931506849316</v>
      </c>
      <c r="AP53" s="15">
        <f>$G53*$H53*AP$8/AP$9*Index!AP$23</f>
        <v>2809.1095890410957</v>
      </c>
      <c r="AQ53" s="15">
        <f>$G53*$H53*AQ$8/AQ$9*Index!AQ$23</f>
        <v>2718.4931506849316</v>
      </c>
      <c r="AR53" s="15">
        <f>$G53*$H53*AR$8/AR$9*Index!AR$23</f>
        <v>2809.1095890410957</v>
      </c>
      <c r="AS53" s="15">
        <f>$G53*$H53*AS$8/AS$9*Index!AS$23</f>
        <v>2809.1095890410957</v>
      </c>
      <c r="AT53" s="15">
        <f>$G53*$H53*AT$8/AT$9*Index!AT$23</f>
        <v>2718.4931506849316</v>
      </c>
      <c r="AU53" s="15">
        <f>$G53*$H53*AU$8/AU$9*Index!AU$23</f>
        <v>2809.1095890410957</v>
      </c>
      <c r="AV53" s="15">
        <f>$G53*$H53*AV$8/AV$9*Index!AV$23</f>
        <v>2718.4931506849316</v>
      </c>
      <c r="AW53" s="15">
        <f>$G53*$H53*AW$8/AW$9*Index!AW$23</f>
        <v>2809.1095890410957</v>
      </c>
      <c r="AX53" s="15">
        <f>$G53*$H53*AX$8/AX$9*Index!AX$23</f>
        <v>0</v>
      </c>
      <c r="AY53" s="15"/>
      <c r="AZ53" s="15"/>
      <c r="BA53" s="15"/>
      <c r="BB53" s="15"/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76138-CF26-0445-9581-579C5AAEF1FA}">
  <sheetPr codeName="Sheet7"/>
  <dimension ref="A1:BC30"/>
  <sheetViews>
    <sheetView tabSelected="1" zoomScale="130" zoomScaleNormal="130" workbookViewId="0">
      <selection activeCell="N28" sqref="N28"/>
    </sheetView>
  </sheetViews>
  <sheetFormatPr baseColWidth="10" defaultRowHeight="18"/>
  <cols>
    <col min="1" max="5" width="2.7109375" customWidth="1"/>
    <col min="7" max="7" width="11.140625" bestFit="1" customWidth="1"/>
    <col min="12" max="12" width="2.7109375" customWidth="1"/>
    <col min="13" max="14" width="11.28515625" bestFit="1" customWidth="1"/>
    <col min="15" max="54" width="11.140625" bestFit="1" customWidth="1"/>
  </cols>
  <sheetData>
    <row r="1" spans="1:55">
      <c r="A1" s="8" t="s">
        <v>73</v>
      </c>
      <c r="B1" s="6"/>
      <c r="C1" s="6"/>
      <c r="D1" s="6"/>
      <c r="E1" s="6"/>
      <c r="F1" s="6"/>
      <c r="G1" s="6"/>
      <c r="H1" s="6"/>
      <c r="I1" s="6"/>
      <c r="J1" s="6"/>
      <c r="K1" s="6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</row>
    <row r="3" spans="1:55">
      <c r="B3" s="6" t="s">
        <v>16</v>
      </c>
      <c r="C3" s="6"/>
      <c r="D3" s="6"/>
      <c r="E3" s="6"/>
      <c r="F3" s="6"/>
      <c r="G3" s="6"/>
      <c r="H3" s="6"/>
      <c r="I3" s="6"/>
      <c r="J3" s="6"/>
      <c r="K3" s="6"/>
      <c r="M3" s="7">
        <f>Index!M3</f>
        <v>45261</v>
      </c>
      <c r="N3" s="7">
        <f>Index!N3</f>
        <v>45292</v>
      </c>
      <c r="O3" s="7">
        <f>Index!O3</f>
        <v>45323</v>
      </c>
      <c r="P3" s="7">
        <f>Index!P3</f>
        <v>45352</v>
      </c>
      <c r="Q3" s="7">
        <f>Index!Q3</f>
        <v>45383</v>
      </c>
      <c r="R3" s="7">
        <f>Index!R3</f>
        <v>45413</v>
      </c>
      <c r="S3" s="7">
        <f>Index!S3</f>
        <v>45444</v>
      </c>
      <c r="T3" s="7">
        <f>Index!T3</f>
        <v>45474</v>
      </c>
      <c r="U3" s="7">
        <f>Index!U3</f>
        <v>45505</v>
      </c>
      <c r="V3" s="7">
        <f>Index!V3</f>
        <v>45536</v>
      </c>
      <c r="W3" s="7">
        <f>Index!W3</f>
        <v>45566</v>
      </c>
      <c r="X3" s="7">
        <f>Index!X3</f>
        <v>45597</v>
      </c>
      <c r="Y3" s="7">
        <f>Index!Y3</f>
        <v>45627</v>
      </c>
      <c r="Z3" s="7">
        <f>Index!Z3</f>
        <v>45658</v>
      </c>
      <c r="AA3" s="7">
        <f>Index!AA3</f>
        <v>45689</v>
      </c>
      <c r="AB3" s="7">
        <f>Index!AB3</f>
        <v>45717</v>
      </c>
      <c r="AC3" s="7">
        <f>Index!AC3</f>
        <v>45748</v>
      </c>
      <c r="AD3" s="7">
        <f>Index!AD3</f>
        <v>45778</v>
      </c>
      <c r="AE3" s="7">
        <f>Index!AE3</f>
        <v>45809</v>
      </c>
      <c r="AF3" s="7">
        <f>Index!AF3</f>
        <v>45839</v>
      </c>
      <c r="AG3" s="7">
        <f>Index!AG3</f>
        <v>45870</v>
      </c>
      <c r="AH3" s="7">
        <f>Index!AH3</f>
        <v>45901</v>
      </c>
      <c r="AI3" s="7">
        <f>Index!AI3</f>
        <v>45931</v>
      </c>
      <c r="AJ3" s="7">
        <f>Index!AJ3</f>
        <v>45962</v>
      </c>
      <c r="AK3" s="7">
        <f>Index!AK3</f>
        <v>45992</v>
      </c>
      <c r="AL3" s="7">
        <f>Index!AL3</f>
        <v>46023</v>
      </c>
      <c r="AM3" s="7">
        <f>Index!AM3</f>
        <v>46054</v>
      </c>
      <c r="AN3" s="7">
        <f>Index!AN3</f>
        <v>46082</v>
      </c>
      <c r="AO3" s="7">
        <f>Index!AO3</f>
        <v>46113</v>
      </c>
      <c r="AP3" s="7">
        <f>Index!AP3</f>
        <v>46143</v>
      </c>
      <c r="AQ3" s="7">
        <f>Index!AQ3</f>
        <v>46174</v>
      </c>
      <c r="AR3" s="7">
        <f>Index!AR3</f>
        <v>46204</v>
      </c>
      <c r="AS3" s="7">
        <f>Index!AS3</f>
        <v>46235</v>
      </c>
      <c r="AT3" s="7">
        <f>Index!AT3</f>
        <v>46266</v>
      </c>
      <c r="AU3" s="7">
        <f>Index!AU3</f>
        <v>46296</v>
      </c>
      <c r="AV3" s="7">
        <f>Index!AV3</f>
        <v>46327</v>
      </c>
      <c r="AW3" s="7">
        <f>Index!AW3</f>
        <v>46357</v>
      </c>
      <c r="AX3" s="7">
        <f>Index!AX3</f>
        <v>46388</v>
      </c>
      <c r="AY3" s="7">
        <f>Index!AY3</f>
        <v>46419</v>
      </c>
      <c r="AZ3" s="7">
        <f>Index!AZ3</f>
        <v>46447</v>
      </c>
      <c r="BA3" s="7">
        <f>Index!BA3</f>
        <v>46478</v>
      </c>
      <c r="BB3" s="7">
        <f>Index!BB3</f>
        <v>46508</v>
      </c>
      <c r="BC3" s="2"/>
    </row>
    <row r="4" spans="1:55">
      <c r="B4" s="6" t="s">
        <v>17</v>
      </c>
      <c r="C4" s="6"/>
      <c r="D4" s="6"/>
      <c r="E4" s="6"/>
      <c r="F4" s="6"/>
      <c r="G4" s="6"/>
      <c r="H4" s="6"/>
      <c r="I4" s="6"/>
      <c r="J4" s="6"/>
      <c r="K4" s="6"/>
      <c r="M4" s="7">
        <f>Index!M4</f>
        <v>45291</v>
      </c>
      <c r="N4" s="7">
        <f>Index!N4</f>
        <v>45322</v>
      </c>
      <c r="O4" s="7">
        <f>Index!O4</f>
        <v>45351</v>
      </c>
      <c r="P4" s="7">
        <f>Index!P4</f>
        <v>45382</v>
      </c>
      <c r="Q4" s="7">
        <f>Index!Q4</f>
        <v>45412</v>
      </c>
      <c r="R4" s="7">
        <f>Index!R4</f>
        <v>45443</v>
      </c>
      <c r="S4" s="7">
        <f>Index!S4</f>
        <v>45473</v>
      </c>
      <c r="T4" s="7">
        <f>Index!T4</f>
        <v>45504</v>
      </c>
      <c r="U4" s="7">
        <f>Index!U4</f>
        <v>45535</v>
      </c>
      <c r="V4" s="7">
        <f>Index!V4</f>
        <v>45565</v>
      </c>
      <c r="W4" s="7">
        <f>Index!W4</f>
        <v>45596</v>
      </c>
      <c r="X4" s="7">
        <f>Index!X4</f>
        <v>45626</v>
      </c>
      <c r="Y4" s="7">
        <f>Index!Y4</f>
        <v>45657</v>
      </c>
      <c r="Z4" s="7">
        <f>Index!Z4</f>
        <v>45688</v>
      </c>
      <c r="AA4" s="7">
        <f>Index!AA4</f>
        <v>45716</v>
      </c>
      <c r="AB4" s="7">
        <f>Index!AB4</f>
        <v>45747</v>
      </c>
      <c r="AC4" s="7">
        <f>Index!AC4</f>
        <v>45777</v>
      </c>
      <c r="AD4" s="7">
        <f>Index!AD4</f>
        <v>45808</v>
      </c>
      <c r="AE4" s="7">
        <f>Index!AE4</f>
        <v>45838</v>
      </c>
      <c r="AF4" s="7">
        <f>Index!AF4</f>
        <v>45869</v>
      </c>
      <c r="AG4" s="7">
        <f>Index!AG4</f>
        <v>45900</v>
      </c>
      <c r="AH4" s="7">
        <f>Index!AH4</f>
        <v>45930</v>
      </c>
      <c r="AI4" s="7">
        <f>Index!AI4</f>
        <v>45961</v>
      </c>
      <c r="AJ4" s="7">
        <f>Index!AJ4</f>
        <v>45991</v>
      </c>
      <c r="AK4" s="7">
        <f>Index!AK4</f>
        <v>46022</v>
      </c>
      <c r="AL4" s="7">
        <f>Index!AL4</f>
        <v>46053</v>
      </c>
      <c r="AM4" s="7">
        <f>Index!AM4</f>
        <v>46081</v>
      </c>
      <c r="AN4" s="7">
        <f>Index!AN4</f>
        <v>46112</v>
      </c>
      <c r="AO4" s="7">
        <f>Index!AO4</f>
        <v>46142</v>
      </c>
      <c r="AP4" s="7">
        <f>Index!AP4</f>
        <v>46173</v>
      </c>
      <c r="AQ4" s="7">
        <f>Index!AQ4</f>
        <v>46203</v>
      </c>
      <c r="AR4" s="7">
        <f>Index!AR4</f>
        <v>46234</v>
      </c>
      <c r="AS4" s="7">
        <f>Index!AS4</f>
        <v>46265</v>
      </c>
      <c r="AT4" s="7">
        <f>Index!AT4</f>
        <v>46295</v>
      </c>
      <c r="AU4" s="7">
        <f>Index!AU4</f>
        <v>46326</v>
      </c>
      <c r="AV4" s="7">
        <f>Index!AV4</f>
        <v>46356</v>
      </c>
      <c r="AW4" s="7">
        <f>Index!AW4</f>
        <v>46387</v>
      </c>
      <c r="AX4" s="7">
        <f>Index!AX4</f>
        <v>46418</v>
      </c>
      <c r="AY4" s="7">
        <f>Index!AY4</f>
        <v>46446</v>
      </c>
      <c r="AZ4" s="7">
        <f>Index!AZ4</f>
        <v>46477</v>
      </c>
      <c r="BA4" s="7">
        <f>Index!BA4</f>
        <v>46507</v>
      </c>
      <c r="BB4" s="7">
        <f>Index!BB4</f>
        <v>46538</v>
      </c>
      <c r="BC4" s="2"/>
    </row>
    <row r="5" spans="1:55">
      <c r="B5" s="6" t="s">
        <v>18</v>
      </c>
      <c r="C5" s="6"/>
      <c r="D5" s="6"/>
      <c r="E5" s="6"/>
      <c r="F5" s="6"/>
      <c r="G5" s="6"/>
      <c r="H5" s="6"/>
      <c r="I5" s="6"/>
      <c r="J5" s="6"/>
      <c r="K5" s="6"/>
      <c r="M5" s="6">
        <f>Index!M5</f>
        <v>2023</v>
      </c>
      <c r="N5" s="6">
        <f>Index!N5</f>
        <v>2024</v>
      </c>
      <c r="O5" s="6">
        <f>Index!O5</f>
        <v>2024</v>
      </c>
      <c r="P5" s="6">
        <f>Index!P5</f>
        <v>2024</v>
      </c>
      <c r="Q5" s="6">
        <f>Index!Q5</f>
        <v>2024</v>
      </c>
      <c r="R5" s="6">
        <f>Index!R5</f>
        <v>2024</v>
      </c>
      <c r="S5" s="6">
        <f>Index!S5</f>
        <v>2024</v>
      </c>
      <c r="T5" s="6">
        <f>Index!T5</f>
        <v>2024</v>
      </c>
      <c r="U5" s="6">
        <f>Index!U5</f>
        <v>2024</v>
      </c>
      <c r="V5" s="6">
        <f>Index!V5</f>
        <v>2024</v>
      </c>
      <c r="W5" s="6">
        <f>Index!W5</f>
        <v>2024</v>
      </c>
      <c r="X5" s="6">
        <f>Index!X5</f>
        <v>2024</v>
      </c>
      <c r="Y5" s="6">
        <f>Index!Y5</f>
        <v>2024</v>
      </c>
      <c r="Z5" s="6">
        <f>Index!Z5</f>
        <v>2025</v>
      </c>
      <c r="AA5" s="6">
        <f>Index!AA5</f>
        <v>2025</v>
      </c>
      <c r="AB5" s="6">
        <f>Index!AB5</f>
        <v>2025</v>
      </c>
      <c r="AC5" s="6">
        <f>Index!AC5</f>
        <v>2025</v>
      </c>
      <c r="AD5" s="6">
        <f>Index!AD5</f>
        <v>2025</v>
      </c>
      <c r="AE5" s="6">
        <f>Index!AE5</f>
        <v>2025</v>
      </c>
      <c r="AF5" s="6">
        <f>Index!AF5</f>
        <v>2025</v>
      </c>
      <c r="AG5" s="6">
        <f>Index!AG5</f>
        <v>2025</v>
      </c>
      <c r="AH5" s="6">
        <f>Index!AH5</f>
        <v>2025</v>
      </c>
      <c r="AI5" s="6">
        <f>Index!AI5</f>
        <v>2025</v>
      </c>
      <c r="AJ5" s="6">
        <f>Index!AJ5</f>
        <v>2025</v>
      </c>
      <c r="AK5" s="6">
        <f>Index!AK5</f>
        <v>2025</v>
      </c>
      <c r="AL5" s="6">
        <f>Index!AL5</f>
        <v>2026</v>
      </c>
      <c r="AM5" s="6">
        <f>Index!AM5</f>
        <v>2026</v>
      </c>
      <c r="AN5" s="6">
        <f>Index!AN5</f>
        <v>2026</v>
      </c>
      <c r="AO5" s="6">
        <f>Index!AO5</f>
        <v>2026</v>
      </c>
      <c r="AP5" s="6">
        <f>Index!AP5</f>
        <v>2026</v>
      </c>
      <c r="AQ5" s="6">
        <f>Index!AQ5</f>
        <v>2026</v>
      </c>
      <c r="AR5" s="6">
        <f>Index!AR5</f>
        <v>2026</v>
      </c>
      <c r="AS5" s="6">
        <f>Index!AS5</f>
        <v>2026</v>
      </c>
      <c r="AT5" s="6">
        <f>Index!AT5</f>
        <v>2026</v>
      </c>
      <c r="AU5" s="6">
        <f>Index!AU5</f>
        <v>2026</v>
      </c>
      <c r="AV5" s="6">
        <f>Index!AV5</f>
        <v>2026</v>
      </c>
      <c r="AW5" s="6">
        <f>Index!AW5</f>
        <v>2026</v>
      </c>
      <c r="AX5" s="6">
        <f>Index!AX5</f>
        <v>2027</v>
      </c>
      <c r="AY5" s="6">
        <f>Index!AY5</f>
        <v>2027</v>
      </c>
      <c r="AZ5" s="6">
        <f>Index!AZ5</f>
        <v>2027</v>
      </c>
      <c r="BA5" s="6">
        <f>Index!BA5</f>
        <v>2027</v>
      </c>
      <c r="BB5" s="6">
        <f>Index!BB5</f>
        <v>2027</v>
      </c>
    </row>
    <row r="6" spans="1:55">
      <c r="B6" s="6" t="s">
        <v>35</v>
      </c>
      <c r="C6" s="6"/>
      <c r="D6" s="6"/>
      <c r="E6" s="6"/>
      <c r="F6" s="6"/>
      <c r="G6" s="6"/>
      <c r="H6" s="6"/>
      <c r="I6" s="6"/>
      <c r="J6" s="6"/>
      <c r="K6" s="6"/>
      <c r="M6" s="6">
        <f>Index!M6</f>
        <v>0</v>
      </c>
      <c r="N6" s="6">
        <f>Index!N6</f>
        <v>1</v>
      </c>
      <c r="O6" s="6">
        <f>Index!O6</f>
        <v>1</v>
      </c>
      <c r="P6" s="6">
        <f>Index!P6</f>
        <v>1</v>
      </c>
      <c r="Q6" s="6">
        <f>Index!Q6</f>
        <v>1</v>
      </c>
      <c r="R6" s="6">
        <f>Index!R6</f>
        <v>1</v>
      </c>
      <c r="S6" s="6">
        <f>Index!S6</f>
        <v>1</v>
      </c>
      <c r="T6" s="6">
        <f>Index!T6</f>
        <v>1</v>
      </c>
      <c r="U6" s="6">
        <f>Index!U6</f>
        <v>1</v>
      </c>
      <c r="V6" s="6">
        <f>Index!V6</f>
        <v>1</v>
      </c>
      <c r="W6" s="6">
        <f>Index!W6</f>
        <v>1</v>
      </c>
      <c r="X6" s="6">
        <f>Index!X6</f>
        <v>1</v>
      </c>
      <c r="Y6" s="6">
        <f>Index!Y6</f>
        <v>1</v>
      </c>
      <c r="Z6" s="6">
        <f>Index!Z6</f>
        <v>2</v>
      </c>
      <c r="AA6" s="6">
        <f>Index!AA6</f>
        <v>2</v>
      </c>
      <c r="AB6" s="6">
        <f>Index!AB6</f>
        <v>2</v>
      </c>
      <c r="AC6" s="6">
        <f>Index!AC6</f>
        <v>2</v>
      </c>
      <c r="AD6" s="6">
        <f>Index!AD6</f>
        <v>2</v>
      </c>
      <c r="AE6" s="6">
        <f>Index!AE6</f>
        <v>2</v>
      </c>
      <c r="AF6" s="6">
        <f>Index!AF6</f>
        <v>2</v>
      </c>
      <c r="AG6" s="6">
        <f>Index!AG6</f>
        <v>2</v>
      </c>
      <c r="AH6" s="6">
        <f>Index!AH6</f>
        <v>2</v>
      </c>
      <c r="AI6" s="6">
        <f>Index!AI6</f>
        <v>2</v>
      </c>
      <c r="AJ6" s="6">
        <f>Index!AJ6</f>
        <v>2</v>
      </c>
      <c r="AK6" s="6">
        <f>Index!AK6</f>
        <v>2</v>
      </c>
      <c r="AL6" s="6">
        <f>Index!AL6</f>
        <v>3</v>
      </c>
      <c r="AM6" s="6">
        <f>Index!AM6</f>
        <v>3</v>
      </c>
      <c r="AN6" s="6">
        <f>Index!AN6</f>
        <v>3</v>
      </c>
      <c r="AO6" s="6">
        <f>Index!AO6</f>
        <v>3</v>
      </c>
      <c r="AP6" s="6">
        <f>Index!AP6</f>
        <v>3</v>
      </c>
      <c r="AQ6" s="6">
        <f>Index!AQ6</f>
        <v>3</v>
      </c>
      <c r="AR6" s="6">
        <f>Index!AR6</f>
        <v>3</v>
      </c>
      <c r="AS6" s="6">
        <f>Index!AS6</f>
        <v>3</v>
      </c>
      <c r="AT6" s="6">
        <f>Index!AT6</f>
        <v>3</v>
      </c>
      <c r="AU6" s="6">
        <f>Index!AU6</f>
        <v>3</v>
      </c>
      <c r="AV6" s="6">
        <f>Index!AV6</f>
        <v>3</v>
      </c>
      <c r="AW6" s="6">
        <f>Index!AW6</f>
        <v>3</v>
      </c>
      <c r="AX6" s="6">
        <f>Index!AX6</f>
        <v>4</v>
      </c>
      <c r="AY6" s="6">
        <f>Index!AY6</f>
        <v>4</v>
      </c>
      <c r="AZ6" s="6">
        <f>Index!AZ6</f>
        <v>4</v>
      </c>
      <c r="BA6" s="6">
        <f>Index!BA6</f>
        <v>4</v>
      </c>
      <c r="BB6" s="6">
        <f>Index!BB6</f>
        <v>4</v>
      </c>
    </row>
    <row r="7" spans="1:55">
      <c r="B7" s="6" t="s">
        <v>19</v>
      </c>
      <c r="C7" s="6"/>
      <c r="D7" s="6"/>
      <c r="E7" s="6"/>
      <c r="F7" s="6"/>
      <c r="G7" s="6"/>
      <c r="H7" s="6"/>
      <c r="I7" s="6"/>
      <c r="J7" s="6"/>
      <c r="K7" s="6"/>
      <c r="M7" s="6">
        <f>Index!M7</f>
        <v>12</v>
      </c>
      <c r="N7" s="6">
        <f>Index!N7</f>
        <v>1</v>
      </c>
      <c r="O7" s="6">
        <f>Index!O7</f>
        <v>2</v>
      </c>
      <c r="P7" s="6">
        <f>Index!P7</f>
        <v>3</v>
      </c>
      <c r="Q7" s="6">
        <f>Index!Q7</f>
        <v>4</v>
      </c>
      <c r="R7" s="6">
        <f>Index!R7</f>
        <v>5</v>
      </c>
      <c r="S7" s="6">
        <f>Index!S7</f>
        <v>6</v>
      </c>
      <c r="T7" s="6">
        <f>Index!T7</f>
        <v>7</v>
      </c>
      <c r="U7" s="6">
        <f>Index!U7</f>
        <v>8</v>
      </c>
      <c r="V7" s="6">
        <f>Index!V7</f>
        <v>9</v>
      </c>
      <c r="W7" s="6">
        <f>Index!W7</f>
        <v>10</v>
      </c>
      <c r="X7" s="6">
        <f>Index!X7</f>
        <v>11</v>
      </c>
      <c r="Y7" s="6">
        <f>Index!Y7</f>
        <v>12</v>
      </c>
      <c r="Z7" s="6">
        <f>Index!Z7</f>
        <v>1</v>
      </c>
      <c r="AA7" s="6">
        <f>Index!AA7</f>
        <v>2</v>
      </c>
      <c r="AB7" s="6">
        <f>Index!AB7</f>
        <v>3</v>
      </c>
      <c r="AC7" s="6">
        <f>Index!AC7</f>
        <v>4</v>
      </c>
      <c r="AD7" s="6">
        <f>Index!AD7</f>
        <v>5</v>
      </c>
      <c r="AE7" s="6">
        <f>Index!AE7</f>
        <v>6</v>
      </c>
      <c r="AF7" s="6">
        <f>Index!AF7</f>
        <v>7</v>
      </c>
      <c r="AG7" s="6">
        <f>Index!AG7</f>
        <v>8</v>
      </c>
      <c r="AH7" s="6">
        <f>Index!AH7</f>
        <v>9</v>
      </c>
      <c r="AI7" s="6">
        <f>Index!AI7</f>
        <v>10</v>
      </c>
      <c r="AJ7" s="6">
        <f>Index!AJ7</f>
        <v>11</v>
      </c>
      <c r="AK7" s="6">
        <f>Index!AK7</f>
        <v>12</v>
      </c>
      <c r="AL7" s="6">
        <f>Index!AL7</f>
        <v>1</v>
      </c>
      <c r="AM7" s="6">
        <f>Index!AM7</f>
        <v>2</v>
      </c>
      <c r="AN7" s="6">
        <f>Index!AN7</f>
        <v>3</v>
      </c>
      <c r="AO7" s="6">
        <f>Index!AO7</f>
        <v>4</v>
      </c>
      <c r="AP7" s="6">
        <f>Index!AP7</f>
        <v>5</v>
      </c>
      <c r="AQ7" s="6">
        <f>Index!AQ7</f>
        <v>6</v>
      </c>
      <c r="AR7" s="6">
        <f>Index!AR7</f>
        <v>7</v>
      </c>
      <c r="AS7" s="6">
        <f>Index!AS7</f>
        <v>8</v>
      </c>
      <c r="AT7" s="6">
        <f>Index!AT7</f>
        <v>9</v>
      </c>
      <c r="AU7" s="6">
        <f>Index!AU7</f>
        <v>10</v>
      </c>
      <c r="AV7" s="6">
        <f>Index!AV7</f>
        <v>11</v>
      </c>
      <c r="AW7" s="6">
        <f>Index!AW7</f>
        <v>12</v>
      </c>
      <c r="AX7" s="6">
        <f>Index!AX7</f>
        <v>1</v>
      </c>
      <c r="AY7" s="6">
        <f>Index!AY7</f>
        <v>2</v>
      </c>
      <c r="AZ7" s="6">
        <f>Index!AZ7</f>
        <v>3</v>
      </c>
      <c r="BA7" s="6">
        <f>Index!BA7</f>
        <v>4</v>
      </c>
      <c r="BB7" s="6">
        <f>Index!BB7</f>
        <v>5</v>
      </c>
    </row>
    <row r="8" spans="1:55">
      <c r="B8" s="6" t="s">
        <v>20</v>
      </c>
      <c r="C8" s="6"/>
      <c r="D8" s="6"/>
      <c r="E8" s="6"/>
      <c r="F8" s="6"/>
      <c r="G8" s="6"/>
      <c r="H8" s="6"/>
      <c r="I8" s="6"/>
      <c r="J8" s="6"/>
      <c r="K8" s="6"/>
      <c r="M8" s="6">
        <f>Index!M8</f>
        <v>31</v>
      </c>
      <c r="N8" s="6">
        <f>Index!N8</f>
        <v>31</v>
      </c>
      <c r="O8" s="6">
        <f>Index!O8</f>
        <v>29</v>
      </c>
      <c r="P8" s="6">
        <f>Index!P8</f>
        <v>31</v>
      </c>
      <c r="Q8" s="6">
        <f>Index!Q8</f>
        <v>30</v>
      </c>
      <c r="R8" s="6">
        <f>Index!R8</f>
        <v>31</v>
      </c>
      <c r="S8" s="6">
        <f>Index!S8</f>
        <v>30</v>
      </c>
      <c r="T8" s="6">
        <f>Index!T8</f>
        <v>31</v>
      </c>
      <c r="U8" s="6">
        <f>Index!U8</f>
        <v>31</v>
      </c>
      <c r="V8" s="6">
        <f>Index!V8</f>
        <v>30</v>
      </c>
      <c r="W8" s="6">
        <f>Index!W8</f>
        <v>31</v>
      </c>
      <c r="X8" s="6">
        <f>Index!X8</f>
        <v>30</v>
      </c>
      <c r="Y8" s="6">
        <f>Index!Y8</f>
        <v>31</v>
      </c>
      <c r="Z8" s="6">
        <f>Index!Z8</f>
        <v>31</v>
      </c>
      <c r="AA8" s="6">
        <f>Index!AA8</f>
        <v>28</v>
      </c>
      <c r="AB8" s="6">
        <f>Index!AB8</f>
        <v>31</v>
      </c>
      <c r="AC8" s="6">
        <f>Index!AC8</f>
        <v>30</v>
      </c>
      <c r="AD8" s="6">
        <f>Index!AD8</f>
        <v>31</v>
      </c>
      <c r="AE8" s="6">
        <f>Index!AE8</f>
        <v>30</v>
      </c>
      <c r="AF8" s="6">
        <f>Index!AF8</f>
        <v>31</v>
      </c>
      <c r="AG8" s="6">
        <f>Index!AG8</f>
        <v>31</v>
      </c>
      <c r="AH8" s="6">
        <f>Index!AH8</f>
        <v>30</v>
      </c>
      <c r="AI8" s="6">
        <f>Index!AI8</f>
        <v>31</v>
      </c>
      <c r="AJ8" s="6">
        <f>Index!AJ8</f>
        <v>30</v>
      </c>
      <c r="AK8" s="6">
        <f>Index!AK8</f>
        <v>31</v>
      </c>
      <c r="AL8" s="6">
        <f>Index!AL8</f>
        <v>31</v>
      </c>
      <c r="AM8" s="6">
        <f>Index!AM8</f>
        <v>28</v>
      </c>
      <c r="AN8" s="6">
        <f>Index!AN8</f>
        <v>31</v>
      </c>
      <c r="AO8" s="6">
        <f>Index!AO8</f>
        <v>30</v>
      </c>
      <c r="AP8" s="6">
        <f>Index!AP8</f>
        <v>31</v>
      </c>
      <c r="AQ8" s="6">
        <f>Index!AQ8</f>
        <v>30</v>
      </c>
      <c r="AR8" s="6">
        <f>Index!AR8</f>
        <v>31</v>
      </c>
      <c r="AS8" s="6">
        <f>Index!AS8</f>
        <v>31</v>
      </c>
      <c r="AT8" s="6">
        <f>Index!AT8</f>
        <v>30</v>
      </c>
      <c r="AU8" s="6">
        <f>Index!AU8</f>
        <v>31</v>
      </c>
      <c r="AV8" s="6">
        <f>Index!AV8</f>
        <v>30</v>
      </c>
      <c r="AW8" s="6">
        <f>Index!AW8</f>
        <v>31</v>
      </c>
      <c r="AX8" s="6">
        <f>Index!AX8</f>
        <v>31</v>
      </c>
      <c r="AY8" s="6">
        <f>Index!AY8</f>
        <v>28</v>
      </c>
      <c r="AZ8" s="6">
        <f>Index!AZ8</f>
        <v>31</v>
      </c>
      <c r="BA8" s="6">
        <f>Index!BA8</f>
        <v>30</v>
      </c>
      <c r="BB8" s="6">
        <f>Index!BB8</f>
        <v>31</v>
      </c>
    </row>
    <row r="9" spans="1:55">
      <c r="B9" s="6" t="s">
        <v>21</v>
      </c>
      <c r="C9" s="6"/>
      <c r="D9" s="6"/>
      <c r="E9" s="6"/>
      <c r="F9" s="6"/>
      <c r="G9" s="6"/>
      <c r="H9" s="6"/>
      <c r="I9" s="6"/>
      <c r="J9" s="6"/>
      <c r="K9" s="6"/>
      <c r="M9" s="6">
        <f>Index!M9</f>
        <v>365</v>
      </c>
      <c r="N9" s="6">
        <f>Index!N9</f>
        <v>366</v>
      </c>
      <c r="O9" s="6">
        <f>Index!O9</f>
        <v>366</v>
      </c>
      <c r="P9" s="6">
        <f>Index!P9</f>
        <v>366</v>
      </c>
      <c r="Q9" s="6">
        <f>Index!Q9</f>
        <v>366</v>
      </c>
      <c r="R9" s="6">
        <f>Index!R9</f>
        <v>366</v>
      </c>
      <c r="S9" s="6">
        <f>Index!S9</f>
        <v>366</v>
      </c>
      <c r="T9" s="6">
        <f>Index!T9</f>
        <v>366</v>
      </c>
      <c r="U9" s="6">
        <f>Index!U9</f>
        <v>366</v>
      </c>
      <c r="V9" s="6">
        <f>Index!V9</f>
        <v>366</v>
      </c>
      <c r="W9" s="6">
        <f>Index!W9</f>
        <v>366</v>
      </c>
      <c r="X9" s="6">
        <f>Index!X9</f>
        <v>366</v>
      </c>
      <c r="Y9" s="6">
        <f>Index!Y9</f>
        <v>366</v>
      </c>
      <c r="Z9" s="6">
        <f>Index!Z9</f>
        <v>365</v>
      </c>
      <c r="AA9" s="6">
        <f>Index!AA9</f>
        <v>365</v>
      </c>
      <c r="AB9" s="6">
        <f>Index!AB9</f>
        <v>365</v>
      </c>
      <c r="AC9" s="6">
        <f>Index!AC9</f>
        <v>365</v>
      </c>
      <c r="AD9" s="6">
        <f>Index!AD9</f>
        <v>365</v>
      </c>
      <c r="AE9" s="6">
        <f>Index!AE9</f>
        <v>365</v>
      </c>
      <c r="AF9" s="6">
        <f>Index!AF9</f>
        <v>365</v>
      </c>
      <c r="AG9" s="6">
        <f>Index!AG9</f>
        <v>365</v>
      </c>
      <c r="AH9" s="6">
        <f>Index!AH9</f>
        <v>365</v>
      </c>
      <c r="AI9" s="6">
        <f>Index!AI9</f>
        <v>365</v>
      </c>
      <c r="AJ9" s="6">
        <f>Index!AJ9</f>
        <v>365</v>
      </c>
      <c r="AK9" s="6">
        <f>Index!AK9</f>
        <v>365</v>
      </c>
      <c r="AL9" s="6">
        <f>Index!AL9</f>
        <v>365</v>
      </c>
      <c r="AM9" s="6">
        <f>Index!AM9</f>
        <v>365</v>
      </c>
      <c r="AN9" s="6">
        <f>Index!AN9</f>
        <v>365</v>
      </c>
      <c r="AO9" s="6">
        <f>Index!AO9</f>
        <v>365</v>
      </c>
      <c r="AP9" s="6">
        <f>Index!AP9</f>
        <v>365</v>
      </c>
      <c r="AQ9" s="6">
        <f>Index!AQ9</f>
        <v>365</v>
      </c>
      <c r="AR9" s="6">
        <f>Index!AR9</f>
        <v>365</v>
      </c>
      <c r="AS9" s="6">
        <f>Index!AS9</f>
        <v>365</v>
      </c>
      <c r="AT9" s="6">
        <f>Index!AT9</f>
        <v>365</v>
      </c>
      <c r="AU9" s="6">
        <f>Index!AU9</f>
        <v>365</v>
      </c>
      <c r="AV9" s="6">
        <f>Index!AV9</f>
        <v>365</v>
      </c>
      <c r="AW9" s="6">
        <f>Index!AW9</f>
        <v>365</v>
      </c>
      <c r="AX9" s="6">
        <f>Index!AX9</f>
        <v>365</v>
      </c>
      <c r="AY9" s="6">
        <f>Index!AY9</f>
        <v>365</v>
      </c>
      <c r="AZ9" s="6">
        <f>Index!AZ9</f>
        <v>365</v>
      </c>
      <c r="BA9" s="6">
        <f>Index!BA9</f>
        <v>365</v>
      </c>
      <c r="BB9" s="6">
        <f>Index!BB9</f>
        <v>365</v>
      </c>
    </row>
    <row r="12" spans="1:55">
      <c r="B12" s="14" t="s">
        <v>73</v>
      </c>
    </row>
    <row r="13" spans="1:55">
      <c r="B13" s="6" t="s">
        <v>23</v>
      </c>
      <c r="C13" s="6"/>
      <c r="D13" s="6"/>
      <c r="E13" s="6"/>
      <c r="F13" s="6"/>
      <c r="G13" s="10" t="s">
        <v>24</v>
      </c>
      <c r="H13" s="10" t="s">
        <v>25</v>
      </c>
      <c r="I13" s="10" t="s">
        <v>26</v>
      </c>
      <c r="J13" s="10" t="s">
        <v>27</v>
      </c>
      <c r="K13" s="10" t="s">
        <v>28</v>
      </c>
      <c r="M13" s="7">
        <f>M$4</f>
        <v>45291</v>
      </c>
      <c r="N13" s="7">
        <f t="shared" ref="N13:BB13" si="0">N$4</f>
        <v>45322</v>
      </c>
      <c r="O13" s="7">
        <f t="shared" si="0"/>
        <v>45351</v>
      </c>
      <c r="P13" s="7">
        <f t="shared" si="0"/>
        <v>45382</v>
      </c>
      <c r="Q13" s="7">
        <f t="shared" si="0"/>
        <v>45412</v>
      </c>
      <c r="R13" s="7">
        <f t="shared" si="0"/>
        <v>45443</v>
      </c>
      <c r="S13" s="7">
        <f t="shared" si="0"/>
        <v>45473</v>
      </c>
      <c r="T13" s="7">
        <f t="shared" si="0"/>
        <v>45504</v>
      </c>
      <c r="U13" s="7">
        <f t="shared" si="0"/>
        <v>45535</v>
      </c>
      <c r="V13" s="7">
        <f t="shared" si="0"/>
        <v>45565</v>
      </c>
      <c r="W13" s="7">
        <f t="shared" si="0"/>
        <v>45596</v>
      </c>
      <c r="X13" s="7">
        <f t="shared" si="0"/>
        <v>45626</v>
      </c>
      <c r="Y13" s="7">
        <f t="shared" si="0"/>
        <v>45657</v>
      </c>
      <c r="Z13" s="7">
        <f t="shared" si="0"/>
        <v>45688</v>
      </c>
      <c r="AA13" s="7">
        <f t="shared" si="0"/>
        <v>45716</v>
      </c>
      <c r="AB13" s="7">
        <f t="shared" si="0"/>
        <v>45747</v>
      </c>
      <c r="AC13" s="7">
        <f t="shared" si="0"/>
        <v>45777</v>
      </c>
      <c r="AD13" s="7">
        <f t="shared" si="0"/>
        <v>45808</v>
      </c>
      <c r="AE13" s="7">
        <f t="shared" si="0"/>
        <v>45838</v>
      </c>
      <c r="AF13" s="7">
        <f t="shared" si="0"/>
        <v>45869</v>
      </c>
      <c r="AG13" s="7">
        <f t="shared" si="0"/>
        <v>45900</v>
      </c>
      <c r="AH13" s="7">
        <f t="shared" si="0"/>
        <v>45930</v>
      </c>
      <c r="AI13" s="7">
        <f t="shared" si="0"/>
        <v>45961</v>
      </c>
      <c r="AJ13" s="7">
        <f t="shared" si="0"/>
        <v>45991</v>
      </c>
      <c r="AK13" s="7">
        <f t="shared" si="0"/>
        <v>46022</v>
      </c>
      <c r="AL13" s="7">
        <f t="shared" si="0"/>
        <v>46053</v>
      </c>
      <c r="AM13" s="7">
        <f t="shared" si="0"/>
        <v>46081</v>
      </c>
      <c r="AN13" s="7">
        <f t="shared" si="0"/>
        <v>46112</v>
      </c>
      <c r="AO13" s="7">
        <f t="shared" si="0"/>
        <v>46142</v>
      </c>
      <c r="AP13" s="7">
        <f t="shared" si="0"/>
        <v>46173</v>
      </c>
      <c r="AQ13" s="7">
        <f t="shared" si="0"/>
        <v>46203</v>
      </c>
      <c r="AR13" s="7">
        <f t="shared" si="0"/>
        <v>46234</v>
      </c>
      <c r="AS13" s="7">
        <f t="shared" si="0"/>
        <v>46265</v>
      </c>
      <c r="AT13" s="7">
        <f t="shared" si="0"/>
        <v>46295</v>
      </c>
      <c r="AU13" s="7">
        <f t="shared" si="0"/>
        <v>46326</v>
      </c>
      <c r="AV13" s="7">
        <f t="shared" si="0"/>
        <v>46356</v>
      </c>
      <c r="AW13" s="7">
        <f t="shared" si="0"/>
        <v>46387</v>
      </c>
      <c r="AX13" s="7">
        <f t="shared" si="0"/>
        <v>46418</v>
      </c>
      <c r="AY13" s="7">
        <f t="shared" si="0"/>
        <v>46446</v>
      </c>
      <c r="AZ13" s="7">
        <f t="shared" si="0"/>
        <v>46477</v>
      </c>
      <c r="BA13" s="7">
        <f t="shared" si="0"/>
        <v>46507</v>
      </c>
      <c r="BB13" s="7">
        <f t="shared" si="0"/>
        <v>46538</v>
      </c>
      <c r="BC13" s="2"/>
    </row>
    <row r="14" spans="1:55">
      <c r="B14" s="11" t="s">
        <v>73</v>
      </c>
      <c r="C14" s="11"/>
      <c r="D14" s="11"/>
      <c r="E14" s="11"/>
      <c r="F14" s="11"/>
      <c r="G14" s="12"/>
      <c r="H14" s="12"/>
      <c r="I14" s="12"/>
      <c r="J14" s="11"/>
      <c r="K14" s="11"/>
      <c r="M14" s="16">
        <f>SUM(M15:M16)</f>
        <v>0</v>
      </c>
      <c r="N14" s="16">
        <f t="shared" ref="N14:AX14" si="1">SUM(N15:N16)</f>
        <v>3509.2</v>
      </c>
      <c r="O14" s="16">
        <f t="shared" si="1"/>
        <v>3097.2</v>
      </c>
      <c r="P14" s="16">
        <f t="shared" si="1"/>
        <v>3050.4</v>
      </c>
      <c r="Q14" s="16">
        <f t="shared" si="1"/>
        <v>2952</v>
      </c>
      <c r="R14" s="16">
        <f t="shared" si="1"/>
        <v>3112.4</v>
      </c>
      <c r="S14" s="16">
        <f t="shared" si="1"/>
        <v>2688</v>
      </c>
      <c r="T14" s="16">
        <f t="shared" si="1"/>
        <v>3509.2</v>
      </c>
      <c r="U14" s="16">
        <f t="shared" si="1"/>
        <v>3509.2</v>
      </c>
      <c r="V14" s="16">
        <f t="shared" si="1"/>
        <v>3012</v>
      </c>
      <c r="W14" s="16">
        <f t="shared" si="1"/>
        <v>3112.4</v>
      </c>
      <c r="X14" s="16">
        <f t="shared" si="1"/>
        <v>2688</v>
      </c>
      <c r="Y14" s="16">
        <f t="shared" si="1"/>
        <v>3571.2</v>
      </c>
      <c r="Z14" s="16">
        <f t="shared" si="1"/>
        <v>3614.4759999999997</v>
      </c>
      <c r="AA14" s="16">
        <f t="shared" si="1"/>
        <v>3080.1120000000001</v>
      </c>
      <c r="AB14" s="16">
        <f t="shared" si="1"/>
        <v>1202120.152</v>
      </c>
      <c r="AC14" s="16">
        <f t="shared" si="1"/>
        <v>1401854</v>
      </c>
      <c r="AD14" s="16">
        <f t="shared" si="1"/>
        <v>1002247.872</v>
      </c>
      <c r="AE14" s="16">
        <f t="shared" si="1"/>
        <v>2768.6400000000003</v>
      </c>
      <c r="AF14" s="16">
        <f t="shared" si="1"/>
        <v>3614.4759999999997</v>
      </c>
      <c r="AG14" s="16">
        <f t="shared" si="1"/>
        <v>3614.4759999999997</v>
      </c>
      <c r="AH14" s="16">
        <f t="shared" si="1"/>
        <v>3102.3599999999997</v>
      </c>
      <c r="AI14" s="16">
        <f t="shared" si="1"/>
        <v>3205.7720000000004</v>
      </c>
      <c r="AJ14" s="16">
        <f t="shared" si="1"/>
        <v>2768.6400000000003</v>
      </c>
      <c r="AK14" s="16">
        <f t="shared" si="1"/>
        <v>3678.3359999999998</v>
      </c>
      <c r="AL14" s="16">
        <f t="shared" si="1"/>
        <v>3722.9102799999996</v>
      </c>
      <c r="AM14" s="16">
        <f t="shared" si="1"/>
        <v>3172.5153599999994</v>
      </c>
      <c r="AN14" s="16">
        <f t="shared" si="1"/>
        <v>3236.1693599999999</v>
      </c>
      <c r="AO14" s="16">
        <f t="shared" si="1"/>
        <v>3131.7768000000001</v>
      </c>
      <c r="AP14" s="16">
        <f t="shared" si="1"/>
        <v>3301.9451600000002</v>
      </c>
      <c r="AQ14" s="16">
        <f t="shared" si="1"/>
        <v>2851.6992</v>
      </c>
      <c r="AR14" s="16">
        <f t="shared" si="1"/>
        <v>3722.9102799999996</v>
      </c>
      <c r="AS14" s="16">
        <f t="shared" si="1"/>
        <v>3722.9102799999996</v>
      </c>
      <c r="AT14" s="16">
        <f t="shared" si="1"/>
        <v>3195.4308000000001</v>
      </c>
      <c r="AU14" s="16">
        <f t="shared" si="1"/>
        <v>3301.9451600000002</v>
      </c>
      <c r="AV14" s="16">
        <f t="shared" si="1"/>
        <v>2851.6992</v>
      </c>
      <c r="AW14" s="16">
        <f t="shared" si="1"/>
        <v>3788.6860799999995</v>
      </c>
      <c r="AX14" s="16">
        <f t="shared" si="1"/>
        <v>0</v>
      </c>
      <c r="AY14" s="11"/>
      <c r="AZ14" s="11"/>
      <c r="BA14" s="11"/>
      <c r="BB14" s="11"/>
    </row>
    <row r="15" spans="1:55">
      <c r="B15" s="11"/>
      <c r="C15" t="s">
        <v>74</v>
      </c>
      <c r="G15" s="17"/>
      <c r="M15" s="15">
        <f>M20</f>
        <v>0</v>
      </c>
      <c r="N15" s="15">
        <f t="shared" ref="N15:AV15" si="2">N20</f>
        <v>3509.2</v>
      </c>
      <c r="O15" s="15">
        <f t="shared" si="2"/>
        <v>3097.2</v>
      </c>
      <c r="P15" s="15">
        <f t="shared" si="2"/>
        <v>3050.4</v>
      </c>
      <c r="Q15" s="15">
        <f t="shared" si="2"/>
        <v>2952</v>
      </c>
      <c r="R15" s="15">
        <f t="shared" si="2"/>
        <v>3112.4</v>
      </c>
      <c r="S15" s="15">
        <f t="shared" si="2"/>
        <v>2688</v>
      </c>
      <c r="T15" s="15">
        <f t="shared" si="2"/>
        <v>3509.2</v>
      </c>
      <c r="U15" s="15">
        <f t="shared" si="2"/>
        <v>3509.2</v>
      </c>
      <c r="V15" s="15">
        <f t="shared" si="2"/>
        <v>3012</v>
      </c>
      <c r="W15" s="15">
        <f t="shared" si="2"/>
        <v>3112.4</v>
      </c>
      <c r="X15" s="15">
        <f t="shared" si="2"/>
        <v>2688</v>
      </c>
      <c r="Y15" s="15">
        <f t="shared" si="2"/>
        <v>3571.2</v>
      </c>
      <c r="Z15" s="15">
        <f t="shared" si="2"/>
        <v>3614.4759999999997</v>
      </c>
      <c r="AA15" s="15">
        <f t="shared" si="2"/>
        <v>3080.1120000000001</v>
      </c>
      <c r="AB15" s="15">
        <f t="shared" si="2"/>
        <v>2120.152</v>
      </c>
      <c r="AC15" s="15">
        <f t="shared" si="2"/>
        <v>1854</v>
      </c>
      <c r="AD15" s="15">
        <f t="shared" si="2"/>
        <v>2247.8720000000003</v>
      </c>
      <c r="AE15" s="15">
        <f t="shared" si="2"/>
        <v>2768.6400000000003</v>
      </c>
      <c r="AF15" s="15">
        <f t="shared" si="2"/>
        <v>3614.4759999999997</v>
      </c>
      <c r="AG15" s="15">
        <f t="shared" si="2"/>
        <v>3614.4759999999997</v>
      </c>
      <c r="AH15" s="15">
        <f t="shared" si="2"/>
        <v>3102.3599999999997</v>
      </c>
      <c r="AI15" s="15">
        <f t="shared" si="2"/>
        <v>3205.7720000000004</v>
      </c>
      <c r="AJ15" s="15">
        <f t="shared" si="2"/>
        <v>2768.6400000000003</v>
      </c>
      <c r="AK15" s="15">
        <f t="shared" si="2"/>
        <v>3678.3359999999998</v>
      </c>
      <c r="AL15" s="15">
        <f t="shared" si="2"/>
        <v>3722.9102799999996</v>
      </c>
      <c r="AM15" s="15">
        <f t="shared" si="2"/>
        <v>3172.5153599999994</v>
      </c>
      <c r="AN15" s="15">
        <f t="shared" si="2"/>
        <v>3236.1693599999999</v>
      </c>
      <c r="AO15" s="15">
        <f t="shared" si="2"/>
        <v>3131.7768000000001</v>
      </c>
      <c r="AP15" s="15">
        <f t="shared" si="2"/>
        <v>3301.9451600000002</v>
      </c>
      <c r="AQ15" s="15">
        <f t="shared" si="2"/>
        <v>2851.6992</v>
      </c>
      <c r="AR15" s="15">
        <f t="shared" si="2"/>
        <v>3722.9102799999996</v>
      </c>
      <c r="AS15" s="15">
        <f t="shared" si="2"/>
        <v>3722.9102799999996</v>
      </c>
      <c r="AT15" s="15">
        <f t="shared" si="2"/>
        <v>3195.4308000000001</v>
      </c>
      <c r="AU15" s="15">
        <f t="shared" si="2"/>
        <v>3301.9451600000002</v>
      </c>
      <c r="AV15" s="15">
        <f t="shared" si="2"/>
        <v>2851.6992</v>
      </c>
      <c r="AW15" s="15">
        <f t="shared" ref="AW15:AX15" si="3">AW20</f>
        <v>3788.6860799999995</v>
      </c>
      <c r="AX15" s="15">
        <f t="shared" si="3"/>
        <v>0</v>
      </c>
    </row>
    <row r="16" spans="1:55">
      <c r="B16" s="11"/>
      <c r="C16" t="s">
        <v>75</v>
      </c>
      <c r="G16" s="17"/>
      <c r="M16" s="15">
        <f>M27</f>
        <v>0</v>
      </c>
      <c r="N16" s="15">
        <f t="shared" ref="N16:AV16" si="4">N27</f>
        <v>0</v>
      </c>
      <c r="O16" s="15">
        <f t="shared" si="4"/>
        <v>0</v>
      </c>
      <c r="P16" s="15">
        <f t="shared" si="4"/>
        <v>0</v>
      </c>
      <c r="Q16" s="15">
        <f t="shared" si="4"/>
        <v>0</v>
      </c>
      <c r="R16" s="15">
        <f t="shared" si="4"/>
        <v>0</v>
      </c>
      <c r="S16" s="15">
        <f t="shared" si="4"/>
        <v>0</v>
      </c>
      <c r="T16" s="15">
        <f t="shared" si="4"/>
        <v>0</v>
      </c>
      <c r="U16" s="15">
        <f t="shared" si="4"/>
        <v>0</v>
      </c>
      <c r="V16" s="15">
        <f t="shared" si="4"/>
        <v>0</v>
      </c>
      <c r="W16" s="15">
        <f t="shared" si="4"/>
        <v>0</v>
      </c>
      <c r="X16" s="15">
        <f t="shared" si="4"/>
        <v>0</v>
      </c>
      <c r="Y16" s="15">
        <f t="shared" si="4"/>
        <v>0</v>
      </c>
      <c r="Z16" s="15">
        <f t="shared" si="4"/>
        <v>0</v>
      </c>
      <c r="AA16" s="15">
        <f t="shared" si="4"/>
        <v>0</v>
      </c>
      <c r="AB16" s="15">
        <f t="shared" si="4"/>
        <v>1200000</v>
      </c>
      <c r="AC16" s="15">
        <f t="shared" si="4"/>
        <v>1400000</v>
      </c>
      <c r="AD16" s="15">
        <f t="shared" si="4"/>
        <v>1000000</v>
      </c>
      <c r="AE16" s="15">
        <f t="shared" si="4"/>
        <v>0</v>
      </c>
      <c r="AF16" s="15">
        <f t="shared" si="4"/>
        <v>0</v>
      </c>
      <c r="AG16" s="15">
        <f t="shared" si="4"/>
        <v>0</v>
      </c>
      <c r="AH16" s="15">
        <f t="shared" si="4"/>
        <v>0</v>
      </c>
      <c r="AI16" s="15">
        <f t="shared" si="4"/>
        <v>0</v>
      </c>
      <c r="AJ16" s="15">
        <f t="shared" si="4"/>
        <v>0</v>
      </c>
      <c r="AK16" s="15">
        <f t="shared" si="4"/>
        <v>0</v>
      </c>
      <c r="AL16" s="15">
        <f t="shared" si="4"/>
        <v>0</v>
      </c>
      <c r="AM16" s="15">
        <f t="shared" si="4"/>
        <v>0</v>
      </c>
      <c r="AN16" s="15">
        <f t="shared" si="4"/>
        <v>0</v>
      </c>
      <c r="AO16" s="15">
        <f t="shared" si="4"/>
        <v>0</v>
      </c>
      <c r="AP16" s="15">
        <f t="shared" si="4"/>
        <v>0</v>
      </c>
      <c r="AQ16" s="15">
        <f t="shared" si="4"/>
        <v>0</v>
      </c>
      <c r="AR16" s="15">
        <f t="shared" si="4"/>
        <v>0</v>
      </c>
      <c r="AS16" s="15">
        <f t="shared" si="4"/>
        <v>0</v>
      </c>
      <c r="AT16" s="15">
        <f t="shared" si="4"/>
        <v>0</v>
      </c>
      <c r="AU16" s="15">
        <f t="shared" si="4"/>
        <v>0</v>
      </c>
      <c r="AV16" s="15">
        <f t="shared" si="4"/>
        <v>0</v>
      </c>
      <c r="AW16" s="15">
        <f t="shared" ref="AW16:AX16" si="5">AW27</f>
        <v>0</v>
      </c>
      <c r="AX16" s="15">
        <f t="shared" si="5"/>
        <v>0</v>
      </c>
    </row>
    <row r="18" spans="2:55">
      <c r="B18" s="14" t="s">
        <v>74</v>
      </c>
    </row>
    <row r="19" spans="2:55">
      <c r="B19" s="6" t="s">
        <v>23</v>
      </c>
      <c r="C19" s="6"/>
      <c r="D19" s="6"/>
      <c r="E19" s="6"/>
      <c r="F19" s="6"/>
      <c r="G19" s="10" t="s">
        <v>24</v>
      </c>
      <c r="H19" s="10" t="s">
        <v>25</v>
      </c>
      <c r="I19" s="10" t="s">
        <v>26</v>
      </c>
      <c r="J19" s="10" t="s">
        <v>27</v>
      </c>
      <c r="K19" s="10" t="s">
        <v>28</v>
      </c>
      <c r="M19" s="7">
        <f>M$4</f>
        <v>45291</v>
      </c>
      <c r="N19" s="7">
        <f t="shared" ref="N19:BB19" si="6">N$4</f>
        <v>45322</v>
      </c>
      <c r="O19" s="7">
        <f t="shared" si="6"/>
        <v>45351</v>
      </c>
      <c r="P19" s="7">
        <f t="shared" si="6"/>
        <v>45382</v>
      </c>
      <c r="Q19" s="7">
        <f t="shared" si="6"/>
        <v>45412</v>
      </c>
      <c r="R19" s="7">
        <f t="shared" si="6"/>
        <v>45443</v>
      </c>
      <c r="S19" s="7">
        <f t="shared" si="6"/>
        <v>45473</v>
      </c>
      <c r="T19" s="7">
        <f t="shared" si="6"/>
        <v>45504</v>
      </c>
      <c r="U19" s="7">
        <f t="shared" si="6"/>
        <v>45535</v>
      </c>
      <c r="V19" s="7">
        <f t="shared" si="6"/>
        <v>45565</v>
      </c>
      <c r="W19" s="7">
        <f t="shared" si="6"/>
        <v>45596</v>
      </c>
      <c r="X19" s="7">
        <f t="shared" si="6"/>
        <v>45626</v>
      </c>
      <c r="Y19" s="7">
        <f t="shared" si="6"/>
        <v>45657</v>
      </c>
      <c r="Z19" s="7">
        <f t="shared" si="6"/>
        <v>45688</v>
      </c>
      <c r="AA19" s="7">
        <f t="shared" si="6"/>
        <v>45716</v>
      </c>
      <c r="AB19" s="7">
        <f t="shared" si="6"/>
        <v>45747</v>
      </c>
      <c r="AC19" s="7">
        <f t="shared" si="6"/>
        <v>45777</v>
      </c>
      <c r="AD19" s="7">
        <f t="shared" si="6"/>
        <v>45808</v>
      </c>
      <c r="AE19" s="7">
        <f t="shared" si="6"/>
        <v>45838</v>
      </c>
      <c r="AF19" s="7">
        <f t="shared" si="6"/>
        <v>45869</v>
      </c>
      <c r="AG19" s="7">
        <f t="shared" si="6"/>
        <v>45900</v>
      </c>
      <c r="AH19" s="7">
        <f t="shared" si="6"/>
        <v>45930</v>
      </c>
      <c r="AI19" s="7">
        <f t="shared" si="6"/>
        <v>45961</v>
      </c>
      <c r="AJ19" s="7">
        <f t="shared" si="6"/>
        <v>45991</v>
      </c>
      <c r="AK19" s="7">
        <f t="shared" si="6"/>
        <v>46022</v>
      </c>
      <c r="AL19" s="7">
        <f t="shared" si="6"/>
        <v>46053</v>
      </c>
      <c r="AM19" s="7">
        <f t="shared" si="6"/>
        <v>46081</v>
      </c>
      <c r="AN19" s="7">
        <f t="shared" si="6"/>
        <v>46112</v>
      </c>
      <c r="AO19" s="7">
        <f t="shared" si="6"/>
        <v>46142</v>
      </c>
      <c r="AP19" s="7">
        <f t="shared" si="6"/>
        <v>46173</v>
      </c>
      <c r="AQ19" s="7">
        <f t="shared" si="6"/>
        <v>46203</v>
      </c>
      <c r="AR19" s="7">
        <f t="shared" si="6"/>
        <v>46234</v>
      </c>
      <c r="AS19" s="7">
        <f t="shared" si="6"/>
        <v>46265</v>
      </c>
      <c r="AT19" s="7">
        <f t="shared" si="6"/>
        <v>46295</v>
      </c>
      <c r="AU19" s="7">
        <f t="shared" si="6"/>
        <v>46326</v>
      </c>
      <c r="AV19" s="7">
        <f t="shared" si="6"/>
        <v>46356</v>
      </c>
      <c r="AW19" s="7">
        <f t="shared" si="6"/>
        <v>46387</v>
      </c>
      <c r="AX19" s="7">
        <f t="shared" si="6"/>
        <v>46418</v>
      </c>
      <c r="AY19" s="7">
        <f t="shared" si="6"/>
        <v>46446</v>
      </c>
      <c r="AZ19" s="7">
        <f t="shared" si="6"/>
        <v>46477</v>
      </c>
      <c r="BA19" s="7">
        <f t="shared" si="6"/>
        <v>46507</v>
      </c>
      <c r="BB19" s="7">
        <f t="shared" si="6"/>
        <v>46538</v>
      </c>
      <c r="BC19" s="2"/>
    </row>
    <row r="20" spans="2:55">
      <c r="B20" s="11" t="s">
        <v>74</v>
      </c>
      <c r="C20" s="11"/>
      <c r="D20" s="11"/>
      <c r="E20" s="11"/>
      <c r="F20" s="11"/>
      <c r="G20" s="12"/>
      <c r="H20" s="12"/>
      <c r="I20" s="12"/>
      <c r="J20" s="11"/>
      <c r="K20" s="11"/>
      <c r="M20" s="16">
        <f>SUM(M21:M23)</f>
        <v>0</v>
      </c>
      <c r="N20" s="16">
        <f t="shared" ref="N20:AX20" si="7">SUM(N21:N23)</f>
        <v>3509.2</v>
      </c>
      <c r="O20" s="16">
        <f t="shared" si="7"/>
        <v>3097.2</v>
      </c>
      <c r="P20" s="16">
        <f t="shared" si="7"/>
        <v>3050.4</v>
      </c>
      <c r="Q20" s="16">
        <f t="shared" si="7"/>
        <v>2952</v>
      </c>
      <c r="R20" s="16">
        <f t="shared" si="7"/>
        <v>3112.4</v>
      </c>
      <c r="S20" s="16">
        <f t="shared" si="7"/>
        <v>2688</v>
      </c>
      <c r="T20" s="16">
        <f t="shared" si="7"/>
        <v>3509.2</v>
      </c>
      <c r="U20" s="16">
        <f t="shared" si="7"/>
        <v>3509.2</v>
      </c>
      <c r="V20" s="16">
        <f t="shared" si="7"/>
        <v>3012</v>
      </c>
      <c r="W20" s="16">
        <f t="shared" si="7"/>
        <v>3112.4</v>
      </c>
      <c r="X20" s="16">
        <f t="shared" si="7"/>
        <v>2688</v>
      </c>
      <c r="Y20" s="16">
        <f t="shared" si="7"/>
        <v>3571.2</v>
      </c>
      <c r="Z20" s="16">
        <f t="shared" si="7"/>
        <v>3614.4759999999997</v>
      </c>
      <c r="AA20" s="16">
        <f t="shared" si="7"/>
        <v>3080.1120000000001</v>
      </c>
      <c r="AB20" s="16">
        <f t="shared" si="7"/>
        <v>2120.152</v>
      </c>
      <c r="AC20" s="16">
        <f t="shared" si="7"/>
        <v>1854</v>
      </c>
      <c r="AD20" s="16">
        <f t="shared" si="7"/>
        <v>2247.8720000000003</v>
      </c>
      <c r="AE20" s="16">
        <f t="shared" si="7"/>
        <v>2768.6400000000003</v>
      </c>
      <c r="AF20" s="16">
        <f t="shared" si="7"/>
        <v>3614.4759999999997</v>
      </c>
      <c r="AG20" s="16">
        <f t="shared" si="7"/>
        <v>3614.4759999999997</v>
      </c>
      <c r="AH20" s="16">
        <f t="shared" si="7"/>
        <v>3102.3599999999997</v>
      </c>
      <c r="AI20" s="16">
        <f t="shared" si="7"/>
        <v>3205.7720000000004</v>
      </c>
      <c r="AJ20" s="16">
        <f t="shared" si="7"/>
        <v>2768.6400000000003</v>
      </c>
      <c r="AK20" s="16">
        <f t="shared" si="7"/>
        <v>3678.3359999999998</v>
      </c>
      <c r="AL20" s="16">
        <f t="shared" si="7"/>
        <v>3722.9102799999996</v>
      </c>
      <c r="AM20" s="16">
        <f t="shared" si="7"/>
        <v>3172.5153599999994</v>
      </c>
      <c r="AN20" s="16">
        <f t="shared" si="7"/>
        <v>3236.1693599999999</v>
      </c>
      <c r="AO20" s="16">
        <f t="shared" si="7"/>
        <v>3131.7768000000001</v>
      </c>
      <c r="AP20" s="16">
        <f t="shared" si="7"/>
        <v>3301.9451600000002</v>
      </c>
      <c r="AQ20" s="16">
        <f t="shared" si="7"/>
        <v>2851.6992</v>
      </c>
      <c r="AR20" s="16">
        <f t="shared" si="7"/>
        <v>3722.9102799999996</v>
      </c>
      <c r="AS20" s="16">
        <f t="shared" si="7"/>
        <v>3722.9102799999996</v>
      </c>
      <c r="AT20" s="16">
        <f t="shared" si="7"/>
        <v>3195.4308000000001</v>
      </c>
      <c r="AU20" s="16">
        <f t="shared" si="7"/>
        <v>3301.9451600000002</v>
      </c>
      <c r="AV20" s="16">
        <f t="shared" si="7"/>
        <v>2851.6992</v>
      </c>
      <c r="AW20" s="16">
        <f t="shared" si="7"/>
        <v>3788.6860799999995</v>
      </c>
      <c r="AX20" s="16">
        <f t="shared" si="7"/>
        <v>0</v>
      </c>
      <c r="AY20" s="11"/>
      <c r="AZ20" s="11"/>
      <c r="BA20" s="11"/>
      <c r="BB20" s="11"/>
    </row>
    <row r="21" spans="2:55">
      <c r="B21" s="11"/>
      <c r="C21" t="s">
        <v>5</v>
      </c>
      <c r="G21" s="17">
        <f>가정!I50</f>
        <v>1000</v>
      </c>
      <c r="H21" t="s">
        <v>55</v>
      </c>
      <c r="M21" s="15">
        <f>운영수입!M$38*$G21*Index!M$22/unit</f>
        <v>0</v>
      </c>
      <c r="N21" s="15">
        <f>운영수입!N$38*$G21*Index!N$22/unit</f>
        <v>1116</v>
      </c>
      <c r="O21" s="15">
        <f>운영수입!O$38*$G21*Index!O$22/unit</f>
        <v>986</v>
      </c>
      <c r="P21" s="15">
        <f>운영수입!P$38*$G21*Index!P$22/unit</f>
        <v>992</v>
      </c>
      <c r="Q21" s="15">
        <f>운영수입!Q$38*$G21*Index!Q$22/unit</f>
        <v>960</v>
      </c>
      <c r="R21" s="15">
        <f>운영수입!R$38*$G21*Index!R$22/unit</f>
        <v>992</v>
      </c>
      <c r="S21" s="15">
        <f>운영수입!S$38*$G21*Index!S$22/unit</f>
        <v>840</v>
      </c>
      <c r="T21" s="15">
        <f>운영수입!T$38*$G21*Index!T$22/unit</f>
        <v>1116</v>
      </c>
      <c r="U21" s="15">
        <f>운영수입!U$38*$G21*Index!U$22/unit</f>
        <v>1116</v>
      </c>
      <c r="V21" s="15">
        <f>운영수입!V$38*$G21*Index!V$22/unit</f>
        <v>960</v>
      </c>
      <c r="W21" s="15">
        <f>운영수입!W$38*$G21*Index!W$22/unit</f>
        <v>992</v>
      </c>
      <c r="X21" s="15">
        <f>운영수입!X$38*$G21*Index!X$22/unit</f>
        <v>840</v>
      </c>
      <c r="Y21" s="15">
        <f>운영수입!Y$38*$G21*Index!Y$22/unit</f>
        <v>1116</v>
      </c>
      <c r="Z21" s="15">
        <f>운영수입!Z$38*$G21*Index!Z$22/unit</f>
        <v>1149.48</v>
      </c>
      <c r="AA21" s="15">
        <f>운영수입!AA$38*$G21*Index!AA$22/unit</f>
        <v>980.56</v>
      </c>
      <c r="AB21" s="15">
        <f>운영수입!AB$38*$G21*Index!AB$22/unit</f>
        <v>0</v>
      </c>
      <c r="AC21" s="15">
        <f>운영수입!AC$38*$G21*Index!AC$22/unit</f>
        <v>988.8</v>
      </c>
      <c r="AD21" s="15">
        <f>운영수입!AD$38*$G21*Index!AD$22/unit</f>
        <v>1021.76</v>
      </c>
      <c r="AE21" s="15">
        <f>운영수입!AE$38*$G21*Index!AE$22/unit</f>
        <v>865.2</v>
      </c>
      <c r="AF21" s="15">
        <f>운영수입!AF$38*$G21*Index!AF$22/unit</f>
        <v>1149.48</v>
      </c>
      <c r="AG21" s="15">
        <f>운영수입!AG$38*$G21*Index!AG$22/unit</f>
        <v>1149.48</v>
      </c>
      <c r="AH21" s="15">
        <f>운영수입!AH$38*$G21*Index!AH$22/unit</f>
        <v>988.8</v>
      </c>
      <c r="AI21" s="15">
        <f>운영수입!AI$38*$G21*Index!AI$22/unit</f>
        <v>1021.76</v>
      </c>
      <c r="AJ21" s="15">
        <f>운영수입!AJ$38*$G21*Index!AJ$22/unit</f>
        <v>865.2</v>
      </c>
      <c r="AK21" s="15">
        <f>운영수입!AK$38*$G21*Index!AK$22/unit</f>
        <v>1149.48</v>
      </c>
      <c r="AL21" s="15">
        <f>운영수입!AL$38*$G21*Index!AL$22/unit</f>
        <v>1183.9643999999998</v>
      </c>
      <c r="AM21" s="15">
        <f>운영수입!AM$38*$G21*Index!AM$22/unit</f>
        <v>1009.9767999999999</v>
      </c>
      <c r="AN21" s="15">
        <f>운영수입!AN$38*$G21*Index!AN$22/unit</f>
        <v>1052.4128000000001</v>
      </c>
      <c r="AO21" s="15">
        <f>운영수입!AO$38*$G21*Index!AO$22/unit</f>
        <v>1018.4640000000001</v>
      </c>
      <c r="AP21" s="15">
        <f>운영수입!AP$38*$G21*Index!AP$22/unit</f>
        <v>1052.4128000000001</v>
      </c>
      <c r="AQ21" s="15">
        <f>운영수입!AQ$38*$G21*Index!AQ$22/unit</f>
        <v>891.15599999999995</v>
      </c>
      <c r="AR21" s="15">
        <f>운영수입!AR$38*$G21*Index!AR$22/unit</f>
        <v>1183.9643999999998</v>
      </c>
      <c r="AS21" s="15">
        <f>운영수입!AS$38*$G21*Index!AS$22/unit</f>
        <v>1183.9643999999998</v>
      </c>
      <c r="AT21" s="15">
        <f>운영수입!AT$38*$G21*Index!AT$22/unit</f>
        <v>1018.4640000000001</v>
      </c>
      <c r="AU21" s="15">
        <f>운영수입!AU$38*$G21*Index!AU$22/unit</f>
        <v>1052.4128000000001</v>
      </c>
      <c r="AV21" s="15">
        <f>운영수입!AV$38*$G21*Index!AV$22/unit</f>
        <v>891.15599999999995</v>
      </c>
      <c r="AW21" s="15">
        <f>운영수입!AW$38*$G21*Index!AW$22/unit</f>
        <v>1183.9643999999998</v>
      </c>
      <c r="AX21" s="15">
        <f>운영수입!AX$38*$G21*Index!AX$22/unit</f>
        <v>0</v>
      </c>
    </row>
    <row r="22" spans="2:55">
      <c r="B22" s="11"/>
      <c r="C22" t="s">
        <v>6</v>
      </c>
      <c r="G22" s="17">
        <f>가정!I51</f>
        <v>1200</v>
      </c>
      <c r="H22" t="s">
        <v>55</v>
      </c>
      <c r="M22" s="15">
        <f>운영수입!M$39*$G22*Index!M$22/unit</f>
        <v>0</v>
      </c>
      <c r="N22" s="15">
        <f>운영수입!N$39*$G22*Index!N$22/unit</f>
        <v>1339.2</v>
      </c>
      <c r="O22" s="15">
        <f>운영수입!O$39*$G22*Index!O$22/unit</f>
        <v>1183.2</v>
      </c>
      <c r="P22" s="15">
        <f>운영수입!P$39*$G22*Index!P$22/unit</f>
        <v>1190.4000000000001</v>
      </c>
      <c r="Q22" s="15">
        <f>운영수입!Q$39*$G22*Index!Q$22/unit</f>
        <v>1152</v>
      </c>
      <c r="R22" s="15">
        <f>운영수입!R$39*$G22*Index!R$22/unit</f>
        <v>1190.4000000000001</v>
      </c>
      <c r="S22" s="15">
        <f>운영수입!S$39*$G22*Index!S$22/unit</f>
        <v>1008</v>
      </c>
      <c r="T22" s="15">
        <f>운영수입!T$39*$G22*Index!T$22/unit</f>
        <v>1339.2</v>
      </c>
      <c r="U22" s="15">
        <f>운영수입!U$39*$G22*Index!U$22/unit</f>
        <v>1339.2</v>
      </c>
      <c r="V22" s="15">
        <f>운영수입!V$39*$G22*Index!V$22/unit</f>
        <v>1152</v>
      </c>
      <c r="W22" s="15">
        <f>운영수입!W$39*$G22*Index!W$22/unit</f>
        <v>1190.4000000000001</v>
      </c>
      <c r="X22" s="15">
        <f>운영수입!X$39*$G22*Index!X$22/unit</f>
        <v>1008</v>
      </c>
      <c r="Y22" s="15">
        <f>운영수입!Y$39*$G22*Index!Y$22/unit</f>
        <v>1339.2</v>
      </c>
      <c r="Z22" s="15">
        <f>운영수입!Z$39*$G22*Index!Z$22/unit</f>
        <v>1379.376</v>
      </c>
      <c r="AA22" s="15">
        <f>운영수입!AA$39*$G22*Index!AA$22/unit</f>
        <v>1176.672</v>
      </c>
      <c r="AB22" s="15">
        <f>운영수입!AB$39*$G22*Index!AB$22/unit</f>
        <v>1226.1120000000001</v>
      </c>
      <c r="AC22" s="15">
        <f>운영수입!AC$39*$G22*Index!AC$22/unit</f>
        <v>0</v>
      </c>
      <c r="AD22" s="15">
        <f>운영수입!AD$39*$G22*Index!AD$22/unit</f>
        <v>1226.1120000000001</v>
      </c>
      <c r="AE22" s="15">
        <f>운영수입!AE$39*$G22*Index!AE$22/unit</f>
        <v>1038.24</v>
      </c>
      <c r="AF22" s="15">
        <f>운영수입!AF$39*$G22*Index!AF$22/unit</f>
        <v>1379.376</v>
      </c>
      <c r="AG22" s="15">
        <f>운영수입!AG$39*$G22*Index!AG$22/unit</f>
        <v>1379.376</v>
      </c>
      <c r="AH22" s="15">
        <f>운영수입!AH$39*$G22*Index!AH$22/unit</f>
        <v>1186.56</v>
      </c>
      <c r="AI22" s="15">
        <f>운영수입!AI$39*$G22*Index!AI$22/unit</f>
        <v>1226.1120000000001</v>
      </c>
      <c r="AJ22" s="15">
        <f>운영수입!AJ$39*$G22*Index!AJ$22/unit</f>
        <v>1038.24</v>
      </c>
      <c r="AK22" s="15">
        <f>운영수입!AK$39*$G22*Index!AK$22/unit</f>
        <v>1379.376</v>
      </c>
      <c r="AL22" s="15">
        <f>운영수입!AL$39*$G22*Index!AL$22/unit</f>
        <v>1420.75728</v>
      </c>
      <c r="AM22" s="15">
        <f>운영수입!AM$39*$G22*Index!AM$22/unit</f>
        <v>1211.9721599999998</v>
      </c>
      <c r="AN22" s="15">
        <f>운영수입!AN$39*$G22*Index!AN$22/unit</f>
        <v>1262.89536</v>
      </c>
      <c r="AO22" s="15">
        <f>운영수입!AO$39*$G22*Index!AO$22/unit</f>
        <v>1222.1568</v>
      </c>
      <c r="AP22" s="15">
        <f>운영수입!AP$39*$G22*Index!AP$22/unit</f>
        <v>1262.89536</v>
      </c>
      <c r="AQ22" s="15">
        <f>운영수입!AQ$39*$G22*Index!AQ$22/unit</f>
        <v>1069.3871999999999</v>
      </c>
      <c r="AR22" s="15">
        <f>운영수입!AR$39*$G22*Index!AR$22/unit</f>
        <v>1420.75728</v>
      </c>
      <c r="AS22" s="15">
        <f>운영수입!AS$39*$G22*Index!AS$22/unit</f>
        <v>1420.75728</v>
      </c>
      <c r="AT22" s="15">
        <f>운영수입!AT$39*$G22*Index!AT$22/unit</f>
        <v>1222.1568</v>
      </c>
      <c r="AU22" s="15">
        <f>운영수입!AU$39*$G22*Index!AU$22/unit</f>
        <v>1262.89536</v>
      </c>
      <c r="AV22" s="15">
        <f>운영수입!AV$39*$G22*Index!AV$22/unit</f>
        <v>1069.3871999999999</v>
      </c>
      <c r="AW22" s="15">
        <f>운영수입!AW$39*$G22*Index!AW$22/unit</f>
        <v>1420.75728</v>
      </c>
      <c r="AX22" s="15">
        <f>운영수입!AX$39*$G22*Index!AX$22/unit</f>
        <v>0</v>
      </c>
    </row>
    <row r="23" spans="2:55">
      <c r="B23" s="11"/>
      <c r="C23" t="s">
        <v>7</v>
      </c>
      <c r="G23" s="17">
        <f>가정!I52</f>
        <v>2000</v>
      </c>
      <c r="H23" t="s">
        <v>55</v>
      </c>
      <c r="M23" s="15">
        <f>운영수입!M$40*$G23*Index!M$22/unit</f>
        <v>0</v>
      </c>
      <c r="N23" s="15">
        <f>운영수입!N$40*$G23*Index!N$22/unit</f>
        <v>1054</v>
      </c>
      <c r="O23" s="15">
        <f>운영수입!O$40*$G23*Index!O$22/unit</f>
        <v>928</v>
      </c>
      <c r="P23" s="15">
        <f>운영수입!P$40*$G23*Index!P$22/unit</f>
        <v>868</v>
      </c>
      <c r="Q23" s="15">
        <f>운영수입!Q$40*$G23*Index!Q$22/unit</f>
        <v>840</v>
      </c>
      <c r="R23" s="15">
        <f>운영수입!R$40*$G23*Index!R$22/unit</f>
        <v>930</v>
      </c>
      <c r="S23" s="15">
        <f>운영수입!S$40*$G23*Index!S$22/unit</f>
        <v>840</v>
      </c>
      <c r="T23" s="15">
        <f>운영수입!T$40*$G23*Index!T$22/unit</f>
        <v>1054</v>
      </c>
      <c r="U23" s="15">
        <f>운영수입!U$40*$G23*Index!U$22/unit</f>
        <v>1054</v>
      </c>
      <c r="V23" s="15">
        <f>운영수입!V$40*$G23*Index!V$22/unit</f>
        <v>900</v>
      </c>
      <c r="W23" s="15">
        <f>운영수입!W$40*$G23*Index!W$22/unit</f>
        <v>930</v>
      </c>
      <c r="X23" s="15">
        <f>운영수입!X$40*$G23*Index!X$22/unit</f>
        <v>840</v>
      </c>
      <c r="Y23" s="15">
        <f>운영수입!Y$40*$G23*Index!Y$22/unit</f>
        <v>1116</v>
      </c>
      <c r="Z23" s="15">
        <f>운영수입!Z$40*$G23*Index!Z$22/unit</f>
        <v>1085.6199999999999</v>
      </c>
      <c r="AA23" s="15">
        <f>운영수입!AA$40*$G23*Index!AA$22/unit</f>
        <v>922.88</v>
      </c>
      <c r="AB23" s="15">
        <f>운영수입!AB$40*$G23*Index!AB$22/unit</f>
        <v>894.04</v>
      </c>
      <c r="AC23" s="15">
        <f>운영수입!AC$40*$G23*Index!AC$22/unit</f>
        <v>865.2</v>
      </c>
      <c r="AD23" s="15">
        <f>운영수입!AD$40*$G23*Index!AD$22/unit</f>
        <v>0</v>
      </c>
      <c r="AE23" s="15">
        <f>운영수입!AE$40*$G23*Index!AE$22/unit</f>
        <v>865.2</v>
      </c>
      <c r="AF23" s="15">
        <f>운영수입!AF$40*$G23*Index!AF$22/unit</f>
        <v>1085.6199999999999</v>
      </c>
      <c r="AG23" s="15">
        <f>운영수입!AG$40*$G23*Index!AG$22/unit</f>
        <v>1085.6199999999999</v>
      </c>
      <c r="AH23" s="15">
        <f>운영수입!AH$40*$G23*Index!AH$22/unit</f>
        <v>927</v>
      </c>
      <c r="AI23" s="15">
        <f>운영수입!AI$40*$G23*Index!AI$22/unit</f>
        <v>957.9</v>
      </c>
      <c r="AJ23" s="15">
        <f>운영수입!AJ$40*$G23*Index!AJ$22/unit</f>
        <v>865.2</v>
      </c>
      <c r="AK23" s="15">
        <f>운영수입!AK$40*$G23*Index!AK$22/unit</f>
        <v>1149.48</v>
      </c>
      <c r="AL23" s="15">
        <f>운영수입!AL$40*$G23*Index!AL$22/unit</f>
        <v>1118.1886</v>
      </c>
      <c r="AM23" s="15">
        <f>운영수입!AM$40*$G23*Index!AM$22/unit</f>
        <v>950.56639999999993</v>
      </c>
      <c r="AN23" s="15">
        <f>운영수입!AN$40*$G23*Index!AN$22/unit</f>
        <v>920.86119999999994</v>
      </c>
      <c r="AO23" s="15">
        <f>운영수입!AO$40*$G23*Index!AO$22/unit</f>
        <v>891.15599999999995</v>
      </c>
      <c r="AP23" s="15">
        <f>운영수입!AP$40*$G23*Index!AP$22/unit</f>
        <v>986.63699999999994</v>
      </c>
      <c r="AQ23" s="15">
        <f>운영수입!AQ$40*$G23*Index!AQ$22/unit</f>
        <v>891.15599999999995</v>
      </c>
      <c r="AR23" s="15">
        <f>운영수입!AR$40*$G23*Index!AR$22/unit</f>
        <v>1118.1886</v>
      </c>
      <c r="AS23" s="15">
        <f>운영수입!AS$40*$G23*Index!AS$22/unit</f>
        <v>1118.1886</v>
      </c>
      <c r="AT23" s="15">
        <f>운영수입!AT$40*$G23*Index!AT$22/unit</f>
        <v>954.81</v>
      </c>
      <c r="AU23" s="15">
        <f>운영수입!AU$40*$G23*Index!AU$22/unit</f>
        <v>986.63699999999994</v>
      </c>
      <c r="AV23" s="15">
        <f>운영수입!AV$40*$G23*Index!AV$22/unit</f>
        <v>891.15599999999995</v>
      </c>
      <c r="AW23" s="15">
        <f>운영수입!AW$40*$G23*Index!AW$22/unit</f>
        <v>1183.9643999999998</v>
      </c>
      <c r="AX23" s="15">
        <f>운영수입!AX$40*$G23*Index!AX$22/unit</f>
        <v>0</v>
      </c>
    </row>
    <row r="25" spans="2:55">
      <c r="B25" s="14" t="s">
        <v>75</v>
      </c>
    </row>
    <row r="26" spans="2:55">
      <c r="B26" s="6" t="s">
        <v>23</v>
      </c>
      <c r="C26" s="6"/>
      <c r="D26" s="6"/>
      <c r="E26" s="6"/>
      <c r="F26" s="6"/>
      <c r="G26" s="10" t="s">
        <v>24</v>
      </c>
      <c r="H26" s="10" t="s">
        <v>25</v>
      </c>
      <c r="I26" s="10" t="s">
        <v>26</v>
      </c>
      <c r="J26" s="10" t="s">
        <v>27</v>
      </c>
      <c r="K26" s="10" t="s">
        <v>28</v>
      </c>
      <c r="M26" s="7">
        <f>M$4</f>
        <v>45291</v>
      </c>
      <c r="N26" s="7">
        <f t="shared" ref="N26:BB26" si="8">N$4</f>
        <v>45322</v>
      </c>
      <c r="O26" s="7">
        <f t="shared" si="8"/>
        <v>45351</v>
      </c>
      <c r="P26" s="7">
        <f t="shared" si="8"/>
        <v>45382</v>
      </c>
      <c r="Q26" s="7">
        <f t="shared" si="8"/>
        <v>45412</v>
      </c>
      <c r="R26" s="7">
        <f t="shared" si="8"/>
        <v>45443</v>
      </c>
      <c r="S26" s="7">
        <f t="shared" si="8"/>
        <v>45473</v>
      </c>
      <c r="T26" s="7">
        <f t="shared" si="8"/>
        <v>45504</v>
      </c>
      <c r="U26" s="7">
        <f t="shared" si="8"/>
        <v>45535</v>
      </c>
      <c r="V26" s="7">
        <f t="shared" si="8"/>
        <v>45565</v>
      </c>
      <c r="W26" s="7">
        <f t="shared" si="8"/>
        <v>45596</v>
      </c>
      <c r="X26" s="7">
        <f t="shared" si="8"/>
        <v>45626</v>
      </c>
      <c r="Y26" s="7">
        <f t="shared" si="8"/>
        <v>45657</v>
      </c>
      <c r="Z26" s="7">
        <f t="shared" si="8"/>
        <v>45688</v>
      </c>
      <c r="AA26" s="7">
        <f t="shared" si="8"/>
        <v>45716</v>
      </c>
      <c r="AB26" s="7">
        <f t="shared" si="8"/>
        <v>45747</v>
      </c>
      <c r="AC26" s="7">
        <f t="shared" si="8"/>
        <v>45777</v>
      </c>
      <c r="AD26" s="7">
        <f t="shared" si="8"/>
        <v>45808</v>
      </c>
      <c r="AE26" s="7">
        <f t="shared" si="8"/>
        <v>45838</v>
      </c>
      <c r="AF26" s="7">
        <f t="shared" si="8"/>
        <v>45869</v>
      </c>
      <c r="AG26" s="7">
        <f t="shared" si="8"/>
        <v>45900</v>
      </c>
      <c r="AH26" s="7">
        <f t="shared" si="8"/>
        <v>45930</v>
      </c>
      <c r="AI26" s="7">
        <f t="shared" si="8"/>
        <v>45961</v>
      </c>
      <c r="AJ26" s="7">
        <f t="shared" si="8"/>
        <v>45991</v>
      </c>
      <c r="AK26" s="7">
        <f t="shared" si="8"/>
        <v>46022</v>
      </c>
      <c r="AL26" s="7">
        <f t="shared" si="8"/>
        <v>46053</v>
      </c>
      <c r="AM26" s="7">
        <f t="shared" si="8"/>
        <v>46081</v>
      </c>
      <c r="AN26" s="7">
        <f t="shared" si="8"/>
        <v>46112</v>
      </c>
      <c r="AO26" s="7">
        <f t="shared" si="8"/>
        <v>46142</v>
      </c>
      <c r="AP26" s="7">
        <f t="shared" si="8"/>
        <v>46173</v>
      </c>
      <c r="AQ26" s="7">
        <f t="shared" si="8"/>
        <v>46203</v>
      </c>
      <c r="AR26" s="7">
        <f t="shared" si="8"/>
        <v>46234</v>
      </c>
      <c r="AS26" s="7">
        <f t="shared" si="8"/>
        <v>46265</v>
      </c>
      <c r="AT26" s="7">
        <f t="shared" si="8"/>
        <v>46295</v>
      </c>
      <c r="AU26" s="7">
        <f t="shared" si="8"/>
        <v>46326</v>
      </c>
      <c r="AV26" s="7">
        <f t="shared" si="8"/>
        <v>46356</v>
      </c>
      <c r="AW26" s="7">
        <f t="shared" si="8"/>
        <v>46387</v>
      </c>
      <c r="AX26" s="7">
        <f t="shared" si="8"/>
        <v>46418</v>
      </c>
      <c r="AY26" s="7">
        <f t="shared" si="8"/>
        <v>46446</v>
      </c>
      <c r="AZ26" s="7">
        <f t="shared" si="8"/>
        <v>46477</v>
      </c>
      <c r="BA26" s="7">
        <f t="shared" si="8"/>
        <v>46507</v>
      </c>
      <c r="BB26" s="7">
        <f t="shared" si="8"/>
        <v>46538</v>
      </c>
      <c r="BC26" s="2"/>
    </row>
    <row r="27" spans="2:55">
      <c r="B27" s="11" t="s">
        <v>131</v>
      </c>
      <c r="C27" s="11"/>
      <c r="D27" s="11"/>
      <c r="E27" s="11"/>
      <c r="F27" s="11"/>
      <c r="G27" s="12"/>
      <c r="H27" s="12"/>
      <c r="I27" s="12"/>
      <c r="J27" s="11"/>
      <c r="K27" s="11"/>
      <c r="M27" s="16">
        <f>SUM(M28:M30)</f>
        <v>0</v>
      </c>
      <c r="N27" s="16">
        <f t="shared" ref="N27:AX27" si="9">SUM(N28:N30)</f>
        <v>0</v>
      </c>
      <c r="O27" s="16">
        <f t="shared" si="9"/>
        <v>0</v>
      </c>
      <c r="P27" s="16">
        <f t="shared" si="9"/>
        <v>0</v>
      </c>
      <c r="Q27" s="16">
        <f t="shared" si="9"/>
        <v>0</v>
      </c>
      <c r="R27" s="16">
        <f t="shared" si="9"/>
        <v>0</v>
      </c>
      <c r="S27" s="16">
        <f t="shared" si="9"/>
        <v>0</v>
      </c>
      <c r="T27" s="16">
        <f t="shared" si="9"/>
        <v>0</v>
      </c>
      <c r="U27" s="16">
        <f t="shared" si="9"/>
        <v>0</v>
      </c>
      <c r="V27" s="16">
        <f t="shared" si="9"/>
        <v>0</v>
      </c>
      <c r="W27" s="16">
        <f t="shared" si="9"/>
        <v>0</v>
      </c>
      <c r="X27" s="16">
        <f t="shared" si="9"/>
        <v>0</v>
      </c>
      <c r="Y27" s="16">
        <f t="shared" si="9"/>
        <v>0</v>
      </c>
      <c r="Z27" s="16">
        <f t="shared" si="9"/>
        <v>0</v>
      </c>
      <c r="AA27" s="16">
        <f t="shared" si="9"/>
        <v>0</v>
      </c>
      <c r="AB27" s="16">
        <f t="shared" si="9"/>
        <v>1200000</v>
      </c>
      <c r="AC27" s="16">
        <f t="shared" si="9"/>
        <v>1400000</v>
      </c>
      <c r="AD27" s="16">
        <f t="shared" si="9"/>
        <v>1000000</v>
      </c>
      <c r="AE27" s="16">
        <f t="shared" si="9"/>
        <v>0</v>
      </c>
      <c r="AF27" s="16">
        <f t="shared" si="9"/>
        <v>0</v>
      </c>
      <c r="AG27" s="16">
        <f t="shared" si="9"/>
        <v>0</v>
      </c>
      <c r="AH27" s="16">
        <f t="shared" si="9"/>
        <v>0</v>
      </c>
      <c r="AI27" s="16">
        <f t="shared" si="9"/>
        <v>0</v>
      </c>
      <c r="AJ27" s="16">
        <f t="shared" si="9"/>
        <v>0</v>
      </c>
      <c r="AK27" s="16">
        <f t="shared" si="9"/>
        <v>0</v>
      </c>
      <c r="AL27" s="16">
        <f t="shared" si="9"/>
        <v>0</v>
      </c>
      <c r="AM27" s="16">
        <f t="shared" si="9"/>
        <v>0</v>
      </c>
      <c r="AN27" s="16">
        <f t="shared" si="9"/>
        <v>0</v>
      </c>
      <c r="AO27" s="16">
        <f t="shared" si="9"/>
        <v>0</v>
      </c>
      <c r="AP27" s="16">
        <f t="shared" si="9"/>
        <v>0</v>
      </c>
      <c r="AQ27" s="16">
        <f t="shared" si="9"/>
        <v>0</v>
      </c>
      <c r="AR27" s="16">
        <f t="shared" si="9"/>
        <v>0</v>
      </c>
      <c r="AS27" s="16">
        <f t="shared" si="9"/>
        <v>0</v>
      </c>
      <c r="AT27" s="16">
        <f t="shared" si="9"/>
        <v>0</v>
      </c>
      <c r="AU27" s="16">
        <f t="shared" si="9"/>
        <v>0</v>
      </c>
      <c r="AV27" s="16">
        <f t="shared" si="9"/>
        <v>0</v>
      </c>
      <c r="AW27" s="16">
        <f t="shared" si="9"/>
        <v>0</v>
      </c>
      <c r="AX27" s="16">
        <f t="shared" si="9"/>
        <v>0</v>
      </c>
      <c r="AY27" s="11"/>
      <c r="AZ27" s="11"/>
      <c r="BA27" s="11"/>
      <c r="BB27" s="11"/>
    </row>
    <row r="28" spans="2:55">
      <c r="B28" s="11"/>
      <c r="C28" t="s">
        <v>5</v>
      </c>
      <c r="G28" s="17">
        <f>가정!I54</f>
        <v>30000</v>
      </c>
      <c r="H28" t="s">
        <v>57</v>
      </c>
      <c r="I28" s="17">
        <f>가정!I10</f>
        <v>40</v>
      </c>
      <c r="M28" s="15">
        <f>$G28*$I28*Index!M17</f>
        <v>0</v>
      </c>
      <c r="N28" s="15">
        <f>$G28*$I28*Index!N17</f>
        <v>0</v>
      </c>
      <c r="O28" s="15">
        <f>$G28*$I28*Index!O17</f>
        <v>0</v>
      </c>
      <c r="P28" s="15">
        <f>$G28*$I28*Index!P17</f>
        <v>0</v>
      </c>
      <c r="Q28" s="15">
        <f>$G28*$I28*Index!Q17</f>
        <v>0</v>
      </c>
      <c r="R28" s="15">
        <f>$G28*$I28*Index!R17</f>
        <v>0</v>
      </c>
      <c r="S28" s="15">
        <f>$G28*$I28*Index!S17</f>
        <v>0</v>
      </c>
      <c r="T28" s="15">
        <f>$G28*$I28*Index!T17</f>
        <v>0</v>
      </c>
      <c r="U28" s="15">
        <f>$G28*$I28*Index!U17</f>
        <v>0</v>
      </c>
      <c r="V28" s="15">
        <f>$G28*$I28*Index!V17</f>
        <v>0</v>
      </c>
      <c r="W28" s="15">
        <f>$G28*$I28*Index!W17</f>
        <v>0</v>
      </c>
      <c r="X28" s="15">
        <f>$G28*$I28*Index!X17</f>
        <v>0</v>
      </c>
      <c r="Y28" s="15">
        <f>$G28*$I28*Index!Y17</f>
        <v>0</v>
      </c>
      <c r="Z28" s="15">
        <f>$G28*$I28*Index!Z17</f>
        <v>0</v>
      </c>
      <c r="AA28" s="15">
        <f>$G28*$I28*Index!AA17</f>
        <v>0</v>
      </c>
      <c r="AB28" s="15">
        <f>$G28*$I28*Index!AB17</f>
        <v>1200000</v>
      </c>
      <c r="AC28" s="15">
        <f>$G28*$I28*Index!AC17</f>
        <v>0</v>
      </c>
      <c r="AD28" s="15">
        <f>$G28*$I28*Index!AD17</f>
        <v>0</v>
      </c>
      <c r="AE28" s="15">
        <f>$G28*$I28*Index!AE17</f>
        <v>0</v>
      </c>
      <c r="AF28" s="15">
        <f>$G28*$I28*Index!AF17</f>
        <v>0</v>
      </c>
      <c r="AG28" s="15">
        <f>$G28*$I28*Index!AG17</f>
        <v>0</v>
      </c>
      <c r="AH28" s="15">
        <f>$G28*$I28*Index!AH17</f>
        <v>0</v>
      </c>
      <c r="AI28" s="15">
        <f>$G28*$I28*Index!AI17</f>
        <v>0</v>
      </c>
      <c r="AJ28" s="15">
        <f>$G28*$I28*Index!AJ17</f>
        <v>0</v>
      </c>
      <c r="AK28" s="15">
        <f>$G28*$I28*Index!AK17</f>
        <v>0</v>
      </c>
      <c r="AL28" s="15">
        <f>$G28*$I28*Index!AL17</f>
        <v>0</v>
      </c>
      <c r="AM28" s="15">
        <f>$G28*$I28*Index!AM17</f>
        <v>0</v>
      </c>
      <c r="AN28" s="15">
        <f>$G28*$I28*Index!AN17</f>
        <v>0</v>
      </c>
      <c r="AO28" s="15">
        <f>$G28*$I28*Index!AO17</f>
        <v>0</v>
      </c>
      <c r="AP28" s="15">
        <f>$G28*$I28*Index!AP17</f>
        <v>0</v>
      </c>
      <c r="AQ28" s="15">
        <f>$G28*$I28*Index!AQ17</f>
        <v>0</v>
      </c>
      <c r="AR28" s="15">
        <f>$G28*$I28*Index!AR17</f>
        <v>0</v>
      </c>
      <c r="AS28" s="15">
        <f>$G28*$I28*Index!AS17</f>
        <v>0</v>
      </c>
      <c r="AT28" s="15">
        <f>$G28*$I28*Index!AT17</f>
        <v>0</v>
      </c>
      <c r="AU28" s="15">
        <f>$G28*$I28*Index!AU17</f>
        <v>0</v>
      </c>
      <c r="AV28" s="15">
        <f>$G28*$I28*Index!AV17</f>
        <v>0</v>
      </c>
      <c r="AW28" s="15">
        <f>$G28*$I28*Index!AW17</f>
        <v>0</v>
      </c>
      <c r="AX28" s="15">
        <f>$G28*$I28*Index!AX17</f>
        <v>0</v>
      </c>
    </row>
    <row r="29" spans="2:55">
      <c r="B29" s="11"/>
      <c r="C29" t="s">
        <v>6</v>
      </c>
      <c r="G29" s="17">
        <f>가정!I55</f>
        <v>35000</v>
      </c>
      <c r="H29" t="s">
        <v>57</v>
      </c>
      <c r="I29" s="17">
        <f>가정!I11</f>
        <v>40</v>
      </c>
      <c r="M29" s="15">
        <f>$G29*$I29*Index!M18</f>
        <v>0</v>
      </c>
      <c r="N29" s="15">
        <f>$G29*$I29*Index!N18</f>
        <v>0</v>
      </c>
      <c r="O29" s="15">
        <f>$G29*$I29*Index!O18</f>
        <v>0</v>
      </c>
      <c r="P29" s="15">
        <f>$G29*$I29*Index!P18</f>
        <v>0</v>
      </c>
      <c r="Q29" s="15">
        <f>$G29*$I29*Index!Q18</f>
        <v>0</v>
      </c>
      <c r="R29" s="15">
        <f>$G29*$I29*Index!R18</f>
        <v>0</v>
      </c>
      <c r="S29" s="15">
        <f>$G29*$I29*Index!S18</f>
        <v>0</v>
      </c>
      <c r="T29" s="15">
        <f>$G29*$I29*Index!T18</f>
        <v>0</v>
      </c>
      <c r="U29" s="15">
        <f>$G29*$I29*Index!U18</f>
        <v>0</v>
      </c>
      <c r="V29" s="15">
        <f>$G29*$I29*Index!V18</f>
        <v>0</v>
      </c>
      <c r="W29" s="15">
        <f>$G29*$I29*Index!W18</f>
        <v>0</v>
      </c>
      <c r="X29" s="15">
        <f>$G29*$I29*Index!X18</f>
        <v>0</v>
      </c>
      <c r="Y29" s="15">
        <f>$G29*$I29*Index!Y18</f>
        <v>0</v>
      </c>
      <c r="Z29" s="15">
        <f>$G29*$I29*Index!Z18</f>
        <v>0</v>
      </c>
      <c r="AA29" s="15">
        <f>$G29*$I29*Index!AA18</f>
        <v>0</v>
      </c>
      <c r="AB29" s="15">
        <f>$G29*$I29*Index!AB18</f>
        <v>0</v>
      </c>
      <c r="AC29" s="15">
        <f>$G29*$I29*Index!AC18</f>
        <v>1400000</v>
      </c>
      <c r="AD29" s="15">
        <f>$G29*$I29*Index!AD18</f>
        <v>0</v>
      </c>
      <c r="AE29" s="15">
        <f>$G29*$I29*Index!AE18</f>
        <v>0</v>
      </c>
      <c r="AF29" s="15">
        <f>$G29*$I29*Index!AF18</f>
        <v>0</v>
      </c>
      <c r="AG29" s="15">
        <f>$G29*$I29*Index!AG18</f>
        <v>0</v>
      </c>
      <c r="AH29" s="15">
        <f>$G29*$I29*Index!AH18</f>
        <v>0</v>
      </c>
      <c r="AI29" s="15">
        <f>$G29*$I29*Index!AI18</f>
        <v>0</v>
      </c>
      <c r="AJ29" s="15">
        <f>$G29*$I29*Index!AJ18</f>
        <v>0</v>
      </c>
      <c r="AK29" s="15">
        <f>$G29*$I29*Index!AK18</f>
        <v>0</v>
      </c>
      <c r="AL29" s="15">
        <f>$G29*$I29*Index!AL18</f>
        <v>0</v>
      </c>
      <c r="AM29" s="15">
        <f>$G29*$I29*Index!AM18</f>
        <v>0</v>
      </c>
      <c r="AN29" s="15">
        <f>$G29*$I29*Index!AN18</f>
        <v>0</v>
      </c>
      <c r="AO29" s="15">
        <f>$G29*$I29*Index!AO18</f>
        <v>0</v>
      </c>
      <c r="AP29" s="15">
        <f>$G29*$I29*Index!AP18</f>
        <v>0</v>
      </c>
      <c r="AQ29" s="15">
        <f>$G29*$I29*Index!AQ18</f>
        <v>0</v>
      </c>
      <c r="AR29" s="15">
        <f>$G29*$I29*Index!AR18</f>
        <v>0</v>
      </c>
      <c r="AS29" s="15">
        <f>$G29*$I29*Index!AS18</f>
        <v>0</v>
      </c>
      <c r="AT29" s="15">
        <f>$G29*$I29*Index!AT18</f>
        <v>0</v>
      </c>
      <c r="AU29" s="15">
        <f>$G29*$I29*Index!AU18</f>
        <v>0</v>
      </c>
      <c r="AV29" s="15">
        <f>$G29*$I29*Index!AV18</f>
        <v>0</v>
      </c>
      <c r="AW29" s="15">
        <f>$G29*$I29*Index!AW18</f>
        <v>0</v>
      </c>
      <c r="AX29" s="15">
        <f>$G29*$I29*Index!AX18</f>
        <v>0</v>
      </c>
    </row>
    <row r="30" spans="2:55">
      <c r="B30" s="11"/>
      <c r="C30" t="s">
        <v>7</v>
      </c>
      <c r="G30" s="17">
        <f>가정!I56</f>
        <v>50000</v>
      </c>
      <c r="H30" t="s">
        <v>57</v>
      </c>
      <c r="I30" s="17">
        <f>가정!I12</f>
        <v>20</v>
      </c>
      <c r="M30" s="15">
        <f>$G30*$I30*Index!M19</f>
        <v>0</v>
      </c>
      <c r="N30" s="15">
        <f>$G30*$I30*Index!N19</f>
        <v>0</v>
      </c>
      <c r="O30" s="15">
        <f>$G30*$I30*Index!O19</f>
        <v>0</v>
      </c>
      <c r="P30" s="15">
        <f>$G30*$I30*Index!P19</f>
        <v>0</v>
      </c>
      <c r="Q30" s="15">
        <f>$G30*$I30*Index!Q19</f>
        <v>0</v>
      </c>
      <c r="R30" s="15">
        <f>$G30*$I30*Index!R19</f>
        <v>0</v>
      </c>
      <c r="S30" s="15">
        <f>$G30*$I30*Index!S19</f>
        <v>0</v>
      </c>
      <c r="T30" s="15">
        <f>$G30*$I30*Index!T19</f>
        <v>0</v>
      </c>
      <c r="U30" s="15">
        <f>$G30*$I30*Index!U19</f>
        <v>0</v>
      </c>
      <c r="V30" s="15">
        <f>$G30*$I30*Index!V19</f>
        <v>0</v>
      </c>
      <c r="W30" s="15">
        <f>$G30*$I30*Index!W19</f>
        <v>0</v>
      </c>
      <c r="X30" s="15">
        <f>$G30*$I30*Index!X19</f>
        <v>0</v>
      </c>
      <c r="Y30" s="15">
        <f>$G30*$I30*Index!Y19</f>
        <v>0</v>
      </c>
      <c r="Z30" s="15">
        <f>$G30*$I30*Index!Z19</f>
        <v>0</v>
      </c>
      <c r="AA30" s="15">
        <f>$G30*$I30*Index!AA19</f>
        <v>0</v>
      </c>
      <c r="AB30" s="15">
        <f>$G30*$I30*Index!AB19</f>
        <v>0</v>
      </c>
      <c r="AC30" s="15">
        <f>$G30*$I30*Index!AC19</f>
        <v>0</v>
      </c>
      <c r="AD30" s="15">
        <f>$G30*$I30*Index!AD19</f>
        <v>1000000</v>
      </c>
      <c r="AE30" s="15">
        <f>$G30*$I30*Index!AE19</f>
        <v>0</v>
      </c>
      <c r="AF30" s="15">
        <f>$G30*$I30*Index!AF19</f>
        <v>0</v>
      </c>
      <c r="AG30" s="15">
        <f>$G30*$I30*Index!AG19</f>
        <v>0</v>
      </c>
      <c r="AH30" s="15">
        <f>$G30*$I30*Index!AH19</f>
        <v>0</v>
      </c>
      <c r="AI30" s="15">
        <f>$G30*$I30*Index!AI19</f>
        <v>0</v>
      </c>
      <c r="AJ30" s="15">
        <f>$G30*$I30*Index!AJ19</f>
        <v>0</v>
      </c>
      <c r="AK30" s="15">
        <f>$G30*$I30*Index!AK19</f>
        <v>0</v>
      </c>
      <c r="AL30" s="15">
        <f>$G30*$I30*Index!AL19</f>
        <v>0</v>
      </c>
      <c r="AM30" s="15">
        <f>$G30*$I30*Index!AM19</f>
        <v>0</v>
      </c>
      <c r="AN30" s="15">
        <f>$G30*$I30*Index!AN19</f>
        <v>0</v>
      </c>
      <c r="AO30" s="15">
        <f>$G30*$I30*Index!AO19</f>
        <v>0</v>
      </c>
      <c r="AP30" s="15">
        <f>$G30*$I30*Index!AP19</f>
        <v>0</v>
      </c>
      <c r="AQ30" s="15">
        <f>$G30*$I30*Index!AQ19</f>
        <v>0</v>
      </c>
      <c r="AR30" s="15">
        <f>$G30*$I30*Index!AR19</f>
        <v>0</v>
      </c>
      <c r="AS30" s="15">
        <f>$G30*$I30*Index!AS19</f>
        <v>0</v>
      </c>
      <c r="AT30" s="15">
        <f>$G30*$I30*Index!AT19</f>
        <v>0</v>
      </c>
      <c r="AU30" s="15">
        <f>$G30*$I30*Index!AU19</f>
        <v>0</v>
      </c>
      <c r="AV30" s="15">
        <f>$G30*$I30*Index!AV19</f>
        <v>0</v>
      </c>
      <c r="AW30" s="15">
        <f>$G30*$I30*Index!AW19</f>
        <v>0</v>
      </c>
      <c r="AX30" s="15">
        <f>$G30*$I30*Index!AX19</f>
        <v>0</v>
      </c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00CBF-D6B3-854F-BD7F-9ADFE7247964}">
  <sheetPr codeName="Sheet4"/>
  <dimension ref="A1:BC68"/>
  <sheetViews>
    <sheetView topLeftCell="A34" zoomScale="130" zoomScaleNormal="130" workbookViewId="0">
      <selection activeCell="P57" sqref="P57"/>
    </sheetView>
  </sheetViews>
  <sheetFormatPr baseColWidth="10" defaultRowHeight="18"/>
  <cols>
    <col min="1" max="5" width="2.7109375" customWidth="1"/>
    <col min="12" max="12" width="2.7109375" customWidth="1"/>
    <col min="13" max="13" width="11.85546875" bestFit="1" customWidth="1"/>
    <col min="14" max="14" width="11.28515625" bestFit="1" customWidth="1"/>
    <col min="15" max="54" width="11.140625" bestFit="1" customWidth="1"/>
  </cols>
  <sheetData>
    <row r="1" spans="1:55">
      <c r="A1" s="8" t="s">
        <v>85</v>
      </c>
      <c r="B1" s="6"/>
      <c r="C1" s="6"/>
      <c r="D1" s="6"/>
      <c r="E1" s="6"/>
      <c r="F1" s="6"/>
      <c r="G1" s="6"/>
      <c r="H1" s="6"/>
      <c r="I1" s="6"/>
      <c r="J1" s="6"/>
      <c r="K1" s="6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</row>
    <row r="3" spans="1:55">
      <c r="B3" s="6" t="s">
        <v>16</v>
      </c>
      <c r="C3" s="6"/>
      <c r="D3" s="6"/>
      <c r="E3" s="6"/>
      <c r="F3" s="6"/>
      <c r="G3" s="6"/>
      <c r="H3" s="6"/>
      <c r="I3" s="6"/>
      <c r="J3" s="6"/>
      <c r="K3" s="6"/>
      <c r="M3" s="7">
        <f>Index!M3</f>
        <v>45261</v>
      </c>
      <c r="N3" s="7">
        <f>Index!N3</f>
        <v>45292</v>
      </c>
      <c r="O3" s="7">
        <f>Index!O3</f>
        <v>45323</v>
      </c>
      <c r="P3" s="7">
        <f>Index!P3</f>
        <v>45352</v>
      </c>
      <c r="Q3" s="7">
        <f>Index!Q3</f>
        <v>45383</v>
      </c>
      <c r="R3" s="7">
        <f>Index!R3</f>
        <v>45413</v>
      </c>
      <c r="S3" s="7">
        <f>Index!S3</f>
        <v>45444</v>
      </c>
      <c r="T3" s="7">
        <f>Index!T3</f>
        <v>45474</v>
      </c>
      <c r="U3" s="7">
        <f>Index!U3</f>
        <v>45505</v>
      </c>
      <c r="V3" s="7">
        <f>Index!V3</f>
        <v>45536</v>
      </c>
      <c r="W3" s="7">
        <f>Index!W3</f>
        <v>45566</v>
      </c>
      <c r="X3" s="7">
        <f>Index!X3</f>
        <v>45597</v>
      </c>
      <c r="Y3" s="7">
        <f>Index!Y3</f>
        <v>45627</v>
      </c>
      <c r="Z3" s="7">
        <f>Index!Z3</f>
        <v>45658</v>
      </c>
      <c r="AA3" s="7">
        <f>Index!AA3</f>
        <v>45689</v>
      </c>
      <c r="AB3" s="7">
        <f>Index!AB3</f>
        <v>45717</v>
      </c>
      <c r="AC3" s="7">
        <f>Index!AC3</f>
        <v>45748</v>
      </c>
      <c r="AD3" s="7">
        <f>Index!AD3</f>
        <v>45778</v>
      </c>
      <c r="AE3" s="7">
        <f>Index!AE3</f>
        <v>45809</v>
      </c>
      <c r="AF3" s="7">
        <f>Index!AF3</f>
        <v>45839</v>
      </c>
      <c r="AG3" s="7">
        <f>Index!AG3</f>
        <v>45870</v>
      </c>
      <c r="AH3" s="7">
        <f>Index!AH3</f>
        <v>45901</v>
      </c>
      <c r="AI3" s="7">
        <f>Index!AI3</f>
        <v>45931</v>
      </c>
      <c r="AJ3" s="7">
        <f>Index!AJ3</f>
        <v>45962</v>
      </c>
      <c r="AK3" s="7">
        <f>Index!AK3</f>
        <v>45992</v>
      </c>
      <c r="AL3" s="7">
        <f>Index!AL3</f>
        <v>46023</v>
      </c>
      <c r="AM3" s="7">
        <f>Index!AM3</f>
        <v>46054</v>
      </c>
      <c r="AN3" s="7">
        <f>Index!AN3</f>
        <v>46082</v>
      </c>
      <c r="AO3" s="7">
        <f>Index!AO3</f>
        <v>46113</v>
      </c>
      <c r="AP3" s="7">
        <f>Index!AP3</f>
        <v>46143</v>
      </c>
      <c r="AQ3" s="7">
        <f>Index!AQ3</f>
        <v>46174</v>
      </c>
      <c r="AR3" s="7">
        <f>Index!AR3</f>
        <v>46204</v>
      </c>
      <c r="AS3" s="7">
        <f>Index!AS3</f>
        <v>46235</v>
      </c>
      <c r="AT3" s="7">
        <f>Index!AT3</f>
        <v>46266</v>
      </c>
      <c r="AU3" s="7">
        <f>Index!AU3</f>
        <v>46296</v>
      </c>
      <c r="AV3" s="7">
        <f>Index!AV3</f>
        <v>46327</v>
      </c>
      <c r="AW3" s="7">
        <f>Index!AW3</f>
        <v>46357</v>
      </c>
      <c r="AX3" s="7">
        <f>Index!AX3</f>
        <v>46388</v>
      </c>
      <c r="AY3" s="7">
        <f>Index!AY3</f>
        <v>46419</v>
      </c>
      <c r="AZ3" s="7">
        <f>Index!AZ3</f>
        <v>46447</v>
      </c>
      <c r="BA3" s="7">
        <f>Index!BA3</f>
        <v>46478</v>
      </c>
      <c r="BB3" s="7">
        <f>Index!BB3</f>
        <v>46508</v>
      </c>
      <c r="BC3" s="2"/>
    </row>
    <row r="4" spans="1:55">
      <c r="B4" s="6" t="s">
        <v>17</v>
      </c>
      <c r="C4" s="6"/>
      <c r="D4" s="6"/>
      <c r="E4" s="6"/>
      <c r="F4" s="6"/>
      <c r="G4" s="6"/>
      <c r="H4" s="6"/>
      <c r="I4" s="6"/>
      <c r="J4" s="6"/>
      <c r="K4" s="6"/>
      <c r="M4" s="7">
        <f>Index!M4</f>
        <v>45291</v>
      </c>
      <c r="N4" s="7">
        <f>Index!N4</f>
        <v>45322</v>
      </c>
      <c r="O4" s="7">
        <f>Index!O4</f>
        <v>45351</v>
      </c>
      <c r="P4" s="7">
        <f>Index!P4</f>
        <v>45382</v>
      </c>
      <c r="Q4" s="7">
        <f>Index!Q4</f>
        <v>45412</v>
      </c>
      <c r="R4" s="7">
        <f>Index!R4</f>
        <v>45443</v>
      </c>
      <c r="S4" s="7">
        <f>Index!S4</f>
        <v>45473</v>
      </c>
      <c r="T4" s="7">
        <f>Index!T4</f>
        <v>45504</v>
      </c>
      <c r="U4" s="7">
        <f>Index!U4</f>
        <v>45535</v>
      </c>
      <c r="V4" s="7">
        <f>Index!V4</f>
        <v>45565</v>
      </c>
      <c r="W4" s="7">
        <f>Index!W4</f>
        <v>45596</v>
      </c>
      <c r="X4" s="7">
        <f>Index!X4</f>
        <v>45626</v>
      </c>
      <c r="Y4" s="7">
        <f>Index!Y4</f>
        <v>45657</v>
      </c>
      <c r="Z4" s="7">
        <f>Index!Z4</f>
        <v>45688</v>
      </c>
      <c r="AA4" s="7">
        <f>Index!AA4</f>
        <v>45716</v>
      </c>
      <c r="AB4" s="7">
        <f>Index!AB4</f>
        <v>45747</v>
      </c>
      <c r="AC4" s="7">
        <f>Index!AC4</f>
        <v>45777</v>
      </c>
      <c r="AD4" s="7">
        <f>Index!AD4</f>
        <v>45808</v>
      </c>
      <c r="AE4" s="7">
        <f>Index!AE4</f>
        <v>45838</v>
      </c>
      <c r="AF4" s="7">
        <f>Index!AF4</f>
        <v>45869</v>
      </c>
      <c r="AG4" s="7">
        <f>Index!AG4</f>
        <v>45900</v>
      </c>
      <c r="AH4" s="7">
        <f>Index!AH4</f>
        <v>45930</v>
      </c>
      <c r="AI4" s="7">
        <f>Index!AI4</f>
        <v>45961</v>
      </c>
      <c r="AJ4" s="7">
        <f>Index!AJ4</f>
        <v>45991</v>
      </c>
      <c r="AK4" s="7">
        <f>Index!AK4</f>
        <v>46022</v>
      </c>
      <c r="AL4" s="7">
        <f>Index!AL4</f>
        <v>46053</v>
      </c>
      <c r="AM4" s="7">
        <f>Index!AM4</f>
        <v>46081</v>
      </c>
      <c r="AN4" s="7">
        <f>Index!AN4</f>
        <v>46112</v>
      </c>
      <c r="AO4" s="7">
        <f>Index!AO4</f>
        <v>46142</v>
      </c>
      <c r="AP4" s="7">
        <f>Index!AP4</f>
        <v>46173</v>
      </c>
      <c r="AQ4" s="7">
        <f>Index!AQ4</f>
        <v>46203</v>
      </c>
      <c r="AR4" s="7">
        <f>Index!AR4</f>
        <v>46234</v>
      </c>
      <c r="AS4" s="7">
        <f>Index!AS4</f>
        <v>46265</v>
      </c>
      <c r="AT4" s="7">
        <f>Index!AT4</f>
        <v>46295</v>
      </c>
      <c r="AU4" s="7">
        <f>Index!AU4</f>
        <v>46326</v>
      </c>
      <c r="AV4" s="7">
        <f>Index!AV4</f>
        <v>46356</v>
      </c>
      <c r="AW4" s="7">
        <f>Index!AW4</f>
        <v>46387</v>
      </c>
      <c r="AX4" s="7">
        <f>Index!AX4</f>
        <v>46418</v>
      </c>
      <c r="AY4" s="7">
        <f>Index!AY4</f>
        <v>46446</v>
      </c>
      <c r="AZ4" s="7">
        <f>Index!AZ4</f>
        <v>46477</v>
      </c>
      <c r="BA4" s="7">
        <f>Index!BA4</f>
        <v>46507</v>
      </c>
      <c r="BB4" s="7">
        <f>Index!BB4</f>
        <v>46538</v>
      </c>
      <c r="BC4" s="2"/>
    </row>
    <row r="5" spans="1:55">
      <c r="B5" s="6" t="s">
        <v>18</v>
      </c>
      <c r="C5" s="6"/>
      <c r="D5" s="6"/>
      <c r="E5" s="6"/>
      <c r="F5" s="6"/>
      <c r="G5" s="6"/>
      <c r="H5" s="6"/>
      <c r="I5" s="6"/>
      <c r="J5" s="6"/>
      <c r="K5" s="6"/>
      <c r="M5" s="6">
        <f>Index!M5</f>
        <v>2023</v>
      </c>
      <c r="N5" s="6">
        <f>Index!N5</f>
        <v>2024</v>
      </c>
      <c r="O5" s="6">
        <f>Index!O5</f>
        <v>2024</v>
      </c>
      <c r="P5" s="6">
        <f>Index!P5</f>
        <v>2024</v>
      </c>
      <c r="Q5" s="6">
        <f>Index!Q5</f>
        <v>2024</v>
      </c>
      <c r="R5" s="6">
        <f>Index!R5</f>
        <v>2024</v>
      </c>
      <c r="S5" s="6">
        <f>Index!S5</f>
        <v>2024</v>
      </c>
      <c r="T5" s="6">
        <f>Index!T5</f>
        <v>2024</v>
      </c>
      <c r="U5" s="6">
        <f>Index!U5</f>
        <v>2024</v>
      </c>
      <c r="V5" s="6">
        <f>Index!V5</f>
        <v>2024</v>
      </c>
      <c r="W5" s="6">
        <f>Index!W5</f>
        <v>2024</v>
      </c>
      <c r="X5" s="6">
        <f>Index!X5</f>
        <v>2024</v>
      </c>
      <c r="Y5" s="6">
        <f>Index!Y5</f>
        <v>2024</v>
      </c>
      <c r="Z5" s="6">
        <f>Index!Z5</f>
        <v>2025</v>
      </c>
      <c r="AA5" s="6">
        <f>Index!AA5</f>
        <v>2025</v>
      </c>
      <c r="AB5" s="6">
        <f>Index!AB5</f>
        <v>2025</v>
      </c>
      <c r="AC5" s="6">
        <f>Index!AC5</f>
        <v>2025</v>
      </c>
      <c r="AD5" s="6">
        <f>Index!AD5</f>
        <v>2025</v>
      </c>
      <c r="AE5" s="6">
        <f>Index!AE5</f>
        <v>2025</v>
      </c>
      <c r="AF5" s="6">
        <f>Index!AF5</f>
        <v>2025</v>
      </c>
      <c r="AG5" s="6">
        <f>Index!AG5</f>
        <v>2025</v>
      </c>
      <c r="AH5" s="6">
        <f>Index!AH5</f>
        <v>2025</v>
      </c>
      <c r="AI5" s="6">
        <f>Index!AI5</f>
        <v>2025</v>
      </c>
      <c r="AJ5" s="6">
        <f>Index!AJ5</f>
        <v>2025</v>
      </c>
      <c r="AK5" s="6">
        <f>Index!AK5</f>
        <v>2025</v>
      </c>
      <c r="AL5" s="6">
        <f>Index!AL5</f>
        <v>2026</v>
      </c>
      <c r="AM5" s="6">
        <f>Index!AM5</f>
        <v>2026</v>
      </c>
      <c r="AN5" s="6">
        <f>Index!AN5</f>
        <v>2026</v>
      </c>
      <c r="AO5" s="6">
        <f>Index!AO5</f>
        <v>2026</v>
      </c>
      <c r="AP5" s="6">
        <f>Index!AP5</f>
        <v>2026</v>
      </c>
      <c r="AQ5" s="6">
        <f>Index!AQ5</f>
        <v>2026</v>
      </c>
      <c r="AR5" s="6">
        <f>Index!AR5</f>
        <v>2026</v>
      </c>
      <c r="AS5" s="6">
        <f>Index!AS5</f>
        <v>2026</v>
      </c>
      <c r="AT5" s="6">
        <f>Index!AT5</f>
        <v>2026</v>
      </c>
      <c r="AU5" s="6">
        <f>Index!AU5</f>
        <v>2026</v>
      </c>
      <c r="AV5" s="6">
        <f>Index!AV5</f>
        <v>2026</v>
      </c>
      <c r="AW5" s="6">
        <f>Index!AW5</f>
        <v>2026</v>
      </c>
      <c r="AX5" s="6">
        <f>Index!AX5</f>
        <v>2027</v>
      </c>
      <c r="AY5" s="6">
        <f>Index!AY5</f>
        <v>2027</v>
      </c>
      <c r="AZ5" s="6">
        <f>Index!AZ5</f>
        <v>2027</v>
      </c>
      <c r="BA5" s="6">
        <f>Index!BA5</f>
        <v>2027</v>
      </c>
      <c r="BB5" s="6">
        <f>Index!BB5</f>
        <v>2027</v>
      </c>
    </row>
    <row r="6" spans="1:55">
      <c r="B6" s="6" t="s">
        <v>35</v>
      </c>
      <c r="C6" s="6"/>
      <c r="D6" s="6"/>
      <c r="E6" s="6"/>
      <c r="F6" s="6"/>
      <c r="G6" s="6"/>
      <c r="H6" s="6"/>
      <c r="I6" s="6"/>
      <c r="J6" s="6"/>
      <c r="K6" s="6"/>
      <c r="M6" s="6">
        <f>Index!M6</f>
        <v>0</v>
      </c>
      <c r="N6" s="6">
        <f>Index!N6</f>
        <v>1</v>
      </c>
      <c r="O6" s="6">
        <f>Index!O6</f>
        <v>1</v>
      </c>
      <c r="P6" s="6">
        <f>Index!P6</f>
        <v>1</v>
      </c>
      <c r="Q6" s="6">
        <f>Index!Q6</f>
        <v>1</v>
      </c>
      <c r="R6" s="6">
        <f>Index!R6</f>
        <v>1</v>
      </c>
      <c r="S6" s="6">
        <f>Index!S6</f>
        <v>1</v>
      </c>
      <c r="T6" s="6">
        <f>Index!T6</f>
        <v>1</v>
      </c>
      <c r="U6" s="6">
        <f>Index!U6</f>
        <v>1</v>
      </c>
      <c r="V6" s="6">
        <f>Index!V6</f>
        <v>1</v>
      </c>
      <c r="W6" s="6">
        <f>Index!W6</f>
        <v>1</v>
      </c>
      <c r="X6" s="6">
        <f>Index!X6</f>
        <v>1</v>
      </c>
      <c r="Y6" s="6">
        <f>Index!Y6</f>
        <v>1</v>
      </c>
      <c r="Z6" s="6">
        <f>Index!Z6</f>
        <v>2</v>
      </c>
      <c r="AA6" s="6">
        <f>Index!AA6</f>
        <v>2</v>
      </c>
      <c r="AB6" s="6">
        <f>Index!AB6</f>
        <v>2</v>
      </c>
      <c r="AC6" s="6">
        <f>Index!AC6</f>
        <v>2</v>
      </c>
      <c r="AD6" s="6">
        <f>Index!AD6</f>
        <v>2</v>
      </c>
      <c r="AE6" s="6">
        <f>Index!AE6</f>
        <v>2</v>
      </c>
      <c r="AF6" s="6">
        <f>Index!AF6</f>
        <v>2</v>
      </c>
      <c r="AG6" s="6">
        <f>Index!AG6</f>
        <v>2</v>
      </c>
      <c r="AH6" s="6">
        <f>Index!AH6</f>
        <v>2</v>
      </c>
      <c r="AI6" s="6">
        <f>Index!AI6</f>
        <v>2</v>
      </c>
      <c r="AJ6" s="6">
        <f>Index!AJ6</f>
        <v>2</v>
      </c>
      <c r="AK6" s="6">
        <f>Index!AK6</f>
        <v>2</v>
      </c>
      <c r="AL6" s="6">
        <f>Index!AL6</f>
        <v>3</v>
      </c>
      <c r="AM6" s="6">
        <f>Index!AM6</f>
        <v>3</v>
      </c>
      <c r="AN6" s="6">
        <f>Index!AN6</f>
        <v>3</v>
      </c>
      <c r="AO6" s="6">
        <f>Index!AO6</f>
        <v>3</v>
      </c>
      <c r="AP6" s="6">
        <f>Index!AP6</f>
        <v>3</v>
      </c>
      <c r="AQ6" s="6">
        <f>Index!AQ6</f>
        <v>3</v>
      </c>
      <c r="AR6" s="6">
        <f>Index!AR6</f>
        <v>3</v>
      </c>
      <c r="AS6" s="6">
        <f>Index!AS6</f>
        <v>3</v>
      </c>
      <c r="AT6" s="6">
        <f>Index!AT6</f>
        <v>3</v>
      </c>
      <c r="AU6" s="6">
        <f>Index!AU6</f>
        <v>3</v>
      </c>
      <c r="AV6" s="6">
        <f>Index!AV6</f>
        <v>3</v>
      </c>
      <c r="AW6" s="6">
        <f>Index!AW6</f>
        <v>3</v>
      </c>
      <c r="AX6" s="6">
        <f>Index!AX6</f>
        <v>4</v>
      </c>
      <c r="AY6" s="6">
        <f>Index!AY6</f>
        <v>4</v>
      </c>
      <c r="AZ6" s="6">
        <f>Index!AZ6</f>
        <v>4</v>
      </c>
      <c r="BA6" s="6">
        <f>Index!BA6</f>
        <v>4</v>
      </c>
      <c r="BB6" s="6">
        <f>Index!BB6</f>
        <v>4</v>
      </c>
    </row>
    <row r="7" spans="1:55">
      <c r="B7" s="6" t="s">
        <v>19</v>
      </c>
      <c r="C7" s="6"/>
      <c r="D7" s="6"/>
      <c r="E7" s="6"/>
      <c r="F7" s="6"/>
      <c r="G7" s="6"/>
      <c r="H7" s="6"/>
      <c r="I7" s="6"/>
      <c r="J7" s="6"/>
      <c r="K7" s="6"/>
      <c r="M7" s="6">
        <f>Index!M7</f>
        <v>12</v>
      </c>
      <c r="N7" s="6">
        <f>Index!N7</f>
        <v>1</v>
      </c>
      <c r="O7" s="6">
        <f>Index!O7</f>
        <v>2</v>
      </c>
      <c r="P7" s="6">
        <f>Index!P7</f>
        <v>3</v>
      </c>
      <c r="Q7" s="6">
        <f>Index!Q7</f>
        <v>4</v>
      </c>
      <c r="R7" s="6">
        <f>Index!R7</f>
        <v>5</v>
      </c>
      <c r="S7" s="6">
        <f>Index!S7</f>
        <v>6</v>
      </c>
      <c r="T7" s="6">
        <f>Index!T7</f>
        <v>7</v>
      </c>
      <c r="U7" s="6">
        <f>Index!U7</f>
        <v>8</v>
      </c>
      <c r="V7" s="6">
        <f>Index!V7</f>
        <v>9</v>
      </c>
      <c r="W7" s="6">
        <f>Index!W7</f>
        <v>10</v>
      </c>
      <c r="X7" s="6">
        <f>Index!X7</f>
        <v>11</v>
      </c>
      <c r="Y7" s="6">
        <f>Index!Y7</f>
        <v>12</v>
      </c>
      <c r="Z7" s="6">
        <f>Index!Z7</f>
        <v>1</v>
      </c>
      <c r="AA7" s="6">
        <f>Index!AA7</f>
        <v>2</v>
      </c>
      <c r="AB7" s="6">
        <f>Index!AB7</f>
        <v>3</v>
      </c>
      <c r="AC7" s="6">
        <f>Index!AC7</f>
        <v>4</v>
      </c>
      <c r="AD7" s="6">
        <f>Index!AD7</f>
        <v>5</v>
      </c>
      <c r="AE7" s="6">
        <f>Index!AE7</f>
        <v>6</v>
      </c>
      <c r="AF7" s="6">
        <f>Index!AF7</f>
        <v>7</v>
      </c>
      <c r="AG7" s="6">
        <f>Index!AG7</f>
        <v>8</v>
      </c>
      <c r="AH7" s="6">
        <f>Index!AH7</f>
        <v>9</v>
      </c>
      <c r="AI7" s="6">
        <f>Index!AI7</f>
        <v>10</v>
      </c>
      <c r="AJ7" s="6">
        <f>Index!AJ7</f>
        <v>11</v>
      </c>
      <c r="AK7" s="6">
        <f>Index!AK7</f>
        <v>12</v>
      </c>
      <c r="AL7" s="6">
        <f>Index!AL7</f>
        <v>1</v>
      </c>
      <c r="AM7" s="6">
        <f>Index!AM7</f>
        <v>2</v>
      </c>
      <c r="AN7" s="6">
        <f>Index!AN7</f>
        <v>3</v>
      </c>
      <c r="AO7" s="6">
        <f>Index!AO7</f>
        <v>4</v>
      </c>
      <c r="AP7" s="6">
        <f>Index!AP7</f>
        <v>5</v>
      </c>
      <c r="AQ7" s="6">
        <f>Index!AQ7</f>
        <v>6</v>
      </c>
      <c r="AR7" s="6">
        <f>Index!AR7</f>
        <v>7</v>
      </c>
      <c r="AS7" s="6">
        <f>Index!AS7</f>
        <v>8</v>
      </c>
      <c r="AT7" s="6">
        <f>Index!AT7</f>
        <v>9</v>
      </c>
      <c r="AU7" s="6">
        <f>Index!AU7</f>
        <v>10</v>
      </c>
      <c r="AV7" s="6">
        <f>Index!AV7</f>
        <v>11</v>
      </c>
      <c r="AW7" s="6">
        <f>Index!AW7</f>
        <v>12</v>
      </c>
      <c r="AX7" s="6">
        <f>Index!AX7</f>
        <v>1</v>
      </c>
      <c r="AY7" s="6">
        <f>Index!AY7</f>
        <v>2</v>
      </c>
      <c r="AZ7" s="6">
        <f>Index!AZ7</f>
        <v>3</v>
      </c>
      <c r="BA7" s="6">
        <f>Index!BA7</f>
        <v>4</v>
      </c>
      <c r="BB7" s="6">
        <f>Index!BB7</f>
        <v>5</v>
      </c>
    </row>
    <row r="8" spans="1:55">
      <c r="B8" s="6" t="s">
        <v>20</v>
      </c>
      <c r="C8" s="6"/>
      <c r="D8" s="6"/>
      <c r="E8" s="6"/>
      <c r="F8" s="6"/>
      <c r="G8" s="6"/>
      <c r="H8" s="6"/>
      <c r="I8" s="6"/>
      <c r="J8" s="6"/>
      <c r="K8" s="6"/>
      <c r="M8" s="6">
        <f>Index!M8</f>
        <v>31</v>
      </c>
      <c r="N8" s="6">
        <f>Index!N8</f>
        <v>31</v>
      </c>
      <c r="O8" s="6">
        <f>Index!O8</f>
        <v>29</v>
      </c>
      <c r="P8" s="6">
        <f>Index!P8</f>
        <v>31</v>
      </c>
      <c r="Q8" s="6">
        <f>Index!Q8</f>
        <v>30</v>
      </c>
      <c r="R8" s="6">
        <f>Index!R8</f>
        <v>31</v>
      </c>
      <c r="S8" s="6">
        <f>Index!S8</f>
        <v>30</v>
      </c>
      <c r="T8" s="6">
        <f>Index!T8</f>
        <v>31</v>
      </c>
      <c r="U8" s="6">
        <f>Index!U8</f>
        <v>31</v>
      </c>
      <c r="V8" s="6">
        <f>Index!V8</f>
        <v>30</v>
      </c>
      <c r="W8" s="6">
        <f>Index!W8</f>
        <v>31</v>
      </c>
      <c r="X8" s="6">
        <f>Index!X8</f>
        <v>30</v>
      </c>
      <c r="Y8" s="6">
        <f>Index!Y8</f>
        <v>31</v>
      </c>
      <c r="Z8" s="6">
        <f>Index!Z8</f>
        <v>31</v>
      </c>
      <c r="AA8" s="6">
        <f>Index!AA8</f>
        <v>28</v>
      </c>
      <c r="AB8" s="6">
        <f>Index!AB8</f>
        <v>31</v>
      </c>
      <c r="AC8" s="6">
        <f>Index!AC8</f>
        <v>30</v>
      </c>
      <c r="AD8" s="6">
        <f>Index!AD8</f>
        <v>31</v>
      </c>
      <c r="AE8" s="6">
        <f>Index!AE8</f>
        <v>30</v>
      </c>
      <c r="AF8" s="6">
        <f>Index!AF8</f>
        <v>31</v>
      </c>
      <c r="AG8" s="6">
        <f>Index!AG8</f>
        <v>31</v>
      </c>
      <c r="AH8" s="6">
        <f>Index!AH8</f>
        <v>30</v>
      </c>
      <c r="AI8" s="6">
        <f>Index!AI8</f>
        <v>31</v>
      </c>
      <c r="AJ8" s="6">
        <f>Index!AJ8</f>
        <v>30</v>
      </c>
      <c r="AK8" s="6">
        <f>Index!AK8</f>
        <v>31</v>
      </c>
      <c r="AL8" s="6">
        <f>Index!AL8</f>
        <v>31</v>
      </c>
      <c r="AM8" s="6">
        <f>Index!AM8</f>
        <v>28</v>
      </c>
      <c r="AN8" s="6">
        <f>Index!AN8</f>
        <v>31</v>
      </c>
      <c r="AO8" s="6">
        <f>Index!AO8</f>
        <v>30</v>
      </c>
      <c r="AP8" s="6">
        <f>Index!AP8</f>
        <v>31</v>
      </c>
      <c r="AQ8" s="6">
        <f>Index!AQ8</f>
        <v>30</v>
      </c>
      <c r="AR8" s="6">
        <f>Index!AR8</f>
        <v>31</v>
      </c>
      <c r="AS8" s="6">
        <f>Index!AS8</f>
        <v>31</v>
      </c>
      <c r="AT8" s="6">
        <f>Index!AT8</f>
        <v>30</v>
      </c>
      <c r="AU8" s="6">
        <f>Index!AU8</f>
        <v>31</v>
      </c>
      <c r="AV8" s="6">
        <f>Index!AV8</f>
        <v>30</v>
      </c>
      <c r="AW8" s="6">
        <f>Index!AW8</f>
        <v>31</v>
      </c>
      <c r="AX8" s="6">
        <f>Index!AX8</f>
        <v>31</v>
      </c>
      <c r="AY8" s="6">
        <f>Index!AY8</f>
        <v>28</v>
      </c>
      <c r="AZ8" s="6">
        <f>Index!AZ8</f>
        <v>31</v>
      </c>
      <c r="BA8" s="6">
        <f>Index!BA8</f>
        <v>30</v>
      </c>
      <c r="BB8" s="6">
        <f>Index!BB8</f>
        <v>31</v>
      </c>
    </row>
    <row r="9" spans="1:55">
      <c r="B9" s="6" t="s">
        <v>21</v>
      </c>
      <c r="C9" s="6"/>
      <c r="D9" s="6"/>
      <c r="E9" s="6"/>
      <c r="F9" s="6"/>
      <c r="G9" s="6"/>
      <c r="H9" s="6"/>
      <c r="I9" s="6"/>
      <c r="J9" s="6"/>
      <c r="K9" s="6"/>
      <c r="M9" s="6">
        <f>Index!M9</f>
        <v>365</v>
      </c>
      <c r="N9" s="6">
        <f>Index!N9</f>
        <v>366</v>
      </c>
      <c r="O9" s="6">
        <f>Index!O9</f>
        <v>366</v>
      </c>
      <c r="P9" s="6">
        <f>Index!P9</f>
        <v>366</v>
      </c>
      <c r="Q9" s="6">
        <f>Index!Q9</f>
        <v>366</v>
      </c>
      <c r="R9" s="6">
        <f>Index!R9</f>
        <v>366</v>
      </c>
      <c r="S9" s="6">
        <f>Index!S9</f>
        <v>366</v>
      </c>
      <c r="T9" s="6">
        <f>Index!T9</f>
        <v>366</v>
      </c>
      <c r="U9" s="6">
        <f>Index!U9</f>
        <v>366</v>
      </c>
      <c r="V9" s="6">
        <f>Index!V9</f>
        <v>366</v>
      </c>
      <c r="W9" s="6">
        <f>Index!W9</f>
        <v>366</v>
      </c>
      <c r="X9" s="6">
        <f>Index!X9</f>
        <v>366</v>
      </c>
      <c r="Y9" s="6">
        <f>Index!Y9</f>
        <v>366</v>
      </c>
      <c r="Z9" s="6">
        <f>Index!Z9</f>
        <v>365</v>
      </c>
      <c r="AA9" s="6">
        <f>Index!AA9</f>
        <v>365</v>
      </c>
      <c r="AB9" s="6">
        <f>Index!AB9</f>
        <v>365</v>
      </c>
      <c r="AC9" s="6">
        <f>Index!AC9</f>
        <v>365</v>
      </c>
      <c r="AD9" s="6">
        <f>Index!AD9</f>
        <v>365</v>
      </c>
      <c r="AE9" s="6">
        <f>Index!AE9</f>
        <v>365</v>
      </c>
      <c r="AF9" s="6">
        <f>Index!AF9</f>
        <v>365</v>
      </c>
      <c r="AG9" s="6">
        <f>Index!AG9</f>
        <v>365</v>
      </c>
      <c r="AH9" s="6">
        <f>Index!AH9</f>
        <v>365</v>
      </c>
      <c r="AI9" s="6">
        <f>Index!AI9</f>
        <v>365</v>
      </c>
      <c r="AJ9" s="6">
        <f>Index!AJ9</f>
        <v>365</v>
      </c>
      <c r="AK9" s="6">
        <f>Index!AK9</f>
        <v>365</v>
      </c>
      <c r="AL9" s="6">
        <f>Index!AL9</f>
        <v>365</v>
      </c>
      <c r="AM9" s="6">
        <f>Index!AM9</f>
        <v>365</v>
      </c>
      <c r="AN9" s="6">
        <f>Index!AN9</f>
        <v>365</v>
      </c>
      <c r="AO9" s="6">
        <f>Index!AO9</f>
        <v>365</v>
      </c>
      <c r="AP9" s="6">
        <f>Index!AP9</f>
        <v>365</v>
      </c>
      <c r="AQ9" s="6">
        <f>Index!AQ9</f>
        <v>365</v>
      </c>
      <c r="AR9" s="6">
        <f>Index!AR9</f>
        <v>365</v>
      </c>
      <c r="AS9" s="6">
        <f>Index!AS9</f>
        <v>365</v>
      </c>
      <c r="AT9" s="6">
        <f>Index!AT9</f>
        <v>365</v>
      </c>
      <c r="AU9" s="6">
        <f>Index!AU9</f>
        <v>365</v>
      </c>
      <c r="AV9" s="6">
        <f>Index!AV9</f>
        <v>365</v>
      </c>
      <c r="AW9" s="6">
        <f>Index!AW9</f>
        <v>365</v>
      </c>
      <c r="AX9" s="6">
        <f>Index!AX9</f>
        <v>365</v>
      </c>
      <c r="AY9" s="6">
        <f>Index!AY9</f>
        <v>365</v>
      </c>
      <c r="AZ9" s="6">
        <f>Index!AZ9</f>
        <v>365</v>
      </c>
      <c r="BA9" s="6">
        <f>Index!BA9</f>
        <v>365</v>
      </c>
      <c r="BB9" s="6">
        <f>Index!BB9</f>
        <v>365</v>
      </c>
    </row>
    <row r="12" spans="1:55">
      <c r="B12" s="14" t="s">
        <v>86</v>
      </c>
    </row>
    <row r="13" spans="1:55">
      <c r="B13" s="6" t="s">
        <v>23</v>
      </c>
      <c r="C13" s="6"/>
      <c r="D13" s="6"/>
      <c r="E13" s="6"/>
      <c r="F13" s="6"/>
      <c r="G13" s="10" t="s">
        <v>24</v>
      </c>
      <c r="H13" s="10" t="s">
        <v>25</v>
      </c>
      <c r="I13" s="10" t="s">
        <v>26</v>
      </c>
      <c r="J13" s="10" t="s">
        <v>27</v>
      </c>
      <c r="K13" s="10" t="s">
        <v>28</v>
      </c>
      <c r="M13" s="7">
        <f>M$4</f>
        <v>45291</v>
      </c>
      <c r="N13" s="7">
        <f t="shared" ref="N13:BB13" si="0">N$4</f>
        <v>45322</v>
      </c>
      <c r="O13" s="7">
        <f t="shared" si="0"/>
        <v>45351</v>
      </c>
      <c r="P13" s="7">
        <f t="shared" si="0"/>
        <v>45382</v>
      </c>
      <c r="Q13" s="7">
        <f t="shared" si="0"/>
        <v>45412</v>
      </c>
      <c r="R13" s="7">
        <f t="shared" si="0"/>
        <v>45443</v>
      </c>
      <c r="S13" s="7">
        <f t="shared" si="0"/>
        <v>45473</v>
      </c>
      <c r="T13" s="7">
        <f t="shared" si="0"/>
        <v>45504</v>
      </c>
      <c r="U13" s="7">
        <f t="shared" si="0"/>
        <v>45535</v>
      </c>
      <c r="V13" s="7">
        <f t="shared" si="0"/>
        <v>45565</v>
      </c>
      <c r="W13" s="7">
        <f t="shared" si="0"/>
        <v>45596</v>
      </c>
      <c r="X13" s="7">
        <f t="shared" si="0"/>
        <v>45626</v>
      </c>
      <c r="Y13" s="7">
        <f t="shared" si="0"/>
        <v>45657</v>
      </c>
      <c r="Z13" s="7">
        <f t="shared" si="0"/>
        <v>45688</v>
      </c>
      <c r="AA13" s="7">
        <f t="shared" si="0"/>
        <v>45716</v>
      </c>
      <c r="AB13" s="7">
        <f t="shared" si="0"/>
        <v>45747</v>
      </c>
      <c r="AC13" s="7">
        <f t="shared" si="0"/>
        <v>45777</v>
      </c>
      <c r="AD13" s="7">
        <f t="shared" si="0"/>
        <v>45808</v>
      </c>
      <c r="AE13" s="7">
        <f t="shared" si="0"/>
        <v>45838</v>
      </c>
      <c r="AF13" s="7">
        <f t="shared" si="0"/>
        <v>45869</v>
      </c>
      <c r="AG13" s="7">
        <f t="shared" si="0"/>
        <v>45900</v>
      </c>
      <c r="AH13" s="7">
        <f t="shared" si="0"/>
        <v>45930</v>
      </c>
      <c r="AI13" s="7">
        <f t="shared" si="0"/>
        <v>45961</v>
      </c>
      <c r="AJ13" s="7">
        <f t="shared" si="0"/>
        <v>45991</v>
      </c>
      <c r="AK13" s="7">
        <f t="shared" si="0"/>
        <v>46022</v>
      </c>
      <c r="AL13" s="7">
        <f t="shared" si="0"/>
        <v>46053</v>
      </c>
      <c r="AM13" s="7">
        <f t="shared" si="0"/>
        <v>46081</v>
      </c>
      <c r="AN13" s="7">
        <f t="shared" si="0"/>
        <v>46112</v>
      </c>
      <c r="AO13" s="7">
        <f t="shared" si="0"/>
        <v>46142</v>
      </c>
      <c r="AP13" s="7">
        <f t="shared" si="0"/>
        <v>46173</v>
      </c>
      <c r="AQ13" s="7">
        <f t="shared" si="0"/>
        <v>46203</v>
      </c>
      <c r="AR13" s="7">
        <f t="shared" si="0"/>
        <v>46234</v>
      </c>
      <c r="AS13" s="7">
        <f t="shared" si="0"/>
        <v>46265</v>
      </c>
      <c r="AT13" s="7">
        <f t="shared" si="0"/>
        <v>46295</v>
      </c>
      <c r="AU13" s="7">
        <f t="shared" si="0"/>
        <v>46326</v>
      </c>
      <c r="AV13" s="7">
        <f t="shared" si="0"/>
        <v>46356</v>
      </c>
      <c r="AW13" s="7">
        <f t="shared" si="0"/>
        <v>46387</v>
      </c>
      <c r="AX13" s="7">
        <f t="shared" si="0"/>
        <v>46418</v>
      </c>
      <c r="AY13" s="7">
        <f t="shared" si="0"/>
        <v>46446</v>
      </c>
      <c r="AZ13" s="7">
        <f t="shared" si="0"/>
        <v>46477</v>
      </c>
      <c r="BA13" s="7">
        <f t="shared" si="0"/>
        <v>46507</v>
      </c>
      <c r="BB13" s="7">
        <f t="shared" si="0"/>
        <v>46538</v>
      </c>
      <c r="BC13" s="2"/>
    </row>
    <row r="14" spans="1:55">
      <c r="B14" s="11" t="s">
        <v>86</v>
      </c>
      <c r="C14" s="11"/>
      <c r="D14" s="11"/>
      <c r="E14" s="11"/>
      <c r="F14" s="11"/>
      <c r="G14" s="12"/>
      <c r="H14" s="12"/>
      <c r="I14" s="12"/>
      <c r="J14" s="11"/>
      <c r="K14" s="11"/>
      <c r="M14" s="16">
        <f>L68</f>
        <v>0</v>
      </c>
      <c r="N14" s="16">
        <f>M68</f>
        <v>1000000</v>
      </c>
      <c r="O14" s="16">
        <f t="shared" ref="O14:AX14" si="1">N68</f>
        <v>1238416.8289617486</v>
      </c>
      <c r="P14" s="16">
        <f t="shared" si="1"/>
        <v>1438859.7754098361</v>
      </c>
      <c r="Q14" s="16">
        <f t="shared" si="1"/>
        <v>1519603.1043715847</v>
      </c>
      <c r="R14" s="16">
        <f t="shared" si="1"/>
        <v>1645590.8420765027</v>
      </c>
      <c r="S14" s="16">
        <f t="shared" si="1"/>
        <v>1781566.1710382514</v>
      </c>
      <c r="T14" s="16">
        <f t="shared" si="1"/>
        <v>1836169.9087431694</v>
      </c>
      <c r="U14" s="16">
        <f t="shared" si="1"/>
        <v>2085006.7377049178</v>
      </c>
      <c r="V14" s="16">
        <f t="shared" si="1"/>
        <v>2333843.5666666664</v>
      </c>
      <c r="W14" s="16">
        <f t="shared" si="1"/>
        <v>2414901.3043715847</v>
      </c>
      <c r="X14" s="16">
        <f t="shared" si="1"/>
        <v>2551306.6333333333</v>
      </c>
      <c r="Y14" s="16">
        <f t="shared" si="1"/>
        <v>2656320.3710382516</v>
      </c>
      <c r="Z14" s="16">
        <f t="shared" si="1"/>
        <v>2851902.7</v>
      </c>
      <c r="AA14" s="16">
        <f t="shared" si="1"/>
        <v>3106924.1335205482</v>
      </c>
      <c r="AB14" s="16">
        <f t="shared" si="1"/>
        <v>3312835.8385068495</v>
      </c>
      <c r="AC14" s="16">
        <f t="shared" si="1"/>
        <v>2119566.2410273971</v>
      </c>
      <c r="AD14" s="16">
        <f t="shared" si="1"/>
        <v>757518.81636986276</v>
      </c>
      <c r="AE14" s="16">
        <f t="shared" si="1"/>
        <v>-174944.90110958926</v>
      </c>
      <c r="AF14" s="16">
        <f t="shared" si="1"/>
        <v>-111183.76576712352</v>
      </c>
      <c r="AG14" s="16">
        <f t="shared" si="1"/>
        <v>154567.66775342441</v>
      </c>
      <c r="AH14" s="16">
        <f t="shared" si="1"/>
        <v>420319.10127397231</v>
      </c>
      <c r="AI14" s="16">
        <f t="shared" si="1"/>
        <v>511950.11661643803</v>
      </c>
      <c r="AJ14" s="16">
        <f t="shared" si="1"/>
        <v>659300.49913698598</v>
      </c>
      <c r="AK14" s="16">
        <f t="shared" si="1"/>
        <v>773471.63447945169</v>
      </c>
      <c r="AL14" s="16">
        <f t="shared" si="1"/>
        <v>690203.27809999976</v>
      </c>
      <c r="AM14" s="16">
        <f t="shared" si="1"/>
        <v>962949.21561657509</v>
      </c>
      <c r="AN14" s="16">
        <f t="shared" si="1"/>
        <v>1183677.4416921914</v>
      </c>
      <c r="AO14" s="16">
        <f t="shared" si="1"/>
        <v>1286575.9681787665</v>
      </c>
      <c r="AP14" s="16">
        <f t="shared" si="1"/>
        <v>1433960.0034883555</v>
      </c>
      <c r="AQ14" s="16">
        <f t="shared" si="1"/>
        <v>1592656.5521749309</v>
      </c>
      <c r="AR14" s="16">
        <f t="shared" si="1"/>
        <v>1666289.0090845202</v>
      </c>
      <c r="AS14" s="16">
        <f t="shared" si="1"/>
        <v>1950073.9466010956</v>
      </c>
      <c r="AT14" s="16">
        <f t="shared" si="1"/>
        <v>2233858.8841176713</v>
      </c>
      <c r="AU14" s="16">
        <f t="shared" si="1"/>
        <v>2336851.00542726</v>
      </c>
      <c r="AV14" s="16">
        <f t="shared" si="1"/>
        <v>2495967.5541138351</v>
      </c>
      <c r="AW14" s="16">
        <f t="shared" si="1"/>
        <v>2620010.0110234241</v>
      </c>
      <c r="AX14" s="16">
        <f t="shared" si="1"/>
        <v>1995442.105643</v>
      </c>
      <c r="AY14" s="11"/>
      <c r="AZ14" s="11"/>
      <c r="BA14" s="11"/>
      <c r="BB14" s="11"/>
    </row>
    <row r="16" spans="1:55">
      <c r="B16" s="14" t="s">
        <v>95</v>
      </c>
    </row>
    <row r="17" spans="2:55">
      <c r="B17" s="6" t="s">
        <v>23</v>
      </c>
      <c r="C17" s="6"/>
      <c r="D17" s="6"/>
      <c r="E17" s="6"/>
      <c r="F17" s="6"/>
      <c r="G17" s="10" t="s">
        <v>24</v>
      </c>
      <c r="H17" s="10" t="s">
        <v>25</v>
      </c>
      <c r="I17" s="10" t="s">
        <v>26</v>
      </c>
      <c r="J17" s="10" t="s">
        <v>27</v>
      </c>
      <c r="K17" s="10" t="s">
        <v>28</v>
      </c>
      <c r="M17" s="7">
        <f>M$4</f>
        <v>45291</v>
      </c>
      <c r="N17" s="7">
        <f t="shared" ref="N17:BB17" si="2">N$4</f>
        <v>45322</v>
      </c>
      <c r="O17" s="7">
        <f t="shared" si="2"/>
        <v>45351</v>
      </c>
      <c r="P17" s="7">
        <f t="shared" si="2"/>
        <v>45382</v>
      </c>
      <c r="Q17" s="7">
        <f t="shared" si="2"/>
        <v>45412</v>
      </c>
      <c r="R17" s="7">
        <f t="shared" si="2"/>
        <v>45443</v>
      </c>
      <c r="S17" s="7">
        <f t="shared" si="2"/>
        <v>45473</v>
      </c>
      <c r="T17" s="7">
        <f t="shared" si="2"/>
        <v>45504</v>
      </c>
      <c r="U17" s="7">
        <f t="shared" si="2"/>
        <v>45535</v>
      </c>
      <c r="V17" s="7">
        <f t="shared" si="2"/>
        <v>45565</v>
      </c>
      <c r="W17" s="7">
        <f t="shared" si="2"/>
        <v>45596</v>
      </c>
      <c r="X17" s="7">
        <f t="shared" si="2"/>
        <v>45626</v>
      </c>
      <c r="Y17" s="7">
        <f t="shared" si="2"/>
        <v>45657</v>
      </c>
      <c r="Z17" s="7">
        <f t="shared" si="2"/>
        <v>45688</v>
      </c>
      <c r="AA17" s="7">
        <f t="shared" si="2"/>
        <v>45716</v>
      </c>
      <c r="AB17" s="7">
        <f t="shared" si="2"/>
        <v>45747</v>
      </c>
      <c r="AC17" s="7">
        <f t="shared" si="2"/>
        <v>45777</v>
      </c>
      <c r="AD17" s="7">
        <f t="shared" si="2"/>
        <v>45808</v>
      </c>
      <c r="AE17" s="7">
        <f t="shared" si="2"/>
        <v>45838</v>
      </c>
      <c r="AF17" s="7">
        <f t="shared" si="2"/>
        <v>45869</v>
      </c>
      <c r="AG17" s="7">
        <f t="shared" si="2"/>
        <v>45900</v>
      </c>
      <c r="AH17" s="7">
        <f t="shared" si="2"/>
        <v>45930</v>
      </c>
      <c r="AI17" s="7">
        <f t="shared" si="2"/>
        <v>45961</v>
      </c>
      <c r="AJ17" s="7">
        <f t="shared" si="2"/>
        <v>45991</v>
      </c>
      <c r="AK17" s="7">
        <f t="shared" si="2"/>
        <v>46022</v>
      </c>
      <c r="AL17" s="7">
        <f t="shared" si="2"/>
        <v>46053</v>
      </c>
      <c r="AM17" s="7">
        <f t="shared" si="2"/>
        <v>46081</v>
      </c>
      <c r="AN17" s="7">
        <f t="shared" si="2"/>
        <v>46112</v>
      </c>
      <c r="AO17" s="7">
        <f t="shared" si="2"/>
        <v>46142</v>
      </c>
      <c r="AP17" s="7">
        <f t="shared" si="2"/>
        <v>46173</v>
      </c>
      <c r="AQ17" s="7">
        <f t="shared" si="2"/>
        <v>46203</v>
      </c>
      <c r="AR17" s="7">
        <f t="shared" si="2"/>
        <v>46234</v>
      </c>
      <c r="AS17" s="7">
        <f t="shared" si="2"/>
        <v>46265</v>
      </c>
      <c r="AT17" s="7">
        <f t="shared" si="2"/>
        <v>46295</v>
      </c>
      <c r="AU17" s="7">
        <f t="shared" si="2"/>
        <v>46326</v>
      </c>
      <c r="AV17" s="7">
        <f t="shared" si="2"/>
        <v>46356</v>
      </c>
      <c r="AW17" s="7">
        <f t="shared" si="2"/>
        <v>46387</v>
      </c>
      <c r="AX17" s="7">
        <f t="shared" si="2"/>
        <v>46418</v>
      </c>
      <c r="AY17" s="7">
        <f t="shared" si="2"/>
        <v>46446</v>
      </c>
      <c r="AZ17" s="7">
        <f t="shared" si="2"/>
        <v>46477</v>
      </c>
      <c r="BA17" s="7">
        <f t="shared" si="2"/>
        <v>46507</v>
      </c>
      <c r="BB17" s="7">
        <f t="shared" si="2"/>
        <v>46538</v>
      </c>
      <c r="BC17" s="2"/>
    </row>
    <row r="18" spans="2:55">
      <c r="B18" s="11" t="s">
        <v>95</v>
      </c>
      <c r="C18" s="11"/>
      <c r="D18" s="11"/>
      <c r="E18" s="11"/>
      <c r="F18" s="11"/>
      <c r="G18" s="12"/>
      <c r="H18" s="12"/>
      <c r="I18" s="12"/>
      <c r="J18" s="11"/>
      <c r="K18" s="11"/>
      <c r="M18" s="16">
        <f>SUM(M19:M20)</f>
        <v>20000000</v>
      </c>
      <c r="N18" s="16">
        <f t="shared" ref="N18:AX18" si="3">SUM(N19:N20)</f>
        <v>0</v>
      </c>
      <c r="O18" s="16">
        <f t="shared" si="3"/>
        <v>0</v>
      </c>
      <c r="P18" s="16">
        <f t="shared" si="3"/>
        <v>0</v>
      </c>
      <c r="Q18" s="16">
        <f t="shared" si="3"/>
        <v>0</v>
      </c>
      <c r="R18" s="16">
        <f t="shared" si="3"/>
        <v>0</v>
      </c>
      <c r="S18" s="16">
        <f t="shared" si="3"/>
        <v>0</v>
      </c>
      <c r="T18" s="16">
        <f t="shared" si="3"/>
        <v>0</v>
      </c>
      <c r="U18" s="16">
        <f t="shared" si="3"/>
        <v>0</v>
      </c>
      <c r="V18" s="16">
        <f t="shared" si="3"/>
        <v>0</v>
      </c>
      <c r="W18" s="16">
        <f t="shared" si="3"/>
        <v>0</v>
      </c>
      <c r="X18" s="16">
        <f t="shared" si="3"/>
        <v>0</v>
      </c>
      <c r="Y18" s="16">
        <f t="shared" si="3"/>
        <v>0</v>
      </c>
      <c r="Z18" s="16">
        <f t="shared" si="3"/>
        <v>0</v>
      </c>
      <c r="AA18" s="16">
        <f t="shared" si="3"/>
        <v>0</v>
      </c>
      <c r="AB18" s="16">
        <f t="shared" si="3"/>
        <v>0</v>
      </c>
      <c r="AC18" s="16">
        <f t="shared" si="3"/>
        <v>0</v>
      </c>
      <c r="AD18" s="16">
        <f t="shared" si="3"/>
        <v>0</v>
      </c>
      <c r="AE18" s="16">
        <f t="shared" si="3"/>
        <v>0</v>
      </c>
      <c r="AF18" s="16">
        <f t="shared" si="3"/>
        <v>0</v>
      </c>
      <c r="AG18" s="16">
        <f t="shared" si="3"/>
        <v>0</v>
      </c>
      <c r="AH18" s="16">
        <f t="shared" si="3"/>
        <v>0</v>
      </c>
      <c r="AI18" s="16">
        <f t="shared" si="3"/>
        <v>0</v>
      </c>
      <c r="AJ18" s="16">
        <f t="shared" si="3"/>
        <v>0</v>
      </c>
      <c r="AK18" s="16">
        <f t="shared" si="3"/>
        <v>0</v>
      </c>
      <c r="AL18" s="16">
        <f t="shared" si="3"/>
        <v>0</v>
      </c>
      <c r="AM18" s="16">
        <f t="shared" si="3"/>
        <v>0</v>
      </c>
      <c r="AN18" s="16">
        <f t="shared" si="3"/>
        <v>0</v>
      </c>
      <c r="AO18" s="16">
        <f t="shared" si="3"/>
        <v>0</v>
      </c>
      <c r="AP18" s="16">
        <f t="shared" si="3"/>
        <v>0</v>
      </c>
      <c r="AQ18" s="16">
        <f t="shared" si="3"/>
        <v>0</v>
      </c>
      <c r="AR18" s="16">
        <f t="shared" si="3"/>
        <v>0</v>
      </c>
      <c r="AS18" s="16">
        <f t="shared" si="3"/>
        <v>0</v>
      </c>
      <c r="AT18" s="16">
        <f t="shared" si="3"/>
        <v>0</v>
      </c>
      <c r="AU18" s="16">
        <f t="shared" si="3"/>
        <v>0</v>
      </c>
      <c r="AV18" s="16">
        <f t="shared" si="3"/>
        <v>0</v>
      </c>
      <c r="AW18" s="16">
        <f t="shared" si="3"/>
        <v>0</v>
      </c>
      <c r="AX18" s="16">
        <f t="shared" si="3"/>
        <v>0</v>
      </c>
      <c r="AY18" s="11"/>
      <c r="AZ18" s="11"/>
      <c r="BA18" s="11"/>
      <c r="BB18" s="11"/>
    </row>
    <row r="19" spans="2:55">
      <c r="B19" s="11"/>
      <c r="C19" t="s">
        <v>39</v>
      </c>
      <c r="M19" s="15">
        <f>자금조달소요!M23</f>
        <v>10000000</v>
      </c>
      <c r="N19" s="15">
        <f>자금조달소요!N23</f>
        <v>0</v>
      </c>
      <c r="O19" s="15">
        <f>자금조달소요!O23</f>
        <v>0</v>
      </c>
      <c r="P19" s="15">
        <f>자금조달소요!P23</f>
        <v>0</v>
      </c>
      <c r="Q19" s="15">
        <f>자금조달소요!Q23</f>
        <v>0</v>
      </c>
      <c r="R19" s="15">
        <f>자금조달소요!R23</f>
        <v>0</v>
      </c>
      <c r="S19" s="15">
        <f>자금조달소요!S23</f>
        <v>0</v>
      </c>
      <c r="T19" s="15">
        <f>자금조달소요!T23</f>
        <v>0</v>
      </c>
      <c r="U19" s="15">
        <f>자금조달소요!U23</f>
        <v>0</v>
      </c>
      <c r="V19" s="15">
        <f>자금조달소요!V23</f>
        <v>0</v>
      </c>
      <c r="W19" s="15">
        <f>자금조달소요!W23</f>
        <v>0</v>
      </c>
      <c r="X19" s="15">
        <f>자금조달소요!X23</f>
        <v>0</v>
      </c>
      <c r="Y19" s="15">
        <f>자금조달소요!Y23</f>
        <v>0</v>
      </c>
      <c r="Z19" s="15">
        <f>자금조달소요!Z23</f>
        <v>0</v>
      </c>
      <c r="AA19" s="15">
        <f>자금조달소요!AA23</f>
        <v>0</v>
      </c>
      <c r="AB19" s="15">
        <f>자금조달소요!AB23</f>
        <v>0</v>
      </c>
      <c r="AC19" s="15">
        <f>자금조달소요!AC23</f>
        <v>0</v>
      </c>
      <c r="AD19" s="15">
        <f>자금조달소요!AD23</f>
        <v>0</v>
      </c>
      <c r="AE19" s="15">
        <f>자금조달소요!AE23</f>
        <v>0</v>
      </c>
      <c r="AF19" s="15">
        <f>자금조달소요!AF23</f>
        <v>0</v>
      </c>
      <c r="AG19" s="15">
        <f>자금조달소요!AG23</f>
        <v>0</v>
      </c>
      <c r="AH19" s="15">
        <f>자금조달소요!AH23</f>
        <v>0</v>
      </c>
      <c r="AI19" s="15">
        <f>자금조달소요!AI23</f>
        <v>0</v>
      </c>
      <c r="AJ19" s="15">
        <f>자금조달소요!AJ23</f>
        <v>0</v>
      </c>
      <c r="AK19" s="15">
        <f>자금조달소요!AK23</f>
        <v>0</v>
      </c>
      <c r="AL19" s="15">
        <f>자금조달소요!AL23</f>
        <v>0</v>
      </c>
      <c r="AM19" s="15">
        <f>자금조달소요!AM23</f>
        <v>0</v>
      </c>
      <c r="AN19" s="15">
        <f>자금조달소요!AN23</f>
        <v>0</v>
      </c>
      <c r="AO19" s="15">
        <f>자금조달소요!AO23</f>
        <v>0</v>
      </c>
      <c r="AP19" s="15">
        <f>자금조달소요!AP23</f>
        <v>0</v>
      </c>
      <c r="AQ19" s="15">
        <f>자금조달소요!AQ23</f>
        <v>0</v>
      </c>
      <c r="AR19" s="15">
        <f>자금조달소요!AR23</f>
        <v>0</v>
      </c>
      <c r="AS19" s="15">
        <f>자금조달소요!AS23</f>
        <v>0</v>
      </c>
      <c r="AT19" s="15">
        <f>자금조달소요!AT23</f>
        <v>0</v>
      </c>
      <c r="AU19" s="15">
        <f>자금조달소요!AU23</f>
        <v>0</v>
      </c>
      <c r="AV19" s="15">
        <f>자금조달소요!AV23</f>
        <v>0</v>
      </c>
      <c r="AW19" s="15">
        <f>자금조달소요!AW23</f>
        <v>0</v>
      </c>
      <c r="AX19" s="15">
        <f>자금조달소요!AX23</f>
        <v>0</v>
      </c>
      <c r="AY19" s="15"/>
      <c r="AZ19" s="15"/>
      <c r="BA19" s="15"/>
      <c r="BB19" s="15"/>
    </row>
    <row r="20" spans="2:55">
      <c r="B20" s="11"/>
      <c r="C20" t="s">
        <v>80</v>
      </c>
      <c r="H20" s="1"/>
      <c r="M20" s="15">
        <f>자금조달소요!M30</f>
        <v>10000000</v>
      </c>
      <c r="N20" s="15">
        <f>자금조달소요!N30</f>
        <v>0</v>
      </c>
      <c r="O20" s="15">
        <f>자금조달소요!O30</f>
        <v>0</v>
      </c>
      <c r="P20" s="15">
        <f>자금조달소요!P30</f>
        <v>0</v>
      </c>
      <c r="Q20" s="15">
        <f>자금조달소요!Q30</f>
        <v>0</v>
      </c>
      <c r="R20" s="15">
        <f>자금조달소요!R30</f>
        <v>0</v>
      </c>
      <c r="S20" s="15">
        <f>자금조달소요!S30</f>
        <v>0</v>
      </c>
      <c r="T20" s="15">
        <f>자금조달소요!T30</f>
        <v>0</v>
      </c>
      <c r="U20" s="15">
        <f>자금조달소요!U30</f>
        <v>0</v>
      </c>
      <c r="V20" s="15">
        <f>자금조달소요!V30</f>
        <v>0</v>
      </c>
      <c r="W20" s="15">
        <f>자금조달소요!W30</f>
        <v>0</v>
      </c>
      <c r="X20" s="15">
        <f>자금조달소요!X30</f>
        <v>0</v>
      </c>
      <c r="Y20" s="15">
        <f>자금조달소요!Y30</f>
        <v>0</v>
      </c>
      <c r="Z20" s="15">
        <f>자금조달소요!Z30</f>
        <v>0</v>
      </c>
      <c r="AA20" s="15">
        <f>자금조달소요!AA30</f>
        <v>0</v>
      </c>
      <c r="AB20" s="15">
        <f>자금조달소요!AB30</f>
        <v>0</v>
      </c>
      <c r="AC20" s="15">
        <f>자금조달소요!AC30</f>
        <v>0</v>
      </c>
      <c r="AD20" s="15">
        <f>자금조달소요!AD30</f>
        <v>0</v>
      </c>
      <c r="AE20" s="15">
        <f>자금조달소요!AE30</f>
        <v>0</v>
      </c>
      <c r="AF20" s="15">
        <f>자금조달소요!AF30</f>
        <v>0</v>
      </c>
      <c r="AG20" s="15">
        <f>자금조달소요!AG30</f>
        <v>0</v>
      </c>
      <c r="AH20" s="15">
        <f>자금조달소요!AH30</f>
        <v>0</v>
      </c>
      <c r="AI20" s="15">
        <f>자금조달소요!AI30</f>
        <v>0</v>
      </c>
      <c r="AJ20" s="15">
        <f>자금조달소요!AJ30</f>
        <v>0</v>
      </c>
      <c r="AK20" s="15">
        <f>자금조달소요!AK30</f>
        <v>0</v>
      </c>
      <c r="AL20" s="15">
        <f>자금조달소요!AL30</f>
        <v>0</v>
      </c>
      <c r="AM20" s="15">
        <f>자금조달소요!AM30</f>
        <v>0</v>
      </c>
      <c r="AN20" s="15">
        <f>자금조달소요!AN30</f>
        <v>0</v>
      </c>
      <c r="AO20" s="15">
        <f>자금조달소요!AO30</f>
        <v>0</v>
      </c>
      <c r="AP20" s="15">
        <f>자금조달소요!AP30</f>
        <v>0</v>
      </c>
      <c r="AQ20" s="15">
        <f>자금조달소요!AQ30</f>
        <v>0</v>
      </c>
      <c r="AR20" s="15">
        <f>자금조달소요!AR30</f>
        <v>0</v>
      </c>
      <c r="AS20" s="15">
        <f>자금조달소요!AS30</f>
        <v>0</v>
      </c>
      <c r="AT20" s="15">
        <f>자금조달소요!AT30</f>
        <v>0</v>
      </c>
      <c r="AU20" s="15">
        <f>자금조달소요!AU30</f>
        <v>0</v>
      </c>
      <c r="AV20" s="15">
        <f>자금조달소요!AV30</f>
        <v>0</v>
      </c>
      <c r="AW20" s="15">
        <f>자금조달소요!AW30</f>
        <v>0</v>
      </c>
      <c r="AX20" s="15">
        <f>자금조달소요!AX30</f>
        <v>0</v>
      </c>
      <c r="AY20" s="15"/>
      <c r="AZ20" s="15"/>
      <c r="BA20" s="15"/>
      <c r="BB20" s="15"/>
    </row>
    <row r="21" spans="2:55">
      <c r="B21" s="11" t="s">
        <v>97</v>
      </c>
      <c r="C21" s="11"/>
      <c r="D21" s="11"/>
      <c r="E21" s="11"/>
      <c r="F21" s="11"/>
      <c r="G21" s="12"/>
      <c r="H21" s="12"/>
      <c r="I21" s="12"/>
      <c r="J21" s="11"/>
      <c r="K21" s="11"/>
      <c r="M21" s="16">
        <f>M14+M18</f>
        <v>20000000</v>
      </c>
      <c r="N21" s="16">
        <f t="shared" ref="N21:AX21" si="4">N14+N18</f>
        <v>1000000</v>
      </c>
      <c r="O21" s="16">
        <f t="shared" si="4"/>
        <v>1238416.8289617486</v>
      </c>
      <c r="P21" s="16">
        <f t="shared" si="4"/>
        <v>1438859.7754098361</v>
      </c>
      <c r="Q21" s="16">
        <f t="shared" si="4"/>
        <v>1519603.1043715847</v>
      </c>
      <c r="R21" s="16">
        <f t="shared" si="4"/>
        <v>1645590.8420765027</v>
      </c>
      <c r="S21" s="16">
        <f t="shared" si="4"/>
        <v>1781566.1710382514</v>
      </c>
      <c r="T21" s="16">
        <f t="shared" si="4"/>
        <v>1836169.9087431694</v>
      </c>
      <c r="U21" s="16">
        <f t="shared" si="4"/>
        <v>2085006.7377049178</v>
      </c>
      <c r="V21" s="16">
        <f t="shared" si="4"/>
        <v>2333843.5666666664</v>
      </c>
      <c r="W21" s="16">
        <f t="shared" si="4"/>
        <v>2414901.3043715847</v>
      </c>
      <c r="X21" s="16">
        <f t="shared" si="4"/>
        <v>2551306.6333333333</v>
      </c>
      <c r="Y21" s="16">
        <f t="shared" si="4"/>
        <v>2656320.3710382516</v>
      </c>
      <c r="Z21" s="16">
        <f t="shared" si="4"/>
        <v>2851902.7</v>
      </c>
      <c r="AA21" s="16">
        <f t="shared" si="4"/>
        <v>3106924.1335205482</v>
      </c>
      <c r="AB21" s="16">
        <f t="shared" si="4"/>
        <v>3312835.8385068495</v>
      </c>
      <c r="AC21" s="16">
        <f t="shared" si="4"/>
        <v>2119566.2410273971</v>
      </c>
      <c r="AD21" s="16">
        <f t="shared" si="4"/>
        <v>757518.81636986276</v>
      </c>
      <c r="AE21" s="16">
        <f t="shared" si="4"/>
        <v>-174944.90110958926</v>
      </c>
      <c r="AF21" s="16">
        <f t="shared" si="4"/>
        <v>-111183.76576712352</v>
      </c>
      <c r="AG21" s="16">
        <f t="shared" si="4"/>
        <v>154567.66775342441</v>
      </c>
      <c r="AH21" s="16">
        <f t="shared" si="4"/>
        <v>420319.10127397231</v>
      </c>
      <c r="AI21" s="16">
        <f t="shared" si="4"/>
        <v>511950.11661643803</v>
      </c>
      <c r="AJ21" s="16">
        <f t="shared" si="4"/>
        <v>659300.49913698598</v>
      </c>
      <c r="AK21" s="16">
        <f t="shared" si="4"/>
        <v>773471.63447945169</v>
      </c>
      <c r="AL21" s="16">
        <f t="shared" si="4"/>
        <v>690203.27809999976</v>
      </c>
      <c r="AM21" s="16">
        <f t="shared" si="4"/>
        <v>962949.21561657509</v>
      </c>
      <c r="AN21" s="16">
        <f t="shared" si="4"/>
        <v>1183677.4416921914</v>
      </c>
      <c r="AO21" s="16">
        <f t="shared" si="4"/>
        <v>1286575.9681787665</v>
      </c>
      <c r="AP21" s="16">
        <f t="shared" si="4"/>
        <v>1433960.0034883555</v>
      </c>
      <c r="AQ21" s="16">
        <f t="shared" si="4"/>
        <v>1592656.5521749309</v>
      </c>
      <c r="AR21" s="16">
        <f t="shared" si="4"/>
        <v>1666289.0090845202</v>
      </c>
      <c r="AS21" s="16">
        <f t="shared" si="4"/>
        <v>1950073.9466010956</v>
      </c>
      <c r="AT21" s="16">
        <f t="shared" si="4"/>
        <v>2233858.8841176713</v>
      </c>
      <c r="AU21" s="16">
        <f t="shared" si="4"/>
        <v>2336851.00542726</v>
      </c>
      <c r="AV21" s="16">
        <f t="shared" si="4"/>
        <v>2495967.5541138351</v>
      </c>
      <c r="AW21" s="16">
        <f t="shared" si="4"/>
        <v>2620010.0110234241</v>
      </c>
      <c r="AX21" s="16">
        <f t="shared" si="4"/>
        <v>1995442.105643</v>
      </c>
      <c r="AY21" s="11"/>
      <c r="AZ21" s="11"/>
      <c r="BA21" s="11"/>
      <c r="BB21" s="11"/>
    </row>
    <row r="23" spans="2:55">
      <c r="B23" s="14" t="s">
        <v>91</v>
      </c>
    </row>
    <row r="24" spans="2:55">
      <c r="B24" s="6" t="s">
        <v>23</v>
      </c>
      <c r="C24" s="6"/>
      <c r="D24" s="6"/>
      <c r="E24" s="6"/>
      <c r="F24" s="6"/>
      <c r="G24" s="10" t="s">
        <v>24</v>
      </c>
      <c r="H24" s="10" t="s">
        <v>25</v>
      </c>
      <c r="I24" s="10" t="s">
        <v>26</v>
      </c>
      <c r="J24" s="10" t="s">
        <v>27</v>
      </c>
      <c r="K24" s="10" t="s">
        <v>28</v>
      </c>
      <c r="M24" s="7">
        <f>M$4</f>
        <v>45291</v>
      </c>
      <c r="N24" s="7">
        <f t="shared" ref="N24:BB24" si="5">N$4</f>
        <v>45322</v>
      </c>
      <c r="O24" s="7">
        <f t="shared" si="5"/>
        <v>45351</v>
      </c>
      <c r="P24" s="7">
        <f t="shared" si="5"/>
        <v>45382</v>
      </c>
      <c r="Q24" s="7">
        <f t="shared" si="5"/>
        <v>45412</v>
      </c>
      <c r="R24" s="7">
        <f t="shared" si="5"/>
        <v>45443</v>
      </c>
      <c r="S24" s="7">
        <f t="shared" si="5"/>
        <v>45473</v>
      </c>
      <c r="T24" s="7">
        <f t="shared" si="5"/>
        <v>45504</v>
      </c>
      <c r="U24" s="7">
        <f t="shared" si="5"/>
        <v>45535</v>
      </c>
      <c r="V24" s="7">
        <f t="shared" si="5"/>
        <v>45565</v>
      </c>
      <c r="W24" s="7">
        <f t="shared" si="5"/>
        <v>45596</v>
      </c>
      <c r="X24" s="7">
        <f t="shared" si="5"/>
        <v>45626</v>
      </c>
      <c r="Y24" s="7">
        <f t="shared" si="5"/>
        <v>45657</v>
      </c>
      <c r="Z24" s="7">
        <f t="shared" si="5"/>
        <v>45688</v>
      </c>
      <c r="AA24" s="7">
        <f t="shared" si="5"/>
        <v>45716</v>
      </c>
      <c r="AB24" s="7">
        <f t="shared" si="5"/>
        <v>45747</v>
      </c>
      <c r="AC24" s="7">
        <f t="shared" si="5"/>
        <v>45777</v>
      </c>
      <c r="AD24" s="7">
        <f t="shared" si="5"/>
        <v>45808</v>
      </c>
      <c r="AE24" s="7">
        <f t="shared" si="5"/>
        <v>45838</v>
      </c>
      <c r="AF24" s="7">
        <f t="shared" si="5"/>
        <v>45869</v>
      </c>
      <c r="AG24" s="7">
        <f t="shared" si="5"/>
        <v>45900</v>
      </c>
      <c r="AH24" s="7">
        <f t="shared" si="5"/>
        <v>45930</v>
      </c>
      <c r="AI24" s="7">
        <f t="shared" si="5"/>
        <v>45961</v>
      </c>
      <c r="AJ24" s="7">
        <f t="shared" si="5"/>
        <v>45991</v>
      </c>
      <c r="AK24" s="7">
        <f t="shared" si="5"/>
        <v>46022</v>
      </c>
      <c r="AL24" s="7">
        <f t="shared" si="5"/>
        <v>46053</v>
      </c>
      <c r="AM24" s="7">
        <f t="shared" si="5"/>
        <v>46081</v>
      </c>
      <c r="AN24" s="7">
        <f t="shared" si="5"/>
        <v>46112</v>
      </c>
      <c r="AO24" s="7">
        <f t="shared" si="5"/>
        <v>46142</v>
      </c>
      <c r="AP24" s="7">
        <f t="shared" si="5"/>
        <v>46173</v>
      </c>
      <c r="AQ24" s="7">
        <f t="shared" si="5"/>
        <v>46203</v>
      </c>
      <c r="AR24" s="7">
        <f t="shared" si="5"/>
        <v>46234</v>
      </c>
      <c r="AS24" s="7">
        <f t="shared" si="5"/>
        <v>46265</v>
      </c>
      <c r="AT24" s="7">
        <f t="shared" si="5"/>
        <v>46295</v>
      </c>
      <c r="AU24" s="7">
        <f t="shared" si="5"/>
        <v>46326</v>
      </c>
      <c r="AV24" s="7">
        <f t="shared" si="5"/>
        <v>46356</v>
      </c>
      <c r="AW24" s="7">
        <f t="shared" si="5"/>
        <v>46387</v>
      </c>
      <c r="AX24" s="7">
        <f t="shared" si="5"/>
        <v>46418</v>
      </c>
      <c r="AY24" s="7">
        <f t="shared" si="5"/>
        <v>46446</v>
      </c>
      <c r="AZ24" s="7">
        <f t="shared" si="5"/>
        <v>46477</v>
      </c>
      <c r="BA24" s="7">
        <f t="shared" si="5"/>
        <v>46507</v>
      </c>
      <c r="BB24" s="7">
        <f t="shared" si="5"/>
        <v>46538</v>
      </c>
      <c r="BC24" s="2"/>
    </row>
    <row r="25" spans="2:55">
      <c r="B25" s="11" t="s">
        <v>91</v>
      </c>
      <c r="C25" s="11"/>
      <c r="D25" s="11"/>
      <c r="E25" s="11"/>
      <c r="F25" s="11"/>
      <c r="G25" s="12"/>
      <c r="H25" s="12"/>
      <c r="I25" s="12"/>
      <c r="J25" s="11"/>
      <c r="K25" s="11"/>
      <c r="M25" s="16">
        <f>SUM(M26:M27)</f>
        <v>-19000000</v>
      </c>
      <c r="N25" s="16">
        <f t="shared" ref="N25" si="6">SUM(N26:N27)</f>
        <v>0</v>
      </c>
      <c r="O25" s="16">
        <f t="shared" ref="O25" si="7">SUM(O26:O27)</f>
        <v>0</v>
      </c>
      <c r="P25" s="16">
        <f t="shared" ref="P25" si="8">SUM(P26:P27)</f>
        <v>0</v>
      </c>
      <c r="Q25" s="16">
        <f t="shared" ref="Q25" si="9">SUM(Q26:Q27)</f>
        <v>0</v>
      </c>
      <c r="R25" s="16">
        <f t="shared" ref="R25" si="10">SUM(R26:R27)</f>
        <v>0</v>
      </c>
      <c r="S25" s="16">
        <f t="shared" ref="S25" si="11">SUM(S26:S27)</f>
        <v>0</v>
      </c>
      <c r="T25" s="16">
        <f t="shared" ref="T25" si="12">SUM(T26:T27)</f>
        <v>0</v>
      </c>
      <c r="U25" s="16">
        <f t="shared" ref="U25" si="13">SUM(U26:U27)</f>
        <v>0</v>
      </c>
      <c r="V25" s="16">
        <f t="shared" ref="V25" si="14">SUM(V26:V27)</f>
        <v>0</v>
      </c>
      <c r="W25" s="16">
        <f t="shared" ref="W25" si="15">SUM(W26:W27)</f>
        <v>0</v>
      </c>
      <c r="X25" s="16">
        <f t="shared" ref="X25" si="16">SUM(X26:X27)</f>
        <v>0</v>
      </c>
      <c r="Y25" s="16">
        <f t="shared" ref="Y25" si="17">SUM(Y26:Y27)</f>
        <v>0</v>
      </c>
      <c r="Z25" s="16">
        <f t="shared" ref="Z25" si="18">SUM(Z26:Z27)</f>
        <v>0</v>
      </c>
      <c r="AA25" s="16">
        <f t="shared" ref="AA25" si="19">SUM(AA26:AA27)</f>
        <v>0</v>
      </c>
      <c r="AB25" s="16">
        <f t="shared" ref="AB25" si="20">SUM(AB26:AB27)</f>
        <v>0</v>
      </c>
      <c r="AC25" s="16">
        <f t="shared" ref="AC25" si="21">SUM(AC26:AC27)</f>
        <v>0</v>
      </c>
      <c r="AD25" s="16">
        <f t="shared" ref="AD25" si="22">SUM(AD26:AD27)</f>
        <v>0</v>
      </c>
      <c r="AE25" s="16">
        <f t="shared" ref="AE25" si="23">SUM(AE26:AE27)</f>
        <v>0</v>
      </c>
      <c r="AF25" s="16">
        <f t="shared" ref="AF25" si="24">SUM(AF26:AF27)</f>
        <v>0</v>
      </c>
      <c r="AG25" s="16">
        <f t="shared" ref="AG25" si="25">SUM(AG26:AG27)</f>
        <v>0</v>
      </c>
      <c r="AH25" s="16">
        <f t="shared" ref="AH25" si="26">SUM(AH26:AH27)</f>
        <v>0</v>
      </c>
      <c r="AI25" s="16">
        <f t="shared" ref="AI25" si="27">SUM(AI26:AI27)</f>
        <v>0</v>
      </c>
      <c r="AJ25" s="16">
        <f t="shared" ref="AJ25" si="28">SUM(AJ26:AJ27)</f>
        <v>0</v>
      </c>
      <c r="AK25" s="16">
        <f t="shared" ref="AK25" si="29">SUM(AK26:AK27)</f>
        <v>0</v>
      </c>
      <c r="AL25" s="16">
        <f t="shared" ref="AL25" si="30">SUM(AL26:AL27)</f>
        <v>0</v>
      </c>
      <c r="AM25" s="16">
        <f t="shared" ref="AM25" si="31">SUM(AM26:AM27)</f>
        <v>0</v>
      </c>
      <c r="AN25" s="16">
        <f t="shared" ref="AN25" si="32">SUM(AN26:AN27)</f>
        <v>0</v>
      </c>
      <c r="AO25" s="16">
        <f t="shared" ref="AO25" si="33">SUM(AO26:AO27)</f>
        <v>0</v>
      </c>
      <c r="AP25" s="16">
        <f t="shared" ref="AP25" si="34">SUM(AP26:AP27)</f>
        <v>0</v>
      </c>
      <c r="AQ25" s="16">
        <f t="shared" ref="AQ25" si="35">SUM(AQ26:AQ27)</f>
        <v>0</v>
      </c>
      <c r="AR25" s="16">
        <f t="shared" ref="AR25" si="36">SUM(AR26:AR27)</f>
        <v>0</v>
      </c>
      <c r="AS25" s="16">
        <f t="shared" ref="AS25" si="37">SUM(AS26:AS27)</f>
        <v>0</v>
      </c>
      <c r="AT25" s="16">
        <f t="shared" ref="AT25" si="38">SUM(AT26:AT27)</f>
        <v>0</v>
      </c>
      <c r="AU25" s="16">
        <f t="shared" ref="AU25" si="39">SUM(AU26:AU27)</f>
        <v>0</v>
      </c>
      <c r="AV25" s="16">
        <f t="shared" ref="AV25" si="40">SUM(AV26:AV27)</f>
        <v>0</v>
      </c>
      <c r="AW25" s="16">
        <f t="shared" ref="AW25" si="41">SUM(AW26:AW27)</f>
        <v>0</v>
      </c>
      <c r="AX25" s="16">
        <f t="shared" ref="AX25" si="42">SUM(AX26:AX27)</f>
        <v>0</v>
      </c>
      <c r="AY25" s="11"/>
      <c r="AZ25" s="11"/>
      <c r="BA25" s="11"/>
      <c r="BB25" s="11"/>
    </row>
    <row r="26" spans="2:55">
      <c r="B26" s="11"/>
      <c r="C26" t="s">
        <v>91</v>
      </c>
      <c r="M26" s="15">
        <f>-자금조달소요!M37</f>
        <v>-18000000</v>
      </c>
      <c r="N26" s="15">
        <f>자금조달소요!N30</f>
        <v>0</v>
      </c>
      <c r="O26" s="15">
        <f>자금조달소요!O30</f>
        <v>0</v>
      </c>
      <c r="P26" s="15">
        <f>자금조달소요!P30</f>
        <v>0</v>
      </c>
      <c r="Q26" s="15">
        <f>자금조달소요!Q30</f>
        <v>0</v>
      </c>
      <c r="R26" s="15">
        <f>자금조달소요!R30</f>
        <v>0</v>
      </c>
      <c r="S26" s="15">
        <f>자금조달소요!S30</f>
        <v>0</v>
      </c>
      <c r="T26" s="15">
        <f>자금조달소요!T30</f>
        <v>0</v>
      </c>
      <c r="U26" s="15">
        <f>자금조달소요!U30</f>
        <v>0</v>
      </c>
      <c r="V26" s="15">
        <f>자금조달소요!V30</f>
        <v>0</v>
      </c>
      <c r="W26" s="15">
        <f>자금조달소요!W30</f>
        <v>0</v>
      </c>
      <c r="X26" s="15">
        <f>자금조달소요!X30</f>
        <v>0</v>
      </c>
      <c r="Y26" s="15">
        <f>자금조달소요!Y30</f>
        <v>0</v>
      </c>
      <c r="Z26" s="15">
        <f>자금조달소요!Z30</f>
        <v>0</v>
      </c>
      <c r="AA26" s="15">
        <f>자금조달소요!AA30</f>
        <v>0</v>
      </c>
      <c r="AB26" s="15">
        <f>자금조달소요!AB30</f>
        <v>0</v>
      </c>
      <c r="AC26" s="15">
        <f>자금조달소요!AC30</f>
        <v>0</v>
      </c>
      <c r="AD26" s="15">
        <f>자금조달소요!AD30</f>
        <v>0</v>
      </c>
      <c r="AE26" s="15">
        <f>자금조달소요!AE30</f>
        <v>0</v>
      </c>
      <c r="AF26" s="15">
        <f>자금조달소요!AF30</f>
        <v>0</v>
      </c>
      <c r="AG26" s="15">
        <f>자금조달소요!AG30</f>
        <v>0</v>
      </c>
      <c r="AH26" s="15">
        <f>자금조달소요!AH30</f>
        <v>0</v>
      </c>
      <c r="AI26" s="15">
        <f>자금조달소요!AI30</f>
        <v>0</v>
      </c>
      <c r="AJ26" s="15">
        <f>자금조달소요!AJ30</f>
        <v>0</v>
      </c>
      <c r="AK26" s="15">
        <f>자금조달소요!AK30</f>
        <v>0</v>
      </c>
      <c r="AL26" s="15">
        <f>자금조달소요!AL30</f>
        <v>0</v>
      </c>
      <c r="AM26" s="15">
        <f>자금조달소요!AM30</f>
        <v>0</v>
      </c>
      <c r="AN26" s="15">
        <f>자금조달소요!AN30</f>
        <v>0</v>
      </c>
      <c r="AO26" s="15">
        <f>자금조달소요!AO30</f>
        <v>0</v>
      </c>
      <c r="AP26" s="15">
        <f>자금조달소요!AP30</f>
        <v>0</v>
      </c>
      <c r="AQ26" s="15">
        <f>자금조달소요!AQ30</f>
        <v>0</v>
      </c>
      <c r="AR26" s="15">
        <f>자금조달소요!AR30</f>
        <v>0</v>
      </c>
      <c r="AS26" s="15">
        <f>자금조달소요!AS30</f>
        <v>0</v>
      </c>
      <c r="AT26" s="15">
        <f>자금조달소요!AT30</f>
        <v>0</v>
      </c>
      <c r="AU26" s="15">
        <f>자금조달소요!AU30</f>
        <v>0</v>
      </c>
      <c r="AV26" s="15">
        <f>자금조달소요!AV30</f>
        <v>0</v>
      </c>
      <c r="AW26" s="15">
        <f>자금조달소요!AW30</f>
        <v>0</v>
      </c>
      <c r="AX26" s="15">
        <f>자금조달소요!AX30</f>
        <v>0</v>
      </c>
      <c r="AY26" s="15"/>
      <c r="AZ26" s="15"/>
      <c r="BA26" s="15"/>
      <c r="BB26" s="15"/>
    </row>
    <row r="27" spans="2:55">
      <c r="B27" s="11"/>
      <c r="C27" t="s">
        <v>92</v>
      </c>
      <c r="H27" s="1"/>
      <c r="M27" s="15">
        <f>-자금조달소요!M38</f>
        <v>-1000000</v>
      </c>
      <c r="N27" s="15">
        <f>자금조달소요!N37</f>
        <v>0</v>
      </c>
      <c r="O27" s="15">
        <f>자금조달소요!O37</f>
        <v>0</v>
      </c>
      <c r="P27" s="15">
        <f>자금조달소요!P37</f>
        <v>0</v>
      </c>
      <c r="Q27" s="15">
        <f>자금조달소요!Q37</f>
        <v>0</v>
      </c>
      <c r="R27" s="15">
        <f>자금조달소요!R37</f>
        <v>0</v>
      </c>
      <c r="S27" s="15">
        <f>자금조달소요!S37</f>
        <v>0</v>
      </c>
      <c r="T27" s="15">
        <f>자금조달소요!T37</f>
        <v>0</v>
      </c>
      <c r="U27" s="15">
        <f>자금조달소요!U37</f>
        <v>0</v>
      </c>
      <c r="V27" s="15">
        <f>자금조달소요!V37</f>
        <v>0</v>
      </c>
      <c r="W27" s="15">
        <f>자금조달소요!W37</f>
        <v>0</v>
      </c>
      <c r="X27" s="15">
        <f>자금조달소요!X37</f>
        <v>0</v>
      </c>
      <c r="Y27" s="15">
        <f>자금조달소요!Y37</f>
        <v>0</v>
      </c>
      <c r="Z27" s="15">
        <f>자금조달소요!Z37</f>
        <v>0</v>
      </c>
      <c r="AA27" s="15">
        <f>자금조달소요!AA37</f>
        <v>0</v>
      </c>
      <c r="AB27" s="15">
        <f>자금조달소요!AB37</f>
        <v>0</v>
      </c>
      <c r="AC27" s="15">
        <f>자금조달소요!AC37</f>
        <v>0</v>
      </c>
      <c r="AD27" s="15">
        <f>자금조달소요!AD37</f>
        <v>0</v>
      </c>
      <c r="AE27" s="15">
        <f>자금조달소요!AE37</f>
        <v>0</v>
      </c>
      <c r="AF27" s="15">
        <f>자금조달소요!AF37</f>
        <v>0</v>
      </c>
      <c r="AG27" s="15">
        <f>자금조달소요!AG37</f>
        <v>0</v>
      </c>
      <c r="AH27" s="15">
        <f>자금조달소요!AH37</f>
        <v>0</v>
      </c>
      <c r="AI27" s="15">
        <f>자금조달소요!AI37</f>
        <v>0</v>
      </c>
      <c r="AJ27" s="15">
        <f>자금조달소요!AJ37</f>
        <v>0</v>
      </c>
      <c r="AK27" s="15">
        <f>자금조달소요!AK37</f>
        <v>0</v>
      </c>
      <c r="AL27" s="15">
        <f>자금조달소요!AL37</f>
        <v>0</v>
      </c>
      <c r="AM27" s="15">
        <f>자금조달소요!AM37</f>
        <v>0</v>
      </c>
      <c r="AN27" s="15">
        <f>자금조달소요!AN37</f>
        <v>0</v>
      </c>
      <c r="AO27" s="15">
        <f>자금조달소요!AO37</f>
        <v>0</v>
      </c>
      <c r="AP27" s="15">
        <f>자금조달소요!AP37</f>
        <v>0</v>
      </c>
      <c r="AQ27" s="15">
        <f>자금조달소요!AQ37</f>
        <v>0</v>
      </c>
      <c r="AR27" s="15">
        <f>자금조달소요!AR37</f>
        <v>0</v>
      </c>
      <c r="AS27" s="15">
        <f>자금조달소요!AS37</f>
        <v>0</v>
      </c>
      <c r="AT27" s="15">
        <f>자금조달소요!AT37</f>
        <v>0</v>
      </c>
      <c r="AU27" s="15">
        <f>자금조달소요!AU37</f>
        <v>0</v>
      </c>
      <c r="AV27" s="15">
        <f>자금조달소요!AV37</f>
        <v>0</v>
      </c>
      <c r="AW27" s="15">
        <f>자금조달소요!AW37</f>
        <v>0</v>
      </c>
      <c r="AX27" s="15">
        <f>자금조달소요!AX37</f>
        <v>0</v>
      </c>
      <c r="AY27" s="15"/>
      <c r="AZ27" s="15"/>
      <c r="BA27" s="15"/>
      <c r="BB27" s="15"/>
    </row>
    <row r="28" spans="2:55">
      <c r="B28" s="11" t="s">
        <v>97</v>
      </c>
      <c r="C28" s="11"/>
      <c r="D28" s="11"/>
      <c r="E28" s="11"/>
      <c r="F28" s="11"/>
      <c r="G28" s="12"/>
      <c r="H28" s="12"/>
      <c r="I28" s="12"/>
      <c r="J28" s="11"/>
      <c r="K28" s="11"/>
      <c r="M28" s="16">
        <f>M21+M25</f>
        <v>1000000</v>
      </c>
      <c r="N28" s="16">
        <f t="shared" ref="N28:AX28" si="43">N21+N25</f>
        <v>1000000</v>
      </c>
      <c r="O28" s="16">
        <f t="shared" si="43"/>
        <v>1238416.8289617486</v>
      </c>
      <c r="P28" s="16">
        <f t="shared" si="43"/>
        <v>1438859.7754098361</v>
      </c>
      <c r="Q28" s="16">
        <f t="shared" si="43"/>
        <v>1519603.1043715847</v>
      </c>
      <c r="R28" s="16">
        <f t="shared" si="43"/>
        <v>1645590.8420765027</v>
      </c>
      <c r="S28" s="16">
        <f t="shared" si="43"/>
        <v>1781566.1710382514</v>
      </c>
      <c r="T28" s="16">
        <f t="shared" si="43"/>
        <v>1836169.9087431694</v>
      </c>
      <c r="U28" s="16">
        <f t="shared" si="43"/>
        <v>2085006.7377049178</v>
      </c>
      <c r="V28" s="16">
        <f t="shared" si="43"/>
        <v>2333843.5666666664</v>
      </c>
      <c r="W28" s="16">
        <f t="shared" si="43"/>
        <v>2414901.3043715847</v>
      </c>
      <c r="X28" s="16">
        <f t="shared" si="43"/>
        <v>2551306.6333333333</v>
      </c>
      <c r="Y28" s="16">
        <f t="shared" si="43"/>
        <v>2656320.3710382516</v>
      </c>
      <c r="Z28" s="16">
        <f t="shared" si="43"/>
        <v>2851902.7</v>
      </c>
      <c r="AA28" s="16">
        <f t="shared" si="43"/>
        <v>3106924.1335205482</v>
      </c>
      <c r="AB28" s="16">
        <f t="shared" si="43"/>
        <v>3312835.8385068495</v>
      </c>
      <c r="AC28" s="16">
        <f t="shared" si="43"/>
        <v>2119566.2410273971</v>
      </c>
      <c r="AD28" s="16">
        <f t="shared" si="43"/>
        <v>757518.81636986276</v>
      </c>
      <c r="AE28" s="16">
        <f t="shared" si="43"/>
        <v>-174944.90110958926</v>
      </c>
      <c r="AF28" s="16">
        <f t="shared" si="43"/>
        <v>-111183.76576712352</v>
      </c>
      <c r="AG28" s="16">
        <f t="shared" si="43"/>
        <v>154567.66775342441</v>
      </c>
      <c r="AH28" s="16">
        <f t="shared" si="43"/>
        <v>420319.10127397231</v>
      </c>
      <c r="AI28" s="16">
        <f t="shared" si="43"/>
        <v>511950.11661643803</v>
      </c>
      <c r="AJ28" s="16">
        <f t="shared" si="43"/>
        <v>659300.49913698598</v>
      </c>
      <c r="AK28" s="16">
        <f t="shared" si="43"/>
        <v>773471.63447945169</v>
      </c>
      <c r="AL28" s="16">
        <f t="shared" si="43"/>
        <v>690203.27809999976</v>
      </c>
      <c r="AM28" s="16">
        <f t="shared" si="43"/>
        <v>962949.21561657509</v>
      </c>
      <c r="AN28" s="16">
        <f t="shared" si="43"/>
        <v>1183677.4416921914</v>
      </c>
      <c r="AO28" s="16">
        <f t="shared" si="43"/>
        <v>1286575.9681787665</v>
      </c>
      <c r="AP28" s="16">
        <f t="shared" si="43"/>
        <v>1433960.0034883555</v>
      </c>
      <c r="AQ28" s="16">
        <f t="shared" si="43"/>
        <v>1592656.5521749309</v>
      </c>
      <c r="AR28" s="16">
        <f t="shared" si="43"/>
        <v>1666289.0090845202</v>
      </c>
      <c r="AS28" s="16">
        <f t="shared" si="43"/>
        <v>1950073.9466010956</v>
      </c>
      <c r="AT28" s="16">
        <f t="shared" si="43"/>
        <v>2233858.8841176713</v>
      </c>
      <c r="AU28" s="16">
        <f t="shared" si="43"/>
        <v>2336851.00542726</v>
      </c>
      <c r="AV28" s="16">
        <f t="shared" si="43"/>
        <v>2495967.5541138351</v>
      </c>
      <c r="AW28" s="16">
        <f t="shared" si="43"/>
        <v>2620010.0110234241</v>
      </c>
      <c r="AX28" s="16">
        <f t="shared" si="43"/>
        <v>1995442.105643</v>
      </c>
      <c r="AY28" s="11"/>
      <c r="AZ28" s="11"/>
      <c r="BA28" s="11"/>
      <c r="BB28" s="11"/>
    </row>
    <row r="30" spans="2:55">
      <c r="B30" s="14" t="s">
        <v>50</v>
      </c>
    </row>
    <row r="31" spans="2:55">
      <c r="B31" s="6" t="s">
        <v>23</v>
      </c>
      <c r="C31" s="6"/>
      <c r="D31" s="6"/>
      <c r="E31" s="6"/>
      <c r="F31" s="6"/>
      <c r="G31" s="10" t="s">
        <v>24</v>
      </c>
      <c r="H31" s="10" t="s">
        <v>25</v>
      </c>
      <c r="I31" s="10" t="s">
        <v>26</v>
      </c>
      <c r="J31" s="10" t="s">
        <v>27</v>
      </c>
      <c r="K31" s="10" t="s">
        <v>28</v>
      </c>
      <c r="M31" s="7">
        <f>M$4</f>
        <v>45291</v>
      </c>
      <c r="N31" s="7">
        <f t="shared" ref="N31:BB31" si="44">N$4</f>
        <v>45322</v>
      </c>
      <c r="O31" s="7">
        <f t="shared" si="44"/>
        <v>45351</v>
      </c>
      <c r="P31" s="7">
        <f t="shared" si="44"/>
        <v>45382</v>
      </c>
      <c r="Q31" s="7">
        <f t="shared" si="44"/>
        <v>45412</v>
      </c>
      <c r="R31" s="7">
        <f t="shared" si="44"/>
        <v>45443</v>
      </c>
      <c r="S31" s="7">
        <f t="shared" si="44"/>
        <v>45473</v>
      </c>
      <c r="T31" s="7">
        <f t="shared" si="44"/>
        <v>45504</v>
      </c>
      <c r="U31" s="7">
        <f t="shared" si="44"/>
        <v>45535</v>
      </c>
      <c r="V31" s="7">
        <f t="shared" si="44"/>
        <v>45565</v>
      </c>
      <c r="W31" s="7">
        <f t="shared" si="44"/>
        <v>45596</v>
      </c>
      <c r="X31" s="7">
        <f t="shared" si="44"/>
        <v>45626</v>
      </c>
      <c r="Y31" s="7">
        <f t="shared" si="44"/>
        <v>45657</v>
      </c>
      <c r="Z31" s="7">
        <f t="shared" si="44"/>
        <v>45688</v>
      </c>
      <c r="AA31" s="7">
        <f t="shared" si="44"/>
        <v>45716</v>
      </c>
      <c r="AB31" s="7">
        <f t="shared" si="44"/>
        <v>45747</v>
      </c>
      <c r="AC31" s="7">
        <f t="shared" si="44"/>
        <v>45777</v>
      </c>
      <c r="AD31" s="7">
        <f t="shared" si="44"/>
        <v>45808</v>
      </c>
      <c r="AE31" s="7">
        <f t="shared" si="44"/>
        <v>45838</v>
      </c>
      <c r="AF31" s="7">
        <f t="shared" si="44"/>
        <v>45869</v>
      </c>
      <c r="AG31" s="7">
        <f t="shared" si="44"/>
        <v>45900</v>
      </c>
      <c r="AH31" s="7">
        <f t="shared" si="44"/>
        <v>45930</v>
      </c>
      <c r="AI31" s="7">
        <f t="shared" si="44"/>
        <v>45961</v>
      </c>
      <c r="AJ31" s="7">
        <f t="shared" si="44"/>
        <v>45991</v>
      </c>
      <c r="AK31" s="7">
        <f t="shared" si="44"/>
        <v>46022</v>
      </c>
      <c r="AL31" s="7">
        <f t="shared" si="44"/>
        <v>46053</v>
      </c>
      <c r="AM31" s="7">
        <f t="shared" si="44"/>
        <v>46081</v>
      </c>
      <c r="AN31" s="7">
        <f t="shared" si="44"/>
        <v>46112</v>
      </c>
      <c r="AO31" s="7">
        <f t="shared" si="44"/>
        <v>46142</v>
      </c>
      <c r="AP31" s="7">
        <f t="shared" si="44"/>
        <v>46173</v>
      </c>
      <c r="AQ31" s="7">
        <f t="shared" si="44"/>
        <v>46203</v>
      </c>
      <c r="AR31" s="7">
        <f t="shared" si="44"/>
        <v>46234</v>
      </c>
      <c r="AS31" s="7">
        <f t="shared" si="44"/>
        <v>46265</v>
      </c>
      <c r="AT31" s="7">
        <f t="shared" si="44"/>
        <v>46295</v>
      </c>
      <c r="AU31" s="7">
        <f t="shared" si="44"/>
        <v>46326</v>
      </c>
      <c r="AV31" s="7">
        <f t="shared" si="44"/>
        <v>46356</v>
      </c>
      <c r="AW31" s="7">
        <f t="shared" si="44"/>
        <v>46387</v>
      </c>
      <c r="AX31" s="7">
        <f t="shared" si="44"/>
        <v>46418</v>
      </c>
      <c r="AY31" s="7">
        <f t="shared" si="44"/>
        <v>46446</v>
      </c>
      <c r="AZ31" s="7">
        <f t="shared" si="44"/>
        <v>46477</v>
      </c>
      <c r="BA31" s="7">
        <f t="shared" si="44"/>
        <v>46507</v>
      </c>
      <c r="BB31" s="7">
        <f t="shared" si="44"/>
        <v>46538</v>
      </c>
      <c r="BC31" s="2"/>
    </row>
    <row r="32" spans="2:55">
      <c r="B32" s="11" t="s">
        <v>41</v>
      </c>
      <c r="C32" s="11"/>
      <c r="D32" s="11"/>
      <c r="E32" s="11"/>
      <c r="F32" s="11"/>
      <c r="G32" s="12"/>
      <c r="H32" s="12"/>
      <c r="I32" s="12"/>
      <c r="J32" s="11"/>
      <c r="K32" s="11"/>
      <c r="M32" s="16">
        <f>SUM(M33:M35)</f>
        <v>0</v>
      </c>
      <c r="N32" s="16">
        <f t="shared" ref="N32:AX32" si="45">SUM(N33:N35)</f>
        <v>444230</v>
      </c>
      <c r="O32" s="16">
        <f t="shared" si="45"/>
        <v>392080</v>
      </c>
      <c r="P32" s="16">
        <f t="shared" si="45"/>
        <v>305040</v>
      </c>
      <c r="Q32" s="16">
        <f t="shared" si="45"/>
        <v>295200</v>
      </c>
      <c r="R32" s="16">
        <f t="shared" si="45"/>
        <v>311240</v>
      </c>
      <c r="S32" s="16">
        <f t="shared" si="45"/>
        <v>268800</v>
      </c>
      <c r="T32" s="16">
        <f t="shared" si="45"/>
        <v>444230</v>
      </c>
      <c r="U32" s="16">
        <f t="shared" si="45"/>
        <v>444230</v>
      </c>
      <c r="V32" s="16">
        <f t="shared" si="45"/>
        <v>301200</v>
      </c>
      <c r="W32" s="16">
        <f t="shared" si="45"/>
        <v>311240</v>
      </c>
      <c r="X32" s="16">
        <f t="shared" si="45"/>
        <v>268800</v>
      </c>
      <c r="Y32" s="16">
        <f t="shared" si="45"/>
        <v>451980</v>
      </c>
      <c r="Z32" s="16">
        <f t="shared" si="45"/>
        <v>466441.5</v>
      </c>
      <c r="AA32" s="16">
        <f t="shared" si="45"/>
        <v>397488</v>
      </c>
      <c r="AB32" s="16">
        <f t="shared" si="45"/>
        <v>216132</v>
      </c>
      <c r="AC32" s="16">
        <f t="shared" si="45"/>
        <v>189000</v>
      </c>
      <c r="AD32" s="16">
        <f t="shared" si="45"/>
        <v>229152</v>
      </c>
      <c r="AE32" s="16">
        <f t="shared" si="45"/>
        <v>282240</v>
      </c>
      <c r="AF32" s="16">
        <f t="shared" si="45"/>
        <v>466441.5</v>
      </c>
      <c r="AG32" s="16">
        <f t="shared" si="45"/>
        <v>466441.5</v>
      </c>
      <c r="AH32" s="16">
        <f t="shared" si="45"/>
        <v>316260</v>
      </c>
      <c r="AI32" s="16">
        <f t="shared" si="45"/>
        <v>326802</v>
      </c>
      <c r="AJ32" s="16">
        <f t="shared" si="45"/>
        <v>282240</v>
      </c>
      <c r="AK32" s="16">
        <f t="shared" si="45"/>
        <v>474579</v>
      </c>
      <c r="AL32" s="16">
        <f t="shared" si="45"/>
        <v>489763.57500000001</v>
      </c>
      <c r="AM32" s="16">
        <f t="shared" si="45"/>
        <v>417362.4</v>
      </c>
      <c r="AN32" s="16">
        <f t="shared" si="45"/>
        <v>336306.6</v>
      </c>
      <c r="AO32" s="16">
        <f t="shared" si="45"/>
        <v>325458</v>
      </c>
      <c r="AP32" s="16">
        <f t="shared" si="45"/>
        <v>343142.1</v>
      </c>
      <c r="AQ32" s="16">
        <f t="shared" si="45"/>
        <v>296352</v>
      </c>
      <c r="AR32" s="16">
        <f t="shared" si="45"/>
        <v>489763.57500000001</v>
      </c>
      <c r="AS32" s="16">
        <f t="shared" si="45"/>
        <v>489763.57500000001</v>
      </c>
      <c r="AT32" s="16">
        <f t="shared" si="45"/>
        <v>332073</v>
      </c>
      <c r="AU32" s="16">
        <f t="shared" si="45"/>
        <v>343142.1</v>
      </c>
      <c r="AV32" s="16">
        <f t="shared" si="45"/>
        <v>296352</v>
      </c>
      <c r="AW32" s="16">
        <f t="shared" si="45"/>
        <v>498307.95</v>
      </c>
      <c r="AX32" s="16">
        <f t="shared" si="45"/>
        <v>0</v>
      </c>
      <c r="AY32" s="11"/>
      <c r="AZ32" s="11"/>
      <c r="BA32" s="11"/>
      <c r="BB32" s="11"/>
    </row>
    <row r="33" spans="2:55">
      <c r="B33" s="11"/>
      <c r="C33" t="s">
        <v>5</v>
      </c>
      <c r="M33" s="15">
        <f>운영수입!M15</f>
        <v>0</v>
      </c>
      <c r="N33" s="15">
        <f>운영수입!N15</f>
        <v>145080</v>
      </c>
      <c r="O33" s="15">
        <f>운영수입!O15</f>
        <v>128180</v>
      </c>
      <c r="P33" s="15">
        <f>운영수입!P15</f>
        <v>99200</v>
      </c>
      <c r="Q33" s="15">
        <f>운영수입!Q15</f>
        <v>96000</v>
      </c>
      <c r="R33" s="15">
        <f>운영수입!R15</f>
        <v>99200</v>
      </c>
      <c r="S33" s="15">
        <f>운영수입!S15</f>
        <v>84000</v>
      </c>
      <c r="T33" s="15">
        <f>운영수입!T15</f>
        <v>145080</v>
      </c>
      <c r="U33" s="15">
        <f>운영수입!U15</f>
        <v>145080</v>
      </c>
      <c r="V33" s="15">
        <f>운영수입!V15</f>
        <v>96000</v>
      </c>
      <c r="W33" s="15">
        <f>운영수입!W15</f>
        <v>99200</v>
      </c>
      <c r="X33" s="15">
        <f>운영수입!X15</f>
        <v>84000</v>
      </c>
      <c r="Y33" s="15">
        <f>운영수입!Y15</f>
        <v>145080</v>
      </c>
      <c r="Z33" s="15">
        <f>운영수입!Z15</f>
        <v>152334</v>
      </c>
      <c r="AA33" s="15">
        <f>운영수입!AA15</f>
        <v>129948</v>
      </c>
      <c r="AB33" s="15">
        <f>운영수입!AB15</f>
        <v>0</v>
      </c>
      <c r="AC33" s="15">
        <f>운영수입!AC15</f>
        <v>100800</v>
      </c>
      <c r="AD33" s="15">
        <f>운영수입!AD15</f>
        <v>104160</v>
      </c>
      <c r="AE33" s="15">
        <f>운영수입!AE15</f>
        <v>88200</v>
      </c>
      <c r="AF33" s="15">
        <f>운영수입!AF15</f>
        <v>152334</v>
      </c>
      <c r="AG33" s="15">
        <f>운영수입!AG15</f>
        <v>152334</v>
      </c>
      <c r="AH33" s="15">
        <f>운영수입!AH15</f>
        <v>100800</v>
      </c>
      <c r="AI33" s="15">
        <f>운영수입!AI15</f>
        <v>104160</v>
      </c>
      <c r="AJ33" s="15">
        <f>운영수입!AJ15</f>
        <v>88200</v>
      </c>
      <c r="AK33" s="15">
        <f>운영수입!AK15</f>
        <v>152334</v>
      </c>
      <c r="AL33" s="15">
        <f>운영수입!AL15</f>
        <v>159950.70000000001</v>
      </c>
      <c r="AM33" s="15">
        <f>운영수입!AM15</f>
        <v>136445.4</v>
      </c>
      <c r="AN33" s="15">
        <f>운영수입!AN15</f>
        <v>109368</v>
      </c>
      <c r="AO33" s="15">
        <f>운영수입!AO15</f>
        <v>105840</v>
      </c>
      <c r="AP33" s="15">
        <f>운영수입!AP15</f>
        <v>109368</v>
      </c>
      <c r="AQ33" s="15">
        <f>운영수입!AQ15</f>
        <v>92610</v>
      </c>
      <c r="AR33" s="15">
        <f>운영수입!AR15</f>
        <v>159950.70000000001</v>
      </c>
      <c r="AS33" s="15">
        <f>운영수입!AS15</f>
        <v>159950.70000000001</v>
      </c>
      <c r="AT33" s="15">
        <f>운영수입!AT15</f>
        <v>105840</v>
      </c>
      <c r="AU33" s="15">
        <f>운영수입!AU15</f>
        <v>109368</v>
      </c>
      <c r="AV33" s="15">
        <f>운영수입!AV15</f>
        <v>92610</v>
      </c>
      <c r="AW33" s="15">
        <f>운영수입!AW15</f>
        <v>159950.70000000001</v>
      </c>
      <c r="AX33" s="15">
        <f>운영수입!AX15</f>
        <v>0</v>
      </c>
      <c r="AY33" s="15"/>
      <c r="AZ33" s="15"/>
      <c r="BA33" s="15"/>
      <c r="BB33" s="15"/>
    </row>
    <row r="34" spans="2:55">
      <c r="B34" s="11"/>
      <c r="C34" t="s">
        <v>6</v>
      </c>
      <c r="H34" s="1"/>
      <c r="M34" s="15">
        <f>운영수입!M16</f>
        <v>0</v>
      </c>
      <c r="N34" s="15">
        <f>운영수입!N16</f>
        <v>167400</v>
      </c>
      <c r="O34" s="15">
        <f>운영수입!O16</f>
        <v>147900</v>
      </c>
      <c r="P34" s="15">
        <f>운영수입!P16</f>
        <v>119040</v>
      </c>
      <c r="Q34" s="15">
        <f>운영수입!Q16</f>
        <v>115200</v>
      </c>
      <c r="R34" s="15">
        <f>운영수입!R16</f>
        <v>119040</v>
      </c>
      <c r="S34" s="15">
        <f>운영수입!S16</f>
        <v>100800</v>
      </c>
      <c r="T34" s="15">
        <f>운영수입!T16</f>
        <v>167400</v>
      </c>
      <c r="U34" s="15">
        <f>운영수입!U16</f>
        <v>167400</v>
      </c>
      <c r="V34" s="15">
        <f>운영수입!V16</f>
        <v>115200</v>
      </c>
      <c r="W34" s="15">
        <f>운영수입!W16</f>
        <v>119040</v>
      </c>
      <c r="X34" s="15">
        <f>운영수입!X16</f>
        <v>100800</v>
      </c>
      <c r="Y34" s="15">
        <f>운영수입!Y16</f>
        <v>167400</v>
      </c>
      <c r="Z34" s="15">
        <f>운영수입!Z16</f>
        <v>175770</v>
      </c>
      <c r="AA34" s="15">
        <f>운영수입!AA16</f>
        <v>149940</v>
      </c>
      <c r="AB34" s="15">
        <f>운영수입!AB16</f>
        <v>124992</v>
      </c>
      <c r="AC34" s="15">
        <f>운영수입!AC16</f>
        <v>0</v>
      </c>
      <c r="AD34" s="15">
        <f>운영수입!AD16</f>
        <v>124992</v>
      </c>
      <c r="AE34" s="15">
        <f>운영수입!AE16</f>
        <v>105840</v>
      </c>
      <c r="AF34" s="15">
        <f>운영수입!AF16</f>
        <v>175770</v>
      </c>
      <c r="AG34" s="15">
        <f>운영수입!AG16</f>
        <v>175770</v>
      </c>
      <c r="AH34" s="15">
        <f>운영수입!AH16</f>
        <v>120960</v>
      </c>
      <c r="AI34" s="15">
        <f>운영수입!AI16</f>
        <v>124992</v>
      </c>
      <c r="AJ34" s="15">
        <f>운영수입!AJ16</f>
        <v>105840</v>
      </c>
      <c r="AK34" s="15">
        <f>운영수입!AK16</f>
        <v>175770</v>
      </c>
      <c r="AL34" s="15">
        <f>운영수입!AL16</f>
        <v>184558.5</v>
      </c>
      <c r="AM34" s="15">
        <f>운영수입!AM16</f>
        <v>157437</v>
      </c>
      <c r="AN34" s="15">
        <f>운영수입!AN16</f>
        <v>131241.60000000001</v>
      </c>
      <c r="AO34" s="15">
        <f>운영수입!AO16</f>
        <v>127008</v>
      </c>
      <c r="AP34" s="15">
        <f>운영수입!AP16</f>
        <v>131241.60000000001</v>
      </c>
      <c r="AQ34" s="15">
        <f>운영수입!AQ16</f>
        <v>111132</v>
      </c>
      <c r="AR34" s="15">
        <f>운영수입!AR16</f>
        <v>184558.5</v>
      </c>
      <c r="AS34" s="15">
        <f>운영수입!AS16</f>
        <v>184558.5</v>
      </c>
      <c r="AT34" s="15">
        <f>운영수입!AT16</f>
        <v>127008</v>
      </c>
      <c r="AU34" s="15">
        <f>운영수입!AU16</f>
        <v>131241.60000000001</v>
      </c>
      <c r="AV34" s="15">
        <f>운영수입!AV16</f>
        <v>111132</v>
      </c>
      <c r="AW34" s="15">
        <f>운영수입!AW16</f>
        <v>184558.5</v>
      </c>
      <c r="AX34" s="15">
        <f>운영수입!AX16</f>
        <v>0</v>
      </c>
      <c r="AY34" s="15"/>
      <c r="AZ34" s="15"/>
      <c r="BA34" s="15"/>
      <c r="BB34" s="15"/>
    </row>
    <row r="35" spans="2:55">
      <c r="B35" s="11"/>
      <c r="C35" t="s">
        <v>7</v>
      </c>
      <c r="H35" s="1"/>
      <c r="M35" s="15">
        <f>운영수입!M17</f>
        <v>0</v>
      </c>
      <c r="N35" s="15">
        <f>운영수입!N17</f>
        <v>131750</v>
      </c>
      <c r="O35" s="15">
        <f>운영수입!O17</f>
        <v>116000</v>
      </c>
      <c r="P35" s="15">
        <f>운영수입!P17</f>
        <v>86800</v>
      </c>
      <c r="Q35" s="15">
        <f>운영수입!Q17</f>
        <v>84000</v>
      </c>
      <c r="R35" s="15">
        <f>운영수입!R17</f>
        <v>93000</v>
      </c>
      <c r="S35" s="15">
        <f>운영수입!S17</f>
        <v>84000</v>
      </c>
      <c r="T35" s="15">
        <f>운영수입!T17</f>
        <v>131750</v>
      </c>
      <c r="U35" s="15">
        <f>운영수입!U17</f>
        <v>131750</v>
      </c>
      <c r="V35" s="15">
        <f>운영수입!V17</f>
        <v>90000</v>
      </c>
      <c r="W35" s="15">
        <f>운영수입!W17</f>
        <v>93000</v>
      </c>
      <c r="X35" s="15">
        <f>운영수입!X17</f>
        <v>84000</v>
      </c>
      <c r="Y35" s="15">
        <f>운영수입!Y17</f>
        <v>139500</v>
      </c>
      <c r="Z35" s="15">
        <f>운영수입!Z17</f>
        <v>138337.5</v>
      </c>
      <c r="AA35" s="15">
        <f>운영수입!AA17</f>
        <v>117600</v>
      </c>
      <c r="AB35" s="15">
        <f>운영수입!AB17</f>
        <v>91140</v>
      </c>
      <c r="AC35" s="15">
        <f>운영수입!AC17</f>
        <v>88200</v>
      </c>
      <c r="AD35" s="15">
        <f>운영수입!AD17</f>
        <v>0</v>
      </c>
      <c r="AE35" s="15">
        <f>운영수입!AE17</f>
        <v>88200</v>
      </c>
      <c r="AF35" s="15">
        <f>운영수입!AF17</f>
        <v>138337.5</v>
      </c>
      <c r="AG35" s="15">
        <f>운영수입!AG17</f>
        <v>138337.5</v>
      </c>
      <c r="AH35" s="15">
        <f>운영수입!AH17</f>
        <v>94500</v>
      </c>
      <c r="AI35" s="15">
        <f>운영수입!AI17</f>
        <v>97650</v>
      </c>
      <c r="AJ35" s="15">
        <f>운영수입!AJ17</f>
        <v>88200</v>
      </c>
      <c r="AK35" s="15">
        <f>운영수입!AK17</f>
        <v>146475</v>
      </c>
      <c r="AL35" s="15">
        <f>운영수입!AL17</f>
        <v>145254.375</v>
      </c>
      <c r="AM35" s="15">
        <f>운영수입!AM17</f>
        <v>123480</v>
      </c>
      <c r="AN35" s="15">
        <f>운영수입!AN17</f>
        <v>95697</v>
      </c>
      <c r="AO35" s="15">
        <f>운영수입!AO17</f>
        <v>92610</v>
      </c>
      <c r="AP35" s="15">
        <f>운영수입!AP17</f>
        <v>102532.5</v>
      </c>
      <c r="AQ35" s="15">
        <f>운영수입!AQ17</f>
        <v>92610</v>
      </c>
      <c r="AR35" s="15">
        <f>운영수입!AR17</f>
        <v>145254.375</v>
      </c>
      <c r="AS35" s="15">
        <f>운영수입!AS17</f>
        <v>145254.375</v>
      </c>
      <c r="AT35" s="15">
        <f>운영수입!AT17</f>
        <v>99225</v>
      </c>
      <c r="AU35" s="15">
        <f>운영수입!AU17</f>
        <v>102532.5</v>
      </c>
      <c r="AV35" s="15">
        <f>운영수입!AV17</f>
        <v>92610</v>
      </c>
      <c r="AW35" s="15">
        <f>운영수입!AW17</f>
        <v>153798.75</v>
      </c>
      <c r="AX35" s="15">
        <f>운영수입!AX17</f>
        <v>0</v>
      </c>
      <c r="AY35" s="15"/>
      <c r="AZ35" s="15"/>
      <c r="BA35" s="15"/>
      <c r="BB35" s="15"/>
    </row>
    <row r="36" spans="2:55">
      <c r="B36" s="11" t="s">
        <v>97</v>
      </c>
      <c r="C36" s="11"/>
      <c r="D36" s="11"/>
      <c r="E36" s="11"/>
      <c r="F36" s="11"/>
      <c r="G36" s="12"/>
      <c r="H36" s="12"/>
      <c r="I36" s="12"/>
      <c r="J36" s="11"/>
      <c r="K36" s="11"/>
      <c r="M36" s="16">
        <f>M28+M32</f>
        <v>1000000</v>
      </c>
      <c r="N36" s="16">
        <f>N28+N32</f>
        <v>1444230</v>
      </c>
      <c r="O36" s="16">
        <f t="shared" ref="O36:AX36" si="46">O28+O32</f>
        <v>1630496.8289617486</v>
      </c>
      <c r="P36" s="16">
        <f t="shared" si="46"/>
        <v>1743899.7754098361</v>
      </c>
      <c r="Q36" s="16">
        <f t="shared" si="46"/>
        <v>1814803.1043715847</v>
      </c>
      <c r="R36" s="16">
        <f t="shared" si="46"/>
        <v>1956830.8420765027</v>
      </c>
      <c r="S36" s="16">
        <f t="shared" si="46"/>
        <v>2050366.1710382514</v>
      </c>
      <c r="T36" s="16">
        <f t="shared" si="46"/>
        <v>2280399.9087431692</v>
      </c>
      <c r="U36" s="16">
        <f t="shared" si="46"/>
        <v>2529236.7377049178</v>
      </c>
      <c r="V36" s="16">
        <f t="shared" si="46"/>
        <v>2635043.5666666664</v>
      </c>
      <c r="W36" s="16">
        <f t="shared" si="46"/>
        <v>2726141.3043715847</v>
      </c>
      <c r="X36" s="16">
        <f t="shared" si="46"/>
        <v>2820106.6333333333</v>
      </c>
      <c r="Y36" s="16">
        <f t="shared" si="46"/>
        <v>3108300.3710382516</v>
      </c>
      <c r="Z36" s="16">
        <f t="shared" si="46"/>
        <v>3318344.2</v>
      </c>
      <c r="AA36" s="16">
        <f t="shared" si="46"/>
        <v>3504412.1335205482</v>
      </c>
      <c r="AB36" s="16">
        <f t="shared" si="46"/>
        <v>3528967.8385068495</v>
      </c>
      <c r="AC36" s="16">
        <f t="shared" si="46"/>
        <v>2308566.2410273971</v>
      </c>
      <c r="AD36" s="16">
        <f t="shared" si="46"/>
        <v>986670.81636986276</v>
      </c>
      <c r="AE36" s="16">
        <f t="shared" si="46"/>
        <v>107295.09889041074</v>
      </c>
      <c r="AF36" s="16">
        <f t="shared" si="46"/>
        <v>355257.73423287645</v>
      </c>
      <c r="AG36" s="16">
        <f t="shared" si="46"/>
        <v>621009.16775342438</v>
      </c>
      <c r="AH36" s="16">
        <f t="shared" si="46"/>
        <v>736579.10127397231</v>
      </c>
      <c r="AI36" s="16">
        <f t="shared" si="46"/>
        <v>838752.11661643803</v>
      </c>
      <c r="AJ36" s="16">
        <f t="shared" si="46"/>
        <v>941540.49913698598</v>
      </c>
      <c r="AK36" s="16">
        <f t="shared" si="46"/>
        <v>1248050.6344794517</v>
      </c>
      <c r="AL36" s="16">
        <f t="shared" si="46"/>
        <v>1179966.8530999997</v>
      </c>
      <c r="AM36" s="16">
        <f t="shared" si="46"/>
        <v>1380311.6156165751</v>
      </c>
      <c r="AN36" s="16">
        <f t="shared" si="46"/>
        <v>1519984.0416921913</v>
      </c>
      <c r="AO36" s="16">
        <f t="shared" si="46"/>
        <v>1612033.9681787665</v>
      </c>
      <c r="AP36" s="16">
        <f t="shared" si="46"/>
        <v>1777102.1034883554</v>
      </c>
      <c r="AQ36" s="16">
        <f t="shared" si="46"/>
        <v>1889008.5521749309</v>
      </c>
      <c r="AR36" s="16">
        <f t="shared" si="46"/>
        <v>2156052.5840845201</v>
      </c>
      <c r="AS36" s="16">
        <f t="shared" si="46"/>
        <v>2439837.5216010958</v>
      </c>
      <c r="AT36" s="16">
        <f t="shared" si="46"/>
        <v>2565931.8841176713</v>
      </c>
      <c r="AU36" s="16">
        <f t="shared" si="46"/>
        <v>2679993.10542726</v>
      </c>
      <c r="AV36" s="16">
        <f t="shared" si="46"/>
        <v>2792319.5541138351</v>
      </c>
      <c r="AW36" s="16">
        <f t="shared" si="46"/>
        <v>3118317.9610234243</v>
      </c>
      <c r="AX36" s="16">
        <f t="shared" si="46"/>
        <v>1995442.105643</v>
      </c>
      <c r="AY36" s="11"/>
      <c r="AZ36" s="11"/>
      <c r="BA36" s="11"/>
      <c r="BB36" s="11"/>
    </row>
    <row r="38" spans="2:55">
      <c r="B38" s="14" t="s">
        <v>51</v>
      </c>
    </row>
    <row r="39" spans="2:55">
      <c r="B39" s="6" t="s">
        <v>23</v>
      </c>
      <c r="C39" s="6"/>
      <c r="D39" s="6"/>
      <c r="E39" s="6"/>
      <c r="F39" s="6"/>
      <c r="G39" s="10" t="s">
        <v>24</v>
      </c>
      <c r="H39" s="10" t="s">
        <v>25</v>
      </c>
      <c r="I39" s="10" t="s">
        <v>26</v>
      </c>
      <c r="J39" s="10" t="s">
        <v>27</v>
      </c>
      <c r="K39" s="10" t="s">
        <v>28</v>
      </c>
      <c r="M39" s="7">
        <f>M$4</f>
        <v>45291</v>
      </c>
      <c r="N39" s="7">
        <f t="shared" ref="N39:BB39" si="47">N$4</f>
        <v>45322</v>
      </c>
      <c r="O39" s="7">
        <f t="shared" si="47"/>
        <v>45351</v>
      </c>
      <c r="P39" s="7">
        <f t="shared" si="47"/>
        <v>45382</v>
      </c>
      <c r="Q39" s="7">
        <f t="shared" si="47"/>
        <v>45412</v>
      </c>
      <c r="R39" s="7">
        <f t="shared" si="47"/>
        <v>45443</v>
      </c>
      <c r="S39" s="7">
        <f t="shared" si="47"/>
        <v>45473</v>
      </c>
      <c r="T39" s="7">
        <f t="shared" si="47"/>
        <v>45504</v>
      </c>
      <c r="U39" s="7">
        <f t="shared" si="47"/>
        <v>45535</v>
      </c>
      <c r="V39" s="7">
        <f t="shared" si="47"/>
        <v>45565</v>
      </c>
      <c r="W39" s="7">
        <f t="shared" si="47"/>
        <v>45596</v>
      </c>
      <c r="X39" s="7">
        <f t="shared" si="47"/>
        <v>45626</v>
      </c>
      <c r="Y39" s="7">
        <f t="shared" si="47"/>
        <v>45657</v>
      </c>
      <c r="Z39" s="7">
        <f t="shared" si="47"/>
        <v>45688</v>
      </c>
      <c r="AA39" s="7">
        <f t="shared" si="47"/>
        <v>45716</v>
      </c>
      <c r="AB39" s="7">
        <f t="shared" si="47"/>
        <v>45747</v>
      </c>
      <c r="AC39" s="7">
        <f t="shared" si="47"/>
        <v>45777</v>
      </c>
      <c r="AD39" s="7">
        <f t="shared" si="47"/>
        <v>45808</v>
      </c>
      <c r="AE39" s="7">
        <f t="shared" si="47"/>
        <v>45838</v>
      </c>
      <c r="AF39" s="7">
        <f t="shared" si="47"/>
        <v>45869</v>
      </c>
      <c r="AG39" s="7">
        <f t="shared" si="47"/>
        <v>45900</v>
      </c>
      <c r="AH39" s="7">
        <f t="shared" si="47"/>
        <v>45930</v>
      </c>
      <c r="AI39" s="7">
        <f t="shared" si="47"/>
        <v>45961</v>
      </c>
      <c r="AJ39" s="7">
        <f t="shared" si="47"/>
        <v>45991</v>
      </c>
      <c r="AK39" s="7">
        <f t="shared" si="47"/>
        <v>46022</v>
      </c>
      <c r="AL39" s="7">
        <f t="shared" si="47"/>
        <v>46053</v>
      </c>
      <c r="AM39" s="7">
        <f t="shared" si="47"/>
        <v>46081</v>
      </c>
      <c r="AN39" s="7">
        <f t="shared" si="47"/>
        <v>46112</v>
      </c>
      <c r="AO39" s="7">
        <f t="shared" si="47"/>
        <v>46142</v>
      </c>
      <c r="AP39" s="7">
        <f t="shared" si="47"/>
        <v>46173</v>
      </c>
      <c r="AQ39" s="7">
        <f t="shared" si="47"/>
        <v>46203</v>
      </c>
      <c r="AR39" s="7">
        <f t="shared" si="47"/>
        <v>46234</v>
      </c>
      <c r="AS39" s="7">
        <f t="shared" si="47"/>
        <v>46265</v>
      </c>
      <c r="AT39" s="7">
        <f t="shared" si="47"/>
        <v>46295</v>
      </c>
      <c r="AU39" s="7">
        <f t="shared" si="47"/>
        <v>46326</v>
      </c>
      <c r="AV39" s="7">
        <f t="shared" si="47"/>
        <v>46356</v>
      </c>
      <c r="AW39" s="7">
        <f t="shared" si="47"/>
        <v>46387</v>
      </c>
      <c r="AX39" s="7">
        <f t="shared" si="47"/>
        <v>46418</v>
      </c>
      <c r="AY39" s="7">
        <f t="shared" si="47"/>
        <v>46446</v>
      </c>
      <c r="AZ39" s="7">
        <f t="shared" si="47"/>
        <v>46477</v>
      </c>
      <c r="BA39" s="7">
        <f t="shared" si="47"/>
        <v>46507</v>
      </c>
      <c r="BB39" s="7">
        <f t="shared" si="47"/>
        <v>46538</v>
      </c>
      <c r="BC39" s="2"/>
    </row>
    <row r="40" spans="2:55">
      <c r="B40" s="11" t="s">
        <v>51</v>
      </c>
      <c r="C40" s="11"/>
      <c r="D40" s="11"/>
      <c r="E40" s="11"/>
      <c r="F40" s="11"/>
      <c r="G40" s="12"/>
      <c r="H40" s="12"/>
      <c r="I40" s="12"/>
      <c r="J40" s="11"/>
      <c r="K40" s="11"/>
      <c r="M40" s="16">
        <f>SUM(M41:M43)</f>
        <v>0</v>
      </c>
      <c r="N40" s="16">
        <f>SUM(N41:N43)</f>
        <v>-159953.97103825136</v>
      </c>
      <c r="O40" s="16">
        <f t="shared" ref="O40" si="48">SUM(O41:O43)</f>
        <v>-148919.85355191256</v>
      </c>
      <c r="P40" s="16">
        <f t="shared" ref="P40" si="49">SUM(P41:P43)</f>
        <v>-128896.27103825136</v>
      </c>
      <c r="Q40" s="16">
        <f t="shared" ref="Q40" si="50">SUM(Q41:Q43)</f>
        <v>-125480.26229508196</v>
      </c>
      <c r="R40" s="16">
        <f t="shared" ref="R40" si="51">SUM(R41:R43)</f>
        <v>-130012.27103825136</v>
      </c>
      <c r="S40" s="16">
        <f t="shared" ref="S40" si="52">SUM(S41:S43)</f>
        <v>-120728.26229508196</v>
      </c>
      <c r="T40" s="16">
        <f t="shared" ref="T40" si="53">SUM(T41:T43)</f>
        <v>-149953.97103825136</v>
      </c>
      <c r="U40" s="16">
        <f t="shared" ref="U40" si="54">SUM(U41:U43)</f>
        <v>-149953.97103825136</v>
      </c>
      <c r="V40" s="16">
        <f t="shared" ref="V40" si="55">SUM(V41:V43)</f>
        <v>-126560.26229508196</v>
      </c>
      <c r="W40" s="16">
        <f t="shared" ref="W40" si="56">SUM(W41:W43)</f>
        <v>-130012.27103825136</v>
      </c>
      <c r="X40" s="16">
        <f t="shared" ref="X40" si="57">SUM(X41:X43)</f>
        <v>-120728.26229508196</v>
      </c>
      <c r="Y40" s="16">
        <f t="shared" ref="Y40" si="58">SUM(Y41:Y43)</f>
        <v>-161116.47103825136</v>
      </c>
      <c r="Z40" s="16">
        <f t="shared" ref="Z40" si="59">SUM(Z41:Z43)</f>
        <v>-166185.59047945205</v>
      </c>
      <c r="AA40" s="16">
        <f t="shared" ref="AA40" si="60">SUM(AA41:AA43)</f>
        <v>-150906.18301369861</v>
      </c>
      <c r="AB40" s="16">
        <f t="shared" ref="AB40" si="61">SUM(AB41:AB43)</f>
        <v>-115661.44547945206</v>
      </c>
      <c r="AC40" s="16">
        <f t="shared" ref="AC40" si="62">SUM(AC41:AC43)</f>
        <v>-109123.42465753425</v>
      </c>
      <c r="AD40" s="16">
        <f t="shared" ref="AD40" si="63">SUM(AD41:AD43)</f>
        <v>-117967.84547945205</v>
      </c>
      <c r="AE40" s="16">
        <f t="shared" ref="AE40" si="64">SUM(AE41:AE43)</f>
        <v>-125640.22465753426</v>
      </c>
      <c r="AF40" s="16">
        <f t="shared" ref="AF40" si="65">SUM(AF41:AF43)</f>
        <v>-155885.59047945205</v>
      </c>
      <c r="AG40" s="16">
        <f t="shared" ref="AG40" si="66">SUM(AG41:AG43)</f>
        <v>-155885.59047945205</v>
      </c>
      <c r="AH40" s="16">
        <f t="shared" ref="AH40" si="67">SUM(AH41:AH43)</f>
        <v>-131666.62465753424</v>
      </c>
      <c r="AI40" s="16">
        <f t="shared" ref="AI40" si="68">SUM(AI41:AI43)</f>
        <v>-135265.84547945205</v>
      </c>
      <c r="AJ40" s="16">
        <f t="shared" ref="AJ40" si="69">SUM(AJ41:AJ43)</f>
        <v>-125640.22465753426</v>
      </c>
      <c r="AK40" s="16">
        <f t="shared" ref="AK40" si="70">SUM(AK41:AK43)</f>
        <v>-167387.61547945207</v>
      </c>
      <c r="AL40" s="16">
        <f t="shared" ref="AL40" si="71">SUM(AL41:AL43)</f>
        <v>-172524.72720342467</v>
      </c>
      <c r="AM40" s="16">
        <f t="shared" ref="AM40" si="72">SUM(AM41:AM43)</f>
        <v>-156641.65856438357</v>
      </c>
      <c r="AN40" s="16">
        <f t="shared" ref="AN40" si="73">SUM(AN41:AN43)</f>
        <v>-139401.90415342466</v>
      </c>
      <c r="AO40" s="16">
        <f t="shared" ref="AO40" si="74">SUM(AO41:AO43)</f>
        <v>-135692.18789041098</v>
      </c>
      <c r="AP40" s="16">
        <f t="shared" ref="AP40" si="75">SUM(AP41:AP43)</f>
        <v>-140593.60615342465</v>
      </c>
      <c r="AQ40" s="16">
        <f t="shared" ref="AQ40" si="76">SUM(AQ41:AQ43)</f>
        <v>-130617.84389041096</v>
      </c>
      <c r="AR40" s="16">
        <f t="shared" ref="AR40" si="77">SUM(AR41:AR43)</f>
        <v>-161915.72720342467</v>
      </c>
      <c r="AS40" s="16">
        <f t="shared" ref="AS40" si="78">SUM(AS41:AS43)</f>
        <v>-161915.72720342467</v>
      </c>
      <c r="AT40" s="16">
        <f t="shared" ref="AT40" si="79">SUM(AT41:AT43)</f>
        <v>-136845.44789041096</v>
      </c>
      <c r="AU40" s="16">
        <f t="shared" ref="AU40" si="80">SUM(AU41:AU43)</f>
        <v>-140593.60615342465</v>
      </c>
      <c r="AV40" s="16">
        <f t="shared" ref="AV40" si="81">SUM(AV41:AV43)</f>
        <v>-130617.84389041096</v>
      </c>
      <c r="AW40" s="16">
        <f t="shared" ref="AW40" si="82">SUM(AW41:AW43)</f>
        <v>-173767.69545342465</v>
      </c>
      <c r="AX40" s="16">
        <f t="shared" ref="AX40" si="83">SUM(AX41:AX43)</f>
        <v>0</v>
      </c>
      <c r="AY40" s="11"/>
      <c r="AZ40" s="11"/>
      <c r="BA40" s="11"/>
      <c r="BB40" s="11"/>
    </row>
    <row r="41" spans="2:55">
      <c r="B41" s="11"/>
      <c r="C41" t="s">
        <v>72</v>
      </c>
      <c r="M41" s="15">
        <f>-운영비용!M15</f>
        <v>0</v>
      </c>
      <c r="N41" s="15">
        <f>-운영비용!N15</f>
        <v>-68964.899999999994</v>
      </c>
      <c r="O41" s="15">
        <f>-운영비용!O15</f>
        <v>-61220.4</v>
      </c>
      <c r="P41" s="15">
        <f>-운영비용!P15</f>
        <v>-57907.199999999997</v>
      </c>
      <c r="Q41" s="15">
        <f>-운영비용!Q15</f>
        <v>-56136</v>
      </c>
      <c r="R41" s="15">
        <f>-운영비용!R15</f>
        <v>-59023.199999999997</v>
      </c>
      <c r="S41" s="15">
        <f>-운영비용!S15</f>
        <v>-51384</v>
      </c>
      <c r="T41" s="15">
        <f>-운영비용!T15</f>
        <v>-68964.899999999994</v>
      </c>
      <c r="U41" s="15">
        <f>-운영비용!U15</f>
        <v>-68964.899999999994</v>
      </c>
      <c r="V41" s="15">
        <f>-운영비용!V15</f>
        <v>-57216</v>
      </c>
      <c r="W41" s="15">
        <f>-운영비용!W15</f>
        <v>-59023.199999999997</v>
      </c>
      <c r="X41" s="15">
        <f>-운영비용!X15</f>
        <v>-51384</v>
      </c>
      <c r="Y41" s="15">
        <f>-운영비용!Y15</f>
        <v>-70127.399999999994</v>
      </c>
      <c r="Z41" s="15">
        <f>-운영비용!Z15</f>
        <v>-71300.384999999995</v>
      </c>
      <c r="AA41" s="15">
        <f>-운영비용!AA15</f>
        <v>-61216.319999999992</v>
      </c>
      <c r="AB41" s="15">
        <f>-운영비용!AB15</f>
        <v>-41376.239999999998</v>
      </c>
      <c r="AC41" s="15">
        <f>-운영비용!AC15</f>
        <v>-36570</v>
      </c>
      <c r="AD41" s="15">
        <f>-운영비용!AD15</f>
        <v>-43682.64</v>
      </c>
      <c r="AE41" s="15">
        <f>-운영비용!AE15</f>
        <v>-53086.8</v>
      </c>
      <c r="AF41" s="15">
        <f>-운영비용!AF15</f>
        <v>-71300.384999999995</v>
      </c>
      <c r="AG41" s="15">
        <f>-운영비용!AG15</f>
        <v>-71300.384999999995</v>
      </c>
      <c r="AH41" s="15">
        <f>-운영비용!AH15</f>
        <v>-59113.2</v>
      </c>
      <c r="AI41" s="15">
        <f>-운영비용!AI15</f>
        <v>-60980.639999999999</v>
      </c>
      <c r="AJ41" s="15">
        <f>-운영비용!AJ15</f>
        <v>-53086.8</v>
      </c>
      <c r="AK41" s="15">
        <f>-운영비용!AK15</f>
        <v>-72502.41</v>
      </c>
      <c r="AL41" s="15">
        <f>-운영비용!AL15</f>
        <v>-73719.261450000005</v>
      </c>
      <c r="AM41" s="15">
        <f>-운영비용!AM15</f>
        <v>-63291.3024</v>
      </c>
      <c r="AN41" s="15">
        <f>-운영비용!AN15</f>
        <v>-61814.438399999999</v>
      </c>
      <c r="AO41" s="15">
        <f>-운영비용!AO15</f>
        <v>-59923.091999999997</v>
      </c>
      <c r="AP41" s="15">
        <f>-운영비용!AP15</f>
        <v>-63006.140399999997</v>
      </c>
      <c r="AQ41" s="15">
        <f>-운영비용!AQ15</f>
        <v>-54848.747999999992</v>
      </c>
      <c r="AR41" s="15">
        <f>-운영비용!AR15</f>
        <v>-73719.261450000005</v>
      </c>
      <c r="AS41" s="15">
        <f>-운영비용!AS15</f>
        <v>-73719.261450000005</v>
      </c>
      <c r="AT41" s="15">
        <f>-운영비용!AT15</f>
        <v>-61076.351999999999</v>
      </c>
      <c r="AU41" s="15">
        <f>-운영비용!AU15</f>
        <v>-63006.140399999997</v>
      </c>
      <c r="AV41" s="15">
        <f>-운영비용!AV15</f>
        <v>-54848.747999999992</v>
      </c>
      <c r="AW41" s="15">
        <f>-운영비용!AW15</f>
        <v>-74962.229699999996</v>
      </c>
      <c r="AX41" s="15">
        <f>-운영비용!AX15</f>
        <v>0</v>
      </c>
      <c r="AY41" s="15"/>
      <c r="AZ41" s="15"/>
      <c r="BA41" s="15"/>
      <c r="BB41" s="15"/>
    </row>
    <row r="42" spans="2:55">
      <c r="B42" s="11"/>
      <c r="C42" t="s">
        <v>53</v>
      </c>
      <c r="H42" s="1"/>
      <c r="M42" s="15">
        <f>-운영비용!M16</f>
        <v>0</v>
      </c>
      <c r="N42" s="15">
        <f>-운영비용!N16</f>
        <v>-40000</v>
      </c>
      <c r="O42" s="15">
        <f>-운영비용!O16</f>
        <v>-40000</v>
      </c>
      <c r="P42" s="15">
        <f>-운영비용!P16</f>
        <v>-20000</v>
      </c>
      <c r="Q42" s="15">
        <f>-운영비용!Q16</f>
        <v>-20000</v>
      </c>
      <c r="R42" s="15">
        <f>-운영비용!R16</f>
        <v>-20000</v>
      </c>
      <c r="S42" s="15">
        <f>-운영비용!S16</f>
        <v>-20000</v>
      </c>
      <c r="T42" s="15">
        <f>-운영비용!T16</f>
        <v>-30000</v>
      </c>
      <c r="U42" s="15">
        <f>-운영비용!U16</f>
        <v>-30000</v>
      </c>
      <c r="V42" s="15">
        <f>-운영비용!V16</f>
        <v>-20000</v>
      </c>
      <c r="W42" s="15">
        <f>-운영비용!W16</f>
        <v>-20000</v>
      </c>
      <c r="X42" s="15">
        <f>-운영비용!X16</f>
        <v>-20000</v>
      </c>
      <c r="Y42" s="15">
        <f>-운영비용!Y16</f>
        <v>-40000</v>
      </c>
      <c r="Z42" s="15">
        <f>-운영비용!Z16</f>
        <v>-41200</v>
      </c>
      <c r="AA42" s="15">
        <f>-운영비용!AA16</f>
        <v>-41200</v>
      </c>
      <c r="AB42" s="15">
        <f>-운영비용!AB16</f>
        <v>-20600</v>
      </c>
      <c r="AC42" s="15">
        <f>-운영비용!AC16</f>
        <v>-20600</v>
      </c>
      <c r="AD42" s="15">
        <f>-운영비용!AD16</f>
        <v>-20600</v>
      </c>
      <c r="AE42" s="15">
        <f>-운영비용!AE16</f>
        <v>-20600</v>
      </c>
      <c r="AF42" s="15">
        <f>-운영비용!AF16</f>
        <v>-30900</v>
      </c>
      <c r="AG42" s="15">
        <f>-운영비용!AG16</f>
        <v>-30900</v>
      </c>
      <c r="AH42" s="15">
        <f>-운영비용!AH16</f>
        <v>-20600</v>
      </c>
      <c r="AI42" s="15">
        <f>-운영비용!AI16</f>
        <v>-20600</v>
      </c>
      <c r="AJ42" s="15">
        <f>-운영비용!AJ16</f>
        <v>-20600</v>
      </c>
      <c r="AK42" s="15">
        <f>-운영비용!AK16</f>
        <v>-41200</v>
      </c>
      <c r="AL42" s="15">
        <f>-운영비용!AL16</f>
        <v>-42436</v>
      </c>
      <c r="AM42" s="15">
        <f>-운영비용!AM16</f>
        <v>-42436</v>
      </c>
      <c r="AN42" s="15">
        <f>-운영비용!AN16</f>
        <v>-21218</v>
      </c>
      <c r="AO42" s="15">
        <f>-운영비용!AO16</f>
        <v>-21218</v>
      </c>
      <c r="AP42" s="15">
        <f>-운영비용!AP16</f>
        <v>-21218</v>
      </c>
      <c r="AQ42" s="15">
        <f>-운영비용!AQ16</f>
        <v>-21218</v>
      </c>
      <c r="AR42" s="15">
        <f>-운영비용!AR16</f>
        <v>-31827</v>
      </c>
      <c r="AS42" s="15">
        <f>-운영비용!AS16</f>
        <v>-31827</v>
      </c>
      <c r="AT42" s="15">
        <f>-운영비용!AT16</f>
        <v>-21218</v>
      </c>
      <c r="AU42" s="15">
        <f>-운영비용!AU16</f>
        <v>-21218</v>
      </c>
      <c r="AV42" s="15">
        <f>-운영비용!AV16</f>
        <v>-21218</v>
      </c>
      <c r="AW42" s="15">
        <f>-운영비용!AW16</f>
        <v>-42436</v>
      </c>
      <c r="AX42" s="15">
        <f>-운영비용!AX16</f>
        <v>0</v>
      </c>
      <c r="AY42" s="15"/>
      <c r="AZ42" s="15"/>
      <c r="BA42" s="15"/>
      <c r="BB42" s="15"/>
    </row>
    <row r="43" spans="2:55">
      <c r="B43" s="11"/>
      <c r="C43" t="s">
        <v>38</v>
      </c>
      <c r="H43" s="1"/>
      <c r="M43" s="15">
        <f>-운영비용!M17</f>
        <v>0</v>
      </c>
      <c r="N43" s="15">
        <f>-운영비용!N17</f>
        <v>-50989.071038251364</v>
      </c>
      <c r="O43" s="15">
        <f>-운영비용!O17</f>
        <v>-47699.453551912564</v>
      </c>
      <c r="P43" s="15">
        <f>-운영비용!P17</f>
        <v>-50989.071038251364</v>
      </c>
      <c r="Q43" s="15">
        <f>-운영비용!Q17</f>
        <v>-49344.262295081964</v>
      </c>
      <c r="R43" s="15">
        <f>-운영비용!R17</f>
        <v>-50989.071038251364</v>
      </c>
      <c r="S43" s="15">
        <f>-운영비용!S17</f>
        <v>-49344.262295081964</v>
      </c>
      <c r="T43" s="15">
        <f>-운영비용!T17</f>
        <v>-50989.071038251364</v>
      </c>
      <c r="U43" s="15">
        <f>-운영비용!U17</f>
        <v>-50989.071038251364</v>
      </c>
      <c r="V43" s="15">
        <f>-운영비용!V17</f>
        <v>-49344.262295081964</v>
      </c>
      <c r="W43" s="15">
        <f>-운영비용!W17</f>
        <v>-50989.071038251364</v>
      </c>
      <c r="X43" s="15">
        <f>-운영비용!X17</f>
        <v>-49344.262295081964</v>
      </c>
      <c r="Y43" s="15">
        <f>-운영비용!Y17</f>
        <v>-50989.071038251364</v>
      </c>
      <c r="Z43" s="15">
        <f>-운영비용!Z17</f>
        <v>-53685.205479452052</v>
      </c>
      <c r="AA43" s="15">
        <f>-운영비용!AA17</f>
        <v>-48489.863013698632</v>
      </c>
      <c r="AB43" s="15">
        <f>-운영비용!AB17</f>
        <v>-53685.205479452052</v>
      </c>
      <c r="AC43" s="15">
        <f>-운영비용!AC17</f>
        <v>-51953.424657534255</v>
      </c>
      <c r="AD43" s="15">
        <f>-운영비용!AD17</f>
        <v>-53685.205479452052</v>
      </c>
      <c r="AE43" s="15">
        <f>-운영비용!AE17</f>
        <v>-51953.424657534255</v>
      </c>
      <c r="AF43" s="15">
        <f>-운영비용!AF17</f>
        <v>-53685.205479452052</v>
      </c>
      <c r="AG43" s="15">
        <f>-운영비용!AG17</f>
        <v>-53685.205479452052</v>
      </c>
      <c r="AH43" s="15">
        <f>-운영비용!AH17</f>
        <v>-51953.424657534255</v>
      </c>
      <c r="AI43" s="15">
        <f>-운영비용!AI17</f>
        <v>-53685.205479452052</v>
      </c>
      <c r="AJ43" s="15">
        <f>-운영비용!AJ17</f>
        <v>-51953.424657534255</v>
      </c>
      <c r="AK43" s="15">
        <f>-운영비용!AK17</f>
        <v>-53685.205479452052</v>
      </c>
      <c r="AL43" s="15">
        <f>-운영비용!AL17</f>
        <v>-56369.465753424665</v>
      </c>
      <c r="AM43" s="15">
        <f>-운영비용!AM17</f>
        <v>-50914.356164383571</v>
      </c>
      <c r="AN43" s="15">
        <f>-운영비용!AN17</f>
        <v>-56369.465753424665</v>
      </c>
      <c r="AO43" s="15">
        <f>-운영비용!AO17</f>
        <v>-54551.095890410965</v>
      </c>
      <c r="AP43" s="15">
        <f>-운영비용!AP17</f>
        <v>-56369.465753424665</v>
      </c>
      <c r="AQ43" s="15">
        <f>-운영비용!AQ17</f>
        <v>-54551.095890410965</v>
      </c>
      <c r="AR43" s="15">
        <f>-운영비용!AR17</f>
        <v>-56369.465753424665</v>
      </c>
      <c r="AS43" s="15">
        <f>-운영비용!AS17</f>
        <v>-56369.465753424665</v>
      </c>
      <c r="AT43" s="15">
        <f>-운영비용!AT17</f>
        <v>-54551.095890410965</v>
      </c>
      <c r="AU43" s="15">
        <f>-운영비용!AU17</f>
        <v>-56369.465753424665</v>
      </c>
      <c r="AV43" s="15">
        <f>-운영비용!AV17</f>
        <v>-54551.095890410965</v>
      </c>
      <c r="AW43" s="15">
        <f>-운영비용!AW17</f>
        <v>-56369.465753424665</v>
      </c>
      <c r="AX43" s="15">
        <f>-운영비용!AX17</f>
        <v>0</v>
      </c>
      <c r="AY43" s="15"/>
      <c r="AZ43" s="15"/>
      <c r="BA43" s="15"/>
      <c r="BB43" s="15"/>
    </row>
    <row r="44" spans="2:55">
      <c r="B44" s="11" t="s">
        <v>97</v>
      </c>
      <c r="C44" s="11"/>
      <c r="D44" s="11"/>
      <c r="E44" s="11"/>
      <c r="F44" s="11"/>
      <c r="G44" s="12"/>
      <c r="H44" s="12"/>
      <c r="I44" s="12"/>
      <c r="J44" s="11"/>
      <c r="K44" s="11"/>
      <c r="M44" s="16">
        <f>M36+M40</f>
        <v>1000000</v>
      </c>
      <c r="N44" s="16">
        <f>N36+N40</f>
        <v>1284276.0289617486</v>
      </c>
      <c r="O44" s="16">
        <f t="shared" ref="O44:AX44" si="84">O36+O40</f>
        <v>1481576.975409836</v>
      </c>
      <c r="P44" s="16">
        <f t="shared" si="84"/>
        <v>1615003.5043715846</v>
      </c>
      <c r="Q44" s="16">
        <f t="shared" si="84"/>
        <v>1689322.8420765027</v>
      </c>
      <c r="R44" s="16">
        <f t="shared" si="84"/>
        <v>1826818.5710382513</v>
      </c>
      <c r="S44" s="16">
        <f t="shared" si="84"/>
        <v>1929637.9087431694</v>
      </c>
      <c r="T44" s="16">
        <f t="shared" si="84"/>
        <v>2130445.937704918</v>
      </c>
      <c r="U44" s="16">
        <f t="shared" si="84"/>
        <v>2379282.7666666666</v>
      </c>
      <c r="V44" s="16">
        <f t="shared" si="84"/>
        <v>2508483.3043715847</v>
      </c>
      <c r="W44" s="16">
        <f t="shared" si="84"/>
        <v>2596129.0333333332</v>
      </c>
      <c r="X44" s="16">
        <f t="shared" si="84"/>
        <v>2699378.3710382516</v>
      </c>
      <c r="Y44" s="16">
        <f t="shared" si="84"/>
        <v>2947183.9000000004</v>
      </c>
      <c r="Z44" s="16">
        <f t="shared" si="84"/>
        <v>3152158.609520548</v>
      </c>
      <c r="AA44" s="16">
        <f t="shared" si="84"/>
        <v>3353505.9505068497</v>
      </c>
      <c r="AB44" s="16">
        <f t="shared" si="84"/>
        <v>3413306.3930273973</v>
      </c>
      <c r="AC44" s="16">
        <f t="shared" si="84"/>
        <v>2199442.8163698628</v>
      </c>
      <c r="AD44" s="16">
        <f t="shared" si="84"/>
        <v>868702.97089041071</v>
      </c>
      <c r="AE44" s="16">
        <f t="shared" si="84"/>
        <v>-18345.125767123522</v>
      </c>
      <c r="AF44" s="16">
        <f t="shared" si="84"/>
        <v>199372.1437534244</v>
      </c>
      <c r="AG44" s="16">
        <f t="shared" si="84"/>
        <v>465123.57727397233</v>
      </c>
      <c r="AH44" s="16">
        <f t="shared" si="84"/>
        <v>604912.47661643801</v>
      </c>
      <c r="AI44" s="16">
        <f t="shared" si="84"/>
        <v>703486.27113698598</v>
      </c>
      <c r="AJ44" s="16">
        <f t="shared" si="84"/>
        <v>815900.27447945171</v>
      </c>
      <c r="AK44" s="16">
        <f t="shared" si="84"/>
        <v>1080663.0189999996</v>
      </c>
      <c r="AL44" s="16">
        <f t="shared" si="84"/>
        <v>1007442.125896575</v>
      </c>
      <c r="AM44" s="16">
        <f t="shared" si="84"/>
        <v>1223669.9570521915</v>
      </c>
      <c r="AN44" s="16">
        <f t="shared" si="84"/>
        <v>1380582.1375387665</v>
      </c>
      <c r="AO44" s="16">
        <f t="shared" si="84"/>
        <v>1476341.7802883557</v>
      </c>
      <c r="AP44" s="16">
        <f t="shared" si="84"/>
        <v>1636508.4973349308</v>
      </c>
      <c r="AQ44" s="16">
        <f t="shared" si="84"/>
        <v>1758390.7082845201</v>
      </c>
      <c r="AR44" s="16">
        <f t="shared" si="84"/>
        <v>1994136.8568810956</v>
      </c>
      <c r="AS44" s="16">
        <f t="shared" si="84"/>
        <v>2277921.7943976712</v>
      </c>
      <c r="AT44" s="16">
        <f t="shared" si="84"/>
        <v>2429086.4362272602</v>
      </c>
      <c r="AU44" s="16">
        <f t="shared" si="84"/>
        <v>2539399.4992738352</v>
      </c>
      <c r="AV44" s="16">
        <f t="shared" si="84"/>
        <v>2661701.7102234242</v>
      </c>
      <c r="AW44" s="16">
        <f t="shared" si="84"/>
        <v>2944550.2655699998</v>
      </c>
      <c r="AX44" s="16">
        <f t="shared" si="84"/>
        <v>1995442.105643</v>
      </c>
      <c r="AY44" s="11"/>
      <c r="AZ44" s="11"/>
      <c r="BA44" s="11"/>
      <c r="BB44" s="11"/>
    </row>
    <row r="46" spans="2:55">
      <c r="B46" s="14" t="s">
        <v>73</v>
      </c>
    </row>
    <row r="47" spans="2:55">
      <c r="B47" s="6" t="s">
        <v>23</v>
      </c>
      <c r="C47" s="6"/>
      <c r="D47" s="6"/>
      <c r="E47" s="6"/>
      <c r="F47" s="6"/>
      <c r="G47" s="10" t="s">
        <v>24</v>
      </c>
      <c r="H47" s="10" t="s">
        <v>25</v>
      </c>
      <c r="I47" s="10" t="s">
        <v>26</v>
      </c>
      <c r="J47" s="10" t="s">
        <v>27</v>
      </c>
      <c r="K47" s="10" t="s">
        <v>28</v>
      </c>
      <c r="M47" s="7">
        <f>M$4</f>
        <v>45291</v>
      </c>
      <c r="N47" s="7">
        <f t="shared" ref="N47:BB47" si="85">N$4</f>
        <v>45322</v>
      </c>
      <c r="O47" s="7">
        <f t="shared" si="85"/>
        <v>45351</v>
      </c>
      <c r="P47" s="7">
        <f t="shared" si="85"/>
        <v>45382</v>
      </c>
      <c r="Q47" s="7">
        <f t="shared" si="85"/>
        <v>45412</v>
      </c>
      <c r="R47" s="7">
        <f t="shared" si="85"/>
        <v>45443</v>
      </c>
      <c r="S47" s="7">
        <f t="shared" si="85"/>
        <v>45473</v>
      </c>
      <c r="T47" s="7">
        <f t="shared" si="85"/>
        <v>45504</v>
      </c>
      <c r="U47" s="7">
        <f t="shared" si="85"/>
        <v>45535</v>
      </c>
      <c r="V47" s="7">
        <f t="shared" si="85"/>
        <v>45565</v>
      </c>
      <c r="W47" s="7">
        <f t="shared" si="85"/>
        <v>45596</v>
      </c>
      <c r="X47" s="7">
        <f t="shared" si="85"/>
        <v>45626</v>
      </c>
      <c r="Y47" s="7">
        <f t="shared" si="85"/>
        <v>45657</v>
      </c>
      <c r="Z47" s="7">
        <f t="shared" si="85"/>
        <v>45688</v>
      </c>
      <c r="AA47" s="7">
        <f t="shared" si="85"/>
        <v>45716</v>
      </c>
      <c r="AB47" s="7">
        <f t="shared" si="85"/>
        <v>45747</v>
      </c>
      <c r="AC47" s="7">
        <f t="shared" si="85"/>
        <v>45777</v>
      </c>
      <c r="AD47" s="7">
        <f t="shared" si="85"/>
        <v>45808</v>
      </c>
      <c r="AE47" s="7">
        <f t="shared" si="85"/>
        <v>45838</v>
      </c>
      <c r="AF47" s="7">
        <f t="shared" si="85"/>
        <v>45869</v>
      </c>
      <c r="AG47" s="7">
        <f t="shared" si="85"/>
        <v>45900</v>
      </c>
      <c r="AH47" s="7">
        <f t="shared" si="85"/>
        <v>45930</v>
      </c>
      <c r="AI47" s="7">
        <f t="shared" si="85"/>
        <v>45961</v>
      </c>
      <c r="AJ47" s="7">
        <f t="shared" si="85"/>
        <v>45991</v>
      </c>
      <c r="AK47" s="7">
        <f t="shared" si="85"/>
        <v>46022</v>
      </c>
      <c r="AL47" s="7">
        <f t="shared" si="85"/>
        <v>46053</v>
      </c>
      <c r="AM47" s="7">
        <f t="shared" si="85"/>
        <v>46081</v>
      </c>
      <c r="AN47" s="7">
        <f t="shared" si="85"/>
        <v>46112</v>
      </c>
      <c r="AO47" s="7">
        <f t="shared" si="85"/>
        <v>46142</v>
      </c>
      <c r="AP47" s="7">
        <f t="shared" si="85"/>
        <v>46173</v>
      </c>
      <c r="AQ47" s="7">
        <f t="shared" si="85"/>
        <v>46203</v>
      </c>
      <c r="AR47" s="7">
        <f t="shared" si="85"/>
        <v>46234</v>
      </c>
      <c r="AS47" s="7">
        <f t="shared" si="85"/>
        <v>46265</v>
      </c>
      <c r="AT47" s="7">
        <f t="shared" si="85"/>
        <v>46295</v>
      </c>
      <c r="AU47" s="7">
        <f t="shared" si="85"/>
        <v>46326</v>
      </c>
      <c r="AV47" s="7">
        <f t="shared" si="85"/>
        <v>46356</v>
      </c>
      <c r="AW47" s="7">
        <f t="shared" si="85"/>
        <v>46387</v>
      </c>
      <c r="AX47" s="7">
        <f t="shared" si="85"/>
        <v>46418</v>
      </c>
      <c r="AY47" s="7">
        <f t="shared" si="85"/>
        <v>46446</v>
      </c>
      <c r="AZ47" s="7">
        <f t="shared" si="85"/>
        <v>46477</v>
      </c>
      <c r="BA47" s="7">
        <f t="shared" si="85"/>
        <v>46507</v>
      </c>
      <c r="BB47" s="7">
        <f t="shared" si="85"/>
        <v>46538</v>
      </c>
      <c r="BC47" s="2"/>
    </row>
    <row r="48" spans="2:55">
      <c r="B48" s="11" t="s">
        <v>73</v>
      </c>
      <c r="C48" s="11"/>
      <c r="D48" s="11"/>
      <c r="E48" s="11"/>
      <c r="F48" s="11"/>
      <c r="G48" s="12"/>
      <c r="H48" s="12"/>
      <c r="I48" s="12"/>
      <c r="J48" s="11"/>
      <c r="K48" s="11"/>
      <c r="M48" s="16">
        <f>SUM(M49:M50)</f>
        <v>0</v>
      </c>
      <c r="N48" s="16">
        <f t="shared" ref="N48:AX48" si="86">SUM(N49:N50)</f>
        <v>-3509.2</v>
      </c>
      <c r="O48" s="16">
        <f t="shared" si="86"/>
        <v>-3097.2</v>
      </c>
      <c r="P48" s="16">
        <f t="shared" si="86"/>
        <v>-3050.4</v>
      </c>
      <c r="Q48" s="16">
        <f t="shared" si="86"/>
        <v>-2952</v>
      </c>
      <c r="R48" s="16">
        <f t="shared" si="86"/>
        <v>-3112.4</v>
      </c>
      <c r="S48" s="16">
        <f t="shared" si="86"/>
        <v>-2688</v>
      </c>
      <c r="T48" s="16">
        <f t="shared" si="86"/>
        <v>-3509.2</v>
      </c>
      <c r="U48" s="16">
        <f t="shared" si="86"/>
        <v>-3509.2</v>
      </c>
      <c r="V48" s="16">
        <f t="shared" si="86"/>
        <v>-3012</v>
      </c>
      <c r="W48" s="16">
        <f t="shared" si="86"/>
        <v>-3112.4</v>
      </c>
      <c r="X48" s="16">
        <f t="shared" si="86"/>
        <v>-2688</v>
      </c>
      <c r="Y48" s="16">
        <f t="shared" si="86"/>
        <v>-3571.2</v>
      </c>
      <c r="Z48" s="16">
        <f t="shared" si="86"/>
        <v>-3614.4759999999997</v>
      </c>
      <c r="AA48" s="16">
        <f t="shared" si="86"/>
        <v>-3080.1120000000001</v>
      </c>
      <c r="AB48" s="16">
        <f t="shared" si="86"/>
        <v>-1202120.152</v>
      </c>
      <c r="AC48" s="16">
        <f t="shared" si="86"/>
        <v>-1401854</v>
      </c>
      <c r="AD48" s="16">
        <f t="shared" si="86"/>
        <v>-1002247.872</v>
      </c>
      <c r="AE48" s="16">
        <f t="shared" si="86"/>
        <v>-2768.6400000000003</v>
      </c>
      <c r="AF48" s="16">
        <f t="shared" si="86"/>
        <v>-3614.4759999999997</v>
      </c>
      <c r="AG48" s="16">
        <f t="shared" si="86"/>
        <v>-3614.4759999999997</v>
      </c>
      <c r="AH48" s="16">
        <f t="shared" si="86"/>
        <v>-3102.3599999999997</v>
      </c>
      <c r="AI48" s="16">
        <f t="shared" si="86"/>
        <v>-3205.7720000000004</v>
      </c>
      <c r="AJ48" s="16">
        <f t="shared" si="86"/>
        <v>-2768.6400000000003</v>
      </c>
      <c r="AK48" s="16">
        <f t="shared" si="86"/>
        <v>-3678.3359999999998</v>
      </c>
      <c r="AL48" s="16">
        <f t="shared" si="86"/>
        <v>-3722.9102799999996</v>
      </c>
      <c r="AM48" s="16">
        <f t="shared" si="86"/>
        <v>-3172.5153599999994</v>
      </c>
      <c r="AN48" s="16">
        <f t="shared" si="86"/>
        <v>-3236.1693599999999</v>
      </c>
      <c r="AO48" s="16">
        <f t="shared" si="86"/>
        <v>-3131.7768000000001</v>
      </c>
      <c r="AP48" s="16">
        <f t="shared" si="86"/>
        <v>-3301.9451600000002</v>
      </c>
      <c r="AQ48" s="16">
        <f t="shared" si="86"/>
        <v>-2851.6992</v>
      </c>
      <c r="AR48" s="16">
        <f t="shared" si="86"/>
        <v>-3722.9102799999996</v>
      </c>
      <c r="AS48" s="16">
        <f t="shared" si="86"/>
        <v>-3722.9102799999996</v>
      </c>
      <c r="AT48" s="16">
        <f t="shared" si="86"/>
        <v>-3195.4308000000001</v>
      </c>
      <c r="AU48" s="16">
        <f t="shared" si="86"/>
        <v>-3301.9451600000002</v>
      </c>
      <c r="AV48" s="16">
        <f t="shared" si="86"/>
        <v>-2851.6992</v>
      </c>
      <c r="AW48" s="16">
        <f t="shared" si="86"/>
        <v>-3788.6860799999995</v>
      </c>
      <c r="AX48" s="16">
        <f t="shared" si="86"/>
        <v>0</v>
      </c>
      <c r="AY48" s="11"/>
      <c r="AZ48" s="11"/>
      <c r="BA48" s="11"/>
      <c r="BB48" s="11"/>
    </row>
    <row r="49" spans="2:55">
      <c r="B49" s="11"/>
      <c r="C49" t="s">
        <v>74</v>
      </c>
      <c r="M49" s="15">
        <f>-시설관리비!M15</f>
        <v>0</v>
      </c>
      <c r="N49" s="15">
        <f>-시설관리비!N15</f>
        <v>-3509.2</v>
      </c>
      <c r="O49" s="15">
        <f>-시설관리비!O15</f>
        <v>-3097.2</v>
      </c>
      <c r="P49" s="15">
        <f>-시설관리비!P15</f>
        <v>-3050.4</v>
      </c>
      <c r="Q49" s="15">
        <f>-시설관리비!Q15</f>
        <v>-2952</v>
      </c>
      <c r="R49" s="15">
        <f>-시설관리비!R15</f>
        <v>-3112.4</v>
      </c>
      <c r="S49" s="15">
        <f>-시설관리비!S15</f>
        <v>-2688</v>
      </c>
      <c r="T49" s="15">
        <f>-시설관리비!T15</f>
        <v>-3509.2</v>
      </c>
      <c r="U49" s="15">
        <f>-시설관리비!U15</f>
        <v>-3509.2</v>
      </c>
      <c r="V49" s="15">
        <f>-시설관리비!V15</f>
        <v>-3012</v>
      </c>
      <c r="W49" s="15">
        <f>-시설관리비!W15</f>
        <v>-3112.4</v>
      </c>
      <c r="X49" s="15">
        <f>-시설관리비!X15</f>
        <v>-2688</v>
      </c>
      <c r="Y49" s="15">
        <f>-시설관리비!Y15</f>
        <v>-3571.2</v>
      </c>
      <c r="Z49" s="15">
        <f>-시설관리비!Z15</f>
        <v>-3614.4759999999997</v>
      </c>
      <c r="AA49" s="15">
        <f>-시설관리비!AA15</f>
        <v>-3080.1120000000001</v>
      </c>
      <c r="AB49" s="15">
        <f>-시설관리비!AB15</f>
        <v>-2120.152</v>
      </c>
      <c r="AC49" s="15">
        <f>-시설관리비!AC15</f>
        <v>-1854</v>
      </c>
      <c r="AD49" s="15">
        <f>-시설관리비!AD15</f>
        <v>-2247.8720000000003</v>
      </c>
      <c r="AE49" s="15">
        <f>-시설관리비!AE15</f>
        <v>-2768.6400000000003</v>
      </c>
      <c r="AF49" s="15">
        <f>-시설관리비!AF15</f>
        <v>-3614.4759999999997</v>
      </c>
      <c r="AG49" s="15">
        <f>-시설관리비!AG15</f>
        <v>-3614.4759999999997</v>
      </c>
      <c r="AH49" s="15">
        <f>-시설관리비!AH15</f>
        <v>-3102.3599999999997</v>
      </c>
      <c r="AI49" s="15">
        <f>-시설관리비!AI15</f>
        <v>-3205.7720000000004</v>
      </c>
      <c r="AJ49" s="15">
        <f>-시설관리비!AJ15</f>
        <v>-2768.6400000000003</v>
      </c>
      <c r="AK49" s="15">
        <f>-시설관리비!AK15</f>
        <v>-3678.3359999999998</v>
      </c>
      <c r="AL49" s="15">
        <f>-시설관리비!AL15</f>
        <v>-3722.9102799999996</v>
      </c>
      <c r="AM49" s="15">
        <f>-시설관리비!AM15</f>
        <v>-3172.5153599999994</v>
      </c>
      <c r="AN49" s="15">
        <f>-시설관리비!AN15</f>
        <v>-3236.1693599999999</v>
      </c>
      <c r="AO49" s="15">
        <f>-시설관리비!AO15</f>
        <v>-3131.7768000000001</v>
      </c>
      <c r="AP49" s="15">
        <f>-시설관리비!AP15</f>
        <v>-3301.9451600000002</v>
      </c>
      <c r="AQ49" s="15">
        <f>-시설관리비!AQ15</f>
        <v>-2851.6992</v>
      </c>
      <c r="AR49" s="15">
        <f>-시설관리비!AR15</f>
        <v>-3722.9102799999996</v>
      </c>
      <c r="AS49" s="15">
        <f>-시설관리비!AS15</f>
        <v>-3722.9102799999996</v>
      </c>
      <c r="AT49" s="15">
        <f>-시설관리비!AT15</f>
        <v>-3195.4308000000001</v>
      </c>
      <c r="AU49" s="15">
        <f>-시설관리비!AU15</f>
        <v>-3301.9451600000002</v>
      </c>
      <c r="AV49" s="15">
        <f>-시설관리비!AV15</f>
        <v>-2851.6992</v>
      </c>
      <c r="AW49" s="15">
        <f>-시설관리비!AW15</f>
        <v>-3788.6860799999995</v>
      </c>
      <c r="AX49" s="15">
        <f>-시설관리비!AX15</f>
        <v>0</v>
      </c>
      <c r="AY49" s="15"/>
      <c r="AZ49" s="15"/>
      <c r="BA49" s="15"/>
      <c r="BB49" s="15"/>
    </row>
    <row r="50" spans="2:55">
      <c r="B50" s="11"/>
      <c r="C50" t="s">
        <v>75</v>
      </c>
      <c r="H50" s="1"/>
      <c r="M50" s="15">
        <f>-시설관리비!M16</f>
        <v>0</v>
      </c>
      <c r="N50" s="15">
        <f>-시설관리비!N16</f>
        <v>0</v>
      </c>
      <c r="O50" s="15">
        <f>-시설관리비!O16</f>
        <v>0</v>
      </c>
      <c r="P50" s="15">
        <f>-시설관리비!P16</f>
        <v>0</v>
      </c>
      <c r="Q50" s="15">
        <f>-시설관리비!Q16</f>
        <v>0</v>
      </c>
      <c r="R50" s="15">
        <f>-시설관리비!R16</f>
        <v>0</v>
      </c>
      <c r="S50" s="15">
        <f>-시설관리비!S16</f>
        <v>0</v>
      </c>
      <c r="T50" s="15">
        <f>-시설관리비!T16</f>
        <v>0</v>
      </c>
      <c r="U50" s="15">
        <f>-시설관리비!U16</f>
        <v>0</v>
      </c>
      <c r="V50" s="15">
        <f>-시설관리비!V16</f>
        <v>0</v>
      </c>
      <c r="W50" s="15">
        <f>-시설관리비!W16</f>
        <v>0</v>
      </c>
      <c r="X50" s="15">
        <f>-시설관리비!X16</f>
        <v>0</v>
      </c>
      <c r="Y50" s="15">
        <f>-시설관리비!Y16</f>
        <v>0</v>
      </c>
      <c r="Z50" s="15">
        <f>-시설관리비!Z16</f>
        <v>0</v>
      </c>
      <c r="AA50" s="15">
        <f>-시설관리비!AA16</f>
        <v>0</v>
      </c>
      <c r="AB50" s="15">
        <f>-시설관리비!AB16</f>
        <v>-1200000</v>
      </c>
      <c r="AC50" s="15">
        <f>-시설관리비!AC16</f>
        <v>-1400000</v>
      </c>
      <c r="AD50" s="15">
        <f>-시설관리비!AD16</f>
        <v>-1000000</v>
      </c>
      <c r="AE50" s="15">
        <f>-시설관리비!AE16</f>
        <v>0</v>
      </c>
      <c r="AF50" s="15">
        <f>-시설관리비!AF16</f>
        <v>0</v>
      </c>
      <c r="AG50" s="15">
        <f>-시설관리비!AG16</f>
        <v>0</v>
      </c>
      <c r="AH50" s="15">
        <f>-시설관리비!AH16</f>
        <v>0</v>
      </c>
      <c r="AI50" s="15">
        <f>-시설관리비!AI16</f>
        <v>0</v>
      </c>
      <c r="AJ50" s="15">
        <f>-시설관리비!AJ16</f>
        <v>0</v>
      </c>
      <c r="AK50" s="15">
        <f>-시설관리비!AK16</f>
        <v>0</v>
      </c>
      <c r="AL50" s="15">
        <f>-시설관리비!AL16</f>
        <v>0</v>
      </c>
      <c r="AM50" s="15">
        <f>-시설관리비!AM16</f>
        <v>0</v>
      </c>
      <c r="AN50" s="15">
        <f>-시설관리비!AN16</f>
        <v>0</v>
      </c>
      <c r="AO50" s="15">
        <f>-시설관리비!AO16</f>
        <v>0</v>
      </c>
      <c r="AP50" s="15">
        <f>-시설관리비!AP16</f>
        <v>0</v>
      </c>
      <c r="AQ50" s="15">
        <f>-시설관리비!AQ16</f>
        <v>0</v>
      </c>
      <c r="AR50" s="15">
        <f>-시설관리비!AR16</f>
        <v>0</v>
      </c>
      <c r="AS50" s="15">
        <f>-시설관리비!AS16</f>
        <v>0</v>
      </c>
      <c r="AT50" s="15">
        <f>-시설관리비!AT16</f>
        <v>0</v>
      </c>
      <c r="AU50" s="15">
        <f>-시설관리비!AU16</f>
        <v>0</v>
      </c>
      <c r="AV50" s="15">
        <f>-시설관리비!AV16</f>
        <v>0</v>
      </c>
      <c r="AW50" s="15">
        <f>-시설관리비!AW16</f>
        <v>0</v>
      </c>
      <c r="AX50" s="15">
        <f>-시설관리비!AX16</f>
        <v>0</v>
      </c>
      <c r="AY50" s="15"/>
      <c r="AZ50" s="15"/>
      <c r="BA50" s="15"/>
      <c r="BB50" s="15"/>
    </row>
    <row r="51" spans="2:55">
      <c r="B51" s="11" t="s">
        <v>97</v>
      </c>
      <c r="C51" s="11"/>
      <c r="D51" s="11"/>
      <c r="E51" s="11"/>
      <c r="F51" s="11"/>
      <c r="G51" s="12"/>
      <c r="H51" s="12"/>
      <c r="I51" s="12"/>
      <c r="J51" s="11"/>
      <c r="K51" s="11"/>
      <c r="M51" s="16">
        <f>M44+M48</f>
        <v>1000000</v>
      </c>
      <c r="N51" s="16">
        <f>N44+N48</f>
        <v>1280766.8289617486</v>
      </c>
      <c r="O51" s="16">
        <f t="shared" ref="O51:AX51" si="87">O44+O48</f>
        <v>1478479.7754098361</v>
      </c>
      <c r="P51" s="16">
        <f t="shared" si="87"/>
        <v>1611953.1043715847</v>
      </c>
      <c r="Q51" s="16">
        <f t="shared" si="87"/>
        <v>1686370.8420765027</v>
      </c>
      <c r="R51" s="16">
        <f t="shared" si="87"/>
        <v>1823706.1710382514</v>
      </c>
      <c r="S51" s="16">
        <f t="shared" si="87"/>
        <v>1926949.9087431694</v>
      </c>
      <c r="T51" s="16">
        <f t="shared" si="87"/>
        <v>2126936.7377049178</v>
      </c>
      <c r="U51" s="16">
        <f t="shared" si="87"/>
        <v>2375773.5666666664</v>
      </c>
      <c r="V51" s="16">
        <f t="shared" si="87"/>
        <v>2505471.3043715847</v>
      </c>
      <c r="W51" s="16">
        <f t="shared" si="87"/>
        <v>2593016.6333333333</v>
      </c>
      <c r="X51" s="16">
        <f t="shared" si="87"/>
        <v>2696690.3710382516</v>
      </c>
      <c r="Y51" s="16">
        <f t="shared" si="87"/>
        <v>2943612.7</v>
      </c>
      <c r="Z51" s="16">
        <f t="shared" si="87"/>
        <v>3148544.1335205482</v>
      </c>
      <c r="AA51" s="16">
        <f t="shared" si="87"/>
        <v>3350425.8385068495</v>
      </c>
      <c r="AB51" s="16">
        <f t="shared" si="87"/>
        <v>2211186.2410273971</v>
      </c>
      <c r="AC51" s="16">
        <f t="shared" si="87"/>
        <v>797588.81636986276</v>
      </c>
      <c r="AD51" s="16">
        <f t="shared" si="87"/>
        <v>-133544.90110958926</v>
      </c>
      <c r="AE51" s="16">
        <f t="shared" si="87"/>
        <v>-21113.765767123521</v>
      </c>
      <c r="AF51" s="16">
        <f t="shared" si="87"/>
        <v>195757.66775342441</v>
      </c>
      <c r="AG51" s="16">
        <f t="shared" si="87"/>
        <v>461509.10127397231</v>
      </c>
      <c r="AH51" s="16">
        <f t="shared" si="87"/>
        <v>601810.11661643803</v>
      </c>
      <c r="AI51" s="16">
        <f t="shared" si="87"/>
        <v>700280.49913698598</v>
      </c>
      <c r="AJ51" s="16">
        <f t="shared" si="87"/>
        <v>813131.63447945169</v>
      </c>
      <c r="AK51" s="16">
        <f t="shared" si="87"/>
        <v>1076984.6829999997</v>
      </c>
      <c r="AL51" s="16">
        <f t="shared" si="87"/>
        <v>1003719.2156165751</v>
      </c>
      <c r="AM51" s="16">
        <f t="shared" si="87"/>
        <v>1220497.4416921914</v>
      </c>
      <c r="AN51" s="16">
        <f t="shared" si="87"/>
        <v>1377345.9681787665</v>
      </c>
      <c r="AO51" s="16">
        <f t="shared" si="87"/>
        <v>1473210.0034883555</v>
      </c>
      <c r="AP51" s="16">
        <f t="shared" si="87"/>
        <v>1633206.5521749309</v>
      </c>
      <c r="AQ51" s="16">
        <f t="shared" si="87"/>
        <v>1755539.0090845202</v>
      </c>
      <c r="AR51" s="16">
        <f t="shared" si="87"/>
        <v>1990413.9466010956</v>
      </c>
      <c r="AS51" s="16">
        <f t="shared" si="87"/>
        <v>2274198.8841176713</v>
      </c>
      <c r="AT51" s="16">
        <f t="shared" si="87"/>
        <v>2425891.00542726</v>
      </c>
      <c r="AU51" s="16">
        <f t="shared" si="87"/>
        <v>2536097.5541138351</v>
      </c>
      <c r="AV51" s="16">
        <f t="shared" si="87"/>
        <v>2658850.0110234241</v>
      </c>
      <c r="AW51" s="16">
        <f t="shared" si="87"/>
        <v>2940761.5794899999</v>
      </c>
      <c r="AX51" s="16">
        <f t="shared" si="87"/>
        <v>1995442.105643</v>
      </c>
      <c r="AY51" s="11"/>
      <c r="AZ51" s="11"/>
      <c r="BA51" s="11"/>
      <c r="BB51" s="11"/>
    </row>
    <row r="53" spans="2:55">
      <c r="B53" s="14" t="s">
        <v>96</v>
      </c>
    </row>
    <row r="54" spans="2:55">
      <c r="B54" s="6" t="s">
        <v>23</v>
      </c>
      <c r="C54" s="6"/>
      <c r="D54" s="6"/>
      <c r="E54" s="6"/>
      <c r="F54" s="6"/>
      <c r="G54" s="10" t="s">
        <v>24</v>
      </c>
      <c r="H54" s="10" t="s">
        <v>25</v>
      </c>
      <c r="I54" s="10" t="s">
        <v>26</v>
      </c>
      <c r="J54" s="10" t="s">
        <v>27</v>
      </c>
      <c r="K54" s="10" t="s">
        <v>28</v>
      </c>
      <c r="M54" s="7">
        <f>M$4</f>
        <v>45291</v>
      </c>
      <c r="N54" s="7">
        <f t="shared" ref="N54:BB54" si="88">N$4</f>
        <v>45322</v>
      </c>
      <c r="O54" s="7">
        <f t="shared" si="88"/>
        <v>45351</v>
      </c>
      <c r="P54" s="7">
        <f t="shared" si="88"/>
        <v>45382</v>
      </c>
      <c r="Q54" s="7">
        <f t="shared" si="88"/>
        <v>45412</v>
      </c>
      <c r="R54" s="7">
        <f t="shared" si="88"/>
        <v>45443</v>
      </c>
      <c r="S54" s="7">
        <f t="shared" si="88"/>
        <v>45473</v>
      </c>
      <c r="T54" s="7">
        <f t="shared" si="88"/>
        <v>45504</v>
      </c>
      <c r="U54" s="7">
        <f t="shared" si="88"/>
        <v>45535</v>
      </c>
      <c r="V54" s="7">
        <f t="shared" si="88"/>
        <v>45565</v>
      </c>
      <c r="W54" s="7">
        <f t="shared" si="88"/>
        <v>45596</v>
      </c>
      <c r="X54" s="7">
        <f t="shared" si="88"/>
        <v>45626</v>
      </c>
      <c r="Y54" s="7">
        <f t="shared" si="88"/>
        <v>45657</v>
      </c>
      <c r="Z54" s="7">
        <f t="shared" si="88"/>
        <v>45688</v>
      </c>
      <c r="AA54" s="7">
        <f t="shared" si="88"/>
        <v>45716</v>
      </c>
      <c r="AB54" s="7">
        <f t="shared" si="88"/>
        <v>45747</v>
      </c>
      <c r="AC54" s="7">
        <f t="shared" si="88"/>
        <v>45777</v>
      </c>
      <c r="AD54" s="7">
        <f t="shared" si="88"/>
        <v>45808</v>
      </c>
      <c r="AE54" s="7">
        <f t="shared" si="88"/>
        <v>45838</v>
      </c>
      <c r="AF54" s="7">
        <f t="shared" si="88"/>
        <v>45869</v>
      </c>
      <c r="AG54" s="7">
        <f t="shared" si="88"/>
        <v>45900</v>
      </c>
      <c r="AH54" s="7">
        <f t="shared" si="88"/>
        <v>45930</v>
      </c>
      <c r="AI54" s="7">
        <f t="shared" si="88"/>
        <v>45961</v>
      </c>
      <c r="AJ54" s="7">
        <f t="shared" si="88"/>
        <v>45991</v>
      </c>
      <c r="AK54" s="7">
        <f t="shared" si="88"/>
        <v>46022</v>
      </c>
      <c r="AL54" s="7">
        <f t="shared" si="88"/>
        <v>46053</v>
      </c>
      <c r="AM54" s="7">
        <f t="shared" si="88"/>
        <v>46081</v>
      </c>
      <c r="AN54" s="7">
        <f t="shared" si="88"/>
        <v>46112</v>
      </c>
      <c r="AO54" s="7">
        <f t="shared" si="88"/>
        <v>46142</v>
      </c>
      <c r="AP54" s="7">
        <f t="shared" si="88"/>
        <v>46173</v>
      </c>
      <c r="AQ54" s="7">
        <f t="shared" si="88"/>
        <v>46203</v>
      </c>
      <c r="AR54" s="7">
        <f t="shared" si="88"/>
        <v>46234</v>
      </c>
      <c r="AS54" s="7">
        <f t="shared" si="88"/>
        <v>46265</v>
      </c>
      <c r="AT54" s="7">
        <f t="shared" si="88"/>
        <v>46295</v>
      </c>
      <c r="AU54" s="7">
        <f t="shared" si="88"/>
        <v>46326</v>
      </c>
      <c r="AV54" s="7">
        <f t="shared" si="88"/>
        <v>46356</v>
      </c>
      <c r="AW54" s="7">
        <f t="shared" si="88"/>
        <v>46387</v>
      </c>
      <c r="AX54" s="7">
        <f t="shared" si="88"/>
        <v>46418</v>
      </c>
      <c r="AY54" s="7">
        <f t="shared" si="88"/>
        <v>46446</v>
      </c>
      <c r="AZ54" s="7">
        <f t="shared" si="88"/>
        <v>46477</v>
      </c>
      <c r="BA54" s="7">
        <f t="shared" si="88"/>
        <v>46507</v>
      </c>
      <c r="BB54" s="7">
        <f t="shared" si="88"/>
        <v>46538</v>
      </c>
      <c r="BC54" s="2"/>
    </row>
    <row r="55" spans="2:55">
      <c r="B55" s="11" t="s">
        <v>96</v>
      </c>
      <c r="C55" s="11"/>
      <c r="D55" s="11"/>
      <c r="E55" s="11"/>
      <c r="F55" s="11"/>
      <c r="G55" s="12"/>
      <c r="H55" s="12"/>
      <c r="I55" s="12"/>
      <c r="J55" s="11"/>
      <c r="K55" s="11"/>
      <c r="M55" s="16">
        <f>SUM(M56:M57)</f>
        <v>0</v>
      </c>
      <c r="N55" s="16">
        <f t="shared" ref="N55" si="89">SUM(N56:N57)</f>
        <v>-42350</v>
      </c>
      <c r="O55" s="16">
        <f t="shared" ref="O55" si="90">SUM(O56:O57)</f>
        <v>-39620</v>
      </c>
      <c r="P55" s="16">
        <f t="shared" ref="P55" si="91">SUM(P56:P57)</f>
        <v>-92350</v>
      </c>
      <c r="Q55" s="16">
        <f t="shared" ref="Q55" si="92">SUM(Q56:Q57)</f>
        <v>-40780</v>
      </c>
      <c r="R55" s="16">
        <f t="shared" ref="R55" si="93">SUM(R56:R57)</f>
        <v>-42140</v>
      </c>
      <c r="S55" s="16">
        <f t="shared" ref="S55" si="94">SUM(S56:S57)</f>
        <v>-90780</v>
      </c>
      <c r="T55" s="16">
        <f t="shared" ref="T55" si="95">SUM(T56:T57)</f>
        <v>-41930</v>
      </c>
      <c r="U55" s="16">
        <f t="shared" ref="U55" si="96">SUM(U56:U57)</f>
        <v>-41930</v>
      </c>
      <c r="V55" s="16">
        <f t="shared" ref="V55" si="97">SUM(V56:V57)</f>
        <v>-90570</v>
      </c>
      <c r="W55" s="16">
        <f t="shared" ref="W55" si="98">SUM(W56:W57)</f>
        <v>-41710</v>
      </c>
      <c r="X55" s="16">
        <f t="shared" ref="X55" si="99">SUM(X56:X57)</f>
        <v>-40370</v>
      </c>
      <c r="Y55" s="16">
        <f t="shared" ref="Y55" si="100">SUM(Y56:Y57)</f>
        <v>-91710</v>
      </c>
      <c r="Z55" s="16">
        <f t="shared" ref="Z55" si="101">SUM(Z56:Z57)</f>
        <v>-41620</v>
      </c>
      <c r="AA55" s="16">
        <f t="shared" ref="AA55" si="102">SUM(AA56:AA57)</f>
        <v>-37590</v>
      </c>
      <c r="AB55" s="16">
        <f t="shared" ref="AB55" si="103">SUM(AB56:AB57)</f>
        <v>-91620</v>
      </c>
      <c r="AC55" s="16">
        <f t="shared" ref="AC55" si="104">SUM(AC56:AC57)</f>
        <v>-40070</v>
      </c>
      <c r="AD55" s="16">
        <f t="shared" ref="AD55" si="105">SUM(AD56:AD57)</f>
        <v>-41400</v>
      </c>
      <c r="AE55" s="16">
        <f t="shared" ref="AE55" si="106">SUM(AE56:AE57)</f>
        <v>-90070</v>
      </c>
      <c r="AF55" s="16">
        <f t="shared" ref="AF55" si="107">SUM(AF56:AF57)</f>
        <v>-41190</v>
      </c>
      <c r="AG55" s="16">
        <f t="shared" ref="AG55" si="108">SUM(AG56:AG57)</f>
        <v>-41190</v>
      </c>
      <c r="AH55" s="16">
        <f t="shared" ref="AH55" si="109">SUM(AH56:AH57)</f>
        <v>-89860</v>
      </c>
      <c r="AI55" s="16">
        <f t="shared" ref="AI55" si="110">SUM(AI56:AI57)</f>
        <v>-40980</v>
      </c>
      <c r="AJ55" s="16">
        <f t="shared" ref="AJ55" si="111">SUM(AJ56:AJ57)</f>
        <v>-39660</v>
      </c>
      <c r="AK55" s="16">
        <f t="shared" ref="AK55" si="112">SUM(AK56:AK57)</f>
        <v>-90980</v>
      </c>
      <c r="AL55" s="16">
        <f t="shared" ref="AL55" si="113">SUM(AL56:AL57)</f>
        <v>-40770</v>
      </c>
      <c r="AM55" s="16">
        <f t="shared" ref="AM55" si="114">SUM(AM56:AM57)</f>
        <v>-36820</v>
      </c>
      <c r="AN55" s="16">
        <f t="shared" ref="AN55" si="115">SUM(AN56:AN57)</f>
        <v>-90770</v>
      </c>
      <c r="AO55" s="16">
        <f t="shared" ref="AO55" si="116">SUM(AO56:AO57)</f>
        <v>-39250</v>
      </c>
      <c r="AP55" s="16">
        <f t="shared" ref="AP55" si="117">SUM(AP56:AP57)</f>
        <v>-40550</v>
      </c>
      <c r="AQ55" s="16">
        <f t="shared" ref="AQ55" si="118">SUM(AQ56:AQ57)</f>
        <v>-89250</v>
      </c>
      <c r="AR55" s="16">
        <f t="shared" ref="AR55" si="119">SUM(AR56:AR57)</f>
        <v>-40340</v>
      </c>
      <c r="AS55" s="16">
        <f t="shared" ref="AS55" si="120">SUM(AS56:AS57)</f>
        <v>-40340</v>
      </c>
      <c r="AT55" s="16">
        <f t="shared" ref="AT55" si="121">SUM(AT56:AT57)</f>
        <v>-89040</v>
      </c>
      <c r="AU55" s="16">
        <f t="shared" ref="AU55" si="122">SUM(AU56:AU57)</f>
        <v>-40130</v>
      </c>
      <c r="AV55" s="16">
        <f t="shared" ref="AV55" si="123">SUM(AV56:AV57)</f>
        <v>-38840</v>
      </c>
      <c r="AW55" s="16">
        <f t="shared" ref="AW55" si="124">SUM(AW56:AW57)</f>
        <v>-90130</v>
      </c>
      <c r="AX55" s="16">
        <f t="shared" ref="AX55" si="125">SUM(AX56:AX57)</f>
        <v>0</v>
      </c>
      <c r="AY55" s="11"/>
      <c r="AZ55" s="11"/>
      <c r="BA55" s="11"/>
      <c r="BB55" s="11"/>
    </row>
    <row r="56" spans="2:55">
      <c r="B56" s="11"/>
      <c r="C56" t="s">
        <v>82</v>
      </c>
      <c r="M56" s="15">
        <f>-자금조달소요!M31</f>
        <v>0</v>
      </c>
      <c r="N56" s="15">
        <f>-자금조달소요!N31</f>
        <v>0</v>
      </c>
      <c r="O56" s="15">
        <f>-자금조달소요!O31</f>
        <v>0</v>
      </c>
      <c r="P56" s="15">
        <f>-자금조달소요!P31</f>
        <v>-50000</v>
      </c>
      <c r="Q56" s="15">
        <f>-자금조달소요!Q31</f>
        <v>0</v>
      </c>
      <c r="R56" s="15">
        <f>-자금조달소요!R31</f>
        <v>0</v>
      </c>
      <c r="S56" s="15">
        <f>-자금조달소요!S31</f>
        <v>-50000</v>
      </c>
      <c r="T56" s="15">
        <f>-자금조달소요!T31</f>
        <v>0</v>
      </c>
      <c r="U56" s="15">
        <f>-자금조달소요!U31</f>
        <v>0</v>
      </c>
      <c r="V56" s="15">
        <f>-자금조달소요!V31</f>
        <v>-50000</v>
      </c>
      <c r="W56" s="15">
        <f>-자금조달소요!W31</f>
        <v>0</v>
      </c>
      <c r="X56" s="15">
        <f>-자금조달소요!X31</f>
        <v>0</v>
      </c>
      <c r="Y56" s="15">
        <f>-자금조달소요!Y31</f>
        <v>-50000</v>
      </c>
      <c r="Z56" s="15">
        <f>-자금조달소요!Z31</f>
        <v>0</v>
      </c>
      <c r="AA56" s="15">
        <f>-자금조달소요!AA31</f>
        <v>0</v>
      </c>
      <c r="AB56" s="15">
        <f>-자금조달소요!AB31</f>
        <v>-50000</v>
      </c>
      <c r="AC56" s="15">
        <f>-자금조달소요!AC31</f>
        <v>0</v>
      </c>
      <c r="AD56" s="15">
        <f>-자금조달소요!AD31</f>
        <v>0</v>
      </c>
      <c r="AE56" s="15">
        <f>-자금조달소요!AE31</f>
        <v>-50000</v>
      </c>
      <c r="AF56" s="15">
        <f>-자금조달소요!AF31</f>
        <v>0</v>
      </c>
      <c r="AG56" s="15">
        <f>-자금조달소요!AG31</f>
        <v>0</v>
      </c>
      <c r="AH56" s="15">
        <f>-자금조달소요!AH31</f>
        <v>-50000</v>
      </c>
      <c r="AI56" s="15">
        <f>-자금조달소요!AI31</f>
        <v>0</v>
      </c>
      <c r="AJ56" s="15">
        <f>-자금조달소요!AJ31</f>
        <v>0</v>
      </c>
      <c r="AK56" s="15">
        <f>-자금조달소요!AK31</f>
        <v>-50000</v>
      </c>
      <c r="AL56" s="15">
        <f>-자금조달소요!AL31</f>
        <v>0</v>
      </c>
      <c r="AM56" s="15">
        <f>-자금조달소요!AM31</f>
        <v>0</v>
      </c>
      <c r="AN56" s="15">
        <f>-자금조달소요!AN31</f>
        <v>-50000</v>
      </c>
      <c r="AO56" s="15">
        <f>-자금조달소요!AO31</f>
        <v>0</v>
      </c>
      <c r="AP56" s="15">
        <f>-자금조달소요!AP31</f>
        <v>0</v>
      </c>
      <c r="AQ56" s="15">
        <f>-자금조달소요!AQ31</f>
        <v>-50000</v>
      </c>
      <c r="AR56" s="15">
        <f>-자금조달소요!AR31</f>
        <v>0</v>
      </c>
      <c r="AS56" s="15">
        <f>-자금조달소요!AS31</f>
        <v>0</v>
      </c>
      <c r="AT56" s="15">
        <f>-자금조달소요!AT31</f>
        <v>-50000</v>
      </c>
      <c r="AU56" s="15">
        <f>-자금조달소요!AU31</f>
        <v>0</v>
      </c>
      <c r="AV56" s="15">
        <f>-자금조달소요!AV31</f>
        <v>0</v>
      </c>
      <c r="AW56" s="15">
        <f>-자금조달소요!AW31</f>
        <v>-50000</v>
      </c>
      <c r="AX56" s="15">
        <f>-자금조달소요!AX31</f>
        <v>0</v>
      </c>
      <c r="AY56" s="15"/>
      <c r="AZ56" s="15"/>
      <c r="BA56" s="15"/>
      <c r="BB56" s="15"/>
    </row>
    <row r="57" spans="2:55">
      <c r="B57" s="11"/>
      <c r="C57" t="s">
        <v>81</v>
      </c>
      <c r="H57" s="1"/>
      <c r="M57" s="15">
        <f>-자금조달소요!M32</f>
        <v>0</v>
      </c>
      <c r="N57" s="15">
        <f>-자금조달소요!N32</f>
        <v>-42350</v>
      </c>
      <c r="O57" s="15">
        <f>-자금조달소요!O32</f>
        <v>-39620</v>
      </c>
      <c r="P57" s="15">
        <f>-자금조달소요!P32</f>
        <v>-42350</v>
      </c>
      <c r="Q57" s="15">
        <f>-자금조달소요!Q32</f>
        <v>-40780</v>
      </c>
      <c r="R57" s="15">
        <f>-자금조달소요!R32</f>
        <v>-42140</v>
      </c>
      <c r="S57" s="15">
        <f>-자금조달소요!S32</f>
        <v>-40780</v>
      </c>
      <c r="T57" s="15">
        <f>-자금조달소요!T32</f>
        <v>-41930</v>
      </c>
      <c r="U57" s="15">
        <f>-자금조달소요!U32</f>
        <v>-41930</v>
      </c>
      <c r="V57" s="15">
        <f>-자금조달소요!V32</f>
        <v>-40570</v>
      </c>
      <c r="W57" s="15">
        <f>-자금조달소요!W32</f>
        <v>-41710</v>
      </c>
      <c r="X57" s="15">
        <f>-자금조달소요!X32</f>
        <v>-40370</v>
      </c>
      <c r="Y57" s="15">
        <f>-자금조달소요!Y32</f>
        <v>-41710</v>
      </c>
      <c r="Z57" s="15">
        <f>-자금조달소요!Z32</f>
        <v>-41620</v>
      </c>
      <c r="AA57" s="15">
        <f>-자금조달소요!AA32</f>
        <v>-37590</v>
      </c>
      <c r="AB57" s="15">
        <f>-자금조달소요!AB32</f>
        <v>-41620</v>
      </c>
      <c r="AC57" s="15">
        <f>-자금조달소요!AC32</f>
        <v>-40070</v>
      </c>
      <c r="AD57" s="15">
        <f>-자금조달소요!AD32</f>
        <v>-41400</v>
      </c>
      <c r="AE57" s="15">
        <f>-자금조달소요!AE32</f>
        <v>-40070</v>
      </c>
      <c r="AF57" s="15">
        <f>-자금조달소요!AF32</f>
        <v>-41190</v>
      </c>
      <c r="AG57" s="15">
        <f>-자금조달소요!AG32</f>
        <v>-41190</v>
      </c>
      <c r="AH57" s="15">
        <f>-자금조달소요!AH32</f>
        <v>-39860</v>
      </c>
      <c r="AI57" s="15">
        <f>-자금조달소요!AI32</f>
        <v>-40980</v>
      </c>
      <c r="AJ57" s="15">
        <f>-자금조달소요!AJ32</f>
        <v>-39660</v>
      </c>
      <c r="AK57" s="15">
        <f>-자금조달소요!AK32</f>
        <v>-40980</v>
      </c>
      <c r="AL57" s="15">
        <f>-자금조달소요!AL32</f>
        <v>-40770</v>
      </c>
      <c r="AM57" s="15">
        <f>-자금조달소요!AM32</f>
        <v>-36820</v>
      </c>
      <c r="AN57" s="15">
        <f>-자금조달소요!AN32</f>
        <v>-40770</v>
      </c>
      <c r="AO57" s="15">
        <f>-자금조달소요!AO32</f>
        <v>-39250</v>
      </c>
      <c r="AP57" s="15">
        <f>-자금조달소요!AP32</f>
        <v>-40550</v>
      </c>
      <c r="AQ57" s="15">
        <f>-자금조달소요!AQ32</f>
        <v>-39250</v>
      </c>
      <c r="AR57" s="15">
        <f>-자금조달소요!AR32</f>
        <v>-40340</v>
      </c>
      <c r="AS57" s="15">
        <f>-자금조달소요!AS32</f>
        <v>-40340</v>
      </c>
      <c r="AT57" s="15">
        <f>-자금조달소요!AT32</f>
        <v>-39040</v>
      </c>
      <c r="AU57" s="15">
        <f>-자금조달소요!AU32</f>
        <v>-40130</v>
      </c>
      <c r="AV57" s="15">
        <f>-자금조달소요!AV32</f>
        <v>-38840</v>
      </c>
      <c r="AW57" s="15">
        <f>-자금조달소요!AW32</f>
        <v>-40130</v>
      </c>
      <c r="AX57" s="15">
        <f>-자금조달소요!AX32</f>
        <v>0</v>
      </c>
      <c r="AY57" s="15"/>
      <c r="AZ57" s="15"/>
      <c r="BA57" s="15"/>
      <c r="BB57" s="15"/>
    </row>
    <row r="58" spans="2:55">
      <c r="B58" s="11" t="s">
        <v>97</v>
      </c>
      <c r="C58" s="11"/>
      <c r="D58" s="11"/>
      <c r="E58" s="11"/>
      <c r="F58" s="11"/>
      <c r="G58" s="12"/>
      <c r="H58" s="12"/>
      <c r="I58" s="12"/>
      <c r="J58" s="11"/>
      <c r="K58" s="11"/>
      <c r="M58" s="16">
        <f>M51+M55</f>
        <v>1000000</v>
      </c>
      <c r="N58" s="16">
        <f>N51+N55</f>
        <v>1238416.8289617486</v>
      </c>
      <c r="O58" s="16">
        <f t="shared" ref="O58:AX58" si="126">O51+O55</f>
        <v>1438859.7754098361</v>
      </c>
      <c r="P58" s="16">
        <f t="shared" si="126"/>
        <v>1519603.1043715847</v>
      </c>
      <c r="Q58" s="16">
        <f t="shared" si="126"/>
        <v>1645590.8420765027</v>
      </c>
      <c r="R58" s="16">
        <f t="shared" si="126"/>
        <v>1781566.1710382514</v>
      </c>
      <c r="S58" s="16">
        <f t="shared" si="126"/>
        <v>1836169.9087431694</v>
      </c>
      <c r="T58" s="16">
        <f t="shared" si="126"/>
        <v>2085006.7377049178</v>
      </c>
      <c r="U58" s="16">
        <f t="shared" si="126"/>
        <v>2333843.5666666664</v>
      </c>
      <c r="V58" s="16">
        <f t="shared" si="126"/>
        <v>2414901.3043715847</v>
      </c>
      <c r="W58" s="16">
        <f t="shared" si="126"/>
        <v>2551306.6333333333</v>
      </c>
      <c r="X58" s="16">
        <f t="shared" si="126"/>
        <v>2656320.3710382516</v>
      </c>
      <c r="Y58" s="16">
        <f t="shared" si="126"/>
        <v>2851902.7</v>
      </c>
      <c r="Z58" s="16">
        <f t="shared" si="126"/>
        <v>3106924.1335205482</v>
      </c>
      <c r="AA58" s="16">
        <f t="shared" si="126"/>
        <v>3312835.8385068495</v>
      </c>
      <c r="AB58" s="16">
        <f t="shared" si="126"/>
        <v>2119566.2410273971</v>
      </c>
      <c r="AC58" s="16">
        <f t="shared" si="126"/>
        <v>757518.81636986276</v>
      </c>
      <c r="AD58" s="16">
        <f t="shared" si="126"/>
        <v>-174944.90110958926</v>
      </c>
      <c r="AE58" s="16">
        <f t="shared" si="126"/>
        <v>-111183.76576712352</v>
      </c>
      <c r="AF58" s="16">
        <f t="shared" si="126"/>
        <v>154567.66775342441</v>
      </c>
      <c r="AG58" s="16">
        <f t="shared" si="126"/>
        <v>420319.10127397231</v>
      </c>
      <c r="AH58" s="16">
        <f t="shared" si="126"/>
        <v>511950.11661643803</v>
      </c>
      <c r="AI58" s="16">
        <f t="shared" si="126"/>
        <v>659300.49913698598</v>
      </c>
      <c r="AJ58" s="16">
        <f t="shared" si="126"/>
        <v>773471.63447945169</v>
      </c>
      <c r="AK58" s="16">
        <f t="shared" si="126"/>
        <v>986004.68299999973</v>
      </c>
      <c r="AL58" s="16">
        <f t="shared" si="126"/>
        <v>962949.21561657509</v>
      </c>
      <c r="AM58" s="16">
        <f t="shared" si="126"/>
        <v>1183677.4416921914</v>
      </c>
      <c r="AN58" s="16">
        <f t="shared" si="126"/>
        <v>1286575.9681787665</v>
      </c>
      <c r="AO58" s="16">
        <f t="shared" si="126"/>
        <v>1433960.0034883555</v>
      </c>
      <c r="AP58" s="16">
        <f t="shared" si="126"/>
        <v>1592656.5521749309</v>
      </c>
      <c r="AQ58" s="16">
        <f t="shared" si="126"/>
        <v>1666289.0090845202</v>
      </c>
      <c r="AR58" s="16">
        <f t="shared" si="126"/>
        <v>1950073.9466010956</v>
      </c>
      <c r="AS58" s="16">
        <f t="shared" si="126"/>
        <v>2233858.8841176713</v>
      </c>
      <c r="AT58" s="16">
        <f t="shared" si="126"/>
        <v>2336851.00542726</v>
      </c>
      <c r="AU58" s="16">
        <f t="shared" si="126"/>
        <v>2495967.5541138351</v>
      </c>
      <c r="AV58" s="16">
        <f t="shared" si="126"/>
        <v>2620010.0110234241</v>
      </c>
      <c r="AW58" s="16">
        <f t="shared" si="126"/>
        <v>2850631.5794899999</v>
      </c>
      <c r="AX58" s="16">
        <f t="shared" si="126"/>
        <v>1995442.105643</v>
      </c>
      <c r="AY58" s="11"/>
      <c r="AZ58" s="11"/>
      <c r="BA58" s="11"/>
      <c r="BB58" s="11"/>
    </row>
    <row r="60" spans="2:55">
      <c r="B60" s="14" t="s">
        <v>98</v>
      </c>
    </row>
    <row r="61" spans="2:55">
      <c r="B61" s="6" t="s">
        <v>23</v>
      </c>
      <c r="C61" s="6"/>
      <c r="D61" s="6"/>
      <c r="E61" s="6"/>
      <c r="F61" s="6"/>
      <c r="G61" s="10" t="s">
        <v>24</v>
      </c>
      <c r="H61" s="10" t="s">
        <v>25</v>
      </c>
      <c r="I61" s="10" t="s">
        <v>26</v>
      </c>
      <c r="J61" s="10" t="s">
        <v>27</v>
      </c>
      <c r="K61" s="10" t="s">
        <v>28</v>
      </c>
      <c r="M61" s="7">
        <f>M$4</f>
        <v>45291</v>
      </c>
      <c r="N61" s="7">
        <f t="shared" ref="N61:BB61" si="127">N$4</f>
        <v>45322</v>
      </c>
      <c r="O61" s="7">
        <f t="shared" si="127"/>
        <v>45351</v>
      </c>
      <c r="P61" s="7">
        <f t="shared" si="127"/>
        <v>45382</v>
      </c>
      <c r="Q61" s="7">
        <f t="shared" si="127"/>
        <v>45412</v>
      </c>
      <c r="R61" s="7">
        <f t="shared" si="127"/>
        <v>45443</v>
      </c>
      <c r="S61" s="7">
        <f t="shared" si="127"/>
        <v>45473</v>
      </c>
      <c r="T61" s="7">
        <f t="shared" si="127"/>
        <v>45504</v>
      </c>
      <c r="U61" s="7">
        <f t="shared" si="127"/>
        <v>45535</v>
      </c>
      <c r="V61" s="7">
        <f t="shared" si="127"/>
        <v>45565</v>
      </c>
      <c r="W61" s="7">
        <f t="shared" si="127"/>
        <v>45596</v>
      </c>
      <c r="X61" s="7">
        <f t="shared" si="127"/>
        <v>45626</v>
      </c>
      <c r="Y61" s="7">
        <f t="shared" si="127"/>
        <v>45657</v>
      </c>
      <c r="Z61" s="7">
        <f t="shared" si="127"/>
        <v>45688</v>
      </c>
      <c r="AA61" s="7">
        <f t="shared" si="127"/>
        <v>45716</v>
      </c>
      <c r="AB61" s="7">
        <f t="shared" si="127"/>
        <v>45747</v>
      </c>
      <c r="AC61" s="7">
        <f t="shared" si="127"/>
        <v>45777</v>
      </c>
      <c r="AD61" s="7">
        <f t="shared" si="127"/>
        <v>45808</v>
      </c>
      <c r="AE61" s="7">
        <f t="shared" si="127"/>
        <v>45838</v>
      </c>
      <c r="AF61" s="7">
        <f t="shared" si="127"/>
        <v>45869</v>
      </c>
      <c r="AG61" s="7">
        <f t="shared" si="127"/>
        <v>45900</v>
      </c>
      <c r="AH61" s="7">
        <f t="shared" si="127"/>
        <v>45930</v>
      </c>
      <c r="AI61" s="7">
        <f t="shared" si="127"/>
        <v>45961</v>
      </c>
      <c r="AJ61" s="7">
        <f t="shared" si="127"/>
        <v>45991</v>
      </c>
      <c r="AK61" s="7">
        <f t="shared" si="127"/>
        <v>46022</v>
      </c>
      <c r="AL61" s="7">
        <f t="shared" si="127"/>
        <v>46053</v>
      </c>
      <c r="AM61" s="7">
        <f t="shared" si="127"/>
        <v>46081</v>
      </c>
      <c r="AN61" s="7">
        <f t="shared" si="127"/>
        <v>46112</v>
      </c>
      <c r="AO61" s="7">
        <f t="shared" si="127"/>
        <v>46142</v>
      </c>
      <c r="AP61" s="7">
        <f t="shared" si="127"/>
        <v>46173</v>
      </c>
      <c r="AQ61" s="7">
        <f t="shared" si="127"/>
        <v>46203</v>
      </c>
      <c r="AR61" s="7">
        <f t="shared" si="127"/>
        <v>46234</v>
      </c>
      <c r="AS61" s="7">
        <f t="shared" si="127"/>
        <v>46265</v>
      </c>
      <c r="AT61" s="7">
        <f t="shared" si="127"/>
        <v>46295</v>
      </c>
      <c r="AU61" s="7">
        <f t="shared" si="127"/>
        <v>46326</v>
      </c>
      <c r="AV61" s="7">
        <f t="shared" si="127"/>
        <v>46356</v>
      </c>
      <c r="AW61" s="7">
        <f t="shared" si="127"/>
        <v>46387</v>
      </c>
      <c r="AX61" s="7">
        <f t="shared" si="127"/>
        <v>46418</v>
      </c>
      <c r="AY61" s="7">
        <f t="shared" si="127"/>
        <v>46446</v>
      </c>
      <c r="AZ61" s="7">
        <f t="shared" si="127"/>
        <v>46477</v>
      </c>
      <c r="BA61" s="7">
        <f t="shared" si="127"/>
        <v>46507</v>
      </c>
      <c r="BB61" s="7">
        <f t="shared" si="127"/>
        <v>46538</v>
      </c>
      <c r="BC61" s="2"/>
    </row>
    <row r="62" spans="2:55">
      <c r="B62" s="11" t="s">
        <v>98</v>
      </c>
      <c r="C62" s="11"/>
      <c r="D62" s="11"/>
      <c r="E62" s="11"/>
      <c r="F62" s="11"/>
      <c r="G62" s="12" t="s">
        <v>99</v>
      </c>
      <c r="H62" s="12" t="s">
        <v>100</v>
      </c>
      <c r="I62" s="12"/>
      <c r="J62" s="11"/>
      <c r="K62" s="11"/>
      <c r="M62" s="16">
        <f t="shared" ref="M62:AX62" si="128">SUM(M63:M63)</f>
        <v>0</v>
      </c>
      <c r="N62" s="16">
        <f t="shared" si="128"/>
        <v>0</v>
      </c>
      <c r="O62" s="16">
        <f t="shared" si="128"/>
        <v>0</v>
      </c>
      <c r="P62" s="16">
        <f t="shared" si="128"/>
        <v>0</v>
      </c>
      <c r="Q62" s="16">
        <f t="shared" si="128"/>
        <v>0</v>
      </c>
      <c r="R62" s="16">
        <f t="shared" si="128"/>
        <v>0</v>
      </c>
      <c r="S62" s="16">
        <f t="shared" si="128"/>
        <v>0</v>
      </c>
      <c r="T62" s="16">
        <f t="shared" si="128"/>
        <v>0</v>
      </c>
      <c r="U62" s="16">
        <f t="shared" si="128"/>
        <v>0</v>
      </c>
      <c r="V62" s="16">
        <f t="shared" si="128"/>
        <v>0</v>
      </c>
      <c r="W62" s="16">
        <f t="shared" si="128"/>
        <v>0</v>
      </c>
      <c r="X62" s="16">
        <f t="shared" si="128"/>
        <v>0</v>
      </c>
      <c r="Y62" s="16">
        <f t="shared" si="128"/>
        <v>0</v>
      </c>
      <c r="Z62" s="16">
        <f t="shared" si="128"/>
        <v>0</v>
      </c>
      <c r="AA62" s="16">
        <f t="shared" si="128"/>
        <v>0</v>
      </c>
      <c r="AB62" s="16">
        <f t="shared" si="128"/>
        <v>0</v>
      </c>
      <c r="AC62" s="16">
        <f t="shared" si="128"/>
        <v>0</v>
      </c>
      <c r="AD62" s="16">
        <f t="shared" si="128"/>
        <v>0</v>
      </c>
      <c r="AE62" s="16">
        <f t="shared" si="128"/>
        <v>0</v>
      </c>
      <c r="AF62" s="16">
        <f t="shared" si="128"/>
        <v>0</v>
      </c>
      <c r="AG62" s="16">
        <f t="shared" si="128"/>
        <v>0</v>
      </c>
      <c r="AH62" s="16">
        <f t="shared" si="128"/>
        <v>0</v>
      </c>
      <c r="AI62" s="16">
        <f t="shared" si="128"/>
        <v>0</v>
      </c>
      <c r="AJ62" s="16">
        <f t="shared" si="128"/>
        <v>0</v>
      </c>
      <c r="AK62" s="16">
        <f t="shared" si="128"/>
        <v>-295801.40489999991</v>
      </c>
      <c r="AL62" s="16">
        <f t="shared" si="128"/>
        <v>0</v>
      </c>
      <c r="AM62" s="16">
        <f t="shared" si="128"/>
        <v>0</v>
      </c>
      <c r="AN62" s="16">
        <f t="shared" si="128"/>
        <v>0</v>
      </c>
      <c r="AO62" s="16">
        <f t="shared" si="128"/>
        <v>0</v>
      </c>
      <c r="AP62" s="16">
        <f t="shared" si="128"/>
        <v>0</v>
      </c>
      <c r="AQ62" s="16">
        <f t="shared" si="128"/>
        <v>0</v>
      </c>
      <c r="AR62" s="16">
        <f t="shared" si="128"/>
        <v>0</v>
      </c>
      <c r="AS62" s="16">
        <f t="shared" si="128"/>
        <v>0</v>
      </c>
      <c r="AT62" s="16">
        <f t="shared" si="128"/>
        <v>0</v>
      </c>
      <c r="AU62" s="16">
        <f t="shared" si="128"/>
        <v>0</v>
      </c>
      <c r="AV62" s="16">
        <f t="shared" si="128"/>
        <v>0</v>
      </c>
      <c r="AW62" s="16">
        <f t="shared" si="128"/>
        <v>-855189.47384699993</v>
      </c>
      <c r="AX62" s="16">
        <f t="shared" si="128"/>
        <v>0</v>
      </c>
      <c r="AY62" s="11"/>
      <c r="AZ62" s="11"/>
      <c r="BA62" s="11"/>
      <c r="BB62" s="11"/>
    </row>
    <row r="63" spans="2:55">
      <c r="B63" s="11"/>
      <c r="C63" t="s">
        <v>78</v>
      </c>
      <c r="G63" s="4">
        <f>가정!I41</f>
        <v>0.3</v>
      </c>
      <c r="H63" s="1">
        <f>가정!I40</f>
        <v>46022</v>
      </c>
      <c r="M63" s="15">
        <f>IF(AND(M$4&gt;=$H63, M$7=12), -M$58*$G63, 0)</f>
        <v>0</v>
      </c>
      <c r="N63" s="15">
        <f t="shared" ref="N63:AX63" si="129">IF(AND(N$4&gt;=$H63, N$7=12), -N$58*$G63, 0)</f>
        <v>0</v>
      </c>
      <c r="O63" s="15">
        <f t="shared" si="129"/>
        <v>0</v>
      </c>
      <c r="P63" s="15">
        <f t="shared" si="129"/>
        <v>0</v>
      </c>
      <c r="Q63" s="15">
        <f t="shared" si="129"/>
        <v>0</v>
      </c>
      <c r="R63" s="15">
        <f t="shared" si="129"/>
        <v>0</v>
      </c>
      <c r="S63" s="15">
        <f t="shared" si="129"/>
        <v>0</v>
      </c>
      <c r="T63" s="15">
        <f t="shared" si="129"/>
        <v>0</v>
      </c>
      <c r="U63" s="15">
        <f t="shared" si="129"/>
        <v>0</v>
      </c>
      <c r="V63" s="15">
        <f t="shared" si="129"/>
        <v>0</v>
      </c>
      <c r="W63" s="15">
        <f t="shared" si="129"/>
        <v>0</v>
      </c>
      <c r="X63" s="15">
        <f t="shared" si="129"/>
        <v>0</v>
      </c>
      <c r="Y63" s="15">
        <f t="shared" si="129"/>
        <v>0</v>
      </c>
      <c r="Z63" s="15">
        <f t="shared" si="129"/>
        <v>0</v>
      </c>
      <c r="AA63" s="15">
        <f t="shared" si="129"/>
        <v>0</v>
      </c>
      <c r="AB63" s="15">
        <f t="shared" si="129"/>
        <v>0</v>
      </c>
      <c r="AC63" s="15">
        <f t="shared" si="129"/>
        <v>0</v>
      </c>
      <c r="AD63" s="15">
        <f t="shared" si="129"/>
        <v>0</v>
      </c>
      <c r="AE63" s="15">
        <f t="shared" si="129"/>
        <v>0</v>
      </c>
      <c r="AF63" s="15">
        <f t="shared" si="129"/>
        <v>0</v>
      </c>
      <c r="AG63" s="15">
        <f t="shared" si="129"/>
        <v>0</v>
      </c>
      <c r="AH63" s="15">
        <f t="shared" si="129"/>
        <v>0</v>
      </c>
      <c r="AI63" s="15">
        <f t="shared" si="129"/>
        <v>0</v>
      </c>
      <c r="AJ63" s="15">
        <f t="shared" si="129"/>
        <v>0</v>
      </c>
      <c r="AK63" s="15">
        <f t="shared" si="129"/>
        <v>-295801.40489999991</v>
      </c>
      <c r="AL63" s="15">
        <f t="shared" si="129"/>
        <v>0</v>
      </c>
      <c r="AM63" s="15">
        <f t="shared" si="129"/>
        <v>0</v>
      </c>
      <c r="AN63" s="15">
        <f t="shared" si="129"/>
        <v>0</v>
      </c>
      <c r="AO63" s="15">
        <f t="shared" si="129"/>
        <v>0</v>
      </c>
      <c r="AP63" s="15">
        <f t="shared" si="129"/>
        <v>0</v>
      </c>
      <c r="AQ63" s="15">
        <f t="shared" si="129"/>
        <v>0</v>
      </c>
      <c r="AR63" s="15">
        <f t="shared" si="129"/>
        <v>0</v>
      </c>
      <c r="AS63" s="15">
        <f t="shared" si="129"/>
        <v>0</v>
      </c>
      <c r="AT63" s="15">
        <f t="shared" si="129"/>
        <v>0</v>
      </c>
      <c r="AU63" s="15">
        <f t="shared" si="129"/>
        <v>0</v>
      </c>
      <c r="AV63" s="15">
        <f t="shared" si="129"/>
        <v>0</v>
      </c>
      <c r="AW63" s="15">
        <f t="shared" si="129"/>
        <v>-855189.47384699993</v>
      </c>
      <c r="AX63" s="15">
        <f t="shared" si="129"/>
        <v>0</v>
      </c>
      <c r="AY63" s="15"/>
      <c r="AZ63" s="15"/>
      <c r="BA63" s="15"/>
      <c r="BB63" s="15"/>
    </row>
    <row r="64" spans="2:55">
      <c r="B64" s="11" t="s">
        <v>97</v>
      </c>
      <c r="C64" s="11"/>
      <c r="D64" s="11"/>
      <c r="E64" s="11"/>
      <c r="F64" s="11"/>
      <c r="G64" s="12"/>
      <c r="H64" s="12"/>
      <c r="I64" s="12"/>
      <c r="J64" s="11"/>
      <c r="K64" s="11"/>
      <c r="M64" s="16">
        <f>M58+M62</f>
        <v>1000000</v>
      </c>
      <c r="N64" s="16">
        <f>N58+N62</f>
        <v>1238416.8289617486</v>
      </c>
      <c r="O64" s="16">
        <f t="shared" ref="O64:AX64" si="130">O58+O62</f>
        <v>1438859.7754098361</v>
      </c>
      <c r="P64" s="16">
        <f t="shared" si="130"/>
        <v>1519603.1043715847</v>
      </c>
      <c r="Q64" s="16">
        <f t="shared" si="130"/>
        <v>1645590.8420765027</v>
      </c>
      <c r="R64" s="16">
        <f t="shared" si="130"/>
        <v>1781566.1710382514</v>
      </c>
      <c r="S64" s="16">
        <f t="shared" si="130"/>
        <v>1836169.9087431694</v>
      </c>
      <c r="T64" s="16">
        <f t="shared" si="130"/>
        <v>2085006.7377049178</v>
      </c>
      <c r="U64" s="16">
        <f t="shared" si="130"/>
        <v>2333843.5666666664</v>
      </c>
      <c r="V64" s="16">
        <f t="shared" si="130"/>
        <v>2414901.3043715847</v>
      </c>
      <c r="W64" s="16">
        <f t="shared" si="130"/>
        <v>2551306.6333333333</v>
      </c>
      <c r="X64" s="16">
        <f t="shared" si="130"/>
        <v>2656320.3710382516</v>
      </c>
      <c r="Y64" s="16">
        <f t="shared" si="130"/>
        <v>2851902.7</v>
      </c>
      <c r="Z64" s="16">
        <f t="shared" si="130"/>
        <v>3106924.1335205482</v>
      </c>
      <c r="AA64" s="16">
        <f t="shared" si="130"/>
        <v>3312835.8385068495</v>
      </c>
      <c r="AB64" s="16">
        <f t="shared" si="130"/>
        <v>2119566.2410273971</v>
      </c>
      <c r="AC64" s="16">
        <f t="shared" si="130"/>
        <v>757518.81636986276</v>
      </c>
      <c r="AD64" s="16">
        <f t="shared" si="130"/>
        <v>-174944.90110958926</v>
      </c>
      <c r="AE64" s="16">
        <f t="shared" si="130"/>
        <v>-111183.76576712352</v>
      </c>
      <c r="AF64" s="16">
        <f t="shared" si="130"/>
        <v>154567.66775342441</v>
      </c>
      <c r="AG64" s="16">
        <f t="shared" si="130"/>
        <v>420319.10127397231</v>
      </c>
      <c r="AH64" s="16">
        <f t="shared" si="130"/>
        <v>511950.11661643803</v>
      </c>
      <c r="AI64" s="16">
        <f t="shared" si="130"/>
        <v>659300.49913698598</v>
      </c>
      <c r="AJ64" s="16">
        <f t="shared" si="130"/>
        <v>773471.63447945169</v>
      </c>
      <c r="AK64" s="16">
        <f t="shared" si="130"/>
        <v>690203.27809999976</v>
      </c>
      <c r="AL64" s="16">
        <f t="shared" si="130"/>
        <v>962949.21561657509</v>
      </c>
      <c r="AM64" s="16">
        <f t="shared" si="130"/>
        <v>1183677.4416921914</v>
      </c>
      <c r="AN64" s="16">
        <f t="shared" si="130"/>
        <v>1286575.9681787665</v>
      </c>
      <c r="AO64" s="16">
        <f t="shared" si="130"/>
        <v>1433960.0034883555</v>
      </c>
      <c r="AP64" s="16">
        <f t="shared" si="130"/>
        <v>1592656.5521749309</v>
      </c>
      <c r="AQ64" s="16">
        <f t="shared" si="130"/>
        <v>1666289.0090845202</v>
      </c>
      <c r="AR64" s="16">
        <f t="shared" si="130"/>
        <v>1950073.9466010956</v>
      </c>
      <c r="AS64" s="16">
        <f t="shared" si="130"/>
        <v>2233858.8841176713</v>
      </c>
      <c r="AT64" s="16">
        <f t="shared" si="130"/>
        <v>2336851.00542726</v>
      </c>
      <c r="AU64" s="16">
        <f t="shared" si="130"/>
        <v>2495967.5541138351</v>
      </c>
      <c r="AV64" s="16">
        <f t="shared" si="130"/>
        <v>2620010.0110234241</v>
      </c>
      <c r="AW64" s="16">
        <f t="shared" si="130"/>
        <v>1995442.105643</v>
      </c>
      <c r="AX64" s="16">
        <f t="shared" si="130"/>
        <v>1995442.105643</v>
      </c>
      <c r="AY64" s="11"/>
      <c r="AZ64" s="11"/>
      <c r="BA64" s="11"/>
      <c r="BB64" s="11"/>
    </row>
    <row r="66" spans="2:55">
      <c r="B66" s="14" t="s">
        <v>101</v>
      </c>
    </row>
    <row r="67" spans="2:55">
      <c r="B67" s="6" t="s">
        <v>23</v>
      </c>
      <c r="C67" s="6"/>
      <c r="D67" s="6"/>
      <c r="E67" s="6"/>
      <c r="F67" s="6"/>
      <c r="G67" s="10" t="s">
        <v>24</v>
      </c>
      <c r="H67" s="10" t="s">
        <v>25</v>
      </c>
      <c r="I67" s="10" t="s">
        <v>26</v>
      </c>
      <c r="J67" s="10" t="s">
        <v>27</v>
      </c>
      <c r="K67" s="10" t="s">
        <v>28</v>
      </c>
      <c r="M67" s="7">
        <f>M$4</f>
        <v>45291</v>
      </c>
      <c r="N67" s="7">
        <f t="shared" ref="N67:BB67" si="131">N$4</f>
        <v>45322</v>
      </c>
      <c r="O67" s="7">
        <f t="shared" si="131"/>
        <v>45351</v>
      </c>
      <c r="P67" s="7">
        <f t="shared" si="131"/>
        <v>45382</v>
      </c>
      <c r="Q67" s="7">
        <f t="shared" si="131"/>
        <v>45412</v>
      </c>
      <c r="R67" s="7">
        <f t="shared" si="131"/>
        <v>45443</v>
      </c>
      <c r="S67" s="7">
        <f t="shared" si="131"/>
        <v>45473</v>
      </c>
      <c r="T67" s="7">
        <f t="shared" si="131"/>
        <v>45504</v>
      </c>
      <c r="U67" s="7">
        <f t="shared" si="131"/>
        <v>45535</v>
      </c>
      <c r="V67" s="7">
        <f t="shared" si="131"/>
        <v>45565</v>
      </c>
      <c r="W67" s="7">
        <f t="shared" si="131"/>
        <v>45596</v>
      </c>
      <c r="X67" s="7">
        <f t="shared" si="131"/>
        <v>45626</v>
      </c>
      <c r="Y67" s="7">
        <f t="shared" si="131"/>
        <v>45657</v>
      </c>
      <c r="Z67" s="7">
        <f t="shared" si="131"/>
        <v>45688</v>
      </c>
      <c r="AA67" s="7">
        <f t="shared" si="131"/>
        <v>45716</v>
      </c>
      <c r="AB67" s="7">
        <f t="shared" si="131"/>
        <v>45747</v>
      </c>
      <c r="AC67" s="7">
        <f t="shared" si="131"/>
        <v>45777</v>
      </c>
      <c r="AD67" s="7">
        <f t="shared" si="131"/>
        <v>45808</v>
      </c>
      <c r="AE67" s="7">
        <f t="shared" si="131"/>
        <v>45838</v>
      </c>
      <c r="AF67" s="7">
        <f t="shared" si="131"/>
        <v>45869</v>
      </c>
      <c r="AG67" s="7">
        <f t="shared" si="131"/>
        <v>45900</v>
      </c>
      <c r="AH67" s="7">
        <f t="shared" si="131"/>
        <v>45930</v>
      </c>
      <c r="AI67" s="7">
        <f t="shared" si="131"/>
        <v>45961</v>
      </c>
      <c r="AJ67" s="7">
        <f t="shared" si="131"/>
        <v>45991</v>
      </c>
      <c r="AK67" s="7">
        <f t="shared" si="131"/>
        <v>46022</v>
      </c>
      <c r="AL67" s="7">
        <f t="shared" si="131"/>
        <v>46053</v>
      </c>
      <c r="AM67" s="7">
        <f t="shared" si="131"/>
        <v>46081</v>
      </c>
      <c r="AN67" s="7">
        <f t="shared" si="131"/>
        <v>46112</v>
      </c>
      <c r="AO67" s="7">
        <f t="shared" si="131"/>
        <v>46142</v>
      </c>
      <c r="AP67" s="7">
        <f t="shared" si="131"/>
        <v>46173</v>
      </c>
      <c r="AQ67" s="7">
        <f t="shared" si="131"/>
        <v>46203</v>
      </c>
      <c r="AR67" s="7">
        <f t="shared" si="131"/>
        <v>46234</v>
      </c>
      <c r="AS67" s="7">
        <f t="shared" si="131"/>
        <v>46265</v>
      </c>
      <c r="AT67" s="7">
        <f t="shared" si="131"/>
        <v>46295</v>
      </c>
      <c r="AU67" s="7">
        <f t="shared" si="131"/>
        <v>46326</v>
      </c>
      <c r="AV67" s="7">
        <f t="shared" si="131"/>
        <v>46356</v>
      </c>
      <c r="AW67" s="7">
        <f t="shared" si="131"/>
        <v>46387</v>
      </c>
      <c r="AX67" s="7">
        <f t="shared" si="131"/>
        <v>46418</v>
      </c>
      <c r="AY67" s="7">
        <f t="shared" si="131"/>
        <v>46446</v>
      </c>
      <c r="AZ67" s="7">
        <f t="shared" si="131"/>
        <v>46477</v>
      </c>
      <c r="BA67" s="7">
        <f t="shared" si="131"/>
        <v>46507</v>
      </c>
      <c r="BB67" s="7">
        <f t="shared" si="131"/>
        <v>46538</v>
      </c>
      <c r="BC67" s="2"/>
    </row>
    <row r="68" spans="2:55">
      <c r="B68" s="11" t="s">
        <v>101</v>
      </c>
      <c r="C68" s="11"/>
      <c r="D68" s="11"/>
      <c r="E68" s="11"/>
      <c r="F68" s="11"/>
      <c r="G68" s="12"/>
      <c r="H68" s="12"/>
      <c r="I68" s="12"/>
      <c r="J68" s="11"/>
      <c r="K68" s="11"/>
      <c r="M68" s="16">
        <f>M64</f>
        <v>1000000</v>
      </c>
      <c r="N68" s="16">
        <f t="shared" ref="N68:AX68" si="132">N64</f>
        <v>1238416.8289617486</v>
      </c>
      <c r="O68" s="16">
        <f t="shared" si="132"/>
        <v>1438859.7754098361</v>
      </c>
      <c r="P68" s="16">
        <f t="shared" si="132"/>
        <v>1519603.1043715847</v>
      </c>
      <c r="Q68" s="16">
        <f t="shared" si="132"/>
        <v>1645590.8420765027</v>
      </c>
      <c r="R68" s="16">
        <f t="shared" si="132"/>
        <v>1781566.1710382514</v>
      </c>
      <c r="S68" s="16">
        <f t="shared" si="132"/>
        <v>1836169.9087431694</v>
      </c>
      <c r="T68" s="16">
        <f t="shared" si="132"/>
        <v>2085006.7377049178</v>
      </c>
      <c r="U68" s="16">
        <f t="shared" si="132"/>
        <v>2333843.5666666664</v>
      </c>
      <c r="V68" s="16">
        <f t="shared" si="132"/>
        <v>2414901.3043715847</v>
      </c>
      <c r="W68" s="16">
        <f t="shared" si="132"/>
        <v>2551306.6333333333</v>
      </c>
      <c r="X68" s="16">
        <f t="shared" si="132"/>
        <v>2656320.3710382516</v>
      </c>
      <c r="Y68" s="16">
        <f t="shared" si="132"/>
        <v>2851902.7</v>
      </c>
      <c r="Z68" s="16">
        <f t="shared" si="132"/>
        <v>3106924.1335205482</v>
      </c>
      <c r="AA68" s="16">
        <f t="shared" si="132"/>
        <v>3312835.8385068495</v>
      </c>
      <c r="AB68" s="16">
        <f t="shared" si="132"/>
        <v>2119566.2410273971</v>
      </c>
      <c r="AC68" s="16">
        <f t="shared" si="132"/>
        <v>757518.81636986276</v>
      </c>
      <c r="AD68" s="16">
        <f t="shared" si="132"/>
        <v>-174944.90110958926</v>
      </c>
      <c r="AE68" s="16">
        <f t="shared" si="132"/>
        <v>-111183.76576712352</v>
      </c>
      <c r="AF68" s="16">
        <f t="shared" si="132"/>
        <v>154567.66775342441</v>
      </c>
      <c r="AG68" s="16">
        <f t="shared" si="132"/>
        <v>420319.10127397231</v>
      </c>
      <c r="AH68" s="16">
        <f t="shared" si="132"/>
        <v>511950.11661643803</v>
      </c>
      <c r="AI68" s="16">
        <f t="shared" si="132"/>
        <v>659300.49913698598</v>
      </c>
      <c r="AJ68" s="16">
        <f t="shared" si="132"/>
        <v>773471.63447945169</v>
      </c>
      <c r="AK68" s="16">
        <f t="shared" si="132"/>
        <v>690203.27809999976</v>
      </c>
      <c r="AL68" s="16">
        <f t="shared" si="132"/>
        <v>962949.21561657509</v>
      </c>
      <c r="AM68" s="16">
        <f t="shared" si="132"/>
        <v>1183677.4416921914</v>
      </c>
      <c r="AN68" s="16">
        <f t="shared" si="132"/>
        <v>1286575.9681787665</v>
      </c>
      <c r="AO68" s="16">
        <f t="shared" si="132"/>
        <v>1433960.0034883555</v>
      </c>
      <c r="AP68" s="16">
        <f t="shared" si="132"/>
        <v>1592656.5521749309</v>
      </c>
      <c r="AQ68" s="16">
        <f t="shared" si="132"/>
        <v>1666289.0090845202</v>
      </c>
      <c r="AR68" s="16">
        <f t="shared" si="132"/>
        <v>1950073.9466010956</v>
      </c>
      <c r="AS68" s="16">
        <f t="shared" si="132"/>
        <v>2233858.8841176713</v>
      </c>
      <c r="AT68" s="16">
        <f t="shared" si="132"/>
        <v>2336851.00542726</v>
      </c>
      <c r="AU68" s="16">
        <f t="shared" si="132"/>
        <v>2495967.5541138351</v>
      </c>
      <c r="AV68" s="16">
        <f t="shared" si="132"/>
        <v>2620010.0110234241</v>
      </c>
      <c r="AW68" s="16">
        <f t="shared" si="132"/>
        <v>1995442.105643</v>
      </c>
      <c r="AX68" s="16">
        <f t="shared" si="132"/>
        <v>1995442.105643</v>
      </c>
      <c r="AY68" s="11"/>
      <c r="AZ68" s="11"/>
      <c r="BA68" s="11"/>
      <c r="BB68" s="11"/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4CF50-7B35-4B4E-9E97-42AD650AA160}">
  <sheetPr codeName="Sheet3"/>
  <dimension ref="A1:R66"/>
  <sheetViews>
    <sheetView zoomScale="130" zoomScaleNormal="130" workbookViewId="0">
      <selection activeCell="H9" sqref="H9"/>
    </sheetView>
  </sheetViews>
  <sheetFormatPr baseColWidth="10" defaultRowHeight="18"/>
  <cols>
    <col min="1" max="5" width="2.7109375" customWidth="1"/>
    <col min="12" max="12" width="2.7109375" customWidth="1"/>
    <col min="13" max="13" width="11.85546875" bestFit="1" customWidth="1"/>
    <col min="14" max="14" width="11.28515625" bestFit="1" customWidth="1"/>
    <col min="15" max="17" width="11.140625" bestFit="1" customWidth="1"/>
  </cols>
  <sheetData>
    <row r="1" spans="1:18">
      <c r="A1" s="8" t="s">
        <v>143</v>
      </c>
      <c r="B1" s="6"/>
      <c r="C1" s="6"/>
      <c r="D1" s="6"/>
      <c r="E1" s="6"/>
      <c r="F1" s="6"/>
      <c r="G1" s="6"/>
      <c r="H1" s="6"/>
      <c r="I1" s="6"/>
      <c r="J1" s="6"/>
      <c r="K1" s="6"/>
      <c r="L1" s="9"/>
      <c r="M1" s="9"/>
      <c r="N1" s="9"/>
      <c r="O1" s="9"/>
      <c r="P1" s="9"/>
      <c r="Q1" s="9"/>
    </row>
    <row r="3" spans="1:18">
      <c r="B3" s="6" t="s">
        <v>16</v>
      </c>
      <c r="C3" s="6"/>
      <c r="D3" s="6"/>
      <c r="E3" s="6"/>
      <c r="F3" s="6"/>
      <c r="G3" s="6"/>
      <c r="H3" s="6"/>
      <c r="I3" s="6"/>
      <c r="J3" s="6"/>
      <c r="K3" s="6"/>
      <c r="M3" s="7">
        <f>IF(L3="", MIN(Index!$M$3:$BB$3), L4+1)</f>
        <v>45261</v>
      </c>
      <c r="N3" s="7">
        <f>IF(M3="", MIN(Index!$M$3:$BB$3), M4+1)</f>
        <v>45292</v>
      </c>
      <c r="O3" s="7">
        <f>IF(N3="", MIN(Index!$M$3:$BB$3), N4+1)</f>
        <v>45658</v>
      </c>
      <c r="P3" s="7">
        <f>IF(O3="", MIN(Index!$M$3:$BB$3), O4+1)</f>
        <v>46023</v>
      </c>
      <c r="Q3" s="7">
        <f>IF(P3="", MIN(Index!$M$3:$BB$3), P4+1)</f>
        <v>46388</v>
      </c>
      <c r="R3" s="2"/>
    </row>
    <row r="4" spans="1:18">
      <c r="B4" s="6" t="s">
        <v>17</v>
      </c>
      <c r="C4" s="6"/>
      <c r="D4" s="6"/>
      <c r="E4" s="6"/>
      <c r="F4" s="6"/>
      <c r="G4" s="6"/>
      <c r="H4" s="6"/>
      <c r="I4" s="6"/>
      <c r="J4" s="6"/>
      <c r="K4" s="6"/>
      <c r="M4" s="7">
        <f>DATE(YEAR(M3),12,31)</f>
        <v>45291</v>
      </c>
      <c r="N4" s="7">
        <f t="shared" ref="N4:Q4" si="0">DATE(YEAR(N3),12,31)</f>
        <v>45657</v>
      </c>
      <c r="O4" s="7">
        <f t="shared" si="0"/>
        <v>46022</v>
      </c>
      <c r="P4" s="7">
        <f t="shared" si="0"/>
        <v>46387</v>
      </c>
      <c r="Q4" s="7">
        <f t="shared" si="0"/>
        <v>46752</v>
      </c>
      <c r="R4" s="2"/>
    </row>
    <row r="5" spans="1:18">
      <c r="B5" s="6" t="s">
        <v>18</v>
      </c>
      <c r="C5" s="6"/>
      <c r="D5" s="6"/>
      <c r="E5" s="6"/>
      <c r="F5" s="6"/>
      <c r="G5" s="6"/>
      <c r="H5" s="6"/>
      <c r="I5" s="6"/>
      <c r="J5" s="6"/>
      <c r="K5" s="6"/>
      <c r="M5" s="6">
        <f>YEAR(M3)</f>
        <v>2023</v>
      </c>
      <c r="N5" s="6">
        <f t="shared" ref="N5:Q5" si="1">YEAR(N3)</f>
        <v>2024</v>
      </c>
      <c r="O5" s="6">
        <f t="shared" si="1"/>
        <v>2025</v>
      </c>
      <c r="P5" s="6">
        <f t="shared" si="1"/>
        <v>2026</v>
      </c>
      <c r="Q5" s="6">
        <f t="shared" si="1"/>
        <v>2027</v>
      </c>
    </row>
    <row r="6" spans="1:18">
      <c r="B6" s="6" t="s">
        <v>20</v>
      </c>
      <c r="C6" s="6"/>
      <c r="D6" s="6"/>
      <c r="E6" s="6"/>
      <c r="F6" s="6"/>
      <c r="G6" s="6"/>
      <c r="H6" s="6"/>
      <c r="I6" s="6"/>
      <c r="J6" s="6"/>
      <c r="K6" s="6"/>
      <c r="M6" s="6">
        <f>M4-M3+1</f>
        <v>31</v>
      </c>
      <c r="N6" s="6">
        <f t="shared" ref="N6:Q6" si="2">N4-N3+1</f>
        <v>366</v>
      </c>
      <c r="O6" s="6">
        <f t="shared" si="2"/>
        <v>365</v>
      </c>
      <c r="P6" s="6">
        <f t="shared" si="2"/>
        <v>365</v>
      </c>
      <c r="Q6" s="6">
        <f t="shared" si="2"/>
        <v>365</v>
      </c>
    </row>
    <row r="7" spans="1:18">
      <c r="B7" s="6" t="s">
        <v>21</v>
      </c>
      <c r="C7" s="6"/>
      <c r="D7" s="6"/>
      <c r="E7" s="6"/>
      <c r="F7" s="6"/>
      <c r="G7" s="6"/>
      <c r="H7" s="6"/>
      <c r="I7" s="6"/>
      <c r="J7" s="6"/>
      <c r="K7" s="6"/>
      <c r="M7" s="6">
        <f>IF(MOD(M5,4)=0, 366, 365)</f>
        <v>365</v>
      </c>
      <c r="N7" s="6">
        <f t="shared" ref="N7:Q7" si="3">IF(MOD(N5,4)=0, 366, 365)</f>
        <v>366</v>
      </c>
      <c r="O7" s="6">
        <f t="shared" si="3"/>
        <v>365</v>
      </c>
      <c r="P7" s="6">
        <f t="shared" si="3"/>
        <v>365</v>
      </c>
      <c r="Q7" s="6">
        <f t="shared" si="3"/>
        <v>365</v>
      </c>
    </row>
    <row r="10" spans="1:18">
      <c r="B10" s="14" t="s">
        <v>86</v>
      </c>
    </row>
    <row r="11" spans="1:18">
      <c r="B11" s="6" t="s">
        <v>23</v>
      </c>
      <c r="C11" s="6"/>
      <c r="D11" s="6"/>
      <c r="E11" s="6"/>
      <c r="F11" s="6"/>
      <c r="G11" s="10" t="s">
        <v>24</v>
      </c>
      <c r="H11" s="10" t="s">
        <v>25</v>
      </c>
      <c r="I11" s="10" t="s">
        <v>26</v>
      </c>
      <c r="J11" s="10" t="s">
        <v>27</v>
      </c>
      <c r="K11" s="10" t="s">
        <v>28</v>
      </c>
      <c r="M11" s="7"/>
      <c r="N11" s="7"/>
      <c r="O11" s="7"/>
      <c r="P11" s="7"/>
      <c r="Q11" s="7"/>
      <c r="R11" s="2"/>
    </row>
    <row r="12" spans="1:18">
      <c r="B12" s="11" t="s">
        <v>86</v>
      </c>
      <c r="C12" s="11"/>
      <c r="D12" s="11"/>
      <c r="E12" s="11"/>
      <c r="F12" s="11"/>
      <c r="G12" s="12"/>
      <c r="H12" s="12"/>
      <c r="I12" s="12"/>
      <c r="J12" s="11"/>
      <c r="K12" s="11"/>
      <c r="M12" s="16">
        <f>L66</f>
        <v>0</v>
      </c>
      <c r="N12" s="16">
        <f t="shared" ref="N12:Q12" si="4">M66</f>
        <v>1000000</v>
      </c>
      <c r="O12" s="16">
        <f t="shared" si="4"/>
        <v>2851902.6999999997</v>
      </c>
      <c r="P12" s="16">
        <f t="shared" si="4"/>
        <v>690203.2780999993</v>
      </c>
      <c r="Q12" s="16">
        <f t="shared" si="4"/>
        <v>1995442.1056430014</v>
      </c>
    </row>
    <row r="14" spans="1:18">
      <c r="B14" s="14" t="s">
        <v>95</v>
      </c>
    </row>
    <row r="15" spans="1:18">
      <c r="B15" s="6" t="s">
        <v>23</v>
      </c>
      <c r="C15" s="6"/>
      <c r="D15" s="6"/>
      <c r="E15" s="6"/>
      <c r="F15" s="6"/>
      <c r="G15" s="10" t="s">
        <v>24</v>
      </c>
      <c r="H15" s="10" t="s">
        <v>25</v>
      </c>
      <c r="I15" s="10" t="s">
        <v>26</v>
      </c>
      <c r="J15" s="10" t="s">
        <v>27</v>
      </c>
      <c r="K15" s="10" t="s">
        <v>28</v>
      </c>
      <c r="M15" s="7"/>
      <c r="N15" s="7"/>
      <c r="O15" s="7"/>
      <c r="P15" s="7"/>
      <c r="Q15" s="7"/>
      <c r="R15" s="2"/>
    </row>
    <row r="16" spans="1:18">
      <c r="B16" s="11" t="s">
        <v>95</v>
      </c>
      <c r="C16" s="11"/>
      <c r="D16" s="11"/>
      <c r="E16" s="11"/>
      <c r="F16" s="11"/>
      <c r="G16" s="12"/>
      <c r="H16" s="12"/>
      <c r="I16" s="12"/>
      <c r="J16" s="11"/>
      <c r="K16" s="11"/>
      <c r="M16" s="16">
        <f>SUMIFS('CF(M)'!$M18:$BB18,'CF(M)'!$M$5:$BB$5,'CF(Y)'!M$5)</f>
        <v>20000000</v>
      </c>
      <c r="N16" s="16">
        <f>SUMIFS('CF(M)'!$M18:$BB18,'CF(M)'!$M$5:$BB$5,'CF(Y)'!N$5)</f>
        <v>0</v>
      </c>
      <c r="O16" s="16">
        <f>SUMIFS('CF(M)'!$M18:$BB18,'CF(M)'!$M$5:$BB$5,'CF(Y)'!O$5)</f>
        <v>0</v>
      </c>
      <c r="P16" s="16">
        <f>SUMIFS('CF(M)'!$M18:$BB18,'CF(M)'!$M$5:$BB$5,'CF(Y)'!P$5)</f>
        <v>0</v>
      </c>
      <c r="Q16" s="16">
        <f>SUMIFS('CF(M)'!$M18:$BB18,'CF(M)'!$M$5:$BB$5,'CF(Y)'!Q$5)</f>
        <v>0</v>
      </c>
    </row>
    <row r="17" spans="2:18">
      <c r="B17" s="11"/>
      <c r="C17" t="s">
        <v>39</v>
      </c>
      <c r="M17" s="15">
        <f>SUMIFS('CF(M)'!$M19:$BB19,'CF(M)'!$M$5:$BB$5,'CF(Y)'!M$5)</f>
        <v>10000000</v>
      </c>
      <c r="N17" s="15">
        <f>SUMIFS('CF(M)'!$M19:$BB19,'CF(M)'!$M$5:$BB$5,'CF(Y)'!N$5)</f>
        <v>0</v>
      </c>
      <c r="O17" s="15">
        <f>SUMIFS('CF(M)'!$M19:$BB19,'CF(M)'!$M$5:$BB$5,'CF(Y)'!O$5)</f>
        <v>0</v>
      </c>
      <c r="P17" s="15">
        <f>SUMIFS('CF(M)'!$M19:$BB19,'CF(M)'!$M$5:$BB$5,'CF(Y)'!P$5)</f>
        <v>0</v>
      </c>
      <c r="Q17" s="15">
        <f>SUMIFS('CF(M)'!$M19:$BB19,'CF(M)'!$M$5:$BB$5,'CF(Y)'!Q$5)</f>
        <v>0</v>
      </c>
    </row>
    <row r="18" spans="2:18">
      <c r="B18" s="11"/>
      <c r="C18" t="s">
        <v>80</v>
      </c>
      <c r="H18" s="1"/>
      <c r="M18" s="15">
        <f>SUMIFS('CF(M)'!$M20:$BB20,'CF(M)'!$M$5:$BB$5,'CF(Y)'!M$5)</f>
        <v>10000000</v>
      </c>
      <c r="N18" s="15">
        <f>SUMIFS('CF(M)'!$M20:$BB20,'CF(M)'!$M$5:$BB$5,'CF(Y)'!N$5)</f>
        <v>0</v>
      </c>
      <c r="O18" s="15">
        <f>SUMIFS('CF(M)'!$M20:$BB20,'CF(M)'!$M$5:$BB$5,'CF(Y)'!O$5)</f>
        <v>0</v>
      </c>
      <c r="P18" s="15">
        <f>SUMIFS('CF(M)'!$M20:$BB20,'CF(M)'!$M$5:$BB$5,'CF(Y)'!P$5)</f>
        <v>0</v>
      </c>
      <c r="Q18" s="15">
        <f>SUMIFS('CF(M)'!$M20:$BB20,'CF(M)'!$M$5:$BB$5,'CF(Y)'!Q$5)</f>
        <v>0</v>
      </c>
    </row>
    <row r="19" spans="2:18">
      <c r="B19" s="11" t="s">
        <v>97</v>
      </c>
      <c r="C19" s="11"/>
      <c r="D19" s="11"/>
      <c r="E19" s="11"/>
      <c r="F19" s="11"/>
      <c r="G19" s="12"/>
      <c r="H19" s="12"/>
      <c r="I19" s="12"/>
      <c r="J19" s="11"/>
      <c r="K19" s="11"/>
      <c r="M19" s="16">
        <f>M12+M16</f>
        <v>20000000</v>
      </c>
      <c r="N19" s="16">
        <f t="shared" ref="N19:Q19" si="5">N12+N16</f>
        <v>1000000</v>
      </c>
      <c r="O19" s="16">
        <f t="shared" si="5"/>
        <v>2851902.6999999997</v>
      </c>
      <c r="P19" s="16">
        <f t="shared" si="5"/>
        <v>690203.2780999993</v>
      </c>
      <c r="Q19" s="16">
        <f t="shared" si="5"/>
        <v>1995442.1056430014</v>
      </c>
    </row>
    <row r="21" spans="2:18">
      <c r="B21" s="14" t="s">
        <v>91</v>
      </c>
    </row>
    <row r="22" spans="2:18">
      <c r="B22" s="6" t="s">
        <v>23</v>
      </c>
      <c r="C22" s="6"/>
      <c r="D22" s="6"/>
      <c r="E22" s="6"/>
      <c r="F22" s="6"/>
      <c r="G22" s="10" t="s">
        <v>24</v>
      </c>
      <c r="H22" s="10" t="s">
        <v>25</v>
      </c>
      <c r="I22" s="10" t="s">
        <v>26</v>
      </c>
      <c r="J22" s="10" t="s">
        <v>27</v>
      </c>
      <c r="K22" s="10" t="s">
        <v>28</v>
      </c>
      <c r="M22" s="7"/>
      <c r="N22" s="7"/>
      <c r="O22" s="7"/>
      <c r="P22" s="7"/>
      <c r="Q22" s="7"/>
      <c r="R22" s="2"/>
    </row>
    <row r="23" spans="2:18">
      <c r="B23" s="11" t="s">
        <v>91</v>
      </c>
      <c r="C23" s="11"/>
      <c r="D23" s="11"/>
      <c r="E23" s="11"/>
      <c r="F23" s="11"/>
      <c r="G23" s="12"/>
      <c r="H23" s="12"/>
      <c r="I23" s="12"/>
      <c r="J23" s="11"/>
      <c r="K23" s="11"/>
      <c r="M23" s="16">
        <f>SUMIFS('CF(M)'!$M25:$BB25,'CF(M)'!$M$5:$BB$5,'CF(Y)'!M$5)</f>
        <v>-19000000</v>
      </c>
      <c r="N23" s="16">
        <f>SUMIFS('CF(M)'!$M25:$BB25,'CF(M)'!$M$5:$BB$5,'CF(Y)'!N$5)</f>
        <v>0</v>
      </c>
      <c r="O23" s="16">
        <f>SUMIFS('CF(M)'!$M25:$BB25,'CF(M)'!$M$5:$BB$5,'CF(Y)'!O$5)</f>
        <v>0</v>
      </c>
      <c r="P23" s="16">
        <f>SUMIFS('CF(M)'!$M25:$BB25,'CF(M)'!$M$5:$BB$5,'CF(Y)'!P$5)</f>
        <v>0</v>
      </c>
      <c r="Q23" s="16">
        <f>SUMIFS('CF(M)'!$M25:$BB25,'CF(M)'!$M$5:$BB$5,'CF(Y)'!Q$5)</f>
        <v>0</v>
      </c>
    </row>
    <row r="24" spans="2:18">
      <c r="B24" s="11"/>
      <c r="C24" t="s">
        <v>91</v>
      </c>
      <c r="M24" s="15">
        <f>SUMIFS('CF(M)'!$M26:$BB26,'CF(M)'!$M$5:$BB$5,'CF(Y)'!M$5)</f>
        <v>-18000000</v>
      </c>
      <c r="N24" s="15">
        <f>SUMIFS('CF(M)'!$M26:$BB26,'CF(M)'!$M$5:$BB$5,'CF(Y)'!N$5)</f>
        <v>0</v>
      </c>
      <c r="O24" s="15">
        <f>SUMIFS('CF(M)'!$M26:$BB26,'CF(M)'!$M$5:$BB$5,'CF(Y)'!O$5)</f>
        <v>0</v>
      </c>
      <c r="P24" s="15">
        <f>SUMIFS('CF(M)'!$M26:$BB26,'CF(M)'!$M$5:$BB$5,'CF(Y)'!P$5)</f>
        <v>0</v>
      </c>
      <c r="Q24" s="15">
        <f>SUMIFS('CF(M)'!$M26:$BB26,'CF(M)'!$M$5:$BB$5,'CF(Y)'!Q$5)</f>
        <v>0</v>
      </c>
    </row>
    <row r="25" spans="2:18">
      <c r="B25" s="11"/>
      <c r="C25" t="s">
        <v>92</v>
      </c>
      <c r="H25" s="1"/>
      <c r="M25" s="15">
        <f>SUMIFS('CF(M)'!$M27:$BB27,'CF(M)'!$M$5:$BB$5,'CF(Y)'!M$5)</f>
        <v>-1000000</v>
      </c>
      <c r="N25" s="15">
        <f>SUMIFS('CF(M)'!$M27:$BB27,'CF(M)'!$M$5:$BB$5,'CF(Y)'!N$5)</f>
        <v>0</v>
      </c>
      <c r="O25" s="15">
        <f>SUMIFS('CF(M)'!$M27:$BB27,'CF(M)'!$M$5:$BB$5,'CF(Y)'!O$5)</f>
        <v>0</v>
      </c>
      <c r="P25" s="15">
        <f>SUMIFS('CF(M)'!$M27:$BB27,'CF(M)'!$M$5:$BB$5,'CF(Y)'!P$5)</f>
        <v>0</v>
      </c>
      <c r="Q25" s="15">
        <f>SUMIFS('CF(M)'!$M27:$BB27,'CF(M)'!$M$5:$BB$5,'CF(Y)'!Q$5)</f>
        <v>0</v>
      </c>
    </row>
    <row r="26" spans="2:18">
      <c r="B26" s="11" t="s">
        <v>97</v>
      </c>
      <c r="C26" s="11"/>
      <c r="D26" s="11"/>
      <c r="E26" s="11"/>
      <c r="F26" s="11"/>
      <c r="G26" s="12"/>
      <c r="H26" s="12"/>
      <c r="I26" s="12"/>
      <c r="J26" s="11"/>
      <c r="K26" s="11"/>
      <c r="M26" s="16">
        <f>M19+M23</f>
        <v>1000000</v>
      </c>
      <c r="N26" s="16">
        <f t="shared" ref="N26:Q26" si="6">N19+N23</f>
        <v>1000000</v>
      </c>
      <c r="O26" s="16">
        <f t="shared" si="6"/>
        <v>2851902.6999999997</v>
      </c>
      <c r="P26" s="16">
        <f t="shared" si="6"/>
        <v>690203.2780999993</v>
      </c>
      <c r="Q26" s="16">
        <f t="shared" si="6"/>
        <v>1995442.1056430014</v>
      </c>
    </row>
    <row r="28" spans="2:18">
      <c r="B28" s="14" t="s">
        <v>50</v>
      </c>
    </row>
    <row r="29" spans="2:18">
      <c r="B29" s="6" t="s">
        <v>23</v>
      </c>
      <c r="C29" s="6"/>
      <c r="D29" s="6"/>
      <c r="E29" s="6"/>
      <c r="F29" s="6"/>
      <c r="G29" s="10" t="s">
        <v>24</v>
      </c>
      <c r="H29" s="10" t="s">
        <v>25</v>
      </c>
      <c r="I29" s="10" t="s">
        <v>26</v>
      </c>
      <c r="J29" s="10" t="s">
        <v>27</v>
      </c>
      <c r="K29" s="10" t="s">
        <v>28</v>
      </c>
      <c r="M29" s="7"/>
      <c r="N29" s="7"/>
      <c r="O29" s="7"/>
      <c r="P29" s="7"/>
      <c r="Q29" s="7"/>
      <c r="R29" s="2"/>
    </row>
    <row r="30" spans="2:18">
      <c r="B30" s="11" t="s">
        <v>41</v>
      </c>
      <c r="C30" s="11"/>
      <c r="D30" s="11"/>
      <c r="E30" s="11"/>
      <c r="F30" s="11"/>
      <c r="G30" s="12"/>
      <c r="H30" s="12"/>
      <c r="I30" s="12"/>
      <c r="J30" s="11"/>
      <c r="K30" s="11"/>
      <c r="M30" s="16">
        <f>SUMIFS('CF(M)'!$M32:$BB32,'CF(M)'!$M$5:$BB$5,'CF(Y)'!M$5)</f>
        <v>0</v>
      </c>
      <c r="N30" s="16">
        <f>SUMIFS('CF(M)'!$M32:$BB32,'CF(M)'!$M$5:$BB$5,'CF(Y)'!N$5)</f>
        <v>4238270</v>
      </c>
      <c r="O30" s="16">
        <f>SUMIFS('CF(M)'!$M32:$BB32,'CF(M)'!$M$5:$BB$5,'CF(Y)'!O$5)</f>
        <v>4113217.5</v>
      </c>
      <c r="P30" s="16">
        <f>SUMIFS('CF(M)'!$M32:$BB32,'CF(M)'!$M$5:$BB$5,'CF(Y)'!P$5)</f>
        <v>4657786.8750000009</v>
      </c>
      <c r="Q30" s="16">
        <f>SUMIFS('CF(M)'!$M32:$BB32,'CF(M)'!$M$5:$BB$5,'CF(Y)'!Q$5)</f>
        <v>0</v>
      </c>
    </row>
    <row r="31" spans="2:18">
      <c r="B31" s="11"/>
      <c r="C31" t="s">
        <v>5</v>
      </c>
      <c r="M31" s="15">
        <f>SUMIFS('CF(M)'!$M33:$BB33,'CF(M)'!$M$5:$BB$5,'CF(Y)'!M$5)</f>
        <v>0</v>
      </c>
      <c r="N31" s="15">
        <f>SUMIFS('CF(M)'!$M33:$BB33,'CF(M)'!$M$5:$BB$5,'CF(Y)'!N$5)</f>
        <v>1366100</v>
      </c>
      <c r="O31" s="15">
        <f>SUMIFS('CF(M)'!$M33:$BB33,'CF(M)'!$M$5:$BB$5,'CF(Y)'!O$5)</f>
        <v>1325604</v>
      </c>
      <c r="P31" s="15">
        <f>SUMIFS('CF(M)'!$M33:$BB33,'CF(M)'!$M$5:$BB$5,'CF(Y)'!P$5)</f>
        <v>1501252.2</v>
      </c>
      <c r="Q31" s="15">
        <f>SUMIFS('CF(M)'!$M33:$BB33,'CF(M)'!$M$5:$BB$5,'CF(Y)'!Q$5)</f>
        <v>0</v>
      </c>
    </row>
    <row r="32" spans="2:18">
      <c r="B32" s="11"/>
      <c r="C32" t="s">
        <v>6</v>
      </c>
      <c r="H32" s="1"/>
      <c r="M32" s="15">
        <f>SUMIFS('CF(M)'!$M34:$BB34,'CF(M)'!$M$5:$BB$5,'CF(Y)'!M$5)</f>
        <v>0</v>
      </c>
      <c r="N32" s="15">
        <f>SUMIFS('CF(M)'!$M34:$BB34,'CF(M)'!$M$5:$BB$5,'CF(Y)'!N$5)</f>
        <v>1606620</v>
      </c>
      <c r="O32" s="15">
        <f>SUMIFS('CF(M)'!$M34:$BB34,'CF(M)'!$M$5:$BB$5,'CF(Y)'!O$5)</f>
        <v>1560636</v>
      </c>
      <c r="P32" s="15">
        <f>SUMIFS('CF(M)'!$M34:$BB34,'CF(M)'!$M$5:$BB$5,'CF(Y)'!P$5)</f>
        <v>1765675.8</v>
      </c>
      <c r="Q32" s="15">
        <f>SUMIFS('CF(M)'!$M34:$BB34,'CF(M)'!$M$5:$BB$5,'CF(Y)'!Q$5)</f>
        <v>0</v>
      </c>
    </row>
    <row r="33" spans="2:18">
      <c r="B33" s="11"/>
      <c r="C33" t="s">
        <v>7</v>
      </c>
      <c r="H33" s="1"/>
      <c r="M33" s="15">
        <f>SUMIFS('CF(M)'!$M35:$BB35,'CF(M)'!$M$5:$BB$5,'CF(Y)'!M$5)</f>
        <v>0</v>
      </c>
      <c r="N33" s="15">
        <f>SUMIFS('CF(M)'!$M35:$BB35,'CF(M)'!$M$5:$BB$5,'CF(Y)'!N$5)</f>
        <v>1265550</v>
      </c>
      <c r="O33" s="15">
        <f>SUMIFS('CF(M)'!$M35:$BB35,'CF(M)'!$M$5:$BB$5,'CF(Y)'!O$5)</f>
        <v>1226977.5</v>
      </c>
      <c r="P33" s="15">
        <f>SUMIFS('CF(M)'!$M35:$BB35,'CF(M)'!$M$5:$BB$5,'CF(Y)'!P$5)</f>
        <v>1390858.875</v>
      </c>
      <c r="Q33" s="15">
        <f>SUMIFS('CF(M)'!$M35:$BB35,'CF(M)'!$M$5:$BB$5,'CF(Y)'!Q$5)</f>
        <v>0</v>
      </c>
    </row>
    <row r="34" spans="2:18">
      <c r="B34" s="11" t="s">
        <v>97</v>
      </c>
      <c r="C34" s="11"/>
      <c r="D34" s="11"/>
      <c r="E34" s="11"/>
      <c r="F34" s="11"/>
      <c r="G34" s="12"/>
      <c r="H34" s="12"/>
      <c r="I34" s="12"/>
      <c r="J34" s="11"/>
      <c r="K34" s="11"/>
      <c r="M34" s="16">
        <f>M26+M30</f>
        <v>1000000</v>
      </c>
      <c r="N34" s="16">
        <f t="shared" ref="N34:Q34" si="7">N26+N30</f>
        <v>5238270</v>
      </c>
      <c r="O34" s="16">
        <f t="shared" si="7"/>
        <v>6965120.1999999993</v>
      </c>
      <c r="P34" s="16">
        <f t="shared" si="7"/>
        <v>5347990.1531000007</v>
      </c>
      <c r="Q34" s="16">
        <f t="shared" si="7"/>
        <v>1995442.1056430014</v>
      </c>
    </row>
    <row r="36" spans="2:18">
      <c r="B36" s="14" t="s">
        <v>51</v>
      </c>
    </row>
    <row r="37" spans="2:18">
      <c r="B37" s="6" t="s">
        <v>23</v>
      </c>
      <c r="C37" s="6"/>
      <c r="D37" s="6"/>
      <c r="E37" s="6"/>
      <c r="F37" s="6"/>
      <c r="G37" s="10" t="s">
        <v>24</v>
      </c>
      <c r="H37" s="10" t="s">
        <v>25</v>
      </c>
      <c r="I37" s="10" t="s">
        <v>26</v>
      </c>
      <c r="J37" s="10" t="s">
        <v>27</v>
      </c>
      <c r="K37" s="10" t="s">
        <v>28</v>
      </c>
      <c r="M37" s="7"/>
      <c r="N37" s="7"/>
      <c r="O37" s="7"/>
      <c r="P37" s="7"/>
      <c r="Q37" s="7"/>
      <c r="R37" s="2"/>
    </row>
    <row r="38" spans="2:18">
      <c r="B38" s="11" t="s">
        <v>51</v>
      </c>
      <c r="C38" s="11"/>
      <c r="D38" s="11"/>
      <c r="E38" s="11"/>
      <c r="F38" s="11"/>
      <c r="G38" s="12"/>
      <c r="H38" s="12"/>
      <c r="I38" s="12"/>
      <c r="J38" s="11"/>
      <c r="K38" s="11"/>
      <c r="M38" s="16">
        <f>SUMIFS('CF(M)'!$M40:$BB40,'CF(M)'!$M$5:$BB$5,'CF(Y)'!M$5)</f>
        <v>0</v>
      </c>
      <c r="N38" s="16">
        <f>SUMIFS('CF(M)'!$M40:$BB40,'CF(M)'!$M$5:$BB$5,'CF(Y)'!N$5)</f>
        <v>-1652316.1</v>
      </c>
      <c r="O38" s="16">
        <f>SUMIFS('CF(M)'!$M40:$BB40,'CF(M)'!$M$5:$BB$5,'CF(Y)'!O$5)</f>
        <v>-1657216.2049999998</v>
      </c>
      <c r="P38" s="16">
        <f>SUMIFS('CF(M)'!$M40:$BB40,'CF(M)'!$M$5:$BB$5,'CF(Y)'!P$5)</f>
        <v>-1781127.9756499997</v>
      </c>
      <c r="Q38" s="16">
        <f>SUMIFS('CF(M)'!$M40:$BB40,'CF(M)'!$M$5:$BB$5,'CF(Y)'!Q$5)</f>
        <v>0</v>
      </c>
    </row>
    <row r="39" spans="2:18">
      <c r="B39" s="11"/>
      <c r="C39" t="s">
        <v>72</v>
      </c>
      <c r="M39" s="15">
        <f>SUMIFS('CF(M)'!$M41:$BB41,'CF(M)'!$M$5:$BB$5,'CF(Y)'!M$5)</f>
        <v>0</v>
      </c>
      <c r="N39" s="15">
        <f>SUMIFS('CF(M)'!$M41:$BB41,'CF(M)'!$M$5:$BB$5,'CF(Y)'!N$5)</f>
        <v>-730316.1</v>
      </c>
      <c r="O39" s="15">
        <f>SUMIFS('CF(M)'!$M41:$BB41,'CF(M)'!$M$5:$BB$5,'CF(Y)'!O$5)</f>
        <v>-695516.20500000007</v>
      </c>
      <c r="P39" s="15">
        <f>SUMIFS('CF(M)'!$M41:$BB41,'CF(M)'!$M$5:$BB$5,'CF(Y)'!P$5)</f>
        <v>-777934.97565000004</v>
      </c>
      <c r="Q39" s="15">
        <f>SUMIFS('CF(M)'!$M41:$BB41,'CF(M)'!$M$5:$BB$5,'CF(Y)'!Q$5)</f>
        <v>0</v>
      </c>
    </row>
    <row r="40" spans="2:18">
      <c r="B40" s="11"/>
      <c r="C40" t="s">
        <v>53</v>
      </c>
      <c r="H40" s="1"/>
      <c r="M40" s="15">
        <f>SUMIFS('CF(M)'!$M42:$BB42,'CF(M)'!$M$5:$BB$5,'CF(Y)'!M$5)</f>
        <v>0</v>
      </c>
      <c r="N40" s="15">
        <f>SUMIFS('CF(M)'!$M42:$BB42,'CF(M)'!$M$5:$BB$5,'CF(Y)'!N$5)</f>
        <v>-320000</v>
      </c>
      <c r="O40" s="15">
        <f>SUMIFS('CF(M)'!$M42:$BB42,'CF(M)'!$M$5:$BB$5,'CF(Y)'!O$5)</f>
        <v>-329600</v>
      </c>
      <c r="P40" s="15">
        <f>SUMIFS('CF(M)'!$M42:$BB42,'CF(M)'!$M$5:$BB$5,'CF(Y)'!P$5)</f>
        <v>-339488</v>
      </c>
      <c r="Q40" s="15">
        <f>SUMIFS('CF(M)'!$M42:$BB42,'CF(M)'!$M$5:$BB$5,'CF(Y)'!Q$5)</f>
        <v>0</v>
      </c>
    </row>
    <row r="41" spans="2:18">
      <c r="B41" s="11"/>
      <c r="C41" t="s">
        <v>38</v>
      </c>
      <c r="H41" s="1"/>
      <c r="M41" s="15">
        <f>SUMIFS('CF(M)'!$M43:$BB43,'CF(M)'!$M$5:$BB$5,'CF(Y)'!M$5)</f>
        <v>0</v>
      </c>
      <c r="N41" s="15">
        <f>SUMIFS('CF(M)'!$M43:$BB43,'CF(M)'!$M$5:$BB$5,'CF(Y)'!N$5)</f>
        <v>-602000.00000000012</v>
      </c>
      <c r="O41" s="15">
        <f>SUMIFS('CF(M)'!$M43:$BB43,'CF(M)'!$M$5:$BB$5,'CF(Y)'!O$5)</f>
        <v>-632099.99999999988</v>
      </c>
      <c r="P41" s="15">
        <f>SUMIFS('CF(M)'!$M43:$BB43,'CF(M)'!$M$5:$BB$5,'CF(Y)'!P$5)</f>
        <v>-663705</v>
      </c>
      <c r="Q41" s="15">
        <f>SUMIFS('CF(M)'!$M43:$BB43,'CF(M)'!$M$5:$BB$5,'CF(Y)'!Q$5)</f>
        <v>0</v>
      </c>
    </row>
    <row r="42" spans="2:18">
      <c r="B42" s="11" t="s">
        <v>97</v>
      </c>
      <c r="C42" s="11"/>
      <c r="D42" s="11"/>
      <c r="E42" s="11"/>
      <c r="F42" s="11"/>
      <c r="G42" s="12"/>
      <c r="H42" s="12"/>
      <c r="I42" s="12"/>
      <c r="J42" s="11"/>
      <c r="K42" s="11"/>
      <c r="M42" s="16">
        <f>M34+M38</f>
        <v>1000000</v>
      </c>
      <c r="N42" s="16">
        <f t="shared" ref="N42:Q42" si="8">N34+N38</f>
        <v>3585953.9</v>
      </c>
      <c r="O42" s="16">
        <f t="shared" si="8"/>
        <v>5307903.9949999992</v>
      </c>
      <c r="P42" s="16">
        <f t="shared" si="8"/>
        <v>3566862.1774500012</v>
      </c>
      <c r="Q42" s="16">
        <f t="shared" si="8"/>
        <v>1995442.1056430014</v>
      </c>
    </row>
    <row r="44" spans="2:18">
      <c r="B44" s="14" t="s">
        <v>73</v>
      </c>
    </row>
    <row r="45" spans="2:18">
      <c r="B45" s="6" t="s">
        <v>23</v>
      </c>
      <c r="C45" s="6"/>
      <c r="D45" s="6"/>
      <c r="E45" s="6"/>
      <c r="F45" s="6"/>
      <c r="G45" s="10" t="s">
        <v>24</v>
      </c>
      <c r="H45" s="10" t="s">
        <v>25</v>
      </c>
      <c r="I45" s="10" t="s">
        <v>26</v>
      </c>
      <c r="J45" s="10" t="s">
        <v>27</v>
      </c>
      <c r="K45" s="10" t="s">
        <v>28</v>
      </c>
      <c r="M45" s="7"/>
      <c r="N45" s="7"/>
      <c r="O45" s="7"/>
      <c r="P45" s="7"/>
      <c r="Q45" s="7"/>
      <c r="R45" s="2"/>
    </row>
    <row r="46" spans="2:18">
      <c r="B46" s="11" t="s">
        <v>73</v>
      </c>
      <c r="C46" s="11"/>
      <c r="D46" s="11"/>
      <c r="E46" s="11"/>
      <c r="F46" s="11"/>
      <c r="G46" s="12"/>
      <c r="H46" s="12"/>
      <c r="I46" s="12"/>
      <c r="J46" s="11"/>
      <c r="K46" s="11"/>
      <c r="M46" s="16">
        <f>SUMIFS('CF(M)'!$M48:$BB48,'CF(M)'!$M$5:$BB$5,'CF(Y)'!M$5)</f>
        <v>0</v>
      </c>
      <c r="N46" s="16">
        <f>SUMIFS('CF(M)'!$M48:$BB48,'CF(M)'!$M$5:$BB$5,'CF(Y)'!N$5)</f>
        <v>-37811.199999999997</v>
      </c>
      <c r="O46" s="16">
        <f>SUMIFS('CF(M)'!$M48:$BB48,'CF(M)'!$M$5:$BB$5,'CF(Y)'!O$5)</f>
        <v>-3635669.3119999999</v>
      </c>
      <c r="P46" s="16">
        <f>SUMIFS('CF(M)'!$M48:$BB48,'CF(M)'!$M$5:$BB$5,'CF(Y)'!P$5)</f>
        <v>-40000.597960000006</v>
      </c>
      <c r="Q46" s="16">
        <f>SUMIFS('CF(M)'!$M48:$BB48,'CF(M)'!$M$5:$BB$5,'CF(Y)'!Q$5)</f>
        <v>0</v>
      </c>
    </row>
    <row r="47" spans="2:18">
      <c r="B47" s="11"/>
      <c r="C47" t="s">
        <v>74</v>
      </c>
      <c r="M47" s="15">
        <f>SUMIFS('CF(M)'!$M49:$BB49,'CF(M)'!$M$5:$BB$5,'CF(Y)'!M$5)</f>
        <v>0</v>
      </c>
      <c r="N47" s="15">
        <f>SUMIFS('CF(M)'!$M49:$BB49,'CF(M)'!$M$5:$BB$5,'CF(Y)'!N$5)</f>
        <v>-37811.199999999997</v>
      </c>
      <c r="O47" s="15">
        <f>SUMIFS('CF(M)'!$M49:$BB49,'CF(M)'!$M$5:$BB$5,'CF(Y)'!O$5)</f>
        <v>-35669.311999999998</v>
      </c>
      <c r="P47" s="15">
        <f>SUMIFS('CF(M)'!$M49:$BB49,'CF(M)'!$M$5:$BB$5,'CF(Y)'!P$5)</f>
        <v>-40000.597960000006</v>
      </c>
      <c r="Q47" s="15">
        <f>SUMIFS('CF(M)'!$M49:$BB49,'CF(M)'!$M$5:$BB$5,'CF(Y)'!Q$5)</f>
        <v>0</v>
      </c>
    </row>
    <row r="48" spans="2:18">
      <c r="B48" s="11"/>
      <c r="C48" t="s">
        <v>75</v>
      </c>
      <c r="H48" s="1"/>
      <c r="M48" s="15">
        <f>SUMIFS('CF(M)'!$M50:$BB50,'CF(M)'!$M$5:$BB$5,'CF(Y)'!M$5)</f>
        <v>0</v>
      </c>
      <c r="N48" s="15">
        <f>SUMIFS('CF(M)'!$M50:$BB50,'CF(M)'!$M$5:$BB$5,'CF(Y)'!N$5)</f>
        <v>0</v>
      </c>
      <c r="O48" s="15">
        <f>SUMIFS('CF(M)'!$M50:$BB50,'CF(M)'!$M$5:$BB$5,'CF(Y)'!O$5)</f>
        <v>-3600000</v>
      </c>
      <c r="P48" s="15">
        <f>SUMIFS('CF(M)'!$M50:$BB50,'CF(M)'!$M$5:$BB$5,'CF(Y)'!P$5)</f>
        <v>0</v>
      </c>
      <c r="Q48" s="15">
        <f>SUMIFS('CF(M)'!$M50:$BB50,'CF(M)'!$M$5:$BB$5,'CF(Y)'!Q$5)</f>
        <v>0</v>
      </c>
    </row>
    <row r="49" spans="2:18">
      <c r="B49" s="11" t="s">
        <v>97</v>
      </c>
      <c r="C49" s="11"/>
      <c r="D49" s="11"/>
      <c r="E49" s="11"/>
      <c r="F49" s="11"/>
      <c r="G49" s="12"/>
      <c r="H49" s="12"/>
      <c r="I49" s="12"/>
      <c r="J49" s="11"/>
      <c r="K49" s="11"/>
      <c r="M49" s="16">
        <f>M42+M46</f>
        <v>1000000</v>
      </c>
      <c r="N49" s="16">
        <f t="shared" ref="N49:Q49" si="9">N42+N46</f>
        <v>3548142.6999999997</v>
      </c>
      <c r="O49" s="16">
        <f t="shared" si="9"/>
        <v>1672234.6829999993</v>
      </c>
      <c r="P49" s="16">
        <f t="shared" si="9"/>
        <v>3526861.5794900013</v>
      </c>
      <c r="Q49" s="16">
        <f t="shared" si="9"/>
        <v>1995442.1056430014</v>
      </c>
    </row>
    <row r="51" spans="2:18">
      <c r="B51" s="14" t="s">
        <v>96</v>
      </c>
    </row>
    <row r="52" spans="2:18">
      <c r="B52" s="6" t="s">
        <v>23</v>
      </c>
      <c r="C52" s="6"/>
      <c r="D52" s="6"/>
      <c r="E52" s="6"/>
      <c r="F52" s="6"/>
      <c r="G52" s="10" t="s">
        <v>24</v>
      </c>
      <c r="H52" s="10" t="s">
        <v>25</v>
      </c>
      <c r="I52" s="10" t="s">
        <v>26</v>
      </c>
      <c r="J52" s="10" t="s">
        <v>27</v>
      </c>
      <c r="K52" s="10" t="s">
        <v>28</v>
      </c>
      <c r="M52" s="7"/>
      <c r="N52" s="7"/>
      <c r="O52" s="7"/>
      <c r="P52" s="7"/>
      <c r="Q52" s="7"/>
      <c r="R52" s="2"/>
    </row>
    <row r="53" spans="2:18">
      <c r="B53" s="11" t="s">
        <v>96</v>
      </c>
      <c r="C53" s="11"/>
      <c r="D53" s="11"/>
      <c r="E53" s="11"/>
      <c r="F53" s="11"/>
      <c r="G53" s="12"/>
      <c r="H53" s="12"/>
      <c r="I53" s="12"/>
      <c r="J53" s="11"/>
      <c r="K53" s="11"/>
      <c r="M53" s="16">
        <f>SUMIFS('CF(M)'!$M55:$BB55,'CF(M)'!$M$5:$BB$5,'CF(Y)'!M$5)</f>
        <v>0</v>
      </c>
      <c r="N53" s="16">
        <f>SUMIFS('CF(M)'!$M55:$BB55,'CF(M)'!$M$5:$BB$5,'CF(Y)'!N$5)</f>
        <v>-696240</v>
      </c>
      <c r="O53" s="16">
        <f>SUMIFS('CF(M)'!$M55:$BB55,'CF(M)'!$M$5:$BB$5,'CF(Y)'!O$5)</f>
        <v>-686230</v>
      </c>
      <c r="P53" s="16">
        <f>SUMIFS('CF(M)'!$M55:$BB55,'CF(M)'!$M$5:$BB$5,'CF(Y)'!P$5)</f>
        <v>-676230</v>
      </c>
      <c r="Q53" s="16">
        <f>SUMIFS('CF(M)'!$M55:$BB55,'CF(M)'!$M$5:$BB$5,'CF(Y)'!Q$5)</f>
        <v>0</v>
      </c>
    </row>
    <row r="54" spans="2:18">
      <c r="B54" s="11"/>
      <c r="C54" t="s">
        <v>82</v>
      </c>
      <c r="M54" s="15">
        <f>SUMIFS('CF(M)'!$M56:$BB56,'CF(M)'!$M$5:$BB$5,'CF(Y)'!M$5)</f>
        <v>0</v>
      </c>
      <c r="N54" s="15">
        <f>SUMIFS('CF(M)'!$M56:$BB56,'CF(M)'!$M$5:$BB$5,'CF(Y)'!N$5)</f>
        <v>-200000</v>
      </c>
      <c r="O54" s="15">
        <f>SUMIFS('CF(M)'!$M56:$BB56,'CF(M)'!$M$5:$BB$5,'CF(Y)'!O$5)</f>
        <v>-200000</v>
      </c>
      <c r="P54" s="15">
        <f>SUMIFS('CF(M)'!$M56:$BB56,'CF(M)'!$M$5:$BB$5,'CF(Y)'!P$5)</f>
        <v>-200000</v>
      </c>
      <c r="Q54" s="15">
        <f>SUMIFS('CF(M)'!$M56:$BB56,'CF(M)'!$M$5:$BB$5,'CF(Y)'!Q$5)</f>
        <v>0</v>
      </c>
    </row>
    <row r="55" spans="2:18">
      <c r="B55" s="11"/>
      <c r="C55" t="s">
        <v>81</v>
      </c>
      <c r="H55" s="1"/>
      <c r="M55" s="15">
        <f>SUMIFS('CF(M)'!$M57:$BB57,'CF(M)'!$M$5:$BB$5,'CF(Y)'!M$5)</f>
        <v>0</v>
      </c>
      <c r="N55" s="15">
        <f>SUMIFS('CF(M)'!$M57:$BB57,'CF(M)'!$M$5:$BB$5,'CF(Y)'!N$5)</f>
        <v>-496240</v>
      </c>
      <c r="O55" s="15">
        <f>SUMIFS('CF(M)'!$M57:$BB57,'CF(M)'!$M$5:$BB$5,'CF(Y)'!O$5)</f>
        <v>-486230</v>
      </c>
      <c r="P55" s="15">
        <f>SUMIFS('CF(M)'!$M57:$BB57,'CF(M)'!$M$5:$BB$5,'CF(Y)'!P$5)</f>
        <v>-476230</v>
      </c>
      <c r="Q55" s="15">
        <f>SUMIFS('CF(M)'!$M57:$BB57,'CF(M)'!$M$5:$BB$5,'CF(Y)'!Q$5)</f>
        <v>0</v>
      </c>
    </row>
    <row r="56" spans="2:18">
      <c r="B56" s="11" t="s">
        <v>97</v>
      </c>
      <c r="C56" s="11"/>
      <c r="D56" s="11"/>
      <c r="E56" s="11"/>
      <c r="F56" s="11"/>
      <c r="G56" s="12"/>
      <c r="H56" s="12"/>
      <c r="I56" s="12"/>
      <c r="J56" s="11"/>
      <c r="K56" s="11"/>
      <c r="M56" s="16">
        <f>M49+M53</f>
        <v>1000000</v>
      </c>
      <c r="N56" s="16">
        <f t="shared" ref="N56:Q56" si="10">N49+N53</f>
        <v>2851902.6999999997</v>
      </c>
      <c r="O56" s="16">
        <f t="shared" si="10"/>
        <v>986004.68299999926</v>
      </c>
      <c r="P56" s="16">
        <f t="shared" si="10"/>
        <v>2850631.5794900013</v>
      </c>
      <c r="Q56" s="16">
        <f t="shared" si="10"/>
        <v>1995442.1056430014</v>
      </c>
    </row>
    <row r="58" spans="2:18">
      <c r="B58" s="14" t="s">
        <v>98</v>
      </c>
    </row>
    <row r="59" spans="2:18">
      <c r="B59" s="6" t="s">
        <v>23</v>
      </c>
      <c r="C59" s="6"/>
      <c r="D59" s="6"/>
      <c r="E59" s="6"/>
      <c r="F59" s="6"/>
      <c r="G59" s="10" t="s">
        <v>24</v>
      </c>
      <c r="H59" s="10" t="s">
        <v>25</v>
      </c>
      <c r="I59" s="10" t="s">
        <v>26</v>
      </c>
      <c r="J59" s="10" t="s">
        <v>27</v>
      </c>
      <c r="K59" s="10" t="s">
        <v>28</v>
      </c>
      <c r="M59" s="7"/>
      <c r="N59" s="7"/>
      <c r="O59" s="7"/>
      <c r="P59" s="7"/>
      <c r="Q59" s="7"/>
      <c r="R59" s="2"/>
    </row>
    <row r="60" spans="2:18">
      <c r="B60" s="11" t="s">
        <v>98</v>
      </c>
      <c r="C60" s="11"/>
      <c r="D60" s="11"/>
      <c r="E60" s="11"/>
      <c r="F60" s="11"/>
      <c r="G60" s="12" t="s">
        <v>99</v>
      </c>
      <c r="H60" s="12" t="s">
        <v>100</v>
      </c>
      <c r="I60" s="12"/>
      <c r="J60" s="11"/>
      <c r="K60" s="11"/>
      <c r="M60" s="16">
        <f>SUMIFS('CF(M)'!$M62:$BB62,'CF(M)'!$M$5:$BB$5,'CF(Y)'!M$5)</f>
        <v>0</v>
      </c>
      <c r="N60" s="16">
        <f>SUMIFS('CF(M)'!$M62:$BB62,'CF(M)'!$M$5:$BB$5,'CF(Y)'!N$5)</f>
        <v>0</v>
      </c>
      <c r="O60" s="16">
        <f>SUMIFS('CF(M)'!$M62:$BB62,'CF(M)'!$M$5:$BB$5,'CF(Y)'!O$5)</f>
        <v>-295801.40489999991</v>
      </c>
      <c r="P60" s="16">
        <f>SUMIFS('CF(M)'!$M62:$BB62,'CF(M)'!$M$5:$BB$5,'CF(Y)'!P$5)</f>
        <v>-855189.47384699993</v>
      </c>
      <c r="Q60" s="16">
        <f>SUMIFS('CF(M)'!$M62:$BB62,'CF(M)'!$M$5:$BB$5,'CF(Y)'!Q$5)</f>
        <v>0</v>
      </c>
    </row>
    <row r="61" spans="2:18">
      <c r="B61" s="11"/>
      <c r="C61" t="s">
        <v>78</v>
      </c>
      <c r="G61" s="4">
        <f>가정!I41</f>
        <v>0.3</v>
      </c>
      <c r="H61" s="1">
        <f>가정!I40</f>
        <v>46022</v>
      </c>
      <c r="M61" s="15">
        <f>SUMIFS('CF(M)'!$M63:$BB63,'CF(M)'!$M$5:$BB$5,'CF(Y)'!M$5)</f>
        <v>0</v>
      </c>
      <c r="N61" s="15">
        <f>SUMIFS('CF(M)'!$M63:$BB63,'CF(M)'!$M$5:$BB$5,'CF(Y)'!N$5)</f>
        <v>0</v>
      </c>
      <c r="O61" s="15">
        <f>SUMIFS('CF(M)'!$M63:$BB63,'CF(M)'!$M$5:$BB$5,'CF(Y)'!O$5)</f>
        <v>-295801.40489999991</v>
      </c>
      <c r="P61" s="15">
        <f>SUMIFS('CF(M)'!$M63:$BB63,'CF(M)'!$M$5:$BB$5,'CF(Y)'!P$5)</f>
        <v>-855189.47384699993</v>
      </c>
      <c r="Q61" s="15">
        <f>SUMIFS('CF(M)'!$M63:$BB63,'CF(M)'!$M$5:$BB$5,'CF(Y)'!Q$5)</f>
        <v>0</v>
      </c>
    </row>
    <row r="62" spans="2:18">
      <c r="B62" s="11" t="s">
        <v>97</v>
      </c>
      <c r="C62" s="11"/>
      <c r="D62" s="11"/>
      <c r="E62" s="11"/>
      <c r="F62" s="11"/>
      <c r="G62" s="12"/>
      <c r="H62" s="12"/>
      <c r="I62" s="12"/>
      <c r="J62" s="11"/>
      <c r="K62" s="11"/>
      <c r="M62" s="16">
        <f>M56+M60</f>
        <v>1000000</v>
      </c>
      <c r="N62" s="16">
        <f t="shared" ref="N62:Q62" si="11">N56+N60</f>
        <v>2851902.6999999997</v>
      </c>
      <c r="O62" s="16">
        <f t="shared" si="11"/>
        <v>690203.2780999993</v>
      </c>
      <c r="P62" s="16">
        <f t="shared" si="11"/>
        <v>1995442.1056430014</v>
      </c>
      <c r="Q62" s="16">
        <f t="shared" si="11"/>
        <v>1995442.1056430014</v>
      </c>
    </row>
    <row r="64" spans="2:18">
      <c r="B64" s="14" t="s">
        <v>101</v>
      </c>
    </row>
    <row r="65" spans="2:18">
      <c r="B65" s="6" t="s">
        <v>23</v>
      </c>
      <c r="C65" s="6"/>
      <c r="D65" s="6"/>
      <c r="E65" s="6"/>
      <c r="F65" s="6"/>
      <c r="G65" s="10" t="s">
        <v>24</v>
      </c>
      <c r="H65" s="10" t="s">
        <v>25</v>
      </c>
      <c r="I65" s="10" t="s">
        <v>26</v>
      </c>
      <c r="J65" s="10" t="s">
        <v>27</v>
      </c>
      <c r="K65" s="10" t="s">
        <v>28</v>
      </c>
      <c r="M65" s="7"/>
      <c r="N65" s="7"/>
      <c r="O65" s="7"/>
      <c r="P65" s="7"/>
      <c r="Q65" s="7"/>
      <c r="R65" s="2"/>
    </row>
    <row r="66" spans="2:18">
      <c r="B66" s="11" t="s">
        <v>101</v>
      </c>
      <c r="C66" s="11"/>
      <c r="D66" s="11"/>
      <c r="E66" s="11"/>
      <c r="F66" s="11"/>
      <c r="G66" s="12"/>
      <c r="H66" s="12"/>
      <c r="I66" s="12"/>
      <c r="J66" s="11"/>
      <c r="K66" s="11"/>
      <c r="M66" s="16">
        <f>M62</f>
        <v>1000000</v>
      </c>
      <c r="N66" s="16">
        <f t="shared" ref="N66:Q66" si="12">N62</f>
        <v>2851902.6999999997</v>
      </c>
      <c r="O66" s="16">
        <f t="shared" si="12"/>
        <v>690203.2780999993</v>
      </c>
      <c r="P66" s="16">
        <f t="shared" si="12"/>
        <v>1995442.1056430014</v>
      </c>
      <c r="Q66" s="16">
        <f t="shared" si="12"/>
        <v>1995442.1056430014</v>
      </c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1</vt:i4>
      </vt:variant>
    </vt:vector>
  </HeadingPairs>
  <TitlesOfParts>
    <vt:vector size="9" baseType="lpstr">
      <vt:lpstr>가정</vt:lpstr>
      <vt:lpstr>Index</vt:lpstr>
      <vt:lpstr>자금조달소요</vt:lpstr>
      <vt:lpstr>운영수입</vt:lpstr>
      <vt:lpstr>운영비용</vt:lpstr>
      <vt:lpstr>시설관리비</vt:lpstr>
      <vt:lpstr>CF(M)</vt:lpstr>
      <vt:lpstr>CF(Y)</vt:lpstr>
      <vt:lpstr>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KEUM-PYO HONG</dc:creator>
  <cp:lastModifiedBy>KEUM-PYO HONG</cp:lastModifiedBy>
  <cp:lastPrinted>2024-03-13T15:44:17Z</cp:lastPrinted>
  <dcterms:created xsi:type="dcterms:W3CDTF">2024-03-11T11:28:08Z</dcterms:created>
  <dcterms:modified xsi:type="dcterms:W3CDTF">2024-06-09T10:13:26Z</dcterms:modified>
</cp:coreProperties>
</file>