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ed090\Downloads\HW\"/>
    </mc:Choice>
  </mc:AlternateContent>
  <x:bookViews>
    <x:workbookView xWindow="0" yWindow="0" windowWidth="4294939900" windowHeight="16870"/>
  </x:bookViews>
  <x:sheets>
    <x:sheet name="베벨기어-표준스트레이트" sheetId="1" r:id="rId4"/>
    <x:sheet name="요목표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<x:sst xmlns:r="http://schemas.openxmlformats.org/officeDocument/2006/relationships" xmlns:c="http://schemas.openxmlformats.org/drawingml/2006/chart" xmlns:x="http://schemas.openxmlformats.org/spreadsheetml/2006/main" count="383" uniqueCount="280">
  <x:si>
    <x:t>피니언 피치원추각
(Pinion-Pitch Angle)</x:t>
  </x:si>
  <x:si>
    <x:t>원추정점치선거리
(Pitch Apex to Back)</x:t>
  </x:si>
  <x:si>
    <x:r>
      <x:t>원추정점치선거리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외단원추거리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- 치말높이sin피치원추각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</x:si>
  <x:si>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치말각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perscript"/>
          </x:rPr>
        </mc:Fallback>
      </mc:AlternateContent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( 치원 높이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외단원추거리 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</x:si>
  <x:si>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치원각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perscript"/>
          </x:rPr>
        </mc:Fallback>
      </mc:AlternateContent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( 치말 높이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외단원추거리 )</x:t>
    </x:r>
  </x:si>
  <x:si>
    <x:t>피니언잇수
(Pinion-Number of Teeth)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</x:si>
  <x:si>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치선원추각 (δ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  <x:vertAlign val="subscript"/>
          </x:rPr>
        </mc:Fallback>
      </mc:AlternateContent>
      <x:t>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이뿌리 원추각 (Roof Angle)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</x:si>
  <x:si>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치저원추각 (δ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이끝 원추각 (Face Angle)</x:t>
    </x:r>
  </x:si>
  <x:si>
    <x:r>
      <x:t>내단치선원지름 (d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내단부이끝원직경(Inside Pitch Diameter)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</x:si>
  <x:si>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내단치선원지름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외단치선원지름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- 2 bsin 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/ COS 치원각</x:t>
    </x:r>
  </x:si>
  <x:si>
    <x:r>
      <x:t>원추정점치선거리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외단원추거리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- 치말높이sin피치원추각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</x:si>
  <x:si>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외단치선원지름 (d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외단부이끝원직경
(Outside Diameter) 바깥지름</x:t>
    </x:r>
  </x:si>
  <x:si>
    <x:r>
      <x:t xml:space="preserve">원추정점치선거리 (X)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원추정점에서
외단 이끝까지(Pitch Apex to Back)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</x:si>
  <x:si>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내단치선원지름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외단치선원지름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- 2 bsin 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/ COS 치원각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</x:si>
  <x:si>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헤움버블S"/>
            <x:sz val="24"/>
            <x:color rgb="ffc3d69b"/>
            <hs:size val="100"/>
            <hs:ratio val="100"/>
            <hs:spacing val="0"/>
            <hs:offset val="0"/>
          </x:rPr>
        </mc:Choice>
        <mc:Fallback>
          <x:rPr>
            <x:rFont val="헤움버블S"/>
            <x:sz val="24"/>
            <x:color rgb="ffc3d69b"/>
          </x:rPr>
        </mc:Fallback>
      </mc:AlternateContent>
      <x:t>SkyA랑이의 세상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헤움버블S"/>
            <x:sz val="26"/>
            <x:color rgb="ffc3d69b"/>
            <hs:size val="100"/>
            <hs:ratio val="100"/>
            <hs:spacing val="0"/>
            <hs:offset val="0"/>
          </x:rPr>
        </mc:Choice>
        <mc:Fallback>
          <x:rPr>
            <x:rFont val="헤움버블S"/>
            <x:sz val="26"/>
            <x:color rgb="ffc3d69b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c3d69b"/>
            <x:b val="1"/>
            <x:i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c3d69b"/>
            <x:b val="1"/>
            <x:i val="1"/>
          </x:rPr>
        </mc:Fallback>
      </mc:AlternateContent>
      <x:t>http://blog.naver.com/aetangu</x:t>
    </x:r>
  </x:si>
  <x:si>
    <x:r>
      <x:t>이끝원추정점에서 외단부이끝거리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
= (외단치선원지름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/2) tan치저원추각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</x:si>
  <x:si>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perscript"/>
          </x:rPr>
        </mc:Fallback>
      </mc:AlternateContent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{sin∑ /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+cos∑)}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</x:si>
  <x:si>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피치원지름 (d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  <x:vertAlign val="subscript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7030a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7030a0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피치원직경(Outside Pitch Diameter)</x:t>
    </x:r>
  </x:si>
  <x:si>
    <x:r>
      <x:t xml:space="preserve">축각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(1. 피니언과 기어의 중심축 사이의 각  2. 특수경우를 제외하고 90˚ 사용)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</x:si>
  <x:si>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자목련"/>
            <x:sz val="22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자목련"/>
            <x:sz val="22"/>
            <x:color rgb="ff00b0f0"/>
            <x:b val="1"/>
          </x:rPr>
        </mc:Fallback>
      </mc:AlternateContent>
      <x:t>마이터 기어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6"/>
            <x:color rgb="ff77933c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6"/>
            <x:color rgb="ff77933c"/>
            <x:b val="1"/>
          </x:rPr>
        </mc:Fallback>
      </mc:AlternateContent>
      <x:t>는 피니언의 잇수와 기어의 잇수가 같은 기어를 말한다.</x:t>
    </x:r>
  </x:si>
  <x:si>
    <x:t>베벨 기어(Bevel Gear) 명칭 &amp; 베벨 기어의 축직각 단면</x:t>
  </x:si>
  <x:si>
    <x:t>1과 2 수직선의 간격</x:t>
  </x:si>
  <x:si>
    <x:t>외단부원호이두께 (S)</x:t>
  </x:si>
  <x:si>
    <x:t>치폭
(Face width)</x:t>
  </x:si>
  <x:si>
    <x:t>KS B 1412 4급</x:t>
  </x:si>
  <x:si>
    <x:t>활줄 이두께
(치직각)</x:t>
  </x:si>
  <x:si>
    <x:t>8.08
캘리퍼 4.14</x:t>
  </x:si>
  <x:si>
    <x:t>KS B 1417 구분 B</x:t>
  </x:si>
  <x:si>
    <x:t>CATIA * Formula</x:t>
  </x:si>
  <x:si>
    <x:t>=pc/sin(delta1)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</x:si>
  <x:si>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치말높이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1.0 * 모듈</x:t>
    </x:r>
  </x:si>
  <x:si>
    <x:t>스파이럴 베벨기어 요목표</x:t>
  </x:si>
  <x:si>
    <x:t>=atan(z1/z2)</x:t>
  </x:si>
  <x:si>
    <x:t>Parameters 공식</x:t>
  </x:si>
  <x:si>
    <x:t>2와 3 수직선의 간격</x:t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</x:si>
  <x:si>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y2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90˚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</x:si>
  <x:si>
    <x:r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r2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02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f</x:t>
    </x:r>
  </x:si>
  <x:si>
    <x:r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/cos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</x:si>
  <x:si>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 xml:space="preserve">01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*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1</x:t>
    </x:r>
  </x:si>
  <x:si>
    <x:r>
      <x:t>상당평치차 잇수 (Z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</x:si>
  <x:si>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V2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90˚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V2</x:t>
    </x:r>
  </x:si>
  <x:si>
    <x:r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</x:si>
  <x:si>
    <x:r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k1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01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</x:si>
  <x:si>
    <x:r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a2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2</x:t>
    </x:r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</x:si>
  <x:si>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a1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90˚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f</x:t>
    </x:r>
  </x:si>
  <x:si>
    <x:r>
      <x:t xml:space="preserve">모듈 (m)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(Module)</x:t>
    </x:r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</x:si>
  <x:si>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90˚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V1</x:t>
    </x:r>
  </x:si>
  <x:si>
    <x:r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k2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02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</x:si>
  <x:si>
    <x:r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a1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1</x:t>
    </x:r>
  </x:si>
  <x:si>
    <x:r>
      <x:t>캘리퍼 이높이 (h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</x:si>
  <x:si>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r1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01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f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</x:si>
  <x:si>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 xml:space="preserve">02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*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2</x:t>
    </x:r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</x:si>
  <x:si>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y1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90˚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</x:si>
  <x:si>
    <x:r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V2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/cos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</x:si>
  <x:si>
    <x:t>2와 Y축의 간격</x:t>
  </x:si>
  <x:si>
    <x:t>Parameter</x:t>
  </x:si>
  <x:si>
    <x:t>=sa-delta1</x:t>
  </x:si>
  <x:si>
    <x:t>모듈
(Module)</x:t>
  </x:si>
  <x:si>
    <x:t>=m*0.785</x:t>
  </x:si>
  <x:si>
    <x:t>직선 베벨기어 요목표</x:t>
  </x:si>
  <x:si>
    <x:t>침탄퀜칭 템퍼링</x:t>
  </x:si>
  <x:si>
    <x:t>바깥끝 잇봉우리 원부</x:t>
  </x:si>
  <x:si>
    <x:t>HRC60+-3</x:t>
  </x:si>
  <x:si>
    <x:t>=atan(hd/R)</x:t>
  </x:si>
  <x:si>
    <x:t>=atan(ha/R)</x:t>
  </x:si>
  <x:si>
    <x:t>비율 support2</x:t>
  </x:si>
  <x:si>
    <x:t>비율 support1</x:t>
  </x:si>
  <x:si>
    <x:t>스프레이드 블레이드법</x:t>
  </x:si>
  <x:si>
    <x:t>* 경도 (표면)</x:t>
  </x:si>
  <x:si>
    <x:t>잇봉우리 원추각</x:t>
  </x:si>
  <x:si>
    <x:t>* 유효경화충 깊이</x:t>
  </x:si>
  <x:si>
    <x:t>0.18~0.23</x:t>
  </x:si>
  <x:si>
    <x:t>SCM 420H</x:t>
  </x:si>
  <x:si>
    <x:t>기어 피치원지름
(Ouside Pitch Diameter)</x:t>
  </x:si>
  <x:si>
    <x:r>
      <x:t>상당평치차 피치원 직경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
= 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/ 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</x:si>
  <x:si>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외단원추거리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(2 * sin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)</x:t>
    </x:r>
  </x:si>
  <x:si>
    <x:r>
      <x:t>치선각축방향거리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bCOS치저원추각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1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COS치원각</x:t>
    </x:r>
  </x:si>
  <x:si>
    <x:t>피니언 피치원지름
(Ouside Pitch Diameter)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</x:si>
  <x:si>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외단치선원지름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+2치말높이COS피치원추각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</x:si>
  <x:si>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외단치선원지름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+2치말높이COS피치원추각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</x:si>
  <x:si>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외단원추거리 (R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  <x:vertAlign val="subscript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7030a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7030a0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원추거리 (Cone Distance)</x:t>
    </x:r>
  </x:si>
  <x:si>
    <x:t>외단치선원지름(바깥지름)
(Outside Diameter)</x:t>
  </x:si>
  <x:si>
    <x:r>
      <x:t>치선각축방향거리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bCOS치저원추각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COS치원각</x:t>
    </x:r>
  </x:si>
  <x:si>
    <x:r>
      <x:t>상당평치차 피치원 직경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
= 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/ 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</x:si>
  <x:si>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x:t xml:space="preserve">현이두께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상당평치차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모듈sin현이두께 중심각의 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</x:si>
  <x:si>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x:t xml:space="preserve">현이두께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상당평치차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모듈sin현이두께 중심각의 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</x:si>
  <x:si>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외단부원호이두께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π모듈 / 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</x:si>
  <x:si>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소재의 각도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90˚ - 치말각</x:t>
    </x:r>
  </x:si>
  <x:si>
    <x:r>
      <x:t>상당평치차 피치원 직경 (d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</x:si>
  <x:si>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</x:si>
  <x:si>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V2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</x:si>
  <x:si>
    <x:r>
      <x:t>현이두께 중심각의 반 (θ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V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</x:si>
  <x:si>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 xml:space="preserve">치폭 (b)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(Face width)</x:t>
    </x:r>
  </x:si>
  <x:si>
    <x:r>
      <x:t>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msin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V1</x:t>
    </x:r>
  </x:si>
  <x:si>
    <x:r>
      <x:t>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msin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</x:si>
  <x:si>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전치높이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치말높이+치원높이</x:t>
    </x:r>
  </x:si>
  <x:si>
    <x:t>Catia - Modeling</x:t>
  </x:si>
  <x:si>
    <x:t>압력각
(Presure angle)</x:t>
  </x:si>
  <x:si>
    <x:t>KS B ISO 1328-1, 5급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</x:si>
  <x:si>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모듈 * 잇수</x:t>
    </x:r>
  </x:si>
  <x:si>
    <x:t>축각
(Shaft Angle)</x:t>
  </x:si>
  <x:si>
    <x:t>이끝 높이
(Addendum)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</x:si>
  <x:si>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모듈 * 잇수</x:t>
    </x:r>
  </x:si>
  <x:si>
    <x:t>이뿌리 높이
(Dedendum)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</x:si>
  <x:si>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치원높이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= 1.25 * 모듈</x:t>
    </x:r>
  </x:si>
  <x:si>
    <x:t>=pcd+ha*cos(delta1)</x:t>
  </x:si>
  <x:si>
    <x:t>=pcd/cos(delta1)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</x:si>
  <x:si>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∑ - 피치원지름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</x:si>
  <x:si>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t>마이터 (직선 베벨기어) 요목표</x:t>
  </x:si>
  <x:si>
    <x:t>기어-압력각왼쪽라인과
Y축과의 각도</x:t>
  </x:si>
  <x:si>
    <x:t>=pcd2/sin(delta2)</x:t>
  </x:si>
  <x:si>
    <x:t>잇수₂</x:t>
  </x:si>
  <x:si>
    <x:t>설명</x:t>
  </x:si>
  <x:si>
    <x:t>b</x:t>
  </x:si>
  <x:si>
    <x:t>A₂</x:t>
  </x:si>
  <x:si>
    <x:t>A₁</x:t>
  </x:si>
  <x:si>
    <x:t>명칭</x:t>
  </x:si>
  <x:si>
    <x:t>z1</x:t>
  </x:si>
  <x:si>
    <x:t>값</x:t>
  </x:si>
  <x:si>
    <x:t>기어</x:t>
  </x:si>
  <x:si>
    <x:t>sa</x:t>
  </x:si>
  <x:si>
    <x:t>m</x:t>
  </x:si>
  <x:si>
    <x:t>Z₂</x:t>
  </x:si>
  <x:si>
    <x:t>모듈</x:t>
  </x:si>
  <x:si>
    <x:t>Z₁</x:t>
  </x:si>
  <x:si>
    <x:t>피니언</x:t>
  </x:si>
  <x:si>
    <x:t>압력각</x:t>
  </x:si>
  <x:si>
    <x:t>∑</x:t>
  </x:si>
  <x:si>
    <x:t>잇수₁</x:t>
  </x:si>
  <x:si>
    <x:t>pc</x:t>
  </x:si>
  <x:si>
    <x:t>ps</x:t>
  </x:si>
  <x:si>
    <x:t>요목표</x:t>
  </x:si>
  <x:si>
    <x:t>L2</x:t>
  </x:si>
  <x:si>
    <x:t>35˚</x:t>
  </x:si>
  <x:si>
    <x:t>z2</x:t>
  </x:si>
  <x:si>
    <x:t>정밀도</x:t>
  </x:si>
  <x:si>
    <x:t>pcd</x:t>
  </x:si>
  <x:si>
    <x:t>이폭</x:t>
  </x:si>
  <x:si>
    <x:t>비율</x:t>
  </x:si>
  <x:si>
    <x:t>90˚</x:t>
  </x:si>
  <x:si>
    <x:t>이두께</x:t>
  </x:si>
  <x:si>
    <x:t>od</x:t>
  </x:si>
  <x:si>
    <x:t>잇수</x:t>
  </x:si>
  <x:si>
    <x:t>이높이</x:t>
  </x:si>
  <x:si>
    <x:t>45˚</x:t>
  </x:si>
  <x:si>
    <x:t>20˚</x:t>
  </x:si>
  <x:si>
    <x:t>L1</x:t>
  </x:si>
  <x:si>
    <x:t>L3</x:t>
  </x:si>
  <x:si>
    <x:t>a</x:t>
  </x:si>
  <x:si>
    <x:t>fw</x:t>
  </x:si>
  <x:si>
    <x:t>구별</x:t>
  </x:si>
  <x:si>
    <x:t>축각</x:t>
  </x:si>
  <x:si>
    <x:t>치형</x:t>
  </x:si>
  <x:si>
    <x:t>R</x:t>
  </x:si>
  <x:si>
    <x:t>da</x:t>
  </x:si>
  <x:si>
    <x:t>ha</x:t>
  </x:si>
  <x:si>
    <x:t>aa</x:t>
  </x:si>
  <x:si>
    <x:t>hd</x:t>
  </x:si>
  <x:si>
    <x:t>X</x:t>
  </x:si>
  <x:si>
    <x:t>ay1</x:t>
  </x:si>
  <x:si>
    <x:t>ay2</x:t>
  </x:si>
  <x:si>
    <x:t>연삭</x:t>
  </x:si>
  <x:si>
    <x:t>절삭</x:t>
  </x:si>
  <x:si>
    <x:r>
      <x:t>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  <x:vertAlign val="subscript"/>
          </x:rPr>
        </mc:Fallback>
      </mc:AlternateContent>
      <x:t>0</x:t>
    </x:r>
  </x:si>
  <x:si>
    <x:t>기호 &amp; 계산 공식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</x:si>
  <x:si>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  <x:vertAlign val="subscript"/>
          </x:rPr>
        </mc:Fallback>
      </mc:AlternateContent>
      <x:t>k</x:t>
    </x:r>
    <x:r>
      <x:rPr>
        <x:rFont val="맑은 고딕"/>
        <x:sz val="10"/>
        <x:color rgb="ff000000"/>
      </x:rPr>
      <x:t xml:space="preserve"> = 1.0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70c0"/>
            <x:b val="1"/>
          </x:rPr>
        </mc:Fallback>
      </mc:AlternateContent>
      <x:t>m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</x:si>
  <x:si>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h</x:t>
    </x:r>
    <x:r>
      <x:rPr>
        <x:rFont val="맑은 고딕"/>
        <x:sz val="10"/>
        <x:color rgb="ff000000"/>
      </x:rPr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70c0"/>
            <x:b val="1"/>
            <x:vertAlign val="subscript"/>
          </x:rPr>
        </mc:Fallback>
      </mc:AlternateContent>
      <x:t>k</x:t>
    </x:r>
    <x:r>
      <x:rPr>
        <x:rFont val="맑은 고딕"/>
        <x:sz val="10"/>
        <x:color rgb="ff000000"/>
      </x:rPr>
      <x:t xml:space="preserve">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70c0"/>
            <x:b val="1"/>
            <x:vertAlign val="subscript"/>
          </x:rPr>
        </mc:Fallback>
      </mc:AlternateContent>
      <x:t>f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</x:si>
  <x:si>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  <x:vertAlign val="subscript"/>
          </x:rPr>
        </mc:Fallback>
      </mc:AlternateContent>
      <x:t>f</x:t>
    </x:r>
    <x:r>
      <x:rPr>
        <x:rFont val="맑은 고딕"/>
        <x:sz val="10"/>
        <x:color rgb="ff000000"/>
      </x:rPr>
      <x:t xml:space="preserve"> = 1.25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70c0"/>
            <x:b val="1"/>
          </x:rPr>
        </mc:Fallback>
      </mc:AlternateContent>
      <x:t>m</x:t>
    </x:r>
  </x:si>
  <x:si>
    <x:r>
      <x:t>캘리퍼 이높이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모듈+상당평치차 피치원 직경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/2(1-cos현이두께 중심각의 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)</x:t>
    </x:r>
  </x:si>
  <x:si>
    <x:r>
      <x:t>캘리퍼 이높이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모듈+상당평치차 피치원 직경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/2(1-cos현이두께 중심각의 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)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</x:si>
  <x:si>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치선원추각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1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- 치말각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</x:si>
  <x:si>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6"/>
            <x:color rgb="ff77933c"/>
            <x:b val="1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6"/>
            <x:color rgb="ff77933c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16"/>
            <x:color rgb="ff77933c"/>
            <x:b val="1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16"/>
            <x:color rgb="ff77933c"/>
            <x:b val="1"/>
          </x:rPr>
        </mc:Fallback>
      </mc:AlternateContent>
      <x:t>◈ 표준 스트레이트 베벨 기어 계산식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</x:si>
  <x:si>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1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+ 치원각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</x:si>
  <x:si>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치선원추각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- 치말각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</x:si>
  <x:si>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>치저원추각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+ 치원각</x:t>
    </x:r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</x:si>
  <x:si>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f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  <x:vertAlign val="superscript"/>
          </x:rPr>
        </mc:Fallback>
      </mc:AlternateContent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(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f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)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</x:si>
  <x:si>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k1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01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+ 2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</x:si>
  <x:si>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k2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02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+ 2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</x:si>
  <x:si>
    <x:r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b2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b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</x:si>
  <x:si>
    <x:r>
      <x:t xml:space="preserve">축각 (∑)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(Shaft Angle)</x:t>
    </x:r>
  </x:si>
  <x:si>
    <x:r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a1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b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</x:si>
  <x:si>
    <x:r>
      <x:t>이끝원추정점에서 외단부이끝거리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 (X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</x:si>
  <x:si>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t>외단원추거리
(Cone Distance)</x:t>
  </x:si>
  <x:si>
    <x:t>피니언-압력각왼쪽라인과
Y축과의 각도</x:t>
  </x:si>
  <x:si>
    <x:r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  <x:vertAlign val="superscript"/>
          </x:rPr>
        </mc:Fallback>
      </mc:AlternateContent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(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k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)</x:t>
    </x:r>
  </x:si>
  <x:si>
    <x:t>=1-fw/ps/cos(delta1)</x:t>
  </x:si>
  <x:si>
    <x:r>
      <x:t>소재의 각도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90˚ -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</x:si>
  <x:si>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x:t>소재의 각도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90˚ - 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</x:si>
  <x:si>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t>=R*cos(delta1)-ha*sin(delta1)</x:t>
  </x:si>
  <x:si>
    <x:r>
      <x:t>치폭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 xml:space="preserve"> (외단원추거리의 1/3 or  10 * 모듈)</x:t>
    </x:r>
  </x:si>
  <x:si>
    <x:r>
      <x:t xml:space="preserve">위치결정거리(A)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(Pitch Apex to Back)</x:t>
    </x:r>
  </x:si>
  <x:si>
    <x:r>
      <x:t xml:space="preserve">전치 높이 (h)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전체이높이 (Whole Depth)</x:t>
    </x:r>
  </x:si>
  <x:si>
    <x:r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x:vertAlign val="superscript"/>
            <hs:super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  <x:vertAlign val="superscript"/>
          </x:rPr>
        </mc:Fallback>
      </mc:AlternateContent>
      <x:t>-1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{sin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Z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+cos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)}</x:t>
    </x:r>
  </x:si>
  <x:si>
    <x:r>
      <x:t>치원각 (θ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이뿌리각 (Dedendum Angle)</x:t>
    </x:r>
  </x:si>
  <x:si>
    <x:r>
      <x:t>치말각 (θ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f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이끝각 (Addendum Angle)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</x:si>
  <x:si>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i1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k1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- 2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b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</x:si>
  <x:si>
    <x:r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i2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k2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- 2 bsin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</x:si>
  <x:si>
    <x:r>
      <x:t>상당평치차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1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</x:si>
  <x:si>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x:t>상당평치차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 xml:space="preserve">2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/ cos피치원추각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</x:si>
  <x:si>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x:t>현이두께 중심각의 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90˚ / 상당평치차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</x:si>
  <x:si>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x:t>현이두께 중심각의 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</x:rPr>
        </mc:Fallback>
      </mc:AlternateContent>
      <x:t xml:space="preserve">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90˚ / 상당평치차 잇수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</x:si>
  <x:si>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t>=1*m</x:t>
  </x:si>
  <x:si>
    <x:t>Angle</x:t>
  </x:si>
  <x:si>
    <x:t>Integer</x:t>
  </x:si>
  <x:si>
    <x:t>Value</x:t>
  </x:si>
  <x:si>
    <x:t>Type</x:t>
  </x:si>
  <x:si>
    <x:t>=1.25*m</x:t>
  </x:si>
  <x:si>
    <x:t>=z2*m/2</x:t>
  </x:si>
  <x:si>
    <x:t>Formula</x:t>
  </x:si>
  <x:si>
    <x:t>Length</x:t>
  </x:si>
  <x:si>
    <x:t>=m/4</x:t>
  </x:si>
  <x:si>
    <x:t>값 입력</x:t>
  </x:si>
  <x:si>
    <x:t>Real</x:t>
  </x:si>
  <x:si>
    <x:t>글리슨식</x:t>
  </x:si>
  <x:si>
    <x:t>39˚ 57'</x:t>
  </x:si>
  <x:si>
    <x:t>60˚24'</x:t>
  </x:si>
  <x:si>
    <x:t>이절삭 방법</x:t>
  </x:si>
  <x:si>
    <x:t>이골 원추각</x:t>
  </x:si>
  <x:si>
    <x:t>피치원추각</x:t>
  </x:si>
  <x:si>
    <x:t>이뿌리높이</x:t>
  </x:si>
  <x:si>
    <x:t>=sa/z2</x:t>
  </x:si>
  <x:si>
    <x:t>피치원지름</x:t>
  </x:si>
  <x:si>
    <x:t>연  삭</x:t>
  </x:si>
  <x:si>
    <x:t>=z1*m/2</x:t>
  </x:si>
  <x:si>
    <x:t>원추거리</x:t>
  </x:si>
  <x:si>
    <x:t>이끝높이</x:t>
  </x:si>
  <x:si>
    <x:t>delta2</x:t>
  </x:si>
  <x:si>
    <x:t>29˚36'</x:t>
  </x:si>
  <x:si>
    <x:t>측정위치</x:t>
  </x:si>
  <x:si>
    <x:t>원호이두께</x:t>
  </x:si>
  <x:si>
    <x:t>* 재료</x:t>
  </x:si>
  <x:si>
    <x:t>비틀림 각</x:t>
  </x:si>
  <x:si>
    <x:t>delta1</x:t>
  </x:si>
  <x:si>
    <x:t>커터 지름</x:t>
  </x:si>
  <x:si>
    <x:t>백 래 시</x:t>
  </x:si>
  <x:si>
    <x:t>=sa/z1</x:t>
  </x:si>
  <x:si>
    <x:t>ratio</x:t>
  </x:si>
  <x:si>
    <x:t>49˚ 2'</x:t>
  </x:si>
  <x:si>
    <x:t>이끝 원추각</x:t>
  </x:si>
  <x:si>
    <x:t>=m/2</x:t>
  </x:si>
  <x:si>
    <x:t>* 열처리</x:t>
  </x:si>
  <x:si>
    <x:t>pcd2</x:t>
  </x:si>
  <x:si>
    <x:t>다듬질방법</x:t>
  </x:si>
  <x:si>
    <x:t>이뿌리 원추각</x:t>
  </x:si>
  <x:si>
    <x:t>62˚09'</x:t>
  </x:si>
  <x:si>
    <x:t>0.2~0.5</x:t>
  </x:si>
  <x:si>
    <x:t>60˚39'</x:t>
  </x:si>
  <x:si>
    <x:t>62˚28'</x:t>
  </x:si>
  <x:si>
    <x:t>1.0~1.5</x:t>
  </x:si>
  <x:si>
    <x:t>57˚27'</x:t>
  </x:si>
  <x:si>
    <x:t>이 접 촉</x:t>
  </x:si>
  <x:si>
    <x:t>57˚32'</x:t>
  </x:si>
  <x:si>
    <x:t>요목표 예제</x:t>
  </x:si>
  <x:si>
    <x:t>29˚21'</x:t>
  </x:si>
  <x:si>
    <x:r>
      <x:t>위치결정거리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1</x:t>
    </x:r>
  </x:si>
  <x:si>
    <x:r>
      <x:t>위치결정거리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>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</x:si>
  <x:si>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피치원추각 (δ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  <x:vertAlign val="subscript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b0f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b0f0"/>
            <x:b val="1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7030a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7030a0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(Pitch Angle)</x:t>
    </x:r>
  </x:si>
  <x:si>
    <x:t>기어 피치원추각
(Gear-Pitch Angle)</x:t>
  </x:si>
  <x:si>
    <x:t>치원각
이뿌리각 (Dedendum Angle)</x:t>
  </x:si>
  <x:si>
    <x:t>기어잇수
(Gear-Number of Teeth)</x:t>
  </x:si>
  <x:si>
    <x:t>치말각
이끝각 (Addendum Angle)</x:t>
  </x:si>
  <x:si>
    <x:r>
      <x:t xml:space="preserve">잇수 (Z)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(Number of Teeth)</x:t>
    </x:r>
  </x:si>
  <x:si>
    <x:r>
      <x:t>압력각 (α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(Pressure angle)</x:t>
    </x:r>
  </x:si>
  <x:si>
    <x:r>
      <x:t>치말 높이 (h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80808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808080"/>
          </x:rPr>
        </mc:Fallback>
      </mc:AlternateContent>
      <x:t>이끝높이(Addendum)</x:t>
    </x:r>
  </x:si>
  <x:si>
    <x:r>
      <x:t>치원 높이 (h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f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80808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808080"/>
          </x:rPr>
        </mc:Fallback>
      </mc:AlternateContent>
      <x:t>이뿌리높이(Dedendum)</x:t>
    </x:r>
  </x:si>
  <x:si>
    <x:r>
      <x:t>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a</x:t>
    </x:r>
    <x:r>
      <x:rPr>
        <x:rFont val="맑은 고딕"/>
        <x:sz val="9"/>
        <x:color rgb="ffff0000"/>
        <x:b val="1"/>
      </x:rPr>
      <x:t xml:space="preserve"> =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(2 * 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 xml:space="preserve"> 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)</x:t>
    </x:r>
  </x:si>
  <x:si>
    <x:r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02</x:t>
    </x:r>
  </x:si>
  <x:si>
    <x:r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Sin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01</x:t>
    </x:r>
  </x:si>
  <x:si>
    <x:r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b2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2) /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k2</x:t>
    </x:r>
  </x:si>
  <x:si>
    <x:r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b1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2) / tan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k1</x:t>
    </x:r>
  </x:si>
  <x:si>
    <x:r>
      <x:t>치선각축방향거리 (X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b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 xml:space="preserve">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7f7f7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7f7f7f"/>
          </x:rPr>
        </mc:Fallback>
      </mc:AlternateContent>
      <x:t>이끝사이의 축방향거리</x:t>
    </x:r>
  </x:si>
  <x:si>
    <x:r>
      <x:t>이끝 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2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위치결정거리 - 원추정점치선거리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2</x:t>
    </x:r>
  </x:si>
  <x:si>
    <x:r>
      <x:t>이끝 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b val="1"/>
            <x:vertAlign val="subscript"/>
          </x:rPr>
        </mc:Fallback>
      </mc:AlternateContent>
      <x:t xml:space="preserve">1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</x:rPr>
        </mc:Fallback>
      </mc:AlternateContent>
      <x:t>= 위치결정거리 - 원추정점치선거리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948a54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948a54"/>
            <x:vertAlign val="subscript"/>
          </x:rPr>
        </mc:Fallback>
      </mc:AlternateContent>
      <x:t>1</x:t>
    </x:r>
  </x:si>
  <x:si>
    <x:r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01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m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V1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/ 2(1-cos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)</x:t>
    </x:r>
  </x:si>
  <x:si>
    <x:r>
      <x:t>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ff000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ff0000"/>
            <x:b val="1"/>
            <x:vertAlign val="subscript"/>
          </x:rPr>
        </mc:Fallback>
      </mc:AlternateContent>
      <x:t>02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= m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 xml:space="preserve">V2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/ 2(1-cos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  <x:vertAlign val="subscript"/>
          </x:rPr>
        </mc:Fallback>
      </mc:AlternateContent>
      <x:t>V2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)</x:t>
    </x:r>
  </x:si>
  <x:si>
    <x:r>
      <x:t>소재의 각도 (θ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x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</x:si>
  <x:si>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 xml:space="preserve">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>= 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70c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70c0"/>
            <x:b val="1"/>
          </x:rPr>
        </mc:Fallback>
      </mc:AlternateContent>
      <x:t>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000000"/>
            <x:b val="1"/>
          </x:rPr>
        </mc:Fallback>
      </mc:AlternateContent>
      <x:t xml:space="preserve"> / 2</x:t>
    </x:r>
  </x:si>
  <x:si>
    <x:r>
      <x:t>이끝 거리 (I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a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</x:si>
  <x:si>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>소재의 각도 (θ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y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</x:si>
  <x:si>
    <x:r>
      <x:t>현이두께 (S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x:vertAlign val="subscript"/>
            <hs:subscript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  <x:vertAlign val="subscript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9"/>
            <x:color rgb="ff4f6228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9"/>
            <x:color rgb="ff4f6228"/>
            <x:b val="1"/>
          </x:rPr>
        </mc:Fallback>
      </mc:AlternateContent>
      <x:t>)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</x:si>
</x:sst>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9">
    <x:numFmt numFmtId="164" formatCode="General&quot; ˚&quot;"/>
    <x:numFmt numFmtId="165" formatCode="#,##0.0000_ &quot;˚&quot;"/>
    <x:numFmt numFmtId="166" formatCode="General&quot; mm&quot;"/>
    <x:numFmt numFmtId="167" formatCode="&quot;Φ &quot;General"/>
    <x:numFmt numFmtId="168" formatCode="#,##0.0000\ &quot;mm&quot;"/>
    <x:numFmt numFmtId="169" formatCode="#,##0.0000"/>
    <x:numFmt numFmtId="170" formatCode="#,##0.00\ &quot;mm&quot;"/>
    <x:numFmt numFmtId="171" formatCode="#,##0.000_ &quot;˚&quot;"/>
    <x:numFmt numFmtId="172" formatCode="#,##0.00_ &quot;˚&quot;"/>
    <x:numFmt numFmtId="173" formatCode="#,##0_ &quot;˚&quot;"/>
    <x:numFmt numFmtId="174" formatCode="#,##0.00_ &quot;mm&quot;"/>
    <x:numFmt numFmtId="175" formatCode="#,##0.0_ &quot;mm&quot;"/>
    <x:numFmt numFmtId="176" formatCode="#,##0_ &quot;mm&quot;"/>
    <x:numFmt numFmtId="177" formatCode="mm&quot;월&quot;\ dd&quot;일&quot;"/>
    <x:numFmt numFmtId="178" formatCode="#,##0.000_ &quot;mm&quot;"/>
    <x:numFmt numFmtId="179" formatCode="#,##0.00000\ &quot;mm&quot;"/>
    <x:numFmt numFmtId="180" formatCode="#,##0.000\ &quot;mm&quot;"/>
    <x:numFmt numFmtId="181" formatCode="#,##0.000"/>
    <x:numFmt numFmtId="182" formatCode="0.00;_鐃"/>
  </x:numFmts>
  <x:fonts count="60">
    <x:font>
      <x:name val="맑은 고딕"/>
      <x:sz val="9"/>
      <x:color rgb="ff000000"/>
    </x:font>
    <x:font>
      <x:name val="맑은 고딕"/>
      <x:sz val="9"/>
      <x:color rgb="ff000000"/>
    </x:font>
    <x:font>
      <x:name val="맑은 고딕"/>
      <x:sz val="9"/>
      <x:color rgb="ff000000"/>
    </x:font>
    <x:font>
      <x:name val="맑은 고딕"/>
      <x:sz val="9"/>
      <x:color rgb="ff000000"/>
    </x:font>
    <x:font>
      <x:name val="맑은 고딕"/>
      <x:sz val="9"/>
      <x:color rgb="ff000000"/>
    </x:fo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  <x:u/>
        </x:font>
      </mc:Fallback>
    </mc:AlternateContent>
    <x:font>
      <x:name val="맑은 고딕"/>
      <x:sz val="9"/>
      <x:color rgb="ffff0000"/>
      <x:b val="1"/>
    </x:font>
    <x:font>
      <x:name val="맑은 고딕"/>
      <x:sz val="10"/>
      <x:color rgb="ff000000"/>
    </x:font>
    <x:font>
      <x:name val="맑은 고딕"/>
      <x:sz val="10"/>
      <x:color rgb="ff0070c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f6228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f622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7030a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7030a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.5"/>
          <x:color rgb="ff4f6228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.5"/>
          <x:color rgb="ff4f622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948a54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948a5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948a54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948a5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604a7b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604a7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03152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03152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c0504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c0504d"/>
          <x:b val="1"/>
        </x:font>
      </mc:Fallback>
    </mc:AlternateContent>
    <x:font>
      <x:name val="맑은 고딕"/>
      <x:sz val="8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604a7b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604a7b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3d69b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3d69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16"/>
          <x:color rgb="ff77933c"/>
          <x:b val="1"/>
          <hs:size val="100"/>
          <hs:ratio val="100"/>
          <hs:spacing val="0"/>
          <hs:offset val="0"/>
        </x:font>
      </mc:Choice>
      <mc:Fallback>
        <x:font>
          <x:name val="휴먼엑스포"/>
          <x:sz val="16"/>
          <x:color rgb="ff77933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4f6228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4f622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48a54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48a5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헤움꼬마W"/>
          <x:sz val="36"/>
          <x:color rgb="ff9bbb59"/>
          <hs:size val="100"/>
          <hs:ratio val="100"/>
          <hs:spacing val="0"/>
          <hs:offset val="0"/>
        </x:font>
      </mc:Choice>
      <mc:Fallback>
        <x:font>
          <x:name val="헤움꼬마W"/>
          <x:sz val="36"/>
          <x:color rgb="ff9bbb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헤움버블S"/>
          <x:sz val="20"/>
          <x:color rgb="ffccc1da"/>
          <x:b val="1"/>
          <hs:size val="100"/>
          <hs:ratio val="100"/>
          <hs:spacing val="0"/>
          <hs:offset val="0"/>
        </x:font>
      </mc:Choice>
      <mc:Fallback>
        <x:font>
          <x:name val="헤움버블S"/>
          <x:sz val="20"/>
          <x:color rgb="ffccc1d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헤움버블S"/>
          <x:sz val="14"/>
          <x:color rgb="ff604a7b"/>
          <hs:size val="100"/>
          <hs:ratio val="100"/>
          <hs:spacing val="0"/>
          <hs:offset val="0"/>
        </x:font>
      </mc:Choice>
      <mc:Fallback>
        <x:font>
          <x:name val="헤움버블S"/>
          <x:sz val="14"/>
          <x:color rgb="ff604a7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4f6228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4f622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77933c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77933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헤움꼬마W"/>
          <x:sz val="28"/>
          <x:color rgb="ff000000"/>
          <hs:size val="100"/>
          <hs:ratio val="100"/>
          <hs:spacing val="0"/>
          <hs:offset val="0"/>
        </x:font>
      </mc:Choice>
      <mc:Fallback>
        <x:font>
          <x:name val="헤움꼬마W"/>
          <x:sz val="2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948a54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948a54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948a54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948a54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948a54"/>
          <x:vertAlign val="superscript"/>
          <hs:superscript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948a54"/>
          <x:vertAlign val="super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b0f0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b0f0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7f7f7f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7f7f7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f6228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f6228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헤움버블S"/>
          <x:sz val="24"/>
          <x:color rgb="ffc3d69b"/>
          <hs:size val="100"/>
          <hs:ratio val="100"/>
          <hs:spacing val="0"/>
          <hs:offset val="0"/>
        </x:font>
      </mc:Choice>
      <mc:Fallback>
        <x:font>
          <x:name val="헤움버블S"/>
          <x:sz val="24"/>
          <x:color rgb="ffc3d69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헤움버블S"/>
          <x:sz val="26"/>
          <x:color rgb="ffc3d69b"/>
          <hs:size val="100"/>
          <hs:ratio val="100"/>
          <hs:spacing val="0"/>
          <hs:offset val="0"/>
        </x:font>
      </mc:Choice>
      <mc:Fallback>
        <x:font>
          <x:name val="헤움버블S"/>
          <x:sz val="26"/>
          <x:color rgb="ffc3d69b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3d69b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3d69b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자목련"/>
          <x:sz val="22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자목련"/>
          <x:sz val="22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70c0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70c0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70c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70c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70c0"/>
          <x:b val="1"/>
          <x:vertAlign val="subscript"/>
          <hs:subscript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70c0"/>
          <x:b val="1"/>
          <x:vertAlign val="sub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6"/>
          <x:color rgb="ff77933c"/>
          <x:b val="1"/>
          <hs:size val="100"/>
          <hs:ratio val="100"/>
          <hs:spacing val="0"/>
          <hs:offset val="0"/>
        </x:font>
      </mc:Choice>
      <mc:Fallback>
        <x:font>
          <x:name val="휴먼엑스포"/>
          <x:sz val="6"/>
          <x:color rgb="ff77933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x:vertAlign val="superscript"/>
          <hs:superscript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  <x:vertAlign val="superscript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80808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808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동녘B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HY동녘B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</x:fonts>
  <x:fills count="12">
    <x:fill>
      <x:patternFill patternType="none"/>
    </x:fill>
    <x:fill>
      <x:patternFill patternType="gray125"/>
    </x:fill>
    <x:fill>
      <x:gradientFill type="path" left="0.5" right="0.5" top="0.5" bottom="0.5">
        <x:stop position="0">
          <x:color rgb="ffffffff"/>
        </x:stop>
        <x:stop position="1">
          <x:color rgb="ff9bbb59"/>
        </x:stop>
      </x:gradientFill>
    </x:fill>
    <x:fill>
      <x:gradientFill degree="45">
        <x:stop position="0">
          <x:color rgb="ffffffff"/>
        </x:stop>
        <x:stop position="1">
          <x:color rgb="ffc3d69b"/>
        </x:stop>
      </x:gradientFill>
    </x:fill>
    <x:fill>
      <x:gradientFill degree="270">
        <x:stop position="0">
          <x:color rgb="ffffffff"/>
        </x:stop>
        <x:stop position="1">
          <x:color rgb="ffebf1de"/>
        </x:stop>
      </x:gradientFill>
    </x:fill>
    <x:fill>
      <x:gradientFill degree="45">
        <x:stop position="0">
          <x:color rgb="ffffffff"/>
        </x:stop>
        <x:stop position="1">
          <x:color rgb="ffd7e4bc"/>
        </x:stop>
      </x:gradientFill>
    </x:fill>
    <x:fill>
      <x:patternFill patternType="solid">
        <x:fgColor rgb="ffe6e0ed"/>
        <x:bgColor rgb="ffe6e0ed"/>
      </x:patternFill>
    </x:fill>
    <x:fill>
      <x:gradientFill type="path" left="0.5" right="0.5" top="0.5" bottom="0.5">
        <x:stop position="0">
          <x:color rgb="ffffffff"/>
        </x:stop>
        <x:stop position="1">
          <x:color rgb="ff8064a2"/>
        </x:stop>
      </x:gradientFill>
    </x:fill>
    <x:fill>
      <x:gradientFill type="path" left="0.5" right="0.5" top="0.5" bottom="0.5">
        <x:stop position="0">
          <x:color rgb="ffffffff"/>
        </x:stop>
        <x:stop position="1">
          <x:color rgb="ffc3d69b"/>
        </x:stop>
      </x:gradientFill>
    </x:fill>
    <x:fill>
      <x:gradientFill type="path" left="0.5" right="0.5" top="0.5" bottom="0.5">
        <x:stop position="0">
          <x:color rgb="ffffffff"/>
        </x:stop>
        <x:stop position="1">
          <x:color rgb="ffd7e4bc"/>
        </x:stop>
      </x:gradientFill>
    </x:fill>
    <x:fill>
      <x:patternFill patternType="solid">
        <x:fgColor rgb="ffebf1de"/>
        <x:bgColor indexed="64"/>
      </x:patternFill>
    </x:fill>
    <x:fill>
      <x:gradientFill type="path" left="0.5" right="0.5" top="0.5" bottom="0.5">
        <x:stop position="0">
          <x:color rgb="ffffffff"/>
        </x:stop>
        <x:stop position="1">
          <x:color rgb="ff76933c"/>
        </x:stop>
      </x:gradientFill>
    </x:fill>
  </x:fills>
  <x:borders count="41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c3d69b"/>
      </x:left>
      <x:right style="thin">
        <x:color rgb="ffc3d69b"/>
      </x:right>
      <x:top style="thin">
        <x:color rgb="ffc3d69b"/>
      </x:top>
      <x:bottom>
        <x:color auto="1"/>
      </x:bottom>
    </x:border>
    <x:border>
      <x:left style="thin">
        <x:color rgb="ffd7e4bc"/>
      </x:left>
      <x:right style="thin">
        <x:color rgb="ffd7e4bc"/>
      </x:right>
      <x:top style="thin">
        <x:color rgb="ffd7e4bc"/>
      </x:top>
      <x:bottom style="thin">
        <x:color rgb="ffd7e4bc"/>
      </x:bottom>
    </x:border>
    <x:border>
      <x:left>
        <x:color auto="1"/>
      </x:left>
      <x:right style="thin">
        <x:color rgb="ffc3d69b"/>
      </x:right>
      <x:top style="thin">
        <x:color rgb="ffc3d69b"/>
      </x:top>
      <x:bottom>
        <x:color auto="1"/>
      </x:bottom>
    </x:border>
    <x:border>
      <x:left style="thin">
        <x:color rgb="ffb3a2c7"/>
      </x:left>
      <x:right style="thin">
        <x:color rgb="ffb3a2c7"/>
      </x:right>
      <x:top style="thin">
        <x:color rgb="ffb3a2c7"/>
      </x:top>
      <x:bottom style="thin">
        <x:color rgb="ffb3a2c7"/>
      </x:bottom>
    </x:border>
    <x:border>
      <x:left>
        <x:color auto="1"/>
      </x:left>
      <x:right style="thin">
        <x:color rgb="ffb3a2c7"/>
      </x:right>
      <x:top style="thin">
        <x:color rgb="ffb3a2c7"/>
      </x:top>
      <x:bottom style="thin">
        <x:color rgb="ffb3a2c7"/>
      </x:bottom>
    </x:border>
    <x:border>
      <x:left style="thin">
        <x:color rgb="ff9bbb59"/>
      </x:left>
      <x:right style="thin">
        <x:color rgb="ff9bbb59"/>
      </x:right>
      <x:top style="thin">
        <x:color rgb="ff9bbb59"/>
      </x:top>
      <x:bottom style="thin">
        <x:color rgb="ff9bbb59"/>
      </x:bottom>
    </x:border>
    <x:border>
      <x:left style="thin">
        <x:color rgb="ff9bbb59"/>
      </x:left>
      <x:right>
        <x:color auto="1"/>
      </x:right>
      <x:top style="thin">
        <x:color rgb="ff9bbb59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9bbb59"/>
      </x:top>
      <x:bottom>
        <x:color auto="1"/>
      </x:bottom>
    </x:border>
    <x:border>
      <x:left>
        <x:color auto="1"/>
      </x:left>
      <x:right style="thin">
        <x:color rgb="ff9bbb59"/>
      </x:right>
      <x:top style="thin">
        <x:color rgb="ff9bbb59"/>
      </x:top>
      <x:bottom>
        <x:color auto="1"/>
      </x:bottom>
    </x:border>
    <x:border>
      <x:left style="thin">
        <x:color rgb="ff9bbb59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9bbb59"/>
      </x:right>
      <x:top>
        <x:color auto="1"/>
      </x:top>
      <x:bottom>
        <x:color auto="1"/>
      </x:bottom>
    </x:border>
    <x:border>
      <x:left style="thin">
        <x:color rgb="ff9bbb59"/>
      </x:left>
      <x:right>
        <x:color auto="1"/>
      </x:right>
      <x:top>
        <x:color auto="1"/>
      </x:top>
      <x:bottom style="thin">
        <x:color rgb="ff9bbb59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9bbb59"/>
      </x:bottom>
    </x:border>
    <x:border>
      <x:left>
        <x:color auto="1"/>
      </x:left>
      <x:right style="thin">
        <x:color rgb="ff9bbb59"/>
      </x:right>
      <x:top>
        <x:color auto="1"/>
      </x:top>
      <x:bottom style="thin">
        <x:color rgb="ff9bbb59"/>
      </x:bottom>
    </x:border>
    <x:border>
      <x:left style="thin">
        <x:color rgb="ffd7e4bc"/>
      </x:left>
      <x:right>
        <x:color auto="1"/>
      </x:right>
      <x:top style="thin">
        <x:color rgb="ffd7e4bc"/>
      </x:top>
      <x:bottom style="thin">
        <x:color rgb="ffd7e4bc"/>
      </x:bottom>
    </x:border>
    <x:border>
      <x:left>
        <x:color auto="1"/>
      </x:left>
      <x:right style="thin">
        <x:color rgb="ffd7e4bc"/>
      </x:right>
      <x:top style="thin">
        <x:color rgb="ffd7e4bc"/>
      </x:top>
      <x:bottom style="thin">
        <x:color rgb="ffd7e4bc"/>
      </x:bottom>
    </x:border>
    <x:border>
      <x:left style="thick">
        <x:color rgb="ff77933c"/>
      </x:left>
      <x:right style="thin">
        <x:color rgb="ffc3d69b"/>
      </x:right>
      <x:top style="thin">
        <x:color rgb="ffc3d69b"/>
      </x:top>
      <x:bottom style="thick">
        <x:color rgb="ff77933c"/>
      </x:bottom>
    </x:border>
    <x:border>
      <x:left style="thin">
        <x:color rgb="ffc3d69b"/>
      </x:left>
      <x:right style="thick">
        <x:color rgb="ff77933c"/>
      </x:right>
      <x:top style="thin">
        <x:color rgb="ffc3d69b"/>
      </x:top>
      <x:bottom style="thick">
        <x:color rgb="ff77933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ck">
        <x:color rgb="ff77933c"/>
      </x:left>
      <x:right style="thin">
        <x:color rgb="ffc3d69b"/>
      </x:right>
      <x:top style="thin">
        <x:color rgb="ffc3d69b"/>
      </x:top>
      <x:bottom style="thin">
        <x:color rgb="ffc3d69b"/>
      </x:bottom>
    </x:border>
    <x:border>
      <x:left style="thin">
        <x:color rgb="ffc3d69b"/>
      </x:left>
      <x:right style="thick">
        <x:color rgb="ff77933c"/>
      </x:right>
      <x:top style="thin">
        <x:color rgb="ffc3d69b"/>
      </x:top>
      <x:bottom style="thin">
        <x:color rgb="ffc3d69b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3d69b"/>
      </x:bottom>
    </x:border>
    <x:border>
      <x:left style="thin">
        <x:color rgb="ffc3d69b"/>
      </x:left>
      <x:right>
        <x:color auto="1"/>
      </x:right>
      <x:top style="thin">
        <x:color rgb="ffc3d69b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c3d69b"/>
      </x:top>
      <x:bottom>
        <x:color auto="1"/>
      </x:bottom>
    </x:border>
    <x:border>
      <x:left style="thin">
        <x:color rgb="ffc3d69b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c3d69b"/>
      </x:right>
      <x:top>
        <x:color auto="1"/>
      </x:top>
      <x:bottom>
        <x:color auto="1"/>
      </x:bottom>
    </x:border>
    <x:border>
      <x:left style="thin">
        <x:color rgb="ffc3d69b"/>
      </x:left>
      <x:right style="thin">
        <x:color rgb="ffc3d69b"/>
      </x:right>
      <x:top style="thin">
        <x:color rgb="ffc3d69b"/>
      </x:top>
      <x:bottom style="thin">
        <x:color rgb="ffc3d69b"/>
      </x:bottom>
    </x:border>
    <x:border>
      <x:left style="thin">
        <x:color rgb="ffd7e4bc"/>
      </x:left>
      <x:right style="thin">
        <x:color rgb="ffd7e4bc"/>
      </x:right>
      <x:top>
        <x:color auto="1"/>
      </x:top>
      <x:bottom style="thin">
        <x:color rgb="ffd7e4bc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b3a2c7"/>
      </x:bottom>
    </x:border>
    <x:border>
      <x:left style="thin">
        <x:color rgb="ffb3a2c7"/>
      </x:left>
      <x:right>
        <x:color auto="1"/>
      </x:right>
      <x:top style="thin">
        <x:color rgb="ffb3a2c7"/>
      </x:top>
      <x:bottom style="thin">
        <x:color rgb="ffb3a2c7"/>
      </x:bottom>
    </x:border>
    <x:border>
      <x:left>
        <x:color auto="1"/>
      </x:left>
      <x:right>
        <x:color auto="1"/>
      </x:right>
      <x:top style="thin">
        <x:color rgb="ffb3a2c7"/>
      </x:top>
      <x:bottom style="thin">
        <x:color rgb="ffb3a2c7"/>
      </x:bottom>
    </x:border>
    <x:border>
      <x:left style="thick">
        <x:color rgb="ff77933c"/>
      </x:left>
      <x:right style="thin">
        <x:color rgb="ffc3d69b"/>
      </x:right>
      <x:top style="thick">
        <x:color rgb="ff77933c"/>
      </x:top>
      <x:bottom style="thin">
        <x:color rgb="ffc3d69b"/>
      </x:bottom>
    </x:border>
    <x:border>
      <x:left style="thin">
        <x:color rgb="ffc3d69b"/>
      </x:left>
      <x:right style="thick">
        <x:color rgb="ff77933c"/>
      </x:right>
      <x:top style="thick">
        <x:color rgb="ff77933c"/>
      </x:top>
      <x:bottom style="thin">
        <x:color rgb="ffc3d69b"/>
      </x:bottom>
    </x:border>
    <x:border>
      <x:left style="thin">
        <x:color rgb="ff9bbb59"/>
      </x:left>
      <x:right>
        <x:color auto="1"/>
      </x:right>
      <x:top style="thin">
        <x:color rgb="ff9bbb59"/>
      </x:top>
      <x:bottom style="thin">
        <x:color rgb="ff9bbb59"/>
      </x:bottom>
    </x:border>
    <x:border>
      <x:left>
        <x:color auto="1"/>
      </x:left>
      <x:right style="thin">
        <x:color rgb="ff9bbb59"/>
      </x:right>
      <x:top style="thin">
        <x:color rgb="ff9bbb59"/>
      </x:top>
      <x:bottom style="thin">
        <x:color rgb="ff9bbb59"/>
      </x:bottom>
    </x:border>
    <x:border>
      <x:left style="thin">
        <x:color rgb="ffc3d69b"/>
      </x:left>
      <x:right>
        <x:color auto="1"/>
      </x:right>
      <x:top style="thin">
        <x:color rgb="ffc3d69b"/>
      </x:top>
      <x:bottom style="thin">
        <x:color rgb="ffc3d69b"/>
      </x:bottom>
    </x:border>
    <x:border>
      <x:left>
        <x:color auto="1"/>
      </x:left>
      <x:right style="thin">
        <x:color rgb="ffc3d69b"/>
      </x:right>
      <x:top style="thin">
        <x:color rgb="ffc3d69b"/>
      </x:top>
      <x:bottom style="thin">
        <x:color rgb="ffc3d69b"/>
      </x:bottom>
    </x:border>
    <x:border>
      <x:left style="thin">
        <x:color rgb="ff9bbb59"/>
      </x:left>
      <x:right style="thin">
        <x:color rgb="ff9bbb59"/>
      </x:right>
      <x:top>
        <x:color auto="1"/>
      </x:top>
      <x:bottom>
        <x:color auto="1"/>
      </x:bottom>
    </x:border>
    <x:border>
      <x:left style="thin">
        <x:color rgb="ff9bbb59"/>
      </x:left>
      <x:right style="thin">
        <x:color rgb="ff9bbb59"/>
      </x:right>
      <x:top style="thin">
        <x:color rgb="ff9bbb59"/>
      </x:top>
      <x:bottom>
        <x:color auto="1"/>
      </x:bottom>
    </x:border>
    <x:border>
      <x:left style="thin">
        <x:color rgb="ff9bbb59"/>
      </x:left>
      <x:right style="thin">
        <x:color rgb="ff9bbb59"/>
      </x:right>
      <x:top>
        <x:color auto="1"/>
      </x:top>
      <x:bottom style="thin">
        <x:color rgb="ff9bbb59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top"/>
      <x:protection locked="0"/>
    </x:xf>
  </x:cellStyleXfs>
  <x:cellXfs count="189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center" vertical="center"/>
        </x:xf>
      </mc:Fallback>
    </mc:AlternateContent>
    <x:xf numFmtId="0" fontId="6" fillId="0" borderId="0" xfId="1" applyNumberFormat="1" applyAlignment="1" applyProtection="1">
      <x:alignment horizontal="general" vertical="center"/>
    </x:xf>
    <x:xf numFmtId="0" fontId="0" fillId="0" borderId="0" xfId="0" applyNumberFormat="1" applyAlignment="1">
      <x:alignment horizontal="general" vertical="center"/>
    </x:xf>
    <x:xf numFmtId="0" fontId="0" fillId="0" borderId="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7" fillId="0" borderId="2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67" fontId="7" fillId="0" borderId="2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2" xfId="0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2" xfId="0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" fillId="5" borderId="2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5" borderId="2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2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5" borderId="2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2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5" borderId="2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5" fillId="0" borderId="2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67" fontId="15" fillId="0" borderId="2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4" fillId="0" borderId="2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6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5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6" fillId="6" borderId="5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6" borderId="5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6" fillId="6" borderId="5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6" fontId="1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6" fontId="1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6" fontId="18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6" fontId="18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8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1" fontId="18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1" fontId="1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4" xfId="0" quotePrefix="1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0" borderId="4" xfId="0" quotePrefix="1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6" borderId="4" xfId="0" quotePrefix="1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6" borderId="4" xfId="0" quotePrefix="1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6" borderId="4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8" fillId="6" borderId="4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6" borderId="4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6" borderId="4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4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4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3" fontId="20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3" fontId="20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6" fontId="20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6" fontId="20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5" fontId="20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5" fontId="20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0" borderId="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0" borderId="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0" fillId="0" borderId="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0" fillId="0" borderId="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18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4" fontId="18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6" borderId="4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1" fillId="6" borderId="4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4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1" fillId="0" borderId="4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6" borderId="4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1" fillId="6" borderId="4" xfId="0" applyNumberFormat="1" applyFont="1" applyFill="1" applyBorder="1" applyAlignment="1">
          <x:alignment horizontal="left" vertical="center" indent="1"/>
        </x:xf>
      </mc:Fallback>
    </mc:AlternateContent>
    <x:xf numFmtId="0" fontId="0" fillId="0" borderId="7" xfId="0" applyNumberFormat="1" applyBorder="1">
      <x:alignment horizontal="general" vertical="center"/>
    </x:xf>
    <x:xf numFmtId="0" fontId="0" fillId="0" borderId="8" xfId="0" applyNumberFormat="1" applyBorder="1">
      <x:alignment horizontal="general" vertical="center"/>
    </x:xf>
    <x:xf numFmtId="0" fontId="0" fillId="0" borderId="9" xfId="0" applyNumberFormat="1" applyBorder="1">
      <x:alignment horizontal="general" vertical="center"/>
    </x:xf>
    <x:xf numFmtId="0" fontId="0" fillId="0" borderId="10" xfId="0" applyNumberFormat="1" applyBorder="1">
      <x:alignment horizontal="general" vertical="center"/>
    </x:xf>
    <x:xf numFmtId="0" fontId="0" fillId="0" borderId="11" xfId="0" applyNumberFormat="1" applyBorder="1">
      <x:alignment horizontal="general" vertical="center"/>
    </x:xf>
    <x:xf numFmtId="166" fontId="0" fillId="0" borderId="0" xfId="0" quotePrefix="1" applyNumberFormat="1" applyBorder="1">
      <x:alignment horizontal="general" vertical="center"/>
    </x:xf>
    <x:xf numFmtId="0" fontId="0" fillId="0" borderId="0" xfId="0" quotePrefix="1" applyNumberFormat="1" applyBorder="1">
      <x:alignment horizontal="general" vertical="center"/>
    </x:xf>
    <x:xf numFmtId="0" fontId="0" fillId="0" borderId="12" xfId="0" applyNumberFormat="1" applyBorder="1">
      <x:alignment horizontal="general" vertical="center"/>
    </x:xf>
    <x:xf numFmtId="0" fontId="0" fillId="0" borderId="13" xfId="0" applyNumberFormat="1" applyBorder="1">
      <x:alignment horizontal="general" vertical="center"/>
    </x:xf>
    <x:xf numFmtId="0" fontId="0" fillId="0" borderId="14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5" borderId="15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2" fillId="5" borderId="15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5" borderId="15" xfId="0" applyNumberFormat="1" applyFont="1" applyFill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0" fillId="5" borderId="15" xfId="0" applyNumberFormat="1" applyFont="1" applyFill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9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9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9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9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2" fillId="0" borderId="2" xfId="0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2" fillId="0" borderId="2" xfId="0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3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3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7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7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8" fontId="1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8" fontId="1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8" fontId="18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78" fontId="18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9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9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81" fontId="18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81" fontId="18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2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2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5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0" borderId="5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6" borderId="5" xfId="0" applyNumberFormat="1" applyFont="1" applyFill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20" fillId="6" borderId="5" xfId="0" applyNumberFormat="1" applyFont="1" applyFill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6" xfId="0" applyNumberFormat="1" applyFill="1" applyBorder="1" applyAlignment="1" hs:applyExtension="1">
          <x:alignment horizontal="distributed" vertical="distributed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" xfId="0" applyNumberFormat="1" applyFill="1" applyBorder="1" applyAlignment="1">
          <x:alignment horizontal="distributed" vertical="distributed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ill="1" applyBorder="1" applyAlignment="1" hs:applyExtension="1">
          <x:alignment horizontal="left" vertical="distributed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ill="1" applyBorder="1" applyAlignment="1">
          <x:alignment horizontal="left" vertical="distributed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ill="1" applyBorder="1" applyAlignment="1" hs:applyExtension="1">
          <x:alignment horizontal="left" vertical="distributed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ill="1" applyBorder="1" applyAlignment="1">
          <x:alignment horizontal="left" vertical="distributed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ill="1" applyBorder="1" applyAlignment="1" hs:applyExtension="1">
          <x:alignment horizontal="left" vertical="distributed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ill="1" applyBorder="1" applyAlignment="1">
          <x:alignment horizontal="left" vertical="distributed" indent="1"/>
        </x:xf>
      </mc:Fallback>
    </mc:AlternateContent>
    <x:xf numFmtId="0" fontId="0" fillId="0" borderId="13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ill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ill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ill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ill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ill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ill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0" xfId="0" applyNumberFormat="1" applyFont="1" applyAlignment="1" hs:applyExtension="1">
          <x:alignment horizontal="right" vertical="center" wrapText="1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24" fillId="0" borderId="0" xfId="0" applyNumberFormat="1" applyFont="1" applyAlignment="1">
          <x:alignment horizontal="righ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2" xfId="0" applyNumberFormat="1" applyFont="1" applyBorder="1" applyAlignment="1" hs:applyExtension="1">
          <x:alignment horizontal="right" vertical="center" wrapText="1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24" fillId="0" borderId="22" xfId="0" applyNumberFormat="1" applyFont="1" applyBorder="1" applyAlignment="1">
          <x:alignment horizontal="righ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9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9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NumberFormat="1" applyFon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NumberFormat="1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8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8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8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8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8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8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8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8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8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8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2" xfId="0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2" xfId="0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9" borderId="2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9" borderId="2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1" fillId="9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1" fillId="9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9" borderId="2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9" borderId="2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9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9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1" fillId="9" borderId="2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1" fillId="9" borderId="2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1" fillId="9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1" fillId="9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0" borderId="28" xfId="0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0" borderId="28" xfId="0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10" fillId="0" borderId="2" xfId="0" quotePrefix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10" fillId="0" borderId="2" xfId="0" quotePrefix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29" xfId="0" applyNumberFormat="1" applyFont="1" applyBorder="1" applyAlignment="1" hs:applyExtension="1">
          <x:alignment horizontal="right" vertical="center" inden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29" fillId="0" borderId="29" xfId="0" applyNumberFormat="1" applyFont="1" applyBorder="1" applyAlignment="1">
          <x:alignment horizontal="righ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7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7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7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7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7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7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7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80" fontId="22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80" fontId="22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9" borderId="3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9" borderId="3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9" borderId="3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9" borderId="3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ont="1" applyFill="1" applyBorder="1" applyAlignment="1">
          <x:alignment horizontal="center" vertical="center"/>
        </x:xf>
      </mc:Fallback>
    </mc:AlternateContent>
    <x:xf numFmtId="0" fontId="0" fillId="0" borderId="3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0" fillId="0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1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1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1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1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3" fontId="0" fillId="0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3" fontId="0" fillId="0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2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2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2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39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39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38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38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40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40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6" xfId="0" applyNumberFormat="1" applyFill="1" applyBorder="1" applyAlignment="1" hs:applyExtension="1">
          <x:alignment horizontal="distributed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" xfId="0" applyNumberFormat="1" applyFill="1" applyBorder="1" applyAlignment="1">
          <x:alignment horizontal="distributed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Font="1" applyFill="1" applyBorder="1" applyAlignment="1">
          <x:alignment horizontal="center" vertical="center"/>
        </x:xf>
      </mc:Fallback>
    </mc:AlternateContent>
    <x:xf numFmtId="0" fontId="0" fillId="0" borderId="3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39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39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4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4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82" fontId="0" fillId="0" borderId="3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82" fontId="0" fillId="0" borderId="3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82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82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6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7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7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0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0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12" xfId="0" applyNumberFormat="1" applyFill="1" applyBorder="1" applyAlignment="1" hs:applyExtension="1">
          <x:alignment horizontal="center" vertical="center" textRotation="255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12" xfId="0" applyNumberFormat="1" applyFill="1" applyBorder="1" applyAlignment="1">
          <x:alignment horizontal="center" vertical="center" textRotation="255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1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1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11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11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6" xfId="0" applyNumberFormat="1" applyFont="1" applyFill="1" applyBorder="1" applyAlignment="1" hs:applyExtension="1">
          <x:alignment horizontal="distributed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6" xfId="0" applyNumberFormat="1" applyFont="1" applyFill="1" applyBorder="1" applyAlignment="1">
          <x:alignment horizontal="distributed" vertical="center" wrapText="1"/>
        </x:xf>
      </mc:Fallback>
    </mc:AlternateContent>
  </x:cellXfs>
  <x:cellStyles count="2">
    <x:cellStyle name="표준" xfId="0" builtinId="0"/>
    <x:cellStyle name="하이퍼링크" xfId="1" builtinId="8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image" Target="../media/image13.png"  /><Relationship Id="rId10" Type="http://schemas.openxmlformats.org/officeDocument/2006/relationships/image" Target="../media/image22.gif"  /><Relationship Id="rId11" Type="http://schemas.openxmlformats.org/officeDocument/2006/relationships/image" Target="../media/image23.png"  /><Relationship Id="rId12" Type="http://schemas.openxmlformats.org/officeDocument/2006/relationships/image" Target="../media/image24.png"  /><Relationship Id="rId13" Type="http://schemas.openxmlformats.org/officeDocument/2006/relationships/image" Target="../media/image25.png"  /><Relationship Id="rId2" Type="http://schemas.openxmlformats.org/officeDocument/2006/relationships/image" Target="../media/image14.png"  /><Relationship Id="rId3" Type="http://schemas.openxmlformats.org/officeDocument/2006/relationships/image" Target="../media/image15.png"  /><Relationship Id="rId4" Type="http://schemas.openxmlformats.org/officeDocument/2006/relationships/image" Target="../media/image16.png"  /><Relationship Id="rId5" Type="http://schemas.openxmlformats.org/officeDocument/2006/relationships/image" Target="../media/image17.png"  /><Relationship Id="rId6" Type="http://schemas.openxmlformats.org/officeDocument/2006/relationships/image" Target="../media/image18.png"  /><Relationship Id="rId7" Type="http://schemas.openxmlformats.org/officeDocument/2006/relationships/image" Target="../media/image19.png"  /><Relationship Id="rId8" Type="http://schemas.openxmlformats.org/officeDocument/2006/relationships/image" Target="../media/image20.png"  /><Relationship Id="rId9" Type="http://schemas.openxmlformats.org/officeDocument/2006/relationships/image" Target="../media/image21.gif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1</xdr:col>
      <xdr:colOff>12700</xdr:colOff>
      <xdr:row>0</xdr:row>
      <xdr:rowOff>469900</xdr:rowOff>
    </xdr:from>
    <xdr:to>
      <xdr:col>2</xdr:col>
      <xdr:colOff>603250</xdr:colOff>
      <xdr:row>1</xdr:row>
      <xdr:rowOff>6350</xdr:rowOff>
    </xdr:to>
    <xdr:sp fLocksText="1" fPublished="0">
      <xdr:nvSpPr>
        <xdr:cNvPr id="21" name="순서도: 수동 입력 20">
          <a:hlinkClick invalidUrl="#'베벨기어-표준스트레이트'!F4:AZ100" tooltip="기호&amp;계산"/>
        </xdr:cNvPr>
        <xdr:cNvSpPr>
          <a:spLocks noRot="1"/>
        </xdr:cNvSpPr>
      </xdr:nvSpPr>
      <xdr:spPr>
        <a:xfrm>
          <a:off x="138545" y="701386"/>
          <a:ext cx="1272886" cy="502227"/>
        </a:xfrm>
        <a:prstGeom prst="flowChartManualInpu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overflow" wrap="square" lIns="0" tIns="0" rIns="0" bIns="0" anchor="ctr"/>
        <a:p>
          <a:pPr algn="ctr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기호 &amp; 계산</a:t>
          </a:r>
        </a:p>
      </xdr:txBody>
    </xdr:sp>
    <xdr:clientData fLocksWithSheet="1" fPrintsWithSheet="1"/>
  </xdr:twoCellAnchor>
  <xdr:twoCellAnchor>
    <xdr:from>
      <xdr:col>2</xdr:col>
      <xdr:colOff>590550</xdr:colOff>
      <xdr:row>0</xdr:row>
      <xdr:rowOff>469900</xdr:rowOff>
    </xdr:from>
    <xdr:to>
      <xdr:col>2</xdr:col>
      <xdr:colOff>1168400</xdr:colOff>
      <xdr:row>1</xdr:row>
      <xdr:rowOff>6350</xdr:rowOff>
    </xdr:to>
    <xdr:sp fLocksText="1" fPublished="0">
      <xdr:nvSpPr>
        <xdr:cNvPr id="22" name="순서도: 수동 입력 21">
          <a:hlinkClick invalidUrl="#'베벨기어-표준스트레이트'!H4:AZ100" tooltip="설명"/>
        </xdr:cNvPr>
        <xdr:cNvSpPr>
          <a:spLocks noRot="1"/>
        </xdr:cNvSpPr>
      </xdr:nvSpPr>
      <xdr:spPr>
        <a:xfrm>
          <a:off x="1394113" y="701386"/>
          <a:ext cx="865909" cy="502227"/>
        </a:xfrm>
        <a:prstGeom prst="flowChartManualInpu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overflow" wrap="square" lIns="0" tIns="0" rIns="0" bIns="0" anchor="ctr"/>
        <a:p>
          <a:pPr algn="ctr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설명</a:t>
          </a:r>
        </a:p>
      </xdr:txBody>
    </xdr:sp>
    <xdr:clientData fLocksWithSheet="1" fPrintsWithSheet="1"/>
  </xdr:twoCellAnchor>
  <xdr:twoCellAnchor>
    <xdr:from>
      <xdr:col>2</xdr:col>
      <xdr:colOff>1162050</xdr:colOff>
      <xdr:row>0</xdr:row>
      <xdr:rowOff>469900</xdr:rowOff>
    </xdr:from>
    <xdr:to>
      <xdr:col>2</xdr:col>
      <xdr:colOff>1739900</xdr:colOff>
      <xdr:row>1</xdr:row>
      <xdr:rowOff>6350</xdr:rowOff>
    </xdr:to>
    <xdr:sp fLocksText="1" fPublished="0">
      <xdr:nvSpPr>
        <xdr:cNvPr id="23" name="순서도: 수동 입력 22">
          <a:hlinkClick invalidUrl="#'베벨기어-표준스트레이트'!J4:AZ100" tooltip="명칭"/>
        </xdr:cNvPr>
        <xdr:cNvSpPr>
          <a:spLocks noRot="1"/>
        </xdr:cNvSpPr>
      </xdr:nvSpPr>
      <xdr:spPr>
        <a:xfrm>
          <a:off x="2251363" y="701386"/>
          <a:ext cx="865909" cy="502227"/>
        </a:xfrm>
        <a:prstGeom prst="flowChartManualInpu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overflow" wrap="square" lIns="0" tIns="0" rIns="0" bIns="0" anchor="ctr"/>
        <a:p>
          <a:pPr algn="ctr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명칭</a:t>
          </a:r>
        </a:p>
      </xdr:txBody>
    </xdr:sp>
    <xdr:clientData fLocksWithSheet="1" fPrintsWithSheet="1"/>
  </xdr:twoCellAnchor>
  <xdr:twoCellAnchor>
    <xdr:from>
      <xdr:col>4</xdr:col>
      <xdr:colOff>107950</xdr:colOff>
      <xdr:row>0</xdr:row>
      <xdr:rowOff>469900</xdr:rowOff>
    </xdr:from>
    <xdr:to>
      <xdr:col>5</xdr:col>
      <xdr:colOff>12700</xdr:colOff>
      <xdr:row>1</xdr:row>
      <xdr:rowOff>6350</xdr:rowOff>
    </xdr:to>
    <xdr:sp fLocksText="1" fPublished="0">
      <xdr:nvSpPr>
        <xdr:cNvPr id="24" name="순서도: 수동 입력 23">
          <a:hlinkClick invalidUrl="#'베벨기어-표준스트레이트'!AQ4:CC100" tooltip="Modeling"/>
        </xdr:cNvPr>
        <xdr:cNvSpPr>
          <a:spLocks noRot="1"/>
        </xdr:cNvSpPr>
      </xdr:nvSpPr>
      <xdr:spPr>
        <a:xfrm>
          <a:off x="5022272" y="701386"/>
          <a:ext cx="1220931" cy="502227"/>
        </a:xfrm>
        <a:prstGeom prst="flowChartManualInpu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overflow" wrap="square" lIns="0" tIns="0" rIns="0" bIns="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HY동녘B"/>
              <a:ea typeface="HY동녘B"/>
            </a:rPr>
            <a:t>Modeling</a:t>
          </a:r>
        </a:p>
      </xdr:txBody>
    </xdr:sp>
    <xdr:clientData fLocksWithSheet="1" fPrintsWithSheet="1"/>
  </xdr:twoCellAnchor>
  <xdr:twoCellAnchor editAs="oneCell">
    <xdr:from>
      <xdr:col>20</xdr:col>
      <xdr:colOff>69850</xdr:colOff>
      <xdr:row>3</xdr:row>
      <xdr:rowOff>57150</xdr:rowOff>
    </xdr:from>
    <xdr:to>
      <xdr:col>30</xdr:col>
      <xdr:colOff>292100</xdr:colOff>
      <xdr:row>17</xdr:row>
      <xdr:rowOff>342899</xdr:rowOff>
    </xdr:to>
    <xdr:pic macro="" fPublished="0">
      <xdr:nvPicPr>
        <xdr:cNvPr id="26" name="그림 25" descr="Bevel Gear1.png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26427544" y="2121477"/>
          <a:ext cx="8477250" cy="8667750"/>
        </a:xfrm>
        <a:prstGeom prst="rect">
          <a:avLst/>
        </a:prstGeom>
      </xdr:spPr>
    </xdr:pic>
    <xdr:clientData fLocksWithSheet="1" fPrintsWithSheet="1"/>
  </xdr:twoCellAnchor>
  <xdr:twoCellAnchor>
    <xdr:from>
      <xdr:col>10</xdr:col>
      <xdr:colOff>44450</xdr:colOff>
      <xdr:row>3</xdr:row>
      <xdr:rowOff>57150</xdr:rowOff>
    </xdr:from>
    <xdr:to>
      <xdr:col>20</xdr:col>
      <xdr:colOff>63500</xdr:colOff>
      <xdr:row>17</xdr:row>
      <xdr:rowOff>342899</xdr:rowOff>
    </xdr:to>
    <xdr:grpSp>
      <xdr:nvGrpSpPr>
        <xdr:cNvPr id="30" name="그룹 29"/>
        <xdr:cNvGrpSpPr/>
      </xdr:nvGrpSpPr>
      <xdr:grpSpPr>
        <a:xfrm rot="0">
          <a:off x="17993590" y="2121477"/>
          <a:ext cx="8425295" cy="8667750"/>
          <a:chOff x="18148310" y="1380665"/>
          <a:chExt cx="6113637" cy="5753560"/>
        </a:xfrm>
      </xdr:grpSpPr>
      <xdr:pic macro="" fPublished="0">
        <xdr:nvPicPr>
          <xdr:cNvPr id="28" name="그림 27" descr="베벨기어.png"/>
          <xdr:cNvPicPr>
            <a:picLocks noChangeAspect="1"/>
          </xdr:cNvPicPr>
        </xdr:nvPicPr>
        <xdr:blipFill rotWithShape="1">
          <a:blip r:embed="rId2"/>
          <a:stretch>
            <a:fillRect/>
          </a:stretch>
        </xdr:blipFill>
        <xdr:spPr>
          <a:xfrm>
            <a:off x="18148310" y="1380665"/>
            <a:ext cx="6113637" cy="5753560"/>
          </a:xfrm>
          <a:prstGeom prst="rect">
            <a:avLst/>
          </a:prstGeom>
        </xdr:spPr>
      </xdr:pic>
      <xdr:sp fLocksText="1" fPublished="0">
        <xdr:nvSpPr>
          <xdr:cNvPr id="29" name="직사각형 28"/>
          <xdr:cNvSpPr/>
        </xdr:nvSpPr>
        <xdr:spPr>
          <a:xfrm>
            <a:off x="19364324" y="5438775"/>
            <a:ext cx="133350" cy="8001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overflow" wrap="square" lIns="90170" tIns="46990" rIns="90170" bIns="46990" anchor="ctr"/>
          <a:p>
            <a:pPr algn="ctr" eaLnBrk="0" latinLnBrk="0">
              <a:lnSpc>
                <a:spcPct val="100000"/>
              </a:lnSpc>
            </a:pPr>
          </a:p>
        </xdr:txBody>
      </xdr:sp>
    </xdr:grpSp>
    <xdr:clientData fLocksWithSheet="1" fPrintsWithSheet="1"/>
  </xdr:twoCellAnchor>
  <xdr:twoCellAnchor editAs="oneCell">
    <xdr:from>
      <xdr:col>20</xdr:col>
      <xdr:colOff>63500</xdr:colOff>
      <xdr:row>18</xdr:row>
      <xdr:rowOff>127000</xdr:rowOff>
    </xdr:from>
    <xdr:to>
      <xdr:col>30</xdr:col>
      <xdr:colOff>292100</xdr:colOff>
      <xdr:row>37</xdr:row>
      <xdr:rowOff>127000</xdr:rowOff>
    </xdr:to>
    <xdr:pic macro="" fPublished="0">
      <xdr:nvPicPr>
        <xdr:cNvPr id="16" name="그림 15" descr="Bevel Gear.png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26418886" y="11057659"/>
          <a:ext cx="8485909" cy="10512136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31750</xdr:colOff>
      <xdr:row>18</xdr:row>
      <xdr:rowOff>120650</xdr:rowOff>
    </xdr:from>
    <xdr:to>
      <xdr:col>20</xdr:col>
      <xdr:colOff>57150</xdr:colOff>
      <xdr:row>37</xdr:row>
      <xdr:rowOff>133350</xdr:rowOff>
    </xdr:to>
    <xdr:pic macro="" fPublished="0">
      <xdr:nvPicPr>
        <xdr:cNvPr id="18" name="그림 17" descr="베벨기어 축직각 단면.png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17976272" y="11049000"/>
          <a:ext cx="8433955" cy="10529454"/>
        </a:xfrm>
        <a:prstGeom prst="rect">
          <a:avLst/>
        </a:prstGeom>
      </xdr:spPr>
    </xdr:pic>
    <xdr:clientData fLocksWithSheet="1" fPrintsWithSheet="1"/>
  </xdr:twoCellAnchor>
  <xdr:twoCellAnchor>
    <xdr:from>
      <xdr:col>2</xdr:col>
      <xdr:colOff>1733550</xdr:colOff>
      <xdr:row>0</xdr:row>
      <xdr:rowOff>469900</xdr:rowOff>
    </xdr:from>
    <xdr:to>
      <xdr:col>3</xdr:col>
      <xdr:colOff>222249</xdr:colOff>
      <xdr:row>1</xdr:row>
      <xdr:rowOff>6350</xdr:rowOff>
    </xdr:to>
    <xdr:sp fLocksText="1" fPublished="0">
      <xdr:nvSpPr>
        <xdr:cNvPr id="32" name="순서도: 수동 입력 31">
          <a:hlinkClick invalidUrl="#'베벨기어-표준스트레이트'!AF4:BF100" tooltip="요목표"/>
        </xdr:cNvPr>
        <xdr:cNvSpPr>
          <a:spLocks noRot="1"/>
        </xdr:cNvSpPr>
      </xdr:nvSpPr>
      <xdr:spPr>
        <a:xfrm>
          <a:off x="3108613" y="701386"/>
          <a:ext cx="710045" cy="502227"/>
        </a:xfrm>
        <a:prstGeom prst="flowChartManualInpu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overflow" wrap="square" lIns="0" tIns="0" rIns="0" bIns="0" anchor="ctr"/>
        <a:p>
          <a:pPr algn="ctr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요목표</a:t>
          </a:r>
        </a:p>
      </xdr:txBody>
    </xdr:sp>
    <xdr:clientData fLocksWithSheet="1" fPrintsWithSheet="1"/>
  </xdr:twoCellAnchor>
  <xdr:twoCellAnchor>
    <xdr:from>
      <xdr:col>10</xdr:col>
      <xdr:colOff>12700</xdr:colOff>
      <xdr:row>0</xdr:row>
      <xdr:rowOff>508000</xdr:rowOff>
    </xdr:from>
    <xdr:to>
      <xdr:col>12</xdr:col>
      <xdr:colOff>228600</xdr:colOff>
      <xdr:row>1</xdr:row>
      <xdr:rowOff>6350</xdr:rowOff>
    </xdr:to>
    <xdr:sp fLocksText="1" fPublished="0">
      <xdr:nvSpPr>
        <xdr:cNvPr id="35" name="직사각형 34">
          <a:hlinkClick invalidUrl="#'베벨기어-표준스트레이트'!J4:BB100" tooltip="베벨기어 명칭"/>
        </xdr:cNvPr>
        <xdr:cNvSpPr>
          <a:spLocks noRot="1"/>
        </xdr:cNvSpPr>
      </xdr:nvSpPr>
      <xdr:spPr>
        <a:xfrm>
          <a:off x="17941636" y="762000"/>
          <a:ext cx="2008909" cy="44161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맑은 고딕"/>
              <a:ea typeface="맑은 고딕"/>
            </a:rPr>
            <a:t>베벨기어  명칭</a:t>
          </a:r>
        </a:p>
      </xdr:txBody>
    </xdr:sp>
    <xdr:clientData fLocksWithSheet="1" fPrintsWithSheet="1"/>
  </xdr:twoCellAnchor>
  <xdr:twoCellAnchor>
    <xdr:from>
      <xdr:col>12</xdr:col>
      <xdr:colOff>228600</xdr:colOff>
      <xdr:row>0</xdr:row>
      <xdr:rowOff>508000</xdr:rowOff>
    </xdr:from>
    <xdr:to>
      <xdr:col>14</xdr:col>
      <xdr:colOff>450850</xdr:colOff>
      <xdr:row>1</xdr:row>
      <xdr:rowOff>6350</xdr:rowOff>
    </xdr:to>
    <xdr:sp fLocksText="1" fPublished="0">
      <xdr:nvSpPr>
        <xdr:cNvPr id="37" name="직사각형 36">
          <a:hlinkClick invalidUrl="#'베벨기어-표준스트레이트'!J19:AJ100" tooltip="베벨기어의 축직각 단면"/>
        </xdr:cNvPr>
        <xdr:cNvSpPr>
          <a:spLocks noRot="1"/>
        </xdr:cNvSpPr>
      </xdr:nvSpPr>
      <xdr:spPr>
        <a:xfrm>
          <a:off x="19950546" y="762000"/>
          <a:ext cx="2008909" cy="441613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맑은 고딕"/>
              <a:ea typeface="맑은 고딕"/>
            </a:rPr>
            <a:t>축직각 단면</a:t>
          </a:r>
        </a:p>
      </xdr:txBody>
    </xdr:sp>
    <xdr:clientData fLocksWithSheet="1" fPrintsWithSheet="1"/>
  </xdr:twoCellAnchor>
  <xdr:twoCellAnchor editAs="oneCell">
    <xdr:from>
      <xdr:col>43</xdr:col>
      <xdr:colOff>1479550</xdr:colOff>
      <xdr:row>19</xdr:row>
      <xdr:rowOff>101600</xdr:rowOff>
    </xdr:from>
    <xdr:to>
      <xdr:col>43</xdr:col>
      <xdr:colOff>7683500</xdr:colOff>
      <xdr:row>34</xdr:row>
      <xdr:rowOff>152400</xdr:rowOff>
    </xdr:to>
    <xdr:pic macro="" fPublished="0">
      <xdr:nvPicPr>
        <xdr:cNvPr id="38" name="그림 37" descr="베벨기어-카티아.png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50196752" y="11611841"/>
          <a:ext cx="9308523" cy="890154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4527550</xdr:colOff>
      <xdr:row>35</xdr:row>
      <xdr:rowOff>19050</xdr:rowOff>
    </xdr:from>
    <xdr:to>
      <xdr:col>43</xdr:col>
      <xdr:colOff>8731250</xdr:colOff>
      <xdr:row>60</xdr:row>
      <xdr:rowOff>101600</xdr:rowOff>
    </xdr:to>
    <xdr:pic macro="" fPublished="0">
      <xdr:nvPicPr>
        <xdr:cNvPr id="39" name="그림 38" descr="기어.png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54777408" y="20903046"/>
          <a:ext cx="6303818" cy="6407726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38100</xdr:colOff>
      <xdr:row>35</xdr:row>
      <xdr:rowOff>19050</xdr:rowOff>
    </xdr:from>
    <xdr:to>
      <xdr:col>43</xdr:col>
      <xdr:colOff>4508500</xdr:colOff>
      <xdr:row>60</xdr:row>
      <xdr:rowOff>120650</xdr:rowOff>
    </xdr:to>
    <xdr:pic macro="" fPublished="0">
      <xdr:nvPicPr>
        <xdr:cNvPr id="40" name="그림 39" descr="피니언.png"/>
        <xdr:cNvPicPr>
          <a:picLocks noChangeAspect="1"/>
        </xdr:cNvPicPr>
      </xdr:nvPicPr>
      <xdr:blipFill rotWithShape="1">
        <a:blip r:embed="rId7"/>
        <a:stretch>
          <a:fillRect/>
        </a:stretch>
      </xdr:blipFill>
      <xdr:spPr>
        <a:xfrm>
          <a:off x="48040636" y="20903046"/>
          <a:ext cx="6702136" cy="6433704"/>
        </a:xfrm>
        <a:prstGeom prst="rect">
          <a:avLst/>
        </a:prstGeom>
      </xdr:spPr>
    </xdr:pic>
    <xdr:clientData fLocksWithSheet="1" fPrintsWithSheet="1"/>
  </xdr:twoCellAnchor>
  <xdr:twoCellAnchor>
    <xdr:from>
      <xdr:col>3</xdr:col>
      <xdr:colOff>215900</xdr:colOff>
      <xdr:row>0</xdr:row>
      <xdr:rowOff>469900</xdr:rowOff>
    </xdr:from>
    <xdr:to>
      <xdr:col>4</xdr:col>
      <xdr:colOff>114300</xdr:colOff>
      <xdr:row>1</xdr:row>
      <xdr:rowOff>6350</xdr:rowOff>
    </xdr:to>
    <xdr:sp fLocksText="1" fPublished="0">
      <xdr:nvSpPr>
        <xdr:cNvPr id="41" name="순서도: 수동 입력 40">
          <a:hlinkClick invalidUrl="#'베벨기어-표준스트레이트'!AK4:CC100" tooltip="Formula"/>
        </xdr:cNvPr>
        <xdr:cNvSpPr>
          <a:spLocks noRot="1"/>
        </xdr:cNvSpPr>
      </xdr:nvSpPr>
      <xdr:spPr>
        <a:xfrm>
          <a:off x="3810000" y="701386"/>
          <a:ext cx="1220931" cy="502227"/>
        </a:xfrm>
        <a:prstGeom prst="flowChartManualInput">
          <a:avLst/>
        </a:prstGeom>
        <a:solidFill>
          <a:schemeClr val="accent3">
            <a:lumMod val="75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overflow" wrap="square" lIns="0" tIns="0" rIns="0" bIns="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HY동녘B"/>
              <a:ea typeface="HY동녘B"/>
            </a:rPr>
            <a:t>Formula</a:t>
          </a:r>
        </a:p>
      </xdr:txBody>
    </xdr:sp>
    <xdr:clientData fLocksWithSheet="1" fPrintsWithSheet="1"/>
  </xdr:twoCellAnchor>
  <xdr:twoCellAnchor>
    <xdr:from>
      <xdr:col>43</xdr:col>
      <xdr:colOff>19050</xdr:colOff>
      <xdr:row>0</xdr:row>
      <xdr:rowOff>508000</xdr:rowOff>
    </xdr:from>
    <xdr:to>
      <xdr:col>43</xdr:col>
      <xdr:colOff>1460500</xdr:colOff>
      <xdr:row>1</xdr:row>
      <xdr:rowOff>6350</xdr:rowOff>
    </xdr:to>
    <xdr:sp fLocksText="1" fPublished="0">
      <xdr:nvSpPr>
        <xdr:cNvPr id="42" name="직사각형 41">
          <a:hlinkClick invalidUrl="#'베벨기어-표준스트레이트'!AQ4:BB100" tooltip="Catia-Sketch Formula"/>
        </xdr:cNvPr>
        <xdr:cNvSpPr>
          <a:spLocks noRot="1"/>
        </xdr:cNvSpPr>
      </xdr:nvSpPr>
      <xdr:spPr>
        <a:xfrm>
          <a:off x="48006000" y="762000"/>
          <a:ext cx="2164772" cy="441613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Calibri"/>
              <a:ea typeface="Calibri"/>
            </a:rPr>
            <a:t>Sketch</a:t>
          </a:r>
        </a:p>
      </xdr:txBody>
    </xdr:sp>
    <xdr:clientData fLocksWithSheet="1" fPrintsWithSheet="1"/>
  </xdr:twoCellAnchor>
  <xdr:twoCellAnchor>
    <xdr:from>
      <xdr:col>43</xdr:col>
      <xdr:colOff>1466850</xdr:colOff>
      <xdr:row>0</xdr:row>
      <xdr:rowOff>508000</xdr:rowOff>
    </xdr:from>
    <xdr:to>
      <xdr:col>43</xdr:col>
      <xdr:colOff>2908300</xdr:colOff>
      <xdr:row>1</xdr:row>
      <xdr:rowOff>6350</xdr:rowOff>
    </xdr:to>
    <xdr:sp fLocksText="1" fPublished="0">
      <xdr:nvSpPr>
        <xdr:cNvPr id="43" name="직사각형 42">
          <a:hlinkClick invalidUrl="#'베벨기어-표준스트레이트'!AQ20:BB200" tooltip="Catia-Straight BevelGear Modeling"/>
        </xdr:cNvPr>
        <xdr:cNvSpPr>
          <a:spLocks noRot="1"/>
        </xdr:cNvSpPr>
      </xdr:nvSpPr>
      <xdr:spPr>
        <a:xfrm>
          <a:off x="50179428" y="762000"/>
          <a:ext cx="2164772" cy="441613"/>
        </a:xfrm>
        <a:prstGeom prst="rect">
          <a:avLst/>
        </a:prstGeom>
        <a:solidFill>
          <a:srgbClr val="ada613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Calibri"/>
              <a:ea typeface="Calibri"/>
            </a:rPr>
            <a:t>Modeling</a:t>
          </a:r>
        </a:p>
      </xdr:txBody>
    </xdr:sp>
    <xdr:clientData fLocksWithSheet="1" fPrintsWithSheet="1"/>
  </xdr:twoCellAnchor>
  <xdr:twoCellAnchor>
    <xdr:from>
      <xdr:col>43</xdr:col>
      <xdr:colOff>2914650</xdr:colOff>
      <xdr:row>0</xdr:row>
      <xdr:rowOff>508000</xdr:rowOff>
    </xdr:from>
    <xdr:to>
      <xdr:col>43</xdr:col>
      <xdr:colOff>4356100</xdr:colOff>
      <xdr:row>1</xdr:row>
      <xdr:rowOff>6350</xdr:rowOff>
    </xdr:to>
    <xdr:sp fLocksText="1" fPublished="0">
      <xdr:nvSpPr>
        <xdr:cNvPr id="44" name="직사각형 43">
          <a:hlinkClick invalidUrl="#'베벨기어-표준스트레이트'!AQ36:BB200" tooltip="Pinion &amp; Gear"/>
        </xdr:cNvPr>
        <xdr:cNvSpPr>
          <a:spLocks noRot="1"/>
        </xdr:cNvSpPr>
      </xdr:nvSpPr>
      <xdr:spPr>
        <a:xfrm>
          <a:off x="52352860" y="762000"/>
          <a:ext cx="2164772" cy="441613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Calibri"/>
              <a:ea typeface="Calibri"/>
            </a:rPr>
            <a:t>Pinion &amp; Gear</a:t>
          </a:r>
        </a:p>
      </xdr:txBody>
    </xdr:sp>
    <xdr:clientData fLocksWithSheet="1" fPrintsWithSheet="1"/>
  </xdr:twoCellAnchor>
  <xdr:twoCellAnchor>
    <xdr:from>
      <xdr:col>37</xdr:col>
      <xdr:colOff>12700</xdr:colOff>
      <xdr:row>0</xdr:row>
      <xdr:rowOff>508000</xdr:rowOff>
    </xdr:from>
    <xdr:to>
      <xdr:col>38</xdr:col>
      <xdr:colOff>793750</xdr:colOff>
      <xdr:row>1</xdr:row>
      <xdr:rowOff>6350</xdr:rowOff>
    </xdr:to>
    <xdr:sp fLocksText="1" fPublished="0">
      <xdr:nvSpPr>
        <xdr:cNvPr id="45" name="직사각형 44">
          <a:hlinkClick invalidUrl="#'베벨기어-표준스트레이트'!AK4:AP100" tooltip="Catia를 이용한 Formula Parameter 공식"/>
        </xdr:cNvPr>
        <xdr:cNvSpPr>
          <a:spLocks noRot="1"/>
        </xdr:cNvSpPr>
      </xdr:nvSpPr>
      <xdr:spPr>
        <a:xfrm>
          <a:off x="39372884" y="762000"/>
          <a:ext cx="2121477" cy="441613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Calibri"/>
              <a:ea typeface="Calibri"/>
            </a:rPr>
            <a:t>Formula - Parameter</a:t>
          </a:r>
        </a:p>
      </xdr:txBody>
    </xdr:sp>
    <xdr:clientData fLocksWithSheet="1" fPrintsWithSheet="1"/>
  </xdr:twoCellAnchor>
  <xdr:twoCellAnchor>
    <xdr:from>
      <xdr:col>38</xdr:col>
      <xdr:colOff>793750</xdr:colOff>
      <xdr:row>0</xdr:row>
      <xdr:rowOff>508000</xdr:rowOff>
    </xdr:from>
    <xdr:to>
      <xdr:col>39</xdr:col>
      <xdr:colOff>698500</xdr:colOff>
      <xdr:row>1</xdr:row>
      <xdr:rowOff>6350</xdr:rowOff>
    </xdr:to>
    <xdr:sp fLocksText="1" fPublished="0">
      <xdr:nvSpPr>
        <xdr:cNvPr id="46" name="직사각형 45">
          <a:hlinkClick invalidUrl="#'베벨기어-표준스트레이트'!AK29:AP100" tooltip="Catia-Formula Image"/>
        </xdr:cNvPr>
        <xdr:cNvSpPr>
          <a:spLocks noRot="1"/>
        </xdr:cNvSpPr>
      </xdr:nvSpPr>
      <xdr:spPr>
        <a:xfrm>
          <a:off x="41494364" y="762000"/>
          <a:ext cx="2043545" cy="441613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100">
              <a:solidFill>
                <a:srgbClr val="ffffff"/>
              </a:solidFill>
              <a:latin typeface="Calibri"/>
              <a:ea typeface="Calibri"/>
            </a:rPr>
            <a:t>Formula - Image</a:t>
          </a:r>
        </a:p>
      </xdr:txBody>
    </xdr:sp>
    <xdr:clientData fLocksWithSheet="1" fPrintsWithSheet="1"/>
  </xdr:twoCellAnchor>
  <xdr:twoCellAnchor editAs="oneCell">
    <xdr:from>
      <xdr:col>43</xdr:col>
      <xdr:colOff>12700</xdr:colOff>
      <xdr:row>60</xdr:row>
      <xdr:rowOff>50800</xdr:rowOff>
    </xdr:from>
    <xdr:to>
      <xdr:col>44</xdr:col>
      <xdr:colOff>12700</xdr:colOff>
      <xdr:row>99</xdr:row>
      <xdr:rowOff>25400</xdr:rowOff>
    </xdr:to>
    <xdr:pic macro="" fPublished="0">
      <xdr:nvPicPr>
        <xdr:cNvPr id="33" name="그림 32" descr="마이터 직선 베벨기어.png"/>
        <xdr:cNvPicPr>
          <a:picLocks noChangeAspect="1"/>
        </xdr:cNvPicPr>
      </xdr:nvPicPr>
      <xdr:blipFill rotWithShape="1">
        <a:blip r:embed="rId8"/>
        <a:stretch>
          <a:fillRect/>
        </a:stretch>
      </xdr:blipFill>
      <xdr:spPr>
        <a:xfrm>
          <a:off x="47997340" y="27232840"/>
          <a:ext cx="13109864" cy="9750136"/>
        </a:xfrm>
        <a:prstGeom prst="rect">
          <a:avLst/>
        </a:prstGeom>
      </xdr:spPr>
    </xdr:pic>
    <xdr:clientData fLocksWithSheet="1" fPrintsWithSheet="1"/>
  </xdr:twoCellAnchor>
  <xdr:twoCellAnchor>
    <xdr:from>
      <xdr:col>43</xdr:col>
      <xdr:colOff>4356100</xdr:colOff>
      <xdr:row>0</xdr:row>
      <xdr:rowOff>508000</xdr:rowOff>
    </xdr:from>
    <xdr:to>
      <xdr:col>43</xdr:col>
      <xdr:colOff>5791200</xdr:colOff>
      <xdr:row>1</xdr:row>
      <xdr:rowOff>6350</xdr:rowOff>
    </xdr:to>
    <xdr:sp fLocksText="1" fPublished="0">
      <xdr:nvSpPr>
        <xdr:cNvPr id="36" name="직사각형 35">
          <a:hlinkClick invalidUrl="#'베벨기어-표준스트레이트'!AQ61:BB200" tooltip="마이터(직선베벨기어)요목표와 도면"/>
        </xdr:cNvPr>
        <xdr:cNvSpPr>
          <a:spLocks noRot="1"/>
        </xdr:cNvSpPr>
      </xdr:nvSpPr>
      <xdr:spPr>
        <a:xfrm>
          <a:off x="54517636" y="762000"/>
          <a:ext cx="2156113" cy="441613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overflow" wrap="square" lIns="90170" tIns="46990" rIns="90170" bIns="46990" anchor="ctr"/>
        <a:p>
          <a:pPr algn="ctr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마이터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(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직선베벨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)</a:t>
          </a:r>
        </a:p>
      </xdr:txBody>
    </xdr:sp>
    <xdr:clientData fLocksWithSheet="1" fPrintsWithSheet="1"/>
  </xdr:twoCellAnchor>
  <xdr:twoCellAnchor>
    <xdr:from>
      <xdr:col>43</xdr:col>
      <xdr:colOff>228600</xdr:colOff>
      <xdr:row>3</xdr:row>
      <xdr:rowOff>165100</xdr:rowOff>
    </xdr:from>
    <xdr:to>
      <xdr:col>43</xdr:col>
      <xdr:colOff>8731250</xdr:colOff>
      <xdr:row>17</xdr:row>
      <xdr:rowOff>203200</xdr:rowOff>
    </xdr:to>
    <xdr:grpSp>
      <xdr:nvGrpSpPr>
        <xdr:cNvPr id="50" name="그룹 49"/>
        <xdr:cNvGrpSpPr/>
      </xdr:nvGrpSpPr>
      <xdr:grpSpPr>
        <a:xfrm rot="0">
          <a:off x="48326384" y="2286000"/>
          <a:ext cx="12754840" cy="8295408"/>
          <a:chOff x="34290000" y="1438275"/>
          <a:chExt cx="8703450" cy="5505450"/>
        </a:xfrm>
      </xdr:grpSpPr>
      <xdr:pic macro="" fPublished="0">
        <xdr:nvPicPr>
          <xdr:cNvPr id="49" name="그림 48" descr="베벨기어_카티아 Formula3.gif"/>
          <xdr:cNvPicPr>
            <a:picLocks noChangeAspect="1"/>
          </xdr:cNvPicPr>
        </xdr:nvPicPr>
        <xdr:blipFill rotWithShape="1">
          <a:blip r:embed="rId9"/>
          <a:srcRect b="990"/>
          <a:stretch>
            <a:fillRect/>
          </a:stretch>
        </xdr:blipFill>
        <xdr:spPr>
          <a:xfrm>
            <a:off x="36564076" y="1454925"/>
            <a:ext cx="6429375" cy="5488800"/>
          </a:xfrm>
          <a:prstGeom prst="rect">
            <a:avLst/>
          </a:prstGeom>
        </xdr:spPr>
      </xdr:pic>
      <xdr:pic macro="" fPublished="0">
        <xdr:nvPicPr>
          <xdr:cNvPr id="48" name="그림 47" descr="베벨기어_카티아 Formula2.gif"/>
          <xdr:cNvPicPr>
            <a:picLocks noChangeAspect="1"/>
          </xdr:cNvPicPr>
        </xdr:nvPicPr>
        <xdr:blipFill rotWithShape="1">
          <a:blip r:embed="rId10"/>
          <a:stretch>
            <a:fillRect/>
          </a:stretch>
        </xdr:blipFill>
        <xdr:spPr>
          <a:xfrm>
            <a:off x="34290000" y="1438275"/>
            <a:ext cx="3648075" cy="2828925"/>
          </a:xfrm>
          <a:prstGeom prst="rect">
            <a:avLst/>
          </a:prstGeom>
        </xdr:spPr>
      </xdr:pic>
    </xdr:grpSp>
    <xdr:clientData fLocksWithSheet="1" fPrintsWithSheet="1"/>
  </xdr:twoCellAnchor>
  <xdr:twoCellAnchor editAs="oneCell">
    <xdr:from>
      <xdr:col>37</xdr:col>
      <xdr:colOff>12700</xdr:colOff>
      <xdr:row>28</xdr:row>
      <xdr:rowOff>38100</xdr:rowOff>
    </xdr:from>
    <xdr:to>
      <xdr:col>41</xdr:col>
      <xdr:colOff>1841500</xdr:colOff>
      <xdr:row>41</xdr:row>
      <xdr:rowOff>38100</xdr:rowOff>
    </xdr:to>
    <xdr:pic macro="" fPublished="0">
      <xdr:nvPicPr>
        <xdr:cNvPr id="51" name="그림 50" descr="Formulas-1.png"/>
        <xdr:cNvPicPr>
          <a:picLocks noChangeAspect="1"/>
        </xdr:cNvPicPr>
      </xdr:nvPicPr>
      <xdr:blipFill rotWithShape="1">
        <a:blip r:embed="rId11"/>
        <a:stretch>
          <a:fillRect/>
        </a:stretch>
      </xdr:blipFill>
      <xdr:spPr>
        <a:xfrm>
          <a:off x="39372884" y="16815954"/>
          <a:ext cx="8511886" cy="5628408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19050</xdr:colOff>
      <xdr:row>41</xdr:row>
      <xdr:rowOff>19050</xdr:rowOff>
    </xdr:from>
    <xdr:to>
      <xdr:col>41</xdr:col>
      <xdr:colOff>1841500</xdr:colOff>
      <xdr:row>70</xdr:row>
      <xdr:rowOff>25400</xdr:rowOff>
    </xdr:to>
    <xdr:pic macro="" fPublished="0">
      <xdr:nvPicPr>
        <xdr:cNvPr id="52" name="그림 51" descr="Formulas-2.png"/>
        <xdr:cNvPicPr>
          <a:picLocks noChangeAspect="1"/>
        </xdr:cNvPicPr>
      </xdr:nvPicPr>
      <xdr:blipFill rotWithShape="1">
        <a:blip r:embed="rId12"/>
        <a:stretch>
          <a:fillRect/>
        </a:stretch>
      </xdr:blipFill>
      <xdr:spPr>
        <a:xfrm>
          <a:off x="39381544" y="22409728"/>
          <a:ext cx="8503227" cy="729961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19050</xdr:colOff>
      <xdr:row>69</xdr:row>
      <xdr:rowOff>57150</xdr:rowOff>
    </xdr:from>
    <xdr:to>
      <xdr:col>41</xdr:col>
      <xdr:colOff>1841500</xdr:colOff>
      <xdr:row>91</xdr:row>
      <xdr:rowOff>12700</xdr:rowOff>
    </xdr:to>
    <xdr:pic macro="" fPublished="0">
      <xdr:nvPicPr>
        <xdr:cNvPr id="53" name="그림 52" descr="Formulas-3.png"/>
        <xdr:cNvPicPr>
          <a:picLocks noChangeAspect="1"/>
        </xdr:cNvPicPr>
      </xdr:nvPicPr>
      <xdr:blipFill rotWithShape="1">
        <a:blip r:embed="rId13"/>
        <a:stretch>
          <a:fillRect/>
        </a:stretch>
      </xdr:blipFill>
      <xdr:spPr>
        <a:xfrm>
          <a:off x="39381544" y="29501522"/>
          <a:ext cx="8503227" cy="5455227"/>
        </a:xfrm>
        <a:prstGeom prst="rect">
          <a:avLst/>
        </a:prstGeom>
      </xdr:spPr>
    </xdr:pic>
    <xdr:clientData fLocksWithSheet="1" fPrintsWithSheet="1"/>
  </xdr:twoCellAnchor>
</xdr:wsDr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14</xdr:col>
      <xdr:colOff>209550</xdr:colOff>
      <xdr:row>0</xdr:row>
      <xdr:rowOff>311150</xdr:rowOff>
    </xdr:from>
    <xdr:to>
      <xdr:col>14</xdr:col>
      <xdr:colOff>704850</xdr:colOff>
      <xdr:row>0</xdr:row>
      <xdr:rowOff>520700</xdr:rowOff>
    </xdr:to>
    <xdr:sp fLocksText="1" fPublished="0">
      <xdr:nvSpPr>
        <xdr:cNvPr id="2" name="TextBox 1"/>
        <xdr:cNvSpPr txBox="1">
          <a:spLocks noRot="1"/>
        </xdr:cNvSpPr>
      </xdr:nvSpPr>
      <xdr:spPr>
        <a:xfrm>
          <a:off x="13106400" y="466725"/>
          <a:ext cx="738343" cy="31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overflow" wrap="none" lIns="90170" tIns="46990" rIns="90170" bIns="46990" anchor="ctr">
          <a:spAutoFit/>
        </a:bodyPr>
        <a:p>
          <a:pPr algn="r" eaLnBrk="0" latinLnBrk="0">
            <a:lnSpc>
              <a:spcPct val="100000"/>
            </a:lnSpc>
          </a:pPr>
          <a:r>
            <a:rPr lang="ko-KR" altLang="en-US" sz="1000">
              <a:solidFill>
                <a:srgbClr val="000000"/>
              </a:solidFill>
              <a:latin typeface="맑은 고딕"/>
              <a:ea typeface="맑은 고딕"/>
            </a:rPr>
            <a:t>단위 </a:t>
          </a:r>
          <a:r>
            <a:rPr lang="ko-KR" altLang="en-US" sz="1000">
              <a:solidFill>
                <a:srgbClr val="000000"/>
              </a:solidFill>
              <a:latin typeface="Calibri"/>
              <a:ea typeface="Calibri"/>
            </a:rPr>
            <a:t>: mm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00b050"/>
  </x:sheetPr>
  <x:dimension ref="A1:AR102"/>
  <x:sheetViews>
    <x:sheetView showGridLines="0" showRowColHeaders="0" tabSelected="1" topLeftCell="A1" zoomScale="110" zoomScaleNormal="110" zoomScaleSheetLayoutView="75" workbookViewId="0">
      <x:pane xSplit="5" ySplit="3" topLeftCell="AK4" activePane="bottomRight" state="frozen"/>
      <x:selection pane="bottomRight" activeCell="D10" activeCellId="0" sqref="D10:E10"/>
    </x:sheetView>
  </x:sheetViews>
  <x:sheetFormatPr defaultColWidth="8.796875" defaultRowHeight="13.199999999999999"/>
  <x:cols>
    <x:col min="1" max="1" width="1.28515625" style="1" customWidth="1"/>
    <x:col min="2" max="2" width="4.140625" style="2" customWidth="1"/>
    <x:col min="3" max="3" width="31.28515625" style="4" customWidth="1"/>
    <x:col min="4" max="5" width="14.42578125" style="5" customWidth="1"/>
    <x:col min="6" max="6" width="27.42578125" style="3" customWidth="1"/>
    <x:col min="7" max="7" width="26.140625" style="6" customWidth="1"/>
    <x:col min="8" max="9" width="34.42578125" style="6" customWidth="1"/>
    <x:col min="10" max="10" width="0.5703125" style="1" customWidth="1"/>
    <x:col min="21" max="21" width="6.140625" style="1" customWidth="1"/>
    <x:col min="31" max="31" width="4.7109375" style="1" customWidth="1"/>
    <x:col min="32" max="32" width="0.5703125" style="1" customWidth="1"/>
    <x:col min="34" max="34" width="5.85546875" style="1" customWidth="1"/>
    <x:col min="35" max="36" width="15.28515625" style="1" customWidth="1"/>
    <x:col min="37" max="37" width="0.7109375" style="1" customWidth="1"/>
    <x:col min="38" max="38" width="9.85546875" style="1" customWidth="1"/>
    <x:col min="39" max="39" width="23" style="1" customWidth="1"/>
    <x:col min="40" max="40" width="17.85546875" style="1" customWidth="1"/>
    <x:col min="41" max="41" width="9.7109375" style="1" customWidth="1"/>
    <x:col min="42" max="42" width="29.140625" style="1" customWidth="1"/>
    <x:col min="43" max="43" width="0.85546875" style="1" customWidth="1"/>
    <x:col min="44" max="44" width="137.5703125" style="1" customWidth="1"/>
  </x:cols>
  <x:sheetData>
    <x:row r="1" spans="1:43" ht="62.25" customHeight="1">
      <x:c r="A1" s="110" t="s">
        <x:v>171</x:v>
      </x:c>
      <x:c r="B1" s="111"/>
      <x:c r="C1" s="111"/>
      <x:c r="D1" s="111"/>
      <x:c r="E1" s="111"/>
      <x:c r="F1" s="103" t="s">
        <x:v>14</x:v>
      </x:c>
      <x:c r="G1" s="103"/>
      <x:c r="H1" s="103"/>
      <x:c r="I1" s="103"/>
      <x:c r="J1" s="102" t="s">
        <x:v>14</x:v>
      </x:c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31" t="s">
        <x:v>131</x:v>
      </x:c>
      <x:c r="AG1" s="131"/>
      <x:c r="AH1" s="131"/>
      <x:c r="AI1" s="131"/>
      <x:c r="AJ1" s="131"/>
      <x:c r="AK1" s="8"/>
      <x:c r="AL1" s="132" t="s">
        <x:v>28</x:v>
      </x:c>
      <x:c r="AM1" s="132"/>
      <x:c r="AN1" s="132"/>
      <x:c r="AO1" s="132"/>
      <x:c r="AP1" s="132"/>
      <x:c r="AQ1" s="8"/>
    </x:row>
    <x:row r="2" spans="2:44" ht="23.25" customHeight="1">
      <x:c r="B2" s="120" t="s">
        <x:v>116</x:v>
      </x:c>
      <x:c r="C2" s="148"/>
      <x:c r="D2" s="120" t="s">
        <x:v>118</x:v>
      </x:c>
      <x:c r="E2" s="120"/>
      <x:c r="F2" s="151" t="s">
        <x:v>164</x:v>
      </x:c>
      <x:c r="G2" s="120"/>
      <x:c r="H2" s="120" t="s">
        <x:v>112</x:v>
      </x:c>
      <x:c r="I2" s="120"/>
      <x:c r="K2" s="112" t="s">
        <x:v>20</x:v>
      </x:c>
      <x:c r="L2" s="113"/>
      <x:c r="M2" s="113"/>
      <x:c r="N2" s="113"/>
      <x:c r="O2" s="113"/>
      <x:c r="P2" s="113"/>
      <x:c r="Q2" s="113"/>
      <x:c r="R2" s="113"/>
      <x:c r="S2" s="113"/>
      <x:c r="T2" s="113"/>
      <x:c r="U2" s="113"/>
      <x:c r="V2" s="113"/>
      <x:c r="W2" s="113"/>
      <x:c r="X2" s="113"/>
      <x:c r="Y2" s="113"/>
      <x:c r="Z2" s="113"/>
      <x:c r="AA2" s="113"/>
      <x:c r="AB2" s="113"/>
      <x:c r="AC2" s="113"/>
      <x:c r="AD2" s="113"/>
      <x:c r="AE2" s="114"/>
      <x:c r="AG2" s="152" t="s">
        <x:v>59</x:v>
      </x:c>
      <x:c r="AH2" s="153"/>
      <x:c r="AI2" s="153"/>
      <x:c r="AJ2" s="153"/>
      <x:c r="AL2" s="135" t="s">
        <x:v>33</x:v>
      </x:c>
      <x:c r="AM2" s="136"/>
      <x:c r="AN2" s="136"/>
      <x:c r="AO2" s="136"/>
      <x:c r="AP2" s="137"/>
      <x:c r="AR2" s="163" t="s">
        <x:v>96</x:v>
      </x:c>
    </x:row>
    <x:row r="3" spans="2:44" ht="20.25" customHeight="1">
      <x:c r="B3" s="149"/>
      <x:c r="C3" s="150"/>
      <x:c r="D3" s="10" t="s">
        <x:v>125</x:v>
      </x:c>
      <x:c r="E3" s="10" t="s">
        <x:v>119</x:v>
      </x:c>
      <x:c r="F3" s="22" t="s">
        <x:v>125</x:v>
      </x:c>
      <x:c r="G3" s="23" t="s">
        <x:v>119</x:v>
      </x:c>
      <x:c r="H3" s="23" t="s">
        <x:v>125</x:v>
      </x:c>
      <x:c r="I3" s="23" t="s">
        <x:v>119</x:v>
      </x:c>
      <x:c r="K3" s="115"/>
      <x:c r="L3" s="116"/>
      <x:c r="M3" s="116"/>
      <x:c r="N3" s="116"/>
      <x:c r="O3" s="116"/>
      <x:c r="P3" s="116"/>
      <x:c r="Q3" s="116"/>
      <x:c r="R3" s="116"/>
      <x:c r="S3" s="116"/>
      <x:c r="T3" s="116"/>
      <x:c r="U3" s="116"/>
      <x:c r="V3" s="116"/>
      <x:c r="W3" s="116"/>
      <x:c r="X3" s="116"/>
      <x:c r="Y3" s="116"/>
      <x:c r="Z3" s="116"/>
      <x:c r="AA3" s="116"/>
      <x:c r="AB3" s="116"/>
      <x:c r="AC3" s="116"/>
      <x:c r="AD3" s="116"/>
      <x:c r="AE3" s="117"/>
      <x:c r="AG3" s="142" t="s">
        <x:v>150</x:v>
      </x:c>
      <x:c r="AH3" s="143"/>
      <x:c r="AI3" s="54" t="s">
        <x:v>125</x:v>
      </x:c>
      <x:c r="AJ3" s="54" t="s">
        <x:v>119</x:v>
      </x:c>
      <x:c r="AL3" s="133" t="s">
        <x:v>55</x:v>
      </x:c>
      <x:c r="AM3" s="134"/>
      <x:c r="AN3" s="35" t="s">
        <x:v>204</x:v>
      </x:c>
      <x:c r="AO3" s="36" t="s">
        <x:v>205</x:v>
      </x:c>
      <x:c r="AP3" s="36" t="s">
        <x:v>208</x:v>
      </x:c>
      <x:c r="AR3" s="164"/>
    </x:row>
    <x:row r="4" spans="2:44" ht="30.75" customHeight="1">
      <x:c r="B4" s="11">
        <x:v>1</x:v>
      </x:c>
      <x:c r="C4" s="70" t="s">
        <x:v>179</x:v>
      </x:c>
      <x:c r="D4" s="139">
        <x:v>90</x:v>
      </x:c>
      <x:c r="E4" s="140"/>
      <x:c r="F4" s="105" t="s">
        <x:v>127</x:v>
      </x:c>
      <x:c r="G4" s="106"/>
      <x:c r="H4" s="121" t="s">
        <x:v>18</x:v>
      </x:c>
      <x:c r="I4" s="121"/>
      <x:c r="K4" s="60"/>
      <x:c r="L4" s="61"/>
      <x:c r="M4" s="61"/>
      <x:c r="N4" s="61"/>
      <x:c r="O4" s="61"/>
      <x:c r="P4" s="61"/>
      <x:c r="Q4" s="61"/>
      <x:c r="R4" s="61"/>
      <x:c r="S4" s="61"/>
      <x:c r="T4" s="61"/>
      <x:c r="U4" s="61"/>
      <x:c r="V4" s="61"/>
      <x:c r="W4" s="61"/>
      <x:c r="X4" s="61"/>
      <x:c r="Y4" s="61"/>
      <x:c r="Z4" s="61"/>
      <x:c r="AA4" s="61"/>
      <x:c r="AB4" s="61"/>
      <x:c r="AC4" s="61"/>
      <x:c r="AD4" s="61"/>
      <x:c r="AE4" s="62"/>
      <x:c r="AG4" s="141" t="s">
        <x:v>152</x:v>
      </x:c>
      <x:c r="AH4" s="141"/>
      <x:c r="AI4" s="144" t="s">
        <x:v>213</x:v>
      </x:c>
      <x:c r="AJ4" s="145"/>
      <x:c r="AL4" s="57" t="s">
        <x:v>120</x:v>
      </x:c>
      <x:c r="AM4" s="33" t="s">
        <x:v>100</x:v>
      </x:c>
      <x:c r="AN4" s="50">
        <x:f>D4</x:f>
        <x:v>90</x:v>
      </x:c>
      <x:c r="AO4" s="29" t="s">
        <x:v>202</x:v>
      </x:c>
      <x:c r="AP4" s="48" t="s">
        <x:v>211</x:v>
      </x:c>
      <x:c r="AR4" s="162"/>
    </x:row>
    <x:row r="5" spans="2:44" ht="30.75" customHeight="1">
      <x:c r="B5" s="11">
        <x:v>2</x:v>
      </x:c>
      <x:c r="C5" s="71" t="s">
        <x:v>261</x:v>
      </x:c>
      <x:c r="D5" s="86">
        <x:v>13</x:v>
      </x:c>
      <x:c r="E5" s="87">
        <x:v>159</x:v>
      </x:c>
      <x:c r="F5" s="72" t="s">
        <x:v>124</x:v>
      </x:c>
      <x:c r="G5" s="12" t="s">
        <x:v>122</x:v>
      </x:c>
      <x:c r="H5" s="24" t="s">
        <x:v>128</x:v>
      </x:c>
      <x:c r="I5" s="24" t="s">
        <x:v>111</x:v>
      </x:c>
      <x:c r="K5" s="63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64"/>
      <x:c r="AG5" s="141" t="s">
        <x:v>123</x:v>
      </x:c>
      <x:c r="AH5" s="141"/>
      <x:c r="AI5" s="146">
        <x:f>D6</x:f>
        <x:v>2.5</x:v>
      </x:c>
      <x:c r="AJ5" s="145">
        <x:v>34</x:v>
      </x:c>
      <x:c r="AL5" s="58" t="s">
        <x:v>117</x:v>
      </x:c>
      <x:c r="AM5" s="34" t="s">
        <x:v>5</x:v>
      </x:c>
      <x:c r="AN5" s="88">
        <x:f>D5</x:f>
        <x:v>13</x:v>
      </x:c>
      <x:c r="AO5" s="30" t="s">
        <x:v>203</x:v>
      </x:c>
      <x:c r="AP5" s="49" t="s">
        <x:v>211</x:v>
      </x:c>
      <x:c r="AR5" s="162"/>
    </x:row>
    <x:row r="6" spans="1:44" ht="30.75" customHeight="1">
      <x:c r="A6" s="7"/>
      <x:c r="B6" s="11">
        <x:v>3</x:v>
      </x:c>
      <x:c r="C6" s="71" t="s">
        <x:v>45</x:v>
      </x:c>
      <x:c r="D6" s="123">
        <x:v>2.5</x:v>
      </x:c>
      <x:c r="E6" s="124"/>
      <x:c r="F6" s="105" t="s">
        <x:v>121</x:v>
      </x:c>
      <x:c r="G6" s="106"/>
      <x:c r="H6" s="121" t="s">
        <x:v>123</x:v>
      </x:c>
      <x:c r="I6" s="121"/>
      <x:c r="K6" s="63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64"/>
      <x:c r="AG6" s="141" t="s">
        <x:v>126</x:v>
      </x:c>
      <x:c r="AH6" s="141"/>
      <x:c r="AI6" s="154">
        <x:f>D7</x:f>
        <x:v>20</x:v>
      </x:c>
      <x:c r="AJ6" s="145"/>
      <x:c r="AL6" s="57" t="s">
        <x:v>134</x:v>
      </x:c>
      <x:c r="AM6" s="33" t="s">
        <x:v>259</x:v>
      </x:c>
      <x:c r="AN6" s="89">
        <x:f>E5</x:f>
        <x:v>159</x:v>
      </x:c>
      <x:c r="AO6" s="29" t="s">
        <x:v>203</x:v>
      </x:c>
      <x:c r="AP6" s="48" t="s">
        <x:v>211</x:v>
      </x:c>
      <x:c r="AR6" s="162"/>
    </x:row>
    <x:row r="7" spans="2:44" ht="30.75" customHeight="1">
      <x:c r="B7" s="11">
        <x:v>4</x:v>
      </x:c>
      <x:c r="C7" s="71" t="s">
        <x:v>262</x:v>
      </x:c>
      <x:c r="D7" s="125">
        <x:v>20</x:v>
      </x:c>
      <x:c r="E7" s="126"/>
      <x:c r="F7" s="105" t="s">
        <x:v>163</x:v>
      </x:c>
      <x:c r="G7" s="106"/>
      <x:c r="H7" s="121" t="s">
        <x:v>126</x:v>
      </x:c>
      <x:c r="I7" s="121"/>
      <x:c r="K7" s="63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64"/>
      <x:c r="AG7" s="141" t="s">
        <x:v>142</x:v>
      </x:c>
      <x:c r="AH7" s="141"/>
      <x:c r="AI7" s="85">
        <x:f>D5</x:f>
        <x:v>13</x:v>
      </x:c>
      <x:c r="AJ7" s="85">
        <x:f>E5</x:f>
        <x:v>159</x:v>
      </x:c>
      <x:c r="AL7" s="58" t="s">
        <x:v>121</x:v>
      </x:c>
      <x:c r="AM7" s="34" t="s">
        <x:v>57</x:v>
      </x:c>
      <x:c r="AN7" s="51">
        <x:f>D6</x:f>
        <x:v>2.5</x:v>
      </x:c>
      <x:c r="AO7" s="41" t="s">
        <x:v>209</x:v>
      </x:c>
      <x:c r="AP7" s="49" t="s">
        <x:v>211</x:v>
      </x:c>
      <x:c r="AR7" s="162"/>
    </x:row>
    <x:row r="8" spans="2:44" ht="30.75" customHeight="1">
      <x:c r="B8" s="11">
        <x:v>5</x:v>
      </x:c>
      <x:c r="C8" s="71" t="s">
        <x:v>92</x:v>
      </x:c>
      <x:c r="D8" s="127">
        <x:v>10</x:v>
      </x:c>
      <x:c r="E8" s="128"/>
      <x:c r="F8" s="105" t="s">
        <x:v>113</x:v>
      </x:c>
      <x:c r="G8" s="106"/>
      <x:c r="H8" s="121" t="s">
        <x:v>189</x:v>
      </x:c>
      <x:c r="I8" s="121"/>
      <x:c r="K8" s="63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64"/>
      <x:c r="AG8" s="141" t="s">
        <x:v>151</x:v>
      </x:c>
      <x:c r="AH8" s="141"/>
      <x:c r="AI8" s="157">
        <x:f>D4</x:f>
        <x:v>90</x:v>
      </x:c>
      <x:c r="AJ8" s="145"/>
      <x:c r="AL8" s="57" t="s">
        <x:v>148</x:v>
      </x:c>
      <x:c r="AM8" s="33" t="s">
        <x:v>97</x:v>
      </x:c>
      <x:c r="AN8" s="50">
        <x:f>D7</x:f>
        <x:v>20</x:v>
      </x:c>
      <x:c r="AO8" s="42" t="s">
        <x:v>202</x:v>
      </x:c>
      <x:c r="AP8" s="48" t="s">
        <x:v>211</x:v>
      </x:c>
      <x:c r="AR8" s="162"/>
    </x:row>
    <x:row r="9" spans="2:44" ht="30.75" customHeight="1">
      <x:c r="B9" s="11">
        <x:v>6</x:v>
      </x:c>
      <x:c r="C9" s="71" t="s">
        <x:v>190</x:v>
      </x:c>
      <x:c r="D9" s="73">
        <x:v>118</x:v>
      </x:c>
      <x:c r="E9" s="74">
        <x:v>120</x:v>
      </x:c>
      <x:c r="F9" s="72" t="s">
        <x:v>115</x:v>
      </x:c>
      <x:c r="G9" s="12" t="s">
        <x:v>114</x:v>
      </x:c>
      <x:c r="H9" s="24" t="s">
        <x:v>254</x:v>
      </x:c>
      <x:c r="I9" s="24" t="s">
        <x:v>255</x:v>
      </x:c>
      <x:c r="K9" s="63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64"/>
      <x:c r="AG9" s="147" t="s">
        <x:v>221</x:v>
      </x:c>
      <x:c r="AH9" s="147"/>
      <x:c r="AI9" s="53">
        <x:f>D13</x:f>
        <x:v>32.5</x:v>
      </x:c>
      <x:c r="AJ9" s="53">
        <x:f>E13</x:f>
        <x:v>397.5</x:v>
      </x:c>
      <x:c r="AL9" s="58" t="s">
        <x:v>149</x:v>
      </x:c>
      <x:c r="AM9" s="34" t="s">
        <x:v>23</x:v>
      </x:c>
      <x:c r="AN9" s="52">
        <x:f>D8</x:f>
        <x:v>10</x:v>
      </x:c>
      <x:c r="AO9" s="43" t="s">
        <x:v>209</x:v>
      </x:c>
      <x:c r="AP9" s="49" t="s">
        <x:v>211</x:v>
      </x:c>
      <x:c r="AR9" s="162"/>
    </x:row>
    <x:row r="10" spans="2:44" ht="30.75" customHeight="1">
      <x:c r="B10" s="11">
        <x:v>7</x:v>
      </x:c>
      <x:c r="C10" s="19" t="s">
        <x:v>263</x:v>
      </x:c>
      <x:c r="D10" s="129">
        <x:f>1*D6</x:f>
        <x:v>2.5</x:v>
      </x:c>
      <x:c r="E10" s="129"/>
      <x:c r="F10" s="107" t="s">
        <x:v>165</x:v>
      </x:c>
      <x:c r="G10" s="107"/>
      <x:c r="H10" s="100" t="s">
        <x:v>30</x:v>
      </x:c>
      <x:c r="I10" s="100"/>
      <x:c r="K10" s="63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64"/>
      <x:c r="AG10" s="147" t="s">
        <x:v>143</x:v>
      </x:c>
      <x:c r="AH10" s="147"/>
      <x:c r="AI10" s="155">
        <x:f>D10</x:f>
        <x:v>2.5</x:v>
      </x:c>
      <x:c r="AJ10" s="156"/>
      <x:c r="AL10" s="59" t="s">
        <x:v>155</x:v>
      </x:c>
      <x:c r="AM10" s="32" t="s">
        <x:v>101</x:v>
      </x:c>
      <x:c r="AN10" s="38">
        <x:f>1*AN7</x:f>
        <x:v>2.5</x:v>
      </x:c>
      <x:c r="AO10" s="44" t="s">
        <x:v>209</x:v>
      </x:c>
      <x:c r="AP10" s="46" t="s">
        <x:v>201</x:v>
      </x:c>
      <x:c r="AR10" s="162"/>
    </x:row>
    <x:row r="11" spans="2:44" ht="30.75" customHeight="1">
      <x:c r="B11" s="11">
        <x:v>8</x:v>
      </x:c>
      <x:c r="C11" s="19" t="s">
        <x:v>264</x:v>
      </x:c>
      <x:c r="D11" s="130">
        <x:f>1.25*D6</x:f>
        <x:v>3.125</x:v>
      </x:c>
      <x:c r="E11" s="130"/>
      <x:c r="F11" s="107" t="s">
        <x:v>167</x:v>
      </x:c>
      <x:c r="G11" s="107"/>
      <x:c r="H11" s="100" t="s">
        <x:v>104</x:v>
      </x:c>
      <x:c r="I11" s="100"/>
      <x:c r="K11" s="63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64"/>
      <x:c r="AG11" s="147" t="s">
        <x:v>225</x:v>
      </x:c>
      <x:c r="AH11" s="147"/>
      <x:c r="AI11" s="155">
        <x:f>D11</x:f>
        <x:v>3.125</x:v>
      </x:c>
      <x:c r="AJ11" s="156"/>
      <x:c r="AL11" s="58" t="s">
        <x:v>157</x:v>
      </x:c>
      <x:c r="AM11" s="34" t="s">
        <x:v>103</x:v>
      </x:c>
      <x:c r="AN11" s="37">
        <x:f>1.25*AN7</x:f>
        <x:v>3.125</x:v>
      </x:c>
      <x:c r="AO11" s="43" t="s">
        <x:v>209</x:v>
      </x:c>
      <x:c r="AP11" s="45" t="s">
        <x:v>206</x:v>
      </x:c>
      <x:c r="AR11" s="162"/>
    </x:row>
    <x:row r="12" spans="2:44" ht="30.75" customHeight="1">
      <x:c r="B12" s="11">
        <x:v>9</x:v>
      </x:c>
      <x:c r="C12" s="19" t="s">
        <x:v>191</x:v>
      </x:c>
      <x:c r="D12" s="130">
        <x:f>D10+D11</x:f>
        <x:v>5.625</x:v>
      </x:c>
      <x:c r="E12" s="130"/>
      <x:c r="F12" s="107" t="s">
        <x:v>166</x:v>
      </x:c>
      <x:c r="G12" s="107"/>
      <x:c r="H12" s="100" t="s">
        <x:v>95</x:v>
      </x:c>
      <x:c r="I12" s="100"/>
      <x:c r="K12" s="63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64"/>
      <x:c r="AG12" s="147" t="s">
        <x:v>219</x:v>
      </x:c>
      <x:c r="AH12" s="147"/>
      <x:c r="AI12" s="155">
        <x:f>D12</x:f>
        <x:v>5.625</x:v>
      </x:c>
      <x:c r="AJ12" s="156"/>
      <x:c r="AL12" s="59" t="s">
        <x:v>136</x:v>
      </x:c>
      <x:c r="AM12" s="32" t="s">
        <x:v>77</x:v>
      </x:c>
      <x:c r="AN12" s="38">
        <x:f>AN5*AN7/2</x:f>
        <x:v>16.25</x:v>
      </x:c>
      <x:c r="AO12" s="44" t="s">
        <x:v>209</x:v>
      </x:c>
      <x:c r="AP12" s="46" t="s">
        <x:v>223</x:v>
      </x:c>
      <x:c r="AR12" s="162"/>
    </x:row>
    <x:row r="13" spans="2:44" ht="30.75" customHeight="1">
      <x:c r="B13" s="11">
        <x:v>10</x:v>
      </x:c>
      <x:c r="C13" s="18" t="s">
        <x:v>17</x:v>
      </x:c>
      <x:c r="D13" s="76">
        <x:f>D6*D5</x:f>
        <x:v>32.5</x:v>
      </x:c>
      <x:c r="E13" s="76">
        <x:f>D6*E5</x:f>
        <x:v>397.5</x:v>
      </x:c>
      <x:c r="F13" s="13" t="s">
        <x:v>38</x:v>
      </x:c>
      <x:c r="G13" s="13" t="s">
        <x:v>51</x:v>
      </x:c>
      <x:c r="H13" s="25" t="s">
        <x:v>102</x:v>
      </x:c>
      <x:c r="I13" s="25" t="s">
        <x:v>99</x:v>
      </x:c>
      <x:c r="K13" s="63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64"/>
      <x:c r="AG13" s="147" t="s">
        <x:v>224</x:v>
      </x:c>
      <x:c r="AH13" s="147"/>
      <x:c r="AI13" s="158">
        <x:f>D15</x:f>
        <x:v>199.41320166929771</x:v>
      </x:c>
      <x:c r="AJ13" s="159"/>
      <x:c r="AL13" s="58" t="s">
        <x:v>241</x:v>
      </x:c>
      <x:c r="AM13" s="34" t="s">
        <x:v>73</x:v>
      </x:c>
      <x:c r="AN13" s="37">
        <x:f>AN6*AN7/2</x:f>
        <x:v>198.75</x:v>
      </x:c>
      <x:c r="AO13" s="43" t="s">
        <x:v>209</x:v>
      </x:c>
      <x:c r="AP13" s="45" t="s">
        <x:v>207</x:v>
      </x:c>
      <x:c r="AR13" s="162"/>
    </x:row>
    <x:row r="14" spans="2:44" ht="30.75" customHeight="1">
      <x:c r="B14" s="11">
        <x:v>11</x:v>
      </x:c>
      <x:c r="C14" s="18" t="s">
        <x:v>256</x:v>
      </x:c>
      <x:c r="D14" s="75">
        <x:f>ATAN(SIN(RADIANS(D4))/(E5/D5+COS(RADIANS(D4))))*180/PI()</x:f>
        <x:v>4.674163711130773</x:v>
      </x:c>
      <x:c r="E14" s="75">
        <x:f>D4-D14</x:f>
        <x:v>85.325836288869226</x:v>
      </x:c>
      <x:c r="F14" s="14" t="s">
        <x:v>192</x:v>
      </x:c>
      <x:c r="G14" s="14" t="s">
        <x:v>41</x:v>
      </x:c>
      <x:c r="H14" s="26" t="s">
        <x:v>16</x:v>
      </x:c>
      <x:c r="I14" s="26" t="s">
        <x:v>107</x:v>
      </x:c>
      <x:c r="K14" s="63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64"/>
      <x:c r="AG14" s="147" t="s">
        <x:v>218</x:v>
      </x:c>
      <x:c r="AH14" s="147"/>
      <x:c r="AI14" s="55">
        <x:f>D14</x:f>
        <x:v>4.674163711130773</x:v>
      </x:c>
      <x:c r="AJ14" s="55">
        <x:f>E14</x:f>
        <x:v>85.325836288869226</x:v>
      </x:c>
      <x:c r="AL14" s="59" t="s">
        <x:v>232</x:v>
      </x:c>
      <x:c r="AM14" s="32" t="s">
        <x:v>0</x:v>
      </x:c>
      <x:c r="AN14" s="39">
        <x:f>ATAN(SIN(RADIANS(AN4))/(AN6/AN5+COS(RADIANS(AN4))))*180/PI()</x:f>
        <x:v>4.674163711130773</x:v>
      </x:c>
      <x:c r="AO14" s="44" t="s">
        <x:v>202</x:v>
      </x:c>
      <x:c r="AP14" s="46" t="s">
        <x:v>32</x:v>
      </x:c>
      <x:c r="AR14" s="162"/>
    </x:row>
    <x:row r="15" spans="2:44" ht="30.75" customHeight="1">
      <x:c r="B15" s="11">
        <x:v>12</x:v>
      </x:c>
      <x:c r="C15" s="18" t="s">
        <x:v>80</x:v>
      </x:c>
      <x:c r="D15" s="138">
        <x:f>E13/(2*SIN(RADIANS(E14)))</x:f>
        <x:v>199.41320166929771</x:v>
      </x:c>
      <x:c r="E15" s="138"/>
      <x:c r="F15" s="104" t="s">
        <x:v>265</x:v>
      </x:c>
      <x:c r="G15" s="104"/>
      <x:c r="H15" s="118" t="s">
        <x:v>75</x:v>
      </x:c>
      <x:c r="I15" s="119"/>
      <x:c r="K15" s="63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64"/>
      <x:c r="AG15" s="147" t="s">
        <x:v>242</x:v>
      </x:c>
      <x:c r="AH15" s="147"/>
      <x:c r="AI15" s="160" t="s">
        <x:v>222</x:v>
      </x:c>
      <x:c r="AJ15" s="156"/>
      <x:c r="AL15" s="58" t="s">
        <x:v>226</x:v>
      </x:c>
      <x:c r="AM15" s="34" t="s">
        <x:v>257</x:v>
      </x:c>
      <x:c r="AN15" s="40">
        <x:f>AN4-AN14</x:f>
        <x:v>85.325836288869226</x:v>
      </x:c>
      <x:c r="AO15" s="43" t="s">
        <x:v>202</x:v>
      </x:c>
      <x:c r="AP15" s="45" t="s">
        <x:v>56</x:v>
      </x:c>
      <x:c r="AR15" s="162"/>
    </x:row>
    <x:row r="16" spans="2:44" ht="30.75" customHeight="1">
      <x:c r="B16" s="11">
        <x:v>13</x:v>
      </x:c>
      <x:c r="C16" s="19" t="s">
        <x:v>193</x:v>
      </x:c>
      <x:c r="D16" s="122">
        <x:f>ATAN(D11/D15)*180/PI()</x:f>
        <x:v>0.8978074404711609</x:v>
      </x:c>
      <x:c r="E16" s="122"/>
      <x:c r="F16" s="104" t="s">
        <x:v>175</x:v>
      </x:c>
      <x:c r="G16" s="104"/>
      <x:c r="H16" s="118" t="s">
        <x:v>3</x:v>
      </x:c>
      <x:c r="I16" s="119"/>
      <x:c r="K16" s="63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64"/>
      <x:c r="AG16" s="147" t="s">
        <x:v>135</x:v>
      </x:c>
      <x:c r="AH16" s="147"/>
      <x:c r="AI16" s="160" t="s">
        <x:v>98</x:v>
      </x:c>
      <x:c r="AJ16" s="156"/>
      <x:c r="AL16" s="59" t="s">
        <x:v>153</x:v>
      </x:c>
      <x:c r="AM16" s="32" t="s">
        <x:v>182</x:v>
      </x:c>
      <x:c r="AN16" s="82">
        <x:f>AN13/(2*SIN(RADIANS(AN15)))*2</x:f>
        <x:v>199.41320166929771</x:v>
      </x:c>
      <x:c r="AO16" s="44" t="s">
        <x:v>202</x:v>
      </x:c>
      <x:c r="AP16" s="46" t="s">
        <x:v>110</x:v>
      </x:c>
      <x:c r="AR16" s="162"/>
    </x:row>
    <x:row r="17" spans="2:44" ht="30.75" customHeight="1">
      <x:c r="B17" s="11">
        <x:v>14</x:v>
      </x:c>
      <x:c r="C17" s="19" t="s">
        <x:v>194</x:v>
      </x:c>
      <x:c r="D17" s="122">
        <x:f>ATAN(D10/D15)*180/PI()</x:f>
        <x:v>0.71826711537899746</x:v>
      </x:c>
      <x:c r="E17" s="122"/>
      <x:c r="F17" s="104" t="s">
        <x:v>184</x:v>
      </x:c>
      <x:c r="G17" s="104"/>
      <x:c r="H17" s="118" t="s">
        <x:v>4</x:v>
      </x:c>
      <x:c r="I17" s="119"/>
      <x:c r="K17" s="63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64"/>
      <x:c r="AL17" s="58" t="s">
        <x:v>154</x:v>
      </x:c>
      <x:c r="AM17" s="34" t="s">
        <x:v>258</x:v>
      </x:c>
      <x:c r="AN17" s="40">
        <x:f>ATAN(AN11/AN16)*180/PI()</x:f>
        <x:v>0.8978074404711609</x:v>
      </x:c>
      <x:c r="AO17" s="43" t="s">
        <x:v>202</x:v>
      </x:c>
      <x:c r="AP17" s="45" t="s">
        <x:v>63</x:v>
      </x:c>
      <x:c r="AR17" s="162"/>
    </x:row>
    <x:row r="18" spans="2:44" ht="30.75" customHeight="1">
      <x:c r="B18" s="11">
        <x:v>15</x:v>
      </x:c>
      <x:c r="C18" s="19" t="s">
        <x:v>7</x:v>
      </x:c>
      <x:c r="D18" s="75">
        <x:f>D14+D17</x:f>
        <x:v>5.39243082650977</x:v>
      </x:c>
      <x:c r="E18" s="75">
        <x:f>E14+D17</x:f>
        <x:v>86.044103404248219</x:v>
      </x:c>
      <x:c r="F18" s="14" t="s">
        <x:v>42</x:v>
      </x:c>
      <x:c r="G18" s="14" t="s">
        <x:v>47</x:v>
      </x:c>
      <x:c r="H18" s="26" t="s">
        <x:v>172</x:v>
      </x:c>
      <x:c r="I18" s="26" t="s">
        <x:v>174</x:v>
      </x:c>
      <x:c r="K18" s="63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64"/>
      <x:c r="AL18" s="59" t="s">
        <x:v>156</x:v>
      </x:c>
      <x:c r="AM18" s="32" t="s">
        <x:v>260</x:v>
      </x:c>
      <x:c r="AN18" s="39">
        <x:f>ATAN(AN10/AN16)*180/PI()</x:f>
        <x:v>0.71826711537899746</x:v>
      </x:c>
      <x:c r="AO18" s="44" t="s">
        <x:v>202</x:v>
      </x:c>
      <x:c r="AP18" s="46" t="s">
        <x:v>64</x:v>
      </x:c>
      <x:c r="AR18" s="162"/>
    </x:row>
    <x:row r="19" spans="2:44" ht="30.75" customHeight="1">
      <x:c r="B19" s="11">
        <x:v>16</x:v>
      </x:c>
      <x:c r="C19" s="19" t="s">
        <x:v>6</x:v>
      </x:c>
      <x:c r="D19" s="75">
        <x:f>D14-D16</x:f>
        <x:v>3.7763562706596119</x:v>
      </x:c>
      <x:c r="E19" s="75">
        <x:f>E14-D16</x:f>
        <x:v>84.428028848398071</x:v>
      </x:c>
      <x:c r="F19" s="14" t="s">
        <x:v>50</x:v>
      </x:c>
      <x:c r="G19" s="14" t="s">
        <x:v>36</x:v>
      </x:c>
      <x:c r="H19" s="26" t="s">
        <x:v>170</x:v>
      </x:c>
      <x:c r="I19" s="26" t="s">
        <x:v>173</x:v>
      </x:c>
      <x:c r="K19" s="63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64"/>
      <x:c r="AL19" s="58" t="s">
        <x:v>141</x:v>
      </x:c>
      <x:c r="AM19" s="34" t="s">
        <x:v>81</x:v>
      </x:c>
      <x:c r="AN19" s="81">
        <x:f>AN12+AN10*COS(RADIANS(AN14))</x:f>
        <x:v>18.741685584708712</x:v>
      </x:c>
      <x:c r="AO19" s="43" t="s">
        <x:v>209</x:v>
      </x:c>
      <x:c r="AP19" s="45" t="s">
        <x:v>105</x:v>
      </x:c>
      <x:c r="AR19" s="162"/>
    </x:row>
    <x:row r="20" spans="2:44" ht="30.75" customHeight="1">
      <x:c r="B20" s="11">
        <x:v>17</x:v>
      </x:c>
      <x:c r="C20" s="18" t="s">
        <x:v>11</x:v>
      </x:c>
      <x:c r="D20" s="80">
        <x:f>(D13+2*(COS(RADIANS(D14)))*D10)</x:f>
        <x:v>37.483371169417424</x:v>
      </x:c>
      <x:c r="E20" s="28">
        <x:f>(E5+2*COS(RADIANS(E14)))*D6</x:f>
        <x:v>397.90744544152466</x:v>
      </x:c>
      <x:c r="F20" s="14" t="s">
        <x:v>176</x:v>
      </x:c>
      <x:c r="G20" s="14" t="s">
        <x:v>177</x:v>
      </x:c>
      <x:c r="H20" s="26" t="s">
        <x:v>79</x:v>
      </x:c>
      <x:c r="I20" s="26" t="s">
        <x:v>78</x:v>
      </x:c>
      <x:c r="K20" s="63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64"/>
      <x:c r="AL20" s="59" t="s">
        <x:v>158</x:v>
      </x:c>
      <x:c r="AM20" s="32" t="s">
        <x:v>1</x:v>
      </x:c>
      <x:c r="AN20" s="82">
        <x:f>AN16*COS(RADIANS(AN14))-AN10*SIN(RADIANS(AN14))</x:f>
        <x:v>198.54627727923764</x:v>
      </x:c>
      <x:c r="AO20" s="44" t="s">
        <x:v>209</x:v>
      </x:c>
      <x:c r="AP20" s="46" t="s">
        <x:v>188</x:v>
      </x:c>
      <x:c r="AR20" s="162"/>
    </x:row>
    <x:row r="21" spans="2:44" ht="30.75" customHeight="1">
      <x:c r="B21" s="11">
        <x:v>18</x:v>
      </x:c>
      <x:c r="C21" s="19" t="s">
        <x:v>8</x:v>
      </x:c>
      <x:c r="D21" s="16">
        <x:f>D20-(2*D8*SIN(RADIANS(D18))/COS(RADIANS(D17)))</x:f>
        <x:v>35.603687635145754</x:v>
      </x:c>
      <x:c r="E21" s="16">
        <x:f>E20-(2*D8*SIN(RADIANS(E18))/COS(RADIANS(D17)))</x:f>
        <x:v>377.95352854381571</x:v>
      </x:c>
      <x:c r="F21" s="14" t="s">
        <x:v>195</x:v>
      </x:c>
      <x:c r="G21" s="14" t="s">
        <x:v>196</x:v>
      </x:c>
      <x:c r="H21" s="26" t="s">
        <x:v>13</x:v>
      </x:c>
      <x:c r="I21" s="26" t="s">
        <x:v>9</x:v>
      </x:c>
      <x:c r="K21" s="63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64"/>
      <x:c r="AL21" s="58" t="s">
        <x:v>129</x:v>
      </x:c>
      <x:c r="AM21" s="34" t="s">
        <x:v>66</x:v>
      </x:c>
      <x:c r="AN21" s="81">
        <x:f>AN12/COS(RADIANS(AN14))</x:f>
        <x:v>16.304224035854528</x:v>
      </x:c>
      <x:c r="AO21" s="43" t="s">
        <x:v>209</x:v>
      </x:c>
      <x:c r="AP21" s="45" t="s">
        <x:v>106</x:v>
      </x:c>
      <x:c r="AR21" s="162"/>
    </x:row>
    <x:row r="22" spans="2:44" ht="30.75" customHeight="1">
      <x:c r="B22" s="11">
        <x:v>19</x:v>
      </x:c>
      <x:c r="C22" s="19" t="s">
        <x:v>12</x:v>
      </x:c>
      <x:c r="D22" s="83">
        <x:f>D15*COS(RADIANS(D14))-D10*SIN(RADIANS(D14))</x:f>
        <x:v>198.54627727923764</x:v>
      </x:c>
      <x:c r="E22" s="16">
        <x:f>D15*COS(RADIANS(E14))-D10*SIN(RADIANS(E14))</x:f>
        <x:v>13.75831441529129</x:v>
      </x:c>
      <x:c r="F22" s="14" t="s">
        <x:v>267</x:v>
      </x:c>
      <x:c r="G22" s="14" t="s">
        <x:v>266</x:v>
      </x:c>
      <x:c r="H22" s="27" t="s">
        <x:v>10</x:v>
      </x:c>
      <x:c r="I22" s="27" t="s">
        <x:v>2</x:v>
      </x:c>
      <x:c r="K22" s="63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64"/>
      <x:c r="AL22" s="59" t="s">
        <x:v>130</x:v>
      </x:c>
      <x:c r="AM22" s="32" t="s">
        <x:v>65</x:v>
      </x:c>
      <x:c r="AN22" s="82">
        <x:f>AN21/SIN(RADIANS(AN14))</x:f>
        <x:v>200.07861635220124</x:v>
      </x:c>
      <x:c r="AO22" s="44" t="s">
        <x:v>209</x:v>
      </x:c>
      <x:c r="AP22" s="46" t="s">
        <x:v>29</x:v>
      </x:c>
      <x:c r="AR22" s="162"/>
    </x:row>
    <x:row r="23" spans="2:44" ht="30.75" customHeight="1">
      <x:c r="B23" s="11">
        <x:v>20</x:v>
      </x:c>
      <x:c r="C23" s="19" t="s">
        <x:v>270</x:v>
      </x:c>
      <x:c r="D23" s="16">
        <x:f>D8*COS(RADIANS(D18))/COS(RADIANS(D17))</x:f>
        <x:v>9.9565262288151928</x:v>
      </x:c>
      <x:c r="E23" s="16">
        <x:f>D8*COS(RADIANS(E18))/COS(RADIANS(D17))</x:f>
        <x:v>0.689939998962948</x:v>
      </x:c>
      <x:c r="F23" s="14" t="s">
        <x:v>180</x:v>
      </x:c>
      <x:c r="G23" s="14" t="s">
        <x:v>178</x:v>
      </x:c>
      <x:c r="H23" s="27" t="s">
        <x:v>76</x:v>
      </x:c>
      <x:c r="I23" s="27" t="s">
        <x:v>82</x:v>
      </x:c>
      <x:c r="K23" s="63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64"/>
      <x:c r="AL23" s="58" t="s">
        <x:v>236</x:v>
      </x:c>
      <x:c r="AM23" s="34" t="s">
        <x:v>138</x:v>
      </x:c>
      <x:c r="AN23" s="84">
        <x:f>1-AN9/AN22/COS(RADIANS(AN14))</x:f>
        <x:v>0.94985286873542218</x:v>
      </x:c>
      <x:c r="AO23" s="43" t="s">
        <x:v>212</x:v>
      </x:c>
      <x:c r="AP23" s="45" t="s">
        <x:v>185</x:v>
      </x:c>
      <x:c r="AR23" s="162"/>
    </x:row>
    <x:row r="24" spans="2:44" ht="30.75" customHeight="1">
      <x:c r="B24" s="11">
        <x:v>21</x:v>
      </x:c>
      <x:c r="C24" s="20" t="s">
        <x:v>181</x:v>
      </x:c>
      <x:c r="D24" s="16">
        <x:f>(D20/2)/TAN(RADIANS(D18))</x:f>
        <x:v>198.54627727923764</x:v>
      </x:c>
      <x:c r="E24" s="16">
        <x:f>(E20/2)/TAN(RADIANS(E18))</x:f>
        <x:v>13.758314415291338</x:v>
      </x:c>
      <x:c r="F24" s="14" t="s">
        <x:v>269</x:v>
      </x:c>
      <x:c r="G24" s="14" t="s">
        <x:v>268</x:v>
      </x:c>
      <x:c r="H24" s="27" t="s">
        <x:v>15</x:v>
      </x:c>
      <x:c r="I24" s="27" t="s">
        <x:v>15</x:v>
      </x:c>
      <x:c r="K24" s="63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64"/>
      <x:c r="AL24" s="59" t="s">
        <x:v>159</x:v>
      </x:c>
      <x:c r="AM24" s="32" t="s">
        <x:v>183</x:v>
      </x:c>
      <x:c r="AN24" s="39">
        <x:f>AN4/AN5</x:f>
        <x:v>6.9230769230769234</x:v>
      </x:c>
      <x:c r="AO24" s="44" t="s">
        <x:v>202</x:v>
      </x:c>
      <x:c r="AP24" s="46" t="s">
        <x:v>235</x:v>
      </x:c>
      <x:c r="AR24" s="162"/>
    </x:row>
    <x:row r="25" spans="2:44" ht="30.75" customHeight="1">
      <x:c r="B25" s="11">
        <x:v>22</x:v>
      </x:c>
      <x:c r="C25" s="21" t="s">
        <x:v>22</x:v>
      </x:c>
      <x:c r="D25" s="108">
        <x:f>PI()*D6/2</x:f>
        <x:v>3.9269908169872414</x:v>
      </x:c>
      <x:c r="E25" s="108"/>
      <x:c r="F25" s="104" t="s">
        <x:v>276</x:v>
      </x:c>
      <x:c r="G25" s="104"/>
      <x:c r="H25" s="100" t="s">
        <x:v>86</x:v>
      </x:c>
      <x:c r="I25" s="101"/>
      <x:c r="K25" s="63"/>
      <x:c r="L25" s="65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64"/>
      <x:c r="AL25" s="58" t="s">
        <x:v>160</x:v>
      </x:c>
      <x:c r="AM25" s="34" t="s">
        <x:v>109</x:v>
      </x:c>
      <x:c r="AN25" s="40">
        <x:f>AN4/AN6</x:f>
        <x:v>0.56603773584905659</x:v>
      </x:c>
      <x:c r="AO25" s="43" t="s">
        <x:v>202</x:v>
      </x:c>
      <x:c r="AP25" s="45" t="s">
        <x:v>220</x:v>
      </x:c>
      <x:c r="AR25" s="162"/>
    </x:row>
    <x:row r="26" spans="2:44" ht="30.75" customHeight="1">
      <x:c r="B26" s="11">
        <x:v>23</x:v>
      </x:c>
      <x:c r="C26" s="21" t="s">
        <x:v>275</x:v>
      </x:c>
      <x:c r="D26" s="109">
        <x:f>90-D17</x:f>
        <x:v>89.281732884621007</x:v>
      </x:c>
      <x:c r="E26" s="109"/>
      <x:c r="F26" s="104" t="s">
        <x:v>44</x:v>
      </x:c>
      <x:c r="G26" s="104"/>
      <x:c r="H26" s="100" t="s">
        <x:v>87</x:v>
      </x:c>
      <x:c r="I26" s="101"/>
      <x:c r="K26" s="63"/>
      <x:c r="L26" s="66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64"/>
      <x:c r="AL26" s="59" t="s">
        <x:v>146</x:v>
      </x:c>
      <x:c r="AM26" s="31" t="s">
        <x:v>21</x:v>
      </x:c>
      <x:c r="AN26" s="38">
        <x:f>AN7/4</x:f>
        <x:v>0.625</x:v>
      </x:c>
      <x:c r="AO26" s="44" t="s">
        <x:v>209</x:v>
      </x:c>
      <x:c r="AP26" s="47" t="s">
        <x:v>210</x:v>
      </x:c>
      <x:c r="AR26" s="162"/>
    </x:row>
    <x:row r="27" spans="2:44" ht="30.75" customHeight="1">
      <x:c r="B27" s="11">
        <x:v>24</x:v>
      </x:c>
      <x:c r="C27" s="21" t="s">
        <x:v>278</x:v>
      </x:c>
      <x:c r="D27" s="17">
        <x:f>90-D14</x:f>
        <x:v>85.325836288869226</x:v>
      </x:c>
      <x:c r="E27" s="17">
        <x:f>90-E14</x:f>
        <x:v>4.6741637111307739</x:v>
      </x:c>
      <x:c r="F27" s="14" t="s">
        <x:v>52</x:v>
      </x:c>
      <x:c r="G27" s="14" t="s">
        <x:v>35</x:v>
      </x:c>
      <x:c r="H27" s="27" t="s">
        <x:v>187</x:v>
      </x:c>
      <x:c r="I27" s="27" t="s">
        <x:v>186</x:v>
      </x:c>
      <x:c r="K27" s="63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64"/>
      <x:c r="AL27" s="58" t="s">
        <x:v>132</x:v>
      </x:c>
      <x:c r="AM27" s="34" t="s">
        <x:v>34</x:v>
      </x:c>
      <x:c r="AN27" s="37">
        <x:f>AN7/2</x:f>
        <x:v>1.25</x:v>
      </x:c>
      <x:c r="AO27" s="43" t="s">
        <x:v>209</x:v>
      </x:c>
      <x:c r="AP27" s="45" t="s">
        <x:v>239</x:v>
      </x:c>
      <x:c r="AR27" s="162"/>
    </x:row>
    <x:row r="28" spans="2:44" ht="30.75" customHeight="1">
      <x:c r="B28" s="11">
        <x:v>25</x:v>
      </x:c>
      <x:c r="C28" s="21" t="s">
        <x:v>277</x:v>
      </x:c>
      <x:c r="D28" s="16">
        <x:f>D9-D22</x:f>
        <x:v>-80.546277279237643</x:v>
      </x:c>
      <x:c r="E28" s="16">
        <x:f>E9-E22</x:f>
        <x:v>106.2416855847087</x:v>
      </x:c>
      <x:c r="F28" s="14" t="s">
        <x:v>48</x:v>
      </x:c>
      <x:c r="G28" s="14" t="s">
        <x:v>43</x:v>
      </x:c>
      <x:c r="H28" s="27" t="s">
        <x:v>272</x:v>
      </x:c>
      <x:c r="I28" s="27" t="s">
        <x:v>271</x:v>
      </x:c>
      <x:c r="K28" s="63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64"/>
      <x:c r="AL28" s="59" t="s">
        <x:v>147</x:v>
      </x:c>
      <x:c r="AM28" s="31" t="s">
        <x:v>54</x:v>
      </x:c>
      <x:c r="AN28" s="56">
        <x:f>AN7*0.785</x:f>
        <x:v>1.9625000000000001</x:v>
      </x:c>
      <x:c r="AO28" s="44" t="s">
        <x:v>209</x:v>
      </x:c>
      <x:c r="AP28" s="47" t="s">
        <x:v>58</x:v>
      </x:c>
      <x:c r="AR28" s="162"/>
    </x:row>
    <x:row r="29" spans="2:44" ht="30.75" customHeight="1">
      <x:c r="B29" s="11">
        <x:v>26</x:v>
      </x:c>
      <x:c r="C29" s="21" t="s">
        <x:v>39</x:v>
      </x:c>
      <x:c r="D29" s="17">
        <x:f>D5/COS(RADIANS(D14))</x:f>
        <x:v>13.043379228683623</x:v>
      </x:c>
      <x:c r="E29" s="17">
        <x:f>E5/COS(RADIANS(E14))</x:f>
        <x:v>1951.1814809488205</x:v>
      </x:c>
      <x:c r="F29" s="14" t="s">
        <x:v>37</x:v>
      </x:c>
      <x:c r="G29" s="14" t="s">
        <x:v>53</x:v>
      </x:c>
      <x:c r="H29" s="27" t="s">
        <x:v>197</x:v>
      </x:c>
      <x:c r="I29" s="27" t="s">
        <x:v>198</x:v>
      </x:c>
      <x:c r="K29" s="63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64"/>
      <x:c r="AR29" s="162"/>
    </x:row>
    <x:row r="30" spans="2:44" ht="30.75" customHeight="1">
      <x:c r="B30" s="11">
        <x:v>27</x:v>
      </x:c>
      <x:c r="C30" s="21" t="s">
        <x:v>88</x:v>
      </x:c>
      <x:c r="D30" s="16">
        <x:f>D13/COS(RADIANS(D14))</x:f>
        <x:v>32.608448071709056</x:v>
      </x:c>
      <x:c r="E30" s="16">
        <x:f>E13/COS(RADIANS(E14))</x:f>
        <x:v>4877.9537023720513</x:v>
      </x:c>
      <x:c r="F30" s="14" t="s">
        <x:v>89</x:v>
      </x:c>
      <x:c r="G30" s="14" t="s">
        <x:v>90</x:v>
      </x:c>
      <x:c r="H30" s="27" t="s">
        <x:v>74</x:v>
      </x:c>
      <x:c r="I30" s="27" t="s">
        <x:v>83</x:v>
      </x:c>
      <x:c r="K30" s="63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64"/>
      <x:c r="AR30" s="162"/>
    </x:row>
    <x:row r="31" spans="2:44" ht="30.75" customHeight="1">
      <x:c r="B31" s="11">
        <x:v>28</x:v>
      </x:c>
      <x:c r="C31" s="21" t="s">
        <x:v>91</x:v>
      </x:c>
      <x:c r="D31" s="15">
        <x:f>90/D29</x:f>
        <x:v>6.9000523884241209</x:v>
      </x:c>
      <x:c r="E31" s="15">
        <x:f>90/E29</x:f>
        <x:v>0.046125899040531486</x:v>
      </x:c>
      <x:c r="F31" s="14" t="s">
        <x:v>46</x:v>
      </x:c>
      <x:c r="G31" s="14" t="s">
        <x:v>40</x:v>
      </x:c>
      <x:c r="H31" s="27" t="s">
        <x:v>199</x:v>
      </x:c>
      <x:c r="I31" s="27" t="s">
        <x:v>200</x:v>
      </x:c>
      <x:c r="K31" s="63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64"/>
      <x:c r="AR31" s="162"/>
    </x:row>
    <x:row r="32" spans="2:44" ht="30.75" customHeight="1">
      <x:c r="B32" s="11">
        <x:v>29</x:v>
      </x:c>
      <x:c r="C32" s="21" t="s">
        <x:v>279</x:v>
      </x:c>
      <x:c r="D32" s="16">
        <x:f>D29*D6*SIN(RADIANS(D31))</x:f>
        <x:v>3.9175054702438947</x:v>
      </x:c>
      <x:c r="E32" s="16">
        <x:f>E29*D6*SIN(RADIANS(E31))</x:f>
        <x:v>3.9269903928044512</x:v>
      </x:c>
      <x:c r="F32" s="14" t="s">
        <x:v>93</x:v>
      </x:c>
      <x:c r="G32" s="14" t="s">
        <x:v>94</x:v>
      </x:c>
      <x:c r="H32" s="27" t="s">
        <x:v>84</x:v>
      </x:c>
      <x:c r="I32" s="27" t="s">
        <x:v>85</x:v>
      </x:c>
      <x:c r="K32" s="63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64"/>
      <x:c r="AR32" s="162"/>
    </x:row>
    <x:row r="33" spans="2:44" ht="30.75" customHeight="1">
      <x:c r="B33" s="11">
        <x:v>30</x:v>
      </x:c>
      <x:c r="C33" s="21" t="s">
        <x:v>49</x:v>
      </x:c>
      <x:c r="D33" s="16">
        <x:f>D6+D30/2*(1-COS(RADIANS(D31)))</x:f>
        <x:v>2.6180877107771692</x:v>
      </x:c>
      <x:c r="E33" s="16">
        <x:f>D6+E30/2*(1-COS(RADIANS(E31)))</x:f>
        <x:v>2.5007903547771941</x:v>
      </x:c>
      <x:c r="F33" s="14" t="s">
        <x:v>273</x:v>
      </x:c>
      <x:c r="G33" s="14" t="s">
        <x:v>274</x:v>
      </x:c>
      <x:c r="H33" s="27" t="s">
        <x:v>168</x:v>
      </x:c>
      <x:c r="I33" s="27" t="s">
        <x:v>169</x:v>
      </x:c>
      <x:c r="K33" s="63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64"/>
      <x:c r="AR33" s="162"/>
    </x:row>
    <x:row r="34" spans="11:44" ht="30.75" customHeight="1">
      <x:c r="K34" s="63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64"/>
      <x:c r="AR34" s="162"/>
    </x:row>
    <x:row r="35" spans="11:44" ht="30.75" customHeight="1">
      <x:c r="K35" s="63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64"/>
      <x:c r="AR35" s="162"/>
    </x:row>
    <x:row r="36" spans="11:44">
      <x:c r="K36" s="63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64"/>
      <x:c r="AR36" s="162"/>
    </x:row>
    <x:row r="37" spans="11:44">
      <x:c r="K37" s="63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  <x:c r="AA37" s="9"/>
      <x:c r="AB37" s="9"/>
      <x:c r="AC37" s="9"/>
      <x:c r="AD37" s="9"/>
      <x:c r="AE37" s="64"/>
      <x:c r="AR37" s="162"/>
    </x:row>
    <x:row r="38" spans="11:44">
      <x:c r="K38" s="67"/>
      <x:c r="L38" s="68"/>
      <x:c r="M38" s="68"/>
      <x:c r="N38" s="68"/>
      <x:c r="O38" s="68"/>
      <x:c r="P38" s="68"/>
      <x:c r="Q38" s="68"/>
      <x:c r="R38" s="68"/>
      <x:c r="S38" s="68"/>
      <x:c r="T38" s="68"/>
      <x:c r="U38" s="68"/>
      <x:c r="V38" s="68"/>
      <x:c r="W38" s="68"/>
      <x:c r="X38" s="68"/>
      <x:c r="Y38" s="68"/>
      <x:c r="Z38" s="68"/>
      <x:c r="AA38" s="68"/>
      <x:c r="AB38" s="68"/>
      <x:c r="AC38" s="68"/>
      <x:c r="AD38" s="68"/>
      <x:c r="AE38" s="69"/>
      <x:c r="AR38" s="162"/>
    </x:row>
    <x:row r="39" spans="44:44">
      <x:c r="AR39" s="162"/>
    </x:row>
    <x:row r="40" spans="44:44">
      <x:c r="AR40" s="162"/>
    </x:row>
    <x:row r="41" spans="44:44">
      <x:c r="AR41" s="162"/>
    </x:row>
    <x:row r="42" spans="44:44">
      <x:c r="AR42" s="162"/>
    </x:row>
    <x:row r="43" spans="44:44">
      <x:c r="AR43" s="162"/>
    </x:row>
    <x:row r="44" spans="44:44">
      <x:c r="AR44" s="162"/>
    </x:row>
    <x:row r="45" spans="3:44">
      <x:c r="C45" s="77"/>
      <x:c r="AR45" s="162"/>
    </x:row>
    <x:row r="46" spans="44:44">
      <x:c r="AR46" s="162"/>
    </x:row>
    <x:row r="47" spans="3:44">
      <x:c r="C47" s="78"/>
      <x:c r="AR47" s="162"/>
    </x:row>
    <x:row r="48" spans="44:44">
      <x:c r="AR48" s="162"/>
    </x:row>
    <x:row r="49" spans="44:44">
      <x:c r="AR49" s="162"/>
    </x:row>
    <x:row r="50" spans="44:44">
      <x:c r="AR50" s="162"/>
    </x:row>
    <x:row r="51" spans="44:44">
      <x:c r="AR51" s="162"/>
    </x:row>
    <x:row r="52" spans="44:44">
      <x:c r="AR52" s="162"/>
    </x:row>
    <x:row r="53" spans="44:44">
      <x:c r="AR53" s="162"/>
    </x:row>
    <x:row r="54" spans="44:44">
      <x:c r="AR54" s="162"/>
    </x:row>
    <x:row r="55" spans="44:44">
      <x:c r="AR55" s="162"/>
    </x:row>
    <x:row r="56" spans="44:44">
      <x:c r="AR56" s="162"/>
    </x:row>
    <x:row r="57" spans="44:44">
      <x:c r="AR57" s="162"/>
    </x:row>
    <x:row r="58" spans="44:44">
      <x:c r="AR58" s="162"/>
    </x:row>
    <x:row r="59" spans="44:44">
      <x:c r="AR59" s="162"/>
    </x:row>
    <x:row r="60" spans="4:44">
      <x:c r="D60" s="79"/>
      <x:c r="AR60" s="165"/>
    </x:row>
    <x:row r="61" spans="4:44">
      <x:c r="D61" s="79"/>
      <x:c r="AR61" s="8"/>
    </x:row>
    <x:row r="99" spans="44:44">
      <x:c r="AR99" s="161" t="s">
        <x:v>19</x:v>
      </x:c>
    </x:row>
    <x:row r="100" spans="44:44">
      <x:c r="AR100" s="161"/>
    </x:row>
    <x:row r="101" spans="44:44">
      <x:c r="AR101" s="161"/>
    </x:row>
    <x:row r="102" spans="44:44">
      <x:c r="AR102" s="161"/>
    </x:row>
  </x:sheetData>
  <x:sheetProtection password="cc93" sheet="1" objects="1" scenarios="1" formatCells="1" formatColumns="1" formatRows="1" insertColumns="1" insertRows="1" insertHyperlinks="1" deleteColumns="1" deleteRows="1" selectLockedCells="0" sort="1" autoFilter="1" pivotTables="1" selectUnlockedCells="0"/>
  <x:mergeCells count="78">
    <x:mergeCell ref="H26:I26"/>
    <x:mergeCell ref="H25:I25"/>
    <x:mergeCell ref="J1:AE1"/>
    <x:mergeCell ref="F1:I1"/>
    <x:mergeCell ref="F25:G25"/>
    <x:mergeCell ref="F15:G15"/>
    <x:mergeCell ref="F16:G16"/>
    <x:mergeCell ref="F17:G17"/>
    <x:mergeCell ref="F4:G4"/>
    <x:mergeCell ref="F12:G12"/>
    <x:mergeCell ref="F11:G11"/>
    <x:mergeCell ref="F10:G10"/>
    <x:mergeCell ref="F8:G8"/>
    <x:mergeCell ref="F7:G7"/>
    <x:mergeCell ref="F6:G6"/>
    <x:mergeCell ref="D25:E25"/>
    <x:mergeCell ref="D26:E26"/>
    <x:mergeCell ref="F26:G26"/>
    <x:mergeCell ref="A1:E1"/>
    <x:mergeCell ref="K2:AE3"/>
    <x:mergeCell ref="H16:I16"/>
    <x:mergeCell ref="H17:I17"/>
    <x:mergeCell ref="H2:I2"/>
    <x:mergeCell ref="H6:I6"/>
    <x:mergeCell ref="H7:I7"/>
    <x:mergeCell ref="H8:I8"/>
    <x:mergeCell ref="H10:I10"/>
    <x:mergeCell ref="H11:I11"/>
    <x:mergeCell ref="H4:I4"/>
    <x:mergeCell ref="H12:I12"/>
    <x:mergeCell ref="H15:I15"/>
    <x:mergeCell ref="D16:E16"/>
    <x:mergeCell ref="D17:E17"/>
    <x:mergeCell ref="D6:E6"/>
    <x:mergeCell ref="D7:E7"/>
    <x:mergeCell ref="D8:E8"/>
    <x:mergeCell ref="D10:E10"/>
    <x:mergeCell ref="D11:E11"/>
    <x:mergeCell ref="D12:E12"/>
    <x:mergeCell ref="AF1:AJ1"/>
    <x:mergeCell ref="AL1:AP1"/>
    <x:mergeCell ref="AL3:AM3"/>
    <x:mergeCell ref="AL2:AP2"/>
    <x:mergeCell ref="D15:E15"/>
    <x:mergeCell ref="D4:E4"/>
    <x:mergeCell ref="AG5:AH5"/>
    <x:mergeCell ref="AG3:AH3"/>
    <x:mergeCell ref="AI4:AJ4"/>
    <x:mergeCell ref="AI5:AJ5"/>
    <x:mergeCell ref="AG14:AH14"/>
    <x:mergeCell ref="AG15:AH15"/>
    <x:mergeCell ref="B2:C3"/>
    <x:mergeCell ref="D2:E2"/>
    <x:mergeCell ref="F2:G2"/>
    <x:mergeCell ref="AG2:AJ2"/>
    <x:mergeCell ref="AG13:AH13"/>
    <x:mergeCell ref="AG4:AH4"/>
    <x:mergeCell ref="AG16:AH16"/>
    <x:mergeCell ref="AG11:AH11"/>
    <x:mergeCell ref="AG12:AH12"/>
    <x:mergeCell ref="AI6:AJ6"/>
    <x:mergeCell ref="AI10:AJ10"/>
    <x:mergeCell ref="AI8:AJ8"/>
    <x:mergeCell ref="AG8:AH8"/>
    <x:mergeCell ref="AG9:AH9"/>
    <x:mergeCell ref="AG10:AH10"/>
    <x:mergeCell ref="AG6:AH6"/>
    <x:mergeCell ref="AG7:AH7"/>
    <x:mergeCell ref="AI11:AJ11"/>
    <x:mergeCell ref="AI12:AJ12"/>
    <x:mergeCell ref="AI13:AJ13"/>
    <x:mergeCell ref="AI15:AJ15"/>
    <x:mergeCell ref="AI16:AJ16"/>
    <x:mergeCell ref="AR99:AR102"/>
    <x:mergeCell ref="AR20:AR35"/>
    <x:mergeCell ref="AR2:AR3"/>
    <x:mergeCell ref="AR36:AR60"/>
    <x:mergeCell ref="AR4:AR19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1:O29"/>
  <x:sheetViews>
    <x:sheetView showGridLines="0" showRowColHeaders="0" topLeftCell="A1" zoomScaleNormal="100" zoomScaleSheetLayoutView="75" workbookViewId="0">
      <x:selection activeCell="B26" activeCellId="0" sqref="B26:B26"/>
    </x:sheetView>
  </x:sheetViews>
  <x:sheetFormatPr defaultColWidth="8.796875" defaultRowHeight="12"/>
  <x:cols>
    <x:col min="1" max="1" width="2.85546875" style="1" customWidth="1"/>
    <x:col min="2" max="2" width="14" style="1" customWidth="1"/>
    <x:col min="3" max="3" width="5.85546875" style="1" customWidth="1"/>
    <x:col min="4" max="5" width="8.28515625" style="1" customWidth="1"/>
    <x:col min="6" max="6" width="1.42578125" style="1" customWidth="1"/>
    <x:col min="7" max="7" width="4.7109375" style="1" customWidth="1"/>
    <x:col min="8" max="8" width="22.42578125" style="1" customWidth="1"/>
    <x:col min="9" max="10" width="14" style="1" customWidth="1"/>
    <x:col min="11" max="11" width="1.42578125" style="1" customWidth="1"/>
    <x:col min="12" max="12" width="4.7109375" style="1" customWidth="1"/>
    <x:col min="13" max="13" width="18.28515625" style="1" customWidth="1"/>
    <x:col min="14" max="15" width="14" style="1" customWidth="1"/>
  </x:cols>
  <x:sheetData>
    <x:row r="1" spans="2:15" ht="49.5" customHeight="1">
      <x:c r="B1" s="131" t="s">
        <x:v>252</x:v>
      </x:c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  <x:c r="N1" s="131"/>
      <x:c r="O1" s="131"/>
    </x:row>
    <x:row r="2" spans="2:15" ht="17.25" customHeight="1">
      <x:c r="B2" s="186" t="s">
        <x:v>108</x:v>
      </x:c>
      <x:c r="C2" s="187"/>
      <x:c r="D2" s="187"/>
      <x:c r="E2" s="187"/>
      <x:c r="G2" s="186" t="s">
        <x:v>59</x:v>
      </x:c>
      <x:c r="H2" s="187"/>
      <x:c r="I2" s="187"/>
      <x:c r="J2" s="187"/>
      <x:c r="L2" s="186" t="s">
        <x:v>31</x:v>
      </x:c>
      <x:c r="M2" s="187"/>
      <x:c r="N2" s="187"/>
      <x:c r="O2" s="187"/>
    </x:row>
    <x:row r="3" spans="2:15" ht="17.25" customHeight="1">
      <x:c r="B3" s="152"/>
      <x:c r="C3" s="153"/>
      <x:c r="D3" s="153"/>
      <x:c r="E3" s="153"/>
      <x:c r="G3" s="152"/>
      <x:c r="H3" s="153"/>
      <x:c r="I3" s="153"/>
      <x:c r="J3" s="153"/>
      <x:c r="L3" s="152"/>
      <x:c r="M3" s="153"/>
      <x:c r="N3" s="153"/>
      <x:c r="O3" s="153"/>
    </x:row>
    <x:row r="4" spans="2:15" ht="19.5" customHeight="1">
      <x:c r="B4" s="188" t="s">
        <x:v>123</x:v>
      </x:c>
      <x:c r="C4" s="188"/>
      <x:c r="D4" s="144">
        <x:v>3</x:v>
      </x:c>
      <x:c r="E4" s="145">
        <x:v>34</x:v>
      </x:c>
      <x:c r="G4" s="142" t="s">
        <x:v>150</x:v>
      </x:c>
      <x:c r="H4" s="143"/>
      <x:c r="I4" s="54" t="s">
        <x:v>125</x:v>
      </x:c>
      <x:c r="J4" s="54" t="s">
        <x:v>119</x:v>
      </x:c>
      <x:c r="L4" s="142" t="s">
        <x:v>150</x:v>
      </x:c>
      <x:c r="M4" s="143"/>
      <x:c r="N4" s="54" t="s">
        <x:v>125</x:v>
      </x:c>
      <x:c r="O4" s="54" t="s">
        <x:v>119</x:v>
      </x:c>
    </x:row>
    <x:row r="5" spans="2:15" ht="19.5" customHeight="1">
      <x:c r="B5" s="188" t="s">
        <x:v>126</x:v>
      </x:c>
      <x:c r="C5" s="188"/>
      <x:c r="D5" s="144">
        <x:v>20</x:v>
      </x:c>
      <x:c r="E5" s="145"/>
      <x:c r="G5" s="169" t="s">
        <x:v>152</x:v>
      </x:c>
      <x:c r="H5" s="169"/>
      <x:c r="I5" s="144" t="s">
        <x:v>213</x:v>
      </x:c>
      <x:c r="J5" s="145"/>
      <x:c r="L5" s="169" t="s">
        <x:v>152</x:v>
      </x:c>
      <x:c r="M5" s="169"/>
      <x:c r="N5" s="144" t="s">
        <x:v>213</x:v>
      </x:c>
      <x:c r="O5" s="145"/>
    </x:row>
    <x:row r="6" spans="2:15" ht="19.5" customHeight="1">
      <x:c r="B6" s="188" t="s">
        <x:v>142</x:v>
      </x:c>
      <x:c r="C6" s="188"/>
      <x:c r="D6" s="144" t="s">
        <x:v>145</x:v>
      </x:c>
      <x:c r="E6" s="145" t="e">
        <x:f>#REF!</x:f>
        <x:v>#REF!</x:v>
      </x:c>
      <x:c r="G6" s="169" t="s">
        <x:v>123</x:v>
      </x:c>
      <x:c r="H6" s="169"/>
      <x:c r="I6" s="170">
        <x:v>6</x:v>
      </x:c>
      <x:c r="J6" s="171"/>
      <x:c r="L6" s="169" t="s">
        <x:v>216</x:v>
      </x:c>
      <x:c r="M6" s="169"/>
      <x:c r="N6" s="144" t="s">
        <x:v>67</x:v>
      </x:c>
      <x:c r="O6" s="145"/>
    </x:row>
    <x:row r="7" spans="2:15" ht="19.5" customHeight="1">
      <x:c r="B7" s="188" t="s">
        <x:v>137</x:v>
      </x:c>
      <x:c r="C7" s="188"/>
      <x:c r="D7" s="144">
        <x:v>19</x:v>
      </x:c>
      <x:c r="E7" s="145"/>
      <x:c r="G7" s="169" t="s">
        <x:v>126</x:v>
      </x:c>
      <x:c r="H7" s="169"/>
      <x:c r="I7" s="170" t="s">
        <x:v>145</x:v>
      </x:c>
      <x:c r="J7" s="171"/>
      <x:c r="L7" s="169" t="s">
        <x:v>233</x:v>
      </x:c>
      <x:c r="M7" s="169"/>
      <x:c r="N7" s="170">
        <x:v>304.80000000000001</x:v>
      </x:c>
      <x:c r="O7" s="171"/>
    </x:row>
    <x:row r="8" spans="2:15" ht="19.5" customHeight="1">
      <x:c r="B8" s="188" t="s">
        <x:v>151</x:v>
      </x:c>
      <x:c r="C8" s="188"/>
      <x:c r="D8" s="144" t="s">
        <x:v>139</x:v>
      </x:c>
      <x:c r="E8" s="145" t="e">
        <x:f>#REF!</x:f>
        <x:v>#REF!</x:v>
      </x:c>
      <x:c r="G8" s="169" t="s">
        <x:v>142</x:v>
      </x:c>
      <x:c r="H8" s="169"/>
      <x:c r="I8" s="85">
        <x:v>48</x:v>
      </x:c>
      <x:c r="J8" s="85">
        <x:v>27</x:v>
      </x:c>
      <x:c r="L8" s="169" t="s">
        <x:v>123</x:v>
      </x:c>
      <x:c r="M8" s="169"/>
      <x:c r="N8" s="170">
        <x:v>6.2999999999999998</x:v>
      </x:c>
      <x:c r="O8" s="171"/>
    </x:row>
    <x:row r="9" spans="2:15" ht="19.5" customHeight="1">
      <x:c r="B9" s="169" t="s">
        <x:v>221</x:v>
      </x:c>
      <x:c r="C9" s="169"/>
      <x:c r="D9" s="144">
        <x:v>60</x:v>
      </x:c>
      <x:c r="E9" s="145" t="e">
        <x:f>#REF!</x:f>
        <x:v>#REF!</x:v>
      </x:c>
      <x:c r="G9" s="169" t="s">
        <x:v>151</x:v>
      </x:c>
      <x:c r="H9" s="169"/>
      <x:c r="I9" s="170" t="s">
        <x:v>139</x:v>
      </x:c>
      <x:c r="J9" s="171"/>
      <x:c r="L9" s="169" t="s">
        <x:v>126</x:v>
      </x:c>
      <x:c r="M9" s="169"/>
      <x:c r="N9" s="170" t="s">
        <x:v>145</x:v>
      </x:c>
      <x:c r="O9" s="171"/>
    </x:row>
    <x:row r="10" spans="2:15" ht="19.5" customHeight="1">
      <x:c r="B10" s="169" t="s">
        <x:v>143</x:v>
      </x:c>
      <x:c r="C10" s="169"/>
      <x:c r="D10" s="144">
        <x:v>6.75</x:v>
      </x:c>
      <x:c r="E10" s="145"/>
      <x:c r="G10" s="169" t="s">
        <x:v>221</x:v>
      </x:c>
      <x:c r="H10" s="169"/>
      <x:c r="I10" s="85">
        <x:v>288</x:v>
      </x:c>
      <x:c r="J10" s="85">
        <x:v>162</x:v>
      </x:c>
      <x:c r="L10" s="169" t="s">
        <x:v>142</x:v>
      </x:c>
      <x:c r="M10" s="169"/>
      <x:c r="N10" s="85">
        <x:v>44</x:v>
      </x:c>
      <x:c r="O10" s="85">
        <x:v>25</x:v>
      </x:c>
    </x:row>
    <x:row r="11" spans="2:15" ht="19.5" customHeight="1">
      <x:c r="B11" s="169" t="s">
        <x:v>225</x:v>
      </x:c>
      <x:c r="C11" s="169"/>
      <x:c r="D11" s="144">
        <x:v>3</x:v>
      </x:c>
      <x:c r="E11" s="145"/>
      <x:c r="G11" s="169" t="s">
        <x:v>143</x:v>
      </x:c>
      <x:c r="H11" s="169"/>
      <x:c r="I11" s="178">
        <x:v>13.130000000000001</x:v>
      </x:c>
      <x:c r="J11" s="179"/>
      <x:c r="L11" s="169" t="s">
        <x:v>151</x:v>
      </x:c>
      <x:c r="M11" s="169"/>
      <x:c r="N11" s="170" t="s">
        <x:v>139</x:v>
      </x:c>
      <x:c r="O11" s="171"/>
    </x:row>
    <x:row r="12" spans="2:15" ht="19.5" customHeight="1">
      <x:c r="B12" s="169" t="s">
        <x:v>219</x:v>
      </x:c>
      <x:c r="C12" s="169"/>
      <x:c r="D12" s="144">
        <x:v>3.75</x:v>
      </x:c>
      <x:c r="E12" s="145"/>
      <x:c r="G12" s="169" t="s">
        <x:v>225</x:v>
      </x:c>
      <x:c r="H12" s="169"/>
      <x:c r="I12" s="178">
        <x:v>4.1100000000000003</x:v>
      </x:c>
      <x:c r="J12" s="179"/>
      <x:c r="L12" s="169" t="s">
        <x:v>231</x:v>
      </x:c>
      <x:c r="M12" s="169"/>
      <x:c r="N12" s="170" t="s">
        <x:v>133</x:v>
      </x:c>
      <x:c r="O12" s="171"/>
    </x:row>
    <x:row r="13" spans="2:15" ht="19.5" customHeight="1">
      <x:c r="B13" s="169" t="s">
        <x:v>224</x:v>
      </x:c>
      <x:c r="C13" s="169"/>
      <x:c r="D13" s="144">
        <x:v>42.43</x:v>
      </x:c>
      <x:c r="E13" s="145"/>
      <x:c r="G13" s="169" t="s">
        <x:v>219</x:v>
      </x:c>
      <x:c r="H13" s="169"/>
      <x:c r="I13" s="180">
        <x:v>9.0199999999999996</x:v>
      </x:c>
      <x:c r="J13" s="181"/>
      <x:c r="L13" s="169" t="s">
        <x:v>221</x:v>
      </x:c>
      <x:c r="M13" s="169"/>
      <x:c r="N13" s="170">
        <x:v>277.19999999999999</x:v>
      </x:c>
      <x:c r="O13" s="171"/>
    </x:row>
    <x:row r="14" spans="2:15" ht="19.5" customHeight="1">
      <x:c r="B14" s="169" t="s">
        <x:v>218</x:v>
      </x:c>
      <x:c r="C14" s="169"/>
      <x:c r="D14" s="144" t="s">
        <x:v>144</x:v>
      </x:c>
      <x:c r="E14" s="145" t="e">
        <x:f>#REF!</x:f>
        <x:v>#REF!</x:v>
      </x:c>
      <x:c r="G14" s="169" t="s">
        <x:v>224</x:v>
      </x:c>
      <x:c r="H14" s="169"/>
      <x:c r="I14" s="178">
        <x:v>165.22</x:v>
      </x:c>
      <x:c r="J14" s="179"/>
      <x:c r="L14" s="169" t="s">
        <x:v>143</x:v>
      </x:c>
      <x:c r="M14" s="169"/>
      <x:c r="N14" s="178">
        <x:v>11.890000000000001</x:v>
      </x:c>
      <x:c r="O14" s="179"/>
    </x:row>
    <x:row r="15" spans="2:15" ht="19.5" customHeight="1">
      <x:c r="B15" s="169" t="s">
        <x:v>243</x:v>
      </x:c>
      <x:c r="C15" s="169"/>
      <x:c r="D15" s="144" t="s">
        <x:v>214</x:v>
      </x:c>
      <x:c r="E15" s="145" t="e">
        <x:f>#REF!</x:f>
        <x:v>#REF!</x:v>
      </x:c>
      <x:c r="G15" s="169" t="s">
        <x:v>218</x:v>
      </x:c>
      <x:c r="H15" s="169"/>
      <x:c r="I15" s="85" t="s">
        <x:v>246</x:v>
      </x:c>
      <x:c r="J15" s="85" t="s">
        <x:v>253</x:v>
      </x:c>
      <x:c r="L15" s="169" t="s">
        <x:v>225</x:v>
      </x:c>
      <x:c r="M15" s="169"/>
      <x:c r="N15" s="178">
        <x:v>3.6899999999999999</x:v>
      </x:c>
      <x:c r="O15" s="179"/>
    </x:row>
    <x:row r="16" spans="2:15" ht="19.5" customHeight="1">
      <x:c r="B16" s="169" t="s">
        <x:v>238</x:v>
      </x:c>
      <x:c r="C16" s="169"/>
      <x:c r="D16" s="144" t="s">
        <x:v>237</x:v>
      </x:c>
      <x:c r="E16" s="145" t="e">
        <x:f>#REF!</x:f>
        <x:v>#REF!</x:v>
      </x:c>
      <x:c r="G16" s="169" t="s">
        <x:v>217</x:v>
      </x:c>
      <x:c r="H16" s="169"/>
      <x:c r="I16" s="170" t="s">
        <x:v>251</x:v>
      </x:c>
      <x:c r="J16" s="171"/>
      <x:c r="L16" s="169" t="s">
        <x:v>219</x:v>
      </x:c>
      <x:c r="M16" s="169"/>
      <x:c r="N16" s="180">
        <x:v>8.1999999999999993</x:v>
      </x:c>
      <x:c r="O16" s="181"/>
    </x:row>
    <x:row r="17" spans="2:15" ht="19.5" customHeight="1">
      <x:c r="B17" s="169"/>
      <x:c r="C17" s="169"/>
      <x:c r="D17" s="144"/>
      <x:c r="E17" s="145"/>
      <x:c r="G17" s="169" t="s">
        <x:v>69</x:v>
      </x:c>
      <x:c r="H17" s="169"/>
      <x:c r="I17" s="170" t="s">
        <x:v>247</x:v>
      </x:c>
      <x:c r="J17" s="171"/>
      <x:c r="L17" s="169" t="s">
        <x:v>224</x:v>
      </x:c>
      <x:c r="M17" s="169"/>
      <x:c r="N17" s="178">
        <x:v>159.41</x:v>
      </x:c>
      <x:c r="O17" s="179"/>
    </x:row>
    <x:row r="18" spans="2:15" ht="19.5" customHeight="1">
      <x:c r="B18" s="169"/>
      <x:c r="C18" s="169"/>
      <x:c r="D18" s="144"/>
      <x:c r="E18" s="145"/>
      <x:c r="G18" s="166" t="s">
        <x:v>140</x:v>
      </x:c>
      <x:c r="H18" s="90" t="s">
        <x:v>228</x:v>
      </x:c>
      <x:c r="I18" s="170" t="s">
        <x:v>61</x:v>
      </x:c>
      <x:c r="J18" s="171"/>
      <x:c r="L18" s="169" t="s">
        <x:v>218</x:v>
      </x:c>
      <x:c r="M18" s="169"/>
      <x:c r="N18" s="85" t="s">
        <x:v>215</x:v>
      </x:c>
      <x:c r="O18" s="85" t="s">
        <x:v>227</x:v>
      </x:c>
    </x:row>
    <x:row r="19" spans="2:15" ht="19.5" customHeight="1">
      <x:c r="B19" s="169"/>
      <x:c r="C19" s="169"/>
      <x:c r="D19" s="144"/>
      <x:c r="E19" s="145"/>
      <x:c r="G19" s="167"/>
      <x:c r="H19" s="172" t="s">
        <x:v>25</x:v>
      </x:c>
      <x:c r="I19" s="174" t="s">
        <x:v>26</x:v>
      </x:c>
      <x:c r="J19" s="175"/>
      <x:c r="L19" s="169" t="s">
        <x:v>217</x:v>
      </x:c>
      <x:c r="M19" s="169"/>
      <x:c r="N19" s="170" t="s">
        <x:v>249</x:v>
      </x:c>
      <x:c r="O19" s="171"/>
    </x:row>
    <x:row r="20" spans="2:15" ht="19.5" customHeight="1">
      <x:c r="B20" s="169"/>
      <x:c r="C20" s="169"/>
      <x:c r="D20" s="144"/>
      <x:c r="E20" s="145"/>
      <x:c r="G20" s="168"/>
      <x:c r="H20" s="173"/>
      <x:c r="I20" s="176"/>
      <x:c r="J20" s="177"/>
      <x:c r="L20" s="169" t="s">
        <x:v>69</x:v>
      </x:c>
      <x:c r="M20" s="169"/>
      <x:c r="N20" s="170" t="s">
        <x:v>244</x:v>
      </x:c>
      <x:c r="O20" s="171"/>
    </x:row>
    <x:row r="21" spans="7:15" ht="19.5" customHeight="1">
      <x:c r="G21" s="169" t="s">
        <x:v>242</x:v>
      </x:c>
      <x:c r="H21" s="169"/>
      <x:c r="I21" s="170" t="s">
        <x:v>162</x:v>
      </x:c>
      <x:c r="J21" s="171"/>
      <x:c r="L21" s="182" t="s">
        <x:v>140</x:v>
      </x:c>
      <x:c r="M21" s="90" t="s">
        <x:v>228</x:v>
      </x:c>
      <x:c r="N21" s="170" t="s">
        <x:v>61</x:v>
      </x:c>
      <x:c r="O21" s="171"/>
    </x:row>
    <x:row r="22" spans="7:15" ht="19.5" customHeight="1">
      <x:c r="G22" s="169" t="s">
        <x:v>135</x:v>
      </x:c>
      <x:c r="H22" s="169"/>
      <x:c r="I22" s="170" t="s">
        <x:v>24</x:v>
      </x:c>
      <x:c r="J22" s="171"/>
      <x:c r="L22" s="182"/>
      <x:c r="M22" s="90" t="s">
        <x:v>229</x:v>
      </x:c>
      <x:c r="N22" s="170">
        <x:v>8.0600000000000005</x:v>
      </x:c>
      <x:c r="O22" s="171"/>
    </x:row>
    <x:row r="23" spans="7:15" ht="19.5" customHeight="1">
      <x:c r="G23" s="166" t="s">
        <x:v>140</x:v>
      </x:c>
      <x:c r="H23" s="93" t="s">
        <x:v>234</x:v>
      </x:c>
      <x:c r="I23" s="91"/>
      <x:c r="J23" s="97" t="s">
        <x:v>245</x:v>
      </x:c>
      <x:c r="L23" s="169" t="s">
        <x:v>242</x:v>
      </x:c>
      <x:c r="M23" s="169"/>
      <x:c r="N23" s="170" t="s">
        <x:v>161</x:v>
      </x:c>
      <x:c r="O23" s="171"/>
    </x:row>
    <x:row r="24" spans="7:15" ht="19.5" customHeight="1">
      <x:c r="G24" s="167"/>
      <x:c r="H24" s="94" t="s">
        <x:v>250</x:v>
      </x:c>
      <x:c r="I24" s="92"/>
      <x:c r="J24" s="98" t="s">
        <x:v>27</x:v>
      </x:c>
      <x:c r="L24" s="169" t="s">
        <x:v>135</x:v>
      </x:c>
      <x:c r="M24" s="169"/>
      <x:c r="N24" s="170" t="s">
        <x:v>24</x:v>
      </x:c>
      <x:c r="O24" s="171"/>
    </x:row>
    <x:row r="25" spans="7:15" ht="19.5" customHeight="1">
      <x:c r="G25" s="167"/>
      <x:c r="H25" s="94" t="s">
        <x:v>230</x:v>
      </x:c>
      <x:c r="I25" s="92"/>
      <x:c r="J25" s="98" t="s">
        <x:v>72</x:v>
      </x:c>
      <x:c r="L25" s="183" t="s">
        <x:v>140</x:v>
      </x:c>
      <x:c r="M25" s="93" t="s">
        <x:v>234</x:v>
      </x:c>
      <x:c r="N25" s="91"/>
      <x:c r="O25" s="97" t="s">
        <x:v>71</x:v>
      </x:c>
    </x:row>
    <x:row r="26" spans="7:15" ht="19.5" customHeight="1">
      <x:c r="G26" s="167"/>
      <x:c r="H26" s="94" t="s">
        <x:v>240</x:v>
      </x:c>
      <x:c r="I26" s="92"/>
      <x:c r="J26" s="98" t="s">
        <x:v>60</x:v>
      </x:c>
      <x:c r="L26" s="184"/>
      <x:c r="M26" s="94" t="s">
        <x:v>230</x:v>
      </x:c>
      <x:c r="N26" s="92"/>
      <x:c r="O26" s="98" t="s">
        <x:v>72</x:v>
      </x:c>
    </x:row>
    <x:row r="27" spans="7:15" ht="19.5" customHeight="1">
      <x:c r="G27" s="167"/>
      <x:c r="H27" s="94" t="s">
        <x:v>70</x:v>
      </x:c>
      <x:c r="I27" s="92"/>
      <x:c r="J27" s="98" t="s">
        <x:v>248</x:v>
      </x:c>
      <x:c r="L27" s="184"/>
      <x:c r="M27" s="94" t="s">
        <x:v>240</x:v>
      </x:c>
      <x:c r="N27" s="92"/>
      <x:c r="O27" s="98" t="s">
        <x:v>60</x:v>
      </x:c>
    </x:row>
    <x:row r="28" spans="7:15" ht="19.5" customHeight="1">
      <x:c r="G28" s="168"/>
      <x:c r="H28" s="95" t="s">
        <x:v>68</x:v>
      </x:c>
      <x:c r="I28" s="96"/>
      <x:c r="J28" s="99" t="s">
        <x:v>62</x:v>
      </x:c>
      <x:c r="L28" s="184"/>
      <x:c r="M28" s="94" t="s">
        <x:v>70</x:v>
      </x:c>
      <x:c r="N28" s="92"/>
      <x:c r="O28" s="98" t="s">
        <x:v>248</x:v>
      </x:c>
    </x:row>
    <x:row r="29" spans="12:15" ht="19.5" customHeight="1">
      <x:c r="L29" s="185"/>
      <x:c r="M29" s="95" t="s">
        <x:v>68</x:v>
      </x:c>
      <x:c r="N29" s="96"/>
      <x:c r="O29" s="99" t="s">
        <x:v>62</x:v>
      </x:c>
    </x:row>
    <x:row r="30" ht="19.5" customHeight="1"/>
  </x:sheetData>
  <x:mergeCells count="110">
    <x:mergeCell ref="G23:G28"/>
    <x:mergeCell ref="B1:O1"/>
    <x:mergeCell ref="G21:H21"/>
    <x:mergeCell ref="I21:J21"/>
    <x:mergeCell ref="G22:H22"/>
    <x:mergeCell ref="I22:J22"/>
    <x:mergeCell ref="G17:H17"/>
    <x:mergeCell ref="I17:J17"/>
    <x:mergeCell ref="I18:J18"/>
    <x:mergeCell ref="G18:G20"/>
    <x:mergeCell ref="H19:H20"/>
    <x:mergeCell ref="I19:J20"/>
    <x:mergeCell ref="G14:H14"/>
    <x:mergeCell ref="I14:J14"/>
    <x:mergeCell ref="G15:H15"/>
    <x:mergeCell ref="G16:H16"/>
    <x:mergeCell ref="I16:J16"/>
    <x:mergeCell ref="G11:H11"/>
    <x:mergeCell ref="I11:J11"/>
    <x:mergeCell ref="G12:H12"/>
    <x:mergeCell ref="I12:J12"/>
    <x:mergeCell ref="G13:H13"/>
    <x:mergeCell ref="I13:J13"/>
    <x:mergeCell ref="G9:H9"/>
    <x:mergeCell ref="B20:C20"/>
    <x:mergeCell ref="D20:E20"/>
    <x:mergeCell ref="L6:M6"/>
    <x:mergeCell ref="L19:M19"/>
    <x:mergeCell ref="L20:M20"/>
    <x:mergeCell ref="L23:M23"/>
    <x:mergeCell ref="L24:M24"/>
    <x:mergeCell ref="L21:L22"/>
    <x:mergeCell ref="B17:C17"/>
    <x:mergeCell ref="D17:E17"/>
    <x:mergeCell ref="B18:C18"/>
    <x:mergeCell ref="D18:E18"/>
    <x:mergeCell ref="B19:C19"/>
    <x:mergeCell ref="D19:E19"/>
    <x:mergeCell ref="L18:M18"/>
    <x:mergeCell ref="L8:M8"/>
    <x:mergeCell ref="L9:M9"/>
    <x:mergeCell ref="B11:C11"/>
    <x:mergeCell ref="D11:E11"/>
    <x:mergeCell ref="B12:C12"/>
    <x:mergeCell ref="D12:E12"/>
    <x:mergeCell ref="B16:C16"/>
    <x:mergeCell ref="D16:E16"/>
    <x:mergeCell ref="B13:C13"/>
    <x:mergeCell ref="L25:L29"/>
    <x:mergeCell ref="L15:M15"/>
    <x:mergeCell ref="N15:O15"/>
    <x:mergeCell ref="L16:M16"/>
    <x:mergeCell ref="N16:O16"/>
    <x:mergeCell ref="L17:M17"/>
    <x:mergeCell ref="N17:O17"/>
    <x:mergeCell ref="L12:M12"/>
    <x:mergeCell ref="N12:O12"/>
    <x:mergeCell ref="L13:M13"/>
    <x:mergeCell ref="L14:M14"/>
    <x:mergeCell ref="N14:O14"/>
    <x:mergeCell ref="N13:O13"/>
    <x:mergeCell ref="N24:O24"/>
    <x:mergeCell ref="N19:O19"/>
    <x:mergeCell ref="N20:O20"/>
    <x:mergeCell ref="N21:O21"/>
    <x:mergeCell ref="N22:O22"/>
    <x:mergeCell ref="N23:O23"/>
    <x:mergeCell ref="L4:M4"/>
    <x:mergeCell ref="L5:M5"/>
    <x:mergeCell ref="N5:O5"/>
    <x:mergeCell ref="B2:E3"/>
    <x:mergeCell ref="B4:C4"/>
    <x:mergeCell ref="D4:E4"/>
    <x:mergeCell ref="B5:C5"/>
    <x:mergeCell ref="D5:E5"/>
    <x:mergeCell ref="B7:C7"/>
    <x:mergeCell ref="D7:E7"/>
    <x:mergeCell ref="L2:O3"/>
    <x:mergeCell ref="G2:J3"/>
    <x:mergeCell ref="G4:H4"/>
    <x:mergeCell ref="G5:H5"/>
    <x:mergeCell ref="I5:J5"/>
    <x:mergeCell ref="G6:H6"/>
    <x:mergeCell ref="I6:J6"/>
    <x:mergeCell ref="G7:H7"/>
    <x:mergeCell ref="I7:J7"/>
    <x:mergeCell ref="N6:O6"/>
    <x:mergeCell ref="L7:M7"/>
    <x:mergeCell ref="N7:O7"/>
    <x:mergeCell ref="D13:E13"/>
    <x:mergeCell ref="B14:C14"/>
    <x:mergeCell ref="D14:E14"/>
    <x:mergeCell ref="B15:C15"/>
    <x:mergeCell ref="D15:E15"/>
    <x:mergeCell ref="N9:O9"/>
    <x:mergeCell ref="L10:M10"/>
    <x:mergeCell ref="B6:C6"/>
    <x:mergeCell ref="D6:E6"/>
    <x:mergeCell ref="B8:C8"/>
    <x:mergeCell ref="D8:E8"/>
    <x:mergeCell ref="B9:C9"/>
    <x:mergeCell ref="D9:E9"/>
    <x:mergeCell ref="B10:C10"/>
    <x:mergeCell ref="D10:E10"/>
    <x:mergeCell ref="I9:J9"/>
    <x:mergeCell ref="G10:H10"/>
    <x:mergeCell ref="G8:H8"/>
    <x:mergeCell ref="L11:M11"/>
    <x:mergeCell ref="N11:O11"/>
    <x:mergeCell ref="N8:O8"/>
  </x:mergeCells>
  <x:pageMargins left="0.69999998807907104" right="0.69999998807907104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베벨기어-표준스트레이트</vt:lpstr>
      <vt:lpstr>요목표</vt:lpstr>
    </vt:vector>
  </ep:TitlesOfParts>
  <ep:TotalTime>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A랑</dc:creator>
  <cp:lastModifiedBy>임재훈</cp:lastModifiedBy>
  <cp:revision>2</cp:revision>
  <dcterms:created xsi:type="dcterms:W3CDTF">2015-03-14T00:27:35.000</dcterms:created>
  <dcterms:modified xsi:type="dcterms:W3CDTF">2025-10-29T16:12:24.839</dcterms:modified>
  <cp:version>1100.0100.01</cp:version>
</cp:coreProperties>
</file>