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310" activeTab="2"/>
  </bookViews>
  <sheets>
    <sheet name="4.1" sheetId="1" r:id="rId1"/>
    <sheet name="4.2" sheetId="2" r:id="rId2"/>
    <sheet name="4.3" sheetId="3" r:id="rId3"/>
    <sheet name="4.4" sheetId="4" r:id="rId4"/>
    <sheet name="4.5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/>
  <c r="L20" s="1"/>
  <c r="L6"/>
  <c r="L7"/>
  <c r="L8"/>
  <c r="L9"/>
  <c r="L10"/>
  <c r="L11"/>
  <c r="L12"/>
  <c r="L13"/>
  <c r="L14"/>
  <c r="L15"/>
  <c r="L16"/>
  <c r="L17"/>
  <c r="L18"/>
  <c r="L19"/>
  <c r="J20"/>
  <c r="I20"/>
  <c r="H20"/>
  <c r="G20"/>
  <c r="F20"/>
  <c r="E20"/>
  <c r="G13" i="2"/>
  <c r="E13"/>
  <c r="C13"/>
  <c r="G13" i="4"/>
  <c r="F13"/>
  <c r="I19" i="3"/>
  <c r="H19"/>
  <c r="E19"/>
  <c r="F19" s="1"/>
  <c r="G19" s="1"/>
  <c r="J19" s="1"/>
  <c r="K19" s="1"/>
  <c r="H13" i="5" l="1"/>
  <c r="K9"/>
  <c r="L9" s="1"/>
  <c r="K8"/>
  <c r="L8" s="1"/>
  <c r="K7"/>
  <c r="L7" s="1"/>
  <c r="K6"/>
  <c r="L6" s="1"/>
  <c r="K5"/>
  <c r="L5" s="1"/>
  <c r="K4"/>
  <c r="H14" s="1"/>
  <c r="K3"/>
  <c r="L3" s="1"/>
  <c r="I13" s="1"/>
  <c r="F11" i="4"/>
  <c r="G11" s="1"/>
  <c r="F10"/>
  <c r="G10" s="1"/>
  <c r="F9"/>
  <c r="G9" s="1"/>
  <c r="F8"/>
  <c r="G8" s="1"/>
  <c r="I18" i="3"/>
  <c r="H18"/>
  <c r="E18"/>
  <c r="F18" s="1"/>
  <c r="G18" s="1"/>
  <c r="I17"/>
  <c r="H17"/>
  <c r="E17"/>
  <c r="F17" s="1"/>
  <c r="G17" s="1"/>
  <c r="I16"/>
  <c r="H16"/>
  <c r="E16"/>
  <c r="F16" s="1"/>
  <c r="G16" s="1"/>
  <c r="I15"/>
  <c r="H15"/>
  <c r="E15"/>
  <c r="F15" s="1"/>
  <c r="G15" s="1"/>
  <c r="I14"/>
  <c r="H14"/>
  <c r="E14"/>
  <c r="F14" s="1"/>
  <c r="G14" s="1"/>
  <c r="I13"/>
  <c r="H13"/>
  <c r="E13"/>
  <c r="F13" s="1"/>
  <c r="G13" s="1"/>
  <c r="I12"/>
  <c r="H12"/>
  <c r="E12"/>
  <c r="F12" s="1"/>
  <c r="G12" s="1"/>
  <c r="I11"/>
  <c r="H11"/>
  <c r="E11"/>
  <c r="F11" s="1"/>
  <c r="G11" s="1"/>
  <c r="I10"/>
  <c r="H10"/>
  <c r="E10"/>
  <c r="F10" s="1"/>
  <c r="G10" s="1"/>
  <c r="I9"/>
  <c r="H9"/>
  <c r="E9"/>
  <c r="F9" s="1"/>
  <c r="G9" s="1"/>
  <c r="I8"/>
  <c r="H8"/>
  <c r="E8"/>
  <c r="F8" s="1"/>
  <c r="G8" s="1"/>
  <c r="I7"/>
  <c r="H7"/>
  <c r="E7"/>
  <c r="F7" s="1"/>
  <c r="G7" s="1"/>
  <c r="I6"/>
  <c r="H6"/>
  <c r="E6"/>
  <c r="F6" s="1"/>
  <c r="G6" s="1"/>
  <c r="D19" i="1"/>
  <c r="E18"/>
  <c r="C16"/>
  <c r="D15"/>
  <c r="E14"/>
  <c r="D12"/>
  <c r="C12"/>
  <c r="E11"/>
  <c r="D11"/>
  <c r="E10"/>
  <c r="D10"/>
  <c r="G10" s="1"/>
  <c r="F11" s="1"/>
  <c r="G11" s="1"/>
  <c r="F12" s="1"/>
  <c r="G12" s="1"/>
  <c r="F13" s="1"/>
  <c r="G3"/>
  <c r="D18" s="1"/>
  <c r="G2"/>
  <c r="C19" s="1"/>
  <c r="J8" i="3" l="1"/>
  <c r="K8" s="1"/>
  <c r="J14"/>
  <c r="K14" s="1"/>
  <c r="J12"/>
  <c r="K12" s="1"/>
  <c r="J7"/>
  <c r="K7" s="1"/>
  <c r="J15"/>
  <c r="K15" s="1"/>
  <c r="J6"/>
  <c r="K6" s="1"/>
  <c r="J10"/>
  <c r="K10" s="1"/>
  <c r="J18"/>
  <c r="K18" s="1"/>
  <c r="J9"/>
  <c r="K9" s="1"/>
  <c r="J17"/>
  <c r="K17" s="1"/>
  <c r="J16"/>
  <c r="K16" s="1"/>
  <c r="J11"/>
  <c r="K11" s="1"/>
  <c r="J13"/>
  <c r="K13" s="1"/>
  <c r="C13" i="1"/>
  <c r="E15"/>
  <c r="D16"/>
  <c r="C17"/>
  <c r="E19"/>
  <c r="L4" i="5"/>
  <c r="I14" s="1"/>
  <c r="E12" i="1"/>
  <c r="D13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C14"/>
  <c r="E16"/>
  <c r="D17"/>
  <c r="C18"/>
  <c r="C10"/>
  <c r="C11"/>
  <c r="E13"/>
  <c r="D14"/>
  <c r="C15"/>
  <c r="E17"/>
</calcChain>
</file>

<file path=xl/sharedStrings.xml><?xml version="1.0" encoding="utf-8"?>
<sst xmlns="http://schemas.openxmlformats.org/spreadsheetml/2006/main" count="108" uniqueCount="104">
  <si>
    <t>Amount</t>
  </si>
  <si>
    <t>Monthly Payment</t>
  </si>
  <si>
    <t>Interest Rate</t>
  </si>
  <si>
    <t>Monthly Rate</t>
  </si>
  <si>
    <t>Term</t>
  </si>
  <si>
    <t>Total Spending</t>
  </si>
  <si>
    <t>Months</t>
  </si>
  <si>
    <t>Payment</t>
  </si>
  <si>
    <t>Principal Amount</t>
  </si>
  <si>
    <t>Interest Amount</t>
  </si>
  <si>
    <t>Beginning Balance</t>
  </si>
  <si>
    <t>Ending   Balance</t>
  </si>
  <si>
    <t>Company A</t>
  </si>
  <si>
    <t>Company B</t>
  </si>
  <si>
    <t>Cost</t>
  </si>
  <si>
    <t>Rate</t>
  </si>
  <si>
    <t>Year</t>
  </si>
  <si>
    <t>NPV</t>
  </si>
  <si>
    <t>Since Company B's NPV is positve. Machine B can be chosen for the industry</t>
  </si>
  <si>
    <t>Employees pay details for the month of February  2015</t>
  </si>
  <si>
    <t>EARNINGS</t>
  </si>
  <si>
    <t xml:space="preserve">DEDUCTIONS </t>
  </si>
  <si>
    <t>S. NO</t>
  </si>
  <si>
    <t xml:space="preserve">Name </t>
  </si>
  <si>
    <t>Basic</t>
  </si>
  <si>
    <t>DA</t>
  </si>
  <si>
    <t>HRA</t>
  </si>
  <si>
    <t>Gross</t>
  </si>
  <si>
    <t>PF</t>
  </si>
  <si>
    <t>Loan</t>
  </si>
  <si>
    <t>Net</t>
  </si>
  <si>
    <t>Yearly Drawing</t>
  </si>
  <si>
    <t xml:space="preserve">Tax payable </t>
  </si>
  <si>
    <t>Tax Slab</t>
  </si>
  <si>
    <t>AB</t>
  </si>
  <si>
    <t>Upto</t>
  </si>
  <si>
    <t>CD</t>
  </si>
  <si>
    <t>EF</t>
  </si>
  <si>
    <t>More than</t>
  </si>
  <si>
    <t>GH</t>
  </si>
  <si>
    <t>IJ</t>
  </si>
  <si>
    <t>KL</t>
  </si>
  <si>
    <t>MN</t>
  </si>
  <si>
    <t>OP</t>
  </si>
  <si>
    <t>QR</t>
  </si>
  <si>
    <t>ST</t>
  </si>
  <si>
    <t>UV</t>
  </si>
  <si>
    <t>WX</t>
  </si>
  <si>
    <t>YZ</t>
  </si>
  <si>
    <t>Electricity Bill Statement for the Month of January 2020</t>
  </si>
  <si>
    <t>Minimum Service Charge</t>
  </si>
  <si>
    <t>First 100 Units</t>
  </si>
  <si>
    <t>Next 100 Units</t>
  </si>
  <si>
    <t>Above 200 Units</t>
  </si>
  <si>
    <t>S.No.</t>
  </si>
  <si>
    <t>Customer Name</t>
  </si>
  <si>
    <t>Last month Reading</t>
  </si>
  <si>
    <t>Current month Reading</t>
  </si>
  <si>
    <t>Bill Units</t>
  </si>
  <si>
    <t>Bill Amount</t>
  </si>
  <si>
    <t>Ramakrishnan</t>
  </si>
  <si>
    <t>Johnson</t>
  </si>
  <si>
    <t>Krishna Kumar</t>
  </si>
  <si>
    <t>Sivakumar</t>
  </si>
  <si>
    <t>REG No.</t>
  </si>
  <si>
    <t>NAME</t>
  </si>
  <si>
    <t>QT</t>
  </si>
  <si>
    <t>OB</t>
  </si>
  <si>
    <t>CB</t>
  </si>
  <si>
    <t>MM</t>
  </si>
  <si>
    <t>RM</t>
  </si>
  <si>
    <t>IB</t>
  </si>
  <si>
    <t>SAD</t>
  </si>
  <si>
    <t>OVERALL  %</t>
  </si>
  <si>
    <t>Grade</t>
  </si>
  <si>
    <t>MBAA01</t>
  </si>
  <si>
    <t>Suresh</t>
  </si>
  <si>
    <t>MBAA02</t>
  </si>
  <si>
    <t>Ganesh</t>
  </si>
  <si>
    <t>Marks</t>
  </si>
  <si>
    <t>MBAA03</t>
  </si>
  <si>
    <t>Ramesh</t>
  </si>
  <si>
    <t>F</t>
  </si>
  <si>
    <t>B</t>
  </si>
  <si>
    <t>A</t>
  </si>
  <si>
    <t>A+</t>
  </si>
  <si>
    <t>O</t>
  </si>
  <si>
    <t>Error</t>
  </si>
  <si>
    <t>MBAA04</t>
  </si>
  <si>
    <t>Rajesh</t>
  </si>
  <si>
    <t>MBAA05</t>
  </si>
  <si>
    <t>Mahesh</t>
  </si>
  <si>
    <t>MBAA06</t>
  </si>
  <si>
    <t>Madesh</t>
  </si>
  <si>
    <t>MBAA07</t>
  </si>
  <si>
    <t>ABCDEF</t>
  </si>
  <si>
    <t>Reg.no</t>
  </si>
  <si>
    <t>Percent</t>
  </si>
  <si>
    <t>ABC</t>
  </si>
  <si>
    <t>IF(F11&lt;=100,150+(F11*$F$4),IF(100&lt;F11&lt;200,(150+100*$F$4)+(F11-100)*$F$5,150+(100*$F$4)+(100*$F$5)+(F11-200)*$F$6))</t>
  </si>
  <si>
    <t>Naren</t>
  </si>
  <si>
    <t>Company C</t>
  </si>
  <si>
    <t>IF(K6&lt;=$O$6,0,IF(K6&lt;=$O$7,(K6-150000)*20%,(K6-300000)*P8%))</t>
  </si>
  <si>
    <t>DEF</t>
  </si>
</sst>
</file>

<file path=xl/styles.xml><?xml version="1.0" encoding="utf-8"?>
<styleSheet xmlns="http://schemas.openxmlformats.org/spreadsheetml/2006/main">
  <numFmts count="2">
    <numFmt numFmtId="8" formatCode="&quot;₹&quot;\ #,##0.00;[Red]&quot;₹&quot;\ \-#,##0.00"/>
    <numFmt numFmtId="164" formatCode="&quot;₹&quot;\ 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993300"/>
      <name val="Times New Roman"/>
      <family val="1"/>
    </font>
    <font>
      <b/>
      <sz val="12"/>
      <color rgb="FF000000"/>
      <name val="Times New Roman"/>
      <family val="1"/>
    </font>
    <font>
      <sz val="10.5"/>
      <color theme="1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8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9" fontId="0" fillId="0" borderId="0" xfId="0" applyNumberFormat="1"/>
    <xf numFmtId="8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0" fillId="4" borderId="6" xfId="0" applyNumberFormat="1" applyFill="1" applyBorder="1"/>
    <xf numFmtId="0" fontId="0" fillId="0" borderId="6" xfId="0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9" fillId="0" borderId="0" xfId="0" applyFont="1" applyAlignment="1">
      <alignment horizontal="center" wrapText="1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workbookViewId="0">
      <selection activeCell="L15" sqref="L15"/>
    </sheetView>
  </sheetViews>
  <sheetFormatPr defaultRowHeight="15"/>
  <cols>
    <col min="2" max="2" width="17.140625" bestFit="1" customWidth="1"/>
    <col min="3" max="3" width="15.28515625" bestFit="1" customWidth="1"/>
    <col min="4" max="4" width="20.5703125" bestFit="1" customWidth="1"/>
    <col min="5" max="5" width="18.7109375" bestFit="1" customWidth="1"/>
    <col min="6" max="6" width="22.42578125" bestFit="1" customWidth="1"/>
    <col min="7" max="7" width="19.28515625" bestFit="1" customWidth="1"/>
  </cols>
  <sheetData>
    <row r="2" spans="2:7" ht="16.5">
      <c r="B2" s="1" t="s">
        <v>0</v>
      </c>
      <c r="C2" s="2">
        <v>250000</v>
      </c>
      <c r="F2" s="1" t="s">
        <v>1</v>
      </c>
      <c r="G2" s="3">
        <f>-PMT(G3,C4,C2)</f>
        <v>25750.826472163408</v>
      </c>
    </row>
    <row r="3" spans="2:7" ht="16.5">
      <c r="B3" s="1" t="s">
        <v>2</v>
      </c>
      <c r="C3" s="4">
        <v>6.5000000000000002E-2</v>
      </c>
      <c r="F3" s="1" t="s">
        <v>3</v>
      </c>
      <c r="G3" s="1">
        <f>C3/12</f>
        <v>5.4166666666666669E-3</v>
      </c>
    </row>
    <row r="4" spans="2:7" ht="16.5">
      <c r="B4" s="1" t="s">
        <v>4</v>
      </c>
      <c r="C4" s="5">
        <v>10</v>
      </c>
      <c r="F4" s="1"/>
      <c r="G4" s="1"/>
    </row>
    <row r="5" spans="2:7" ht="16.5">
      <c r="B5" s="1"/>
      <c r="C5" s="5"/>
      <c r="F5" s="6"/>
      <c r="G5" s="6"/>
    </row>
    <row r="7" spans="2:7" ht="16.5">
      <c r="B7" s="1" t="s">
        <v>5</v>
      </c>
      <c r="C7" s="7"/>
    </row>
    <row r="9" spans="2:7" ht="16.5">
      <c r="B9" s="8" t="s">
        <v>6</v>
      </c>
      <c r="C9" s="8" t="s">
        <v>7</v>
      </c>
      <c r="D9" s="8" t="s">
        <v>8</v>
      </c>
      <c r="E9" s="8" t="s">
        <v>9</v>
      </c>
      <c r="F9" s="8" t="s">
        <v>10</v>
      </c>
      <c r="G9" s="8" t="s">
        <v>11</v>
      </c>
    </row>
    <row r="10" spans="2:7" ht="16.5">
      <c r="B10" s="8">
        <v>1</v>
      </c>
      <c r="C10" s="9">
        <f>G$2</f>
        <v>25750.826472163408</v>
      </c>
      <c r="D10" s="9">
        <f>PPMT(G$3,B10,C$4,C$2)</f>
        <v>-24396.65980549674</v>
      </c>
      <c r="E10" s="9">
        <f>IPMT(G$3,B10,C$4,C$2)</f>
        <v>-1354.1666666666665</v>
      </c>
      <c r="F10" s="10">
        <v>250000</v>
      </c>
      <c r="G10" s="9">
        <f>F10+D10</f>
        <v>225603.34019450325</v>
      </c>
    </row>
    <row r="11" spans="2:7" ht="16.5">
      <c r="B11" s="8">
        <v>2</v>
      </c>
      <c r="C11" s="9">
        <f t="shared" ref="C11:C19" si="0">G$2</f>
        <v>25750.826472163408</v>
      </c>
      <c r="D11" s="9">
        <f t="shared" ref="D11:D19" si="1">PPMT(G$3,B11,C$4,C$2)</f>
        <v>-24528.80837944318</v>
      </c>
      <c r="E11" s="9">
        <f t="shared" ref="E11:E19" si="2">IPMT(G$3,B11,C$4,C$2)</f>
        <v>-1222.0180927202259</v>
      </c>
      <c r="F11" s="9">
        <f>G10</f>
        <v>225603.34019450325</v>
      </c>
      <c r="G11" s="9">
        <f>F11+D11</f>
        <v>201074.53181506007</v>
      </c>
    </row>
    <row r="12" spans="2:7" ht="16.5">
      <c r="B12" s="8">
        <v>3</v>
      </c>
      <c r="C12" s="9">
        <f t="shared" si="0"/>
        <v>25750.826472163408</v>
      </c>
      <c r="D12" s="9">
        <f t="shared" si="1"/>
        <v>-24661.672758165165</v>
      </c>
      <c r="E12" s="9">
        <f t="shared" si="2"/>
        <v>-1089.153713998242</v>
      </c>
      <c r="F12" s="9">
        <f t="shared" ref="F12:F19" si="3">G11</f>
        <v>201074.53181506007</v>
      </c>
      <c r="G12" s="9">
        <f t="shared" ref="G12:G19" si="4">F12+D12</f>
        <v>176412.8590568949</v>
      </c>
    </row>
    <row r="13" spans="2:7" ht="16.5">
      <c r="B13" s="8">
        <v>4</v>
      </c>
      <c r="C13" s="9">
        <f t="shared" si="0"/>
        <v>25750.826472163408</v>
      </c>
      <c r="D13" s="9">
        <f t="shared" si="1"/>
        <v>-24795.256818938557</v>
      </c>
      <c r="E13" s="9">
        <f t="shared" si="2"/>
        <v>-955.56965322484746</v>
      </c>
      <c r="F13" s="9">
        <f t="shared" si="3"/>
        <v>176412.8590568949</v>
      </c>
      <c r="G13" s="9">
        <f t="shared" si="4"/>
        <v>151617.60223795634</v>
      </c>
    </row>
    <row r="14" spans="2:7" ht="16.5">
      <c r="B14" s="8">
        <v>5</v>
      </c>
      <c r="C14" s="9">
        <f t="shared" si="0"/>
        <v>25750.826472163408</v>
      </c>
      <c r="D14" s="9">
        <f t="shared" si="1"/>
        <v>-24929.564460041147</v>
      </c>
      <c r="E14" s="9">
        <f t="shared" si="2"/>
        <v>-821.2620121222634</v>
      </c>
      <c r="F14" s="9">
        <f t="shared" si="3"/>
        <v>151617.60223795634</v>
      </c>
      <c r="G14" s="9">
        <f t="shared" si="4"/>
        <v>126688.03777791519</v>
      </c>
    </row>
    <row r="15" spans="2:7" ht="16.5">
      <c r="B15" s="8">
        <v>6</v>
      </c>
      <c r="C15" s="9">
        <f t="shared" si="0"/>
        <v>25750.826472163408</v>
      </c>
      <c r="D15" s="9">
        <f t="shared" si="1"/>
        <v>-25064.599600866364</v>
      </c>
      <c r="E15" s="9">
        <f t="shared" si="2"/>
        <v>-686.22687129704047</v>
      </c>
      <c r="F15" s="9">
        <f t="shared" si="3"/>
        <v>126688.03777791519</v>
      </c>
      <c r="G15" s="9">
        <f t="shared" si="4"/>
        <v>101623.43817704883</v>
      </c>
    </row>
    <row r="16" spans="2:7" ht="16.5">
      <c r="B16" s="8">
        <v>7</v>
      </c>
      <c r="C16" s="9">
        <f t="shared" si="0"/>
        <v>25750.826472163408</v>
      </c>
      <c r="D16" s="9">
        <f t="shared" si="1"/>
        <v>-25200.366182037731</v>
      </c>
      <c r="E16" s="9">
        <f t="shared" si="2"/>
        <v>-550.46029012568101</v>
      </c>
      <c r="F16" s="9">
        <f t="shared" si="3"/>
        <v>101623.43817704883</v>
      </c>
      <c r="G16" s="9">
        <f t="shared" si="4"/>
        <v>76423.071995011094</v>
      </c>
    </row>
    <row r="17" spans="2:7" ht="16.5">
      <c r="B17" s="8">
        <v>8</v>
      </c>
      <c r="C17" s="9">
        <f t="shared" si="0"/>
        <v>25750.826472163408</v>
      </c>
      <c r="D17" s="9">
        <f t="shared" si="1"/>
        <v>-25336.868165523763</v>
      </c>
      <c r="E17" s="9">
        <f t="shared" si="2"/>
        <v>-413.9583066396433</v>
      </c>
      <c r="F17" s="9">
        <f t="shared" si="3"/>
        <v>76423.071995011094</v>
      </c>
      <c r="G17" s="9">
        <f t="shared" si="4"/>
        <v>51086.203829487335</v>
      </c>
    </row>
    <row r="18" spans="2:7" ht="16.5">
      <c r="B18" s="8">
        <v>9</v>
      </c>
      <c r="C18" s="9">
        <f t="shared" si="0"/>
        <v>25750.826472163408</v>
      </c>
      <c r="D18" s="9">
        <f t="shared" si="1"/>
        <v>-25474.109534753687</v>
      </c>
      <c r="E18" s="9">
        <f t="shared" si="2"/>
        <v>-276.71693740972285</v>
      </c>
      <c r="F18" s="9">
        <f t="shared" si="3"/>
        <v>51086.203829487335</v>
      </c>
      <c r="G18" s="9">
        <f t="shared" si="4"/>
        <v>25612.094294733648</v>
      </c>
    </row>
    <row r="19" spans="2:7" ht="16.5">
      <c r="B19" s="8">
        <v>10</v>
      </c>
      <c r="C19" s="9">
        <f t="shared" si="0"/>
        <v>25750.826472163408</v>
      </c>
      <c r="D19" s="9">
        <f t="shared" si="1"/>
        <v>-25612.094294733601</v>
      </c>
      <c r="E19" s="9">
        <f t="shared" si="2"/>
        <v>-138.73217742980702</v>
      </c>
      <c r="F19" s="9">
        <f t="shared" si="3"/>
        <v>25612.094294733648</v>
      </c>
      <c r="G19" s="9">
        <f t="shared" si="4"/>
        <v>4.7293724492192268E-11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E13" sqref="E13"/>
    </sheetView>
  </sheetViews>
  <sheetFormatPr defaultRowHeight="15"/>
  <cols>
    <col min="3" max="3" width="12.28515625" bestFit="1" customWidth="1"/>
    <col min="5" max="5" width="12" bestFit="1" customWidth="1"/>
    <col min="7" max="7" width="21.140625" bestFit="1" customWidth="1"/>
  </cols>
  <sheetData>
    <row r="2" spans="1:7">
      <c r="C2" t="s">
        <v>12</v>
      </c>
      <c r="E2" t="s">
        <v>13</v>
      </c>
      <c r="G2" t="s">
        <v>101</v>
      </c>
    </row>
    <row r="4" spans="1:7">
      <c r="B4" t="s">
        <v>14</v>
      </c>
      <c r="C4">
        <v>100000</v>
      </c>
      <c r="E4">
        <v>75000</v>
      </c>
      <c r="G4">
        <v>150000</v>
      </c>
    </row>
    <row r="5" spans="1:7">
      <c r="B5" t="s">
        <v>15</v>
      </c>
      <c r="C5" s="11">
        <v>0.1</v>
      </c>
      <c r="E5" s="11">
        <v>0.1</v>
      </c>
      <c r="G5" s="11">
        <v>0.1</v>
      </c>
    </row>
    <row r="7" spans="1:7">
      <c r="A7" s="36" t="s">
        <v>16</v>
      </c>
      <c r="B7">
        <v>1</v>
      </c>
      <c r="C7">
        <v>25000</v>
      </c>
      <c r="E7">
        <v>20000</v>
      </c>
      <c r="G7">
        <v>30000</v>
      </c>
    </row>
    <row r="8" spans="1:7">
      <c r="A8" s="36"/>
      <c r="B8">
        <v>2</v>
      </c>
      <c r="C8">
        <v>25000</v>
      </c>
      <c r="E8">
        <v>20000</v>
      </c>
      <c r="G8">
        <v>30000</v>
      </c>
    </row>
    <row r="9" spans="1:7">
      <c r="A9" s="36"/>
      <c r="B9">
        <v>3</v>
      </c>
      <c r="C9">
        <v>25000</v>
      </c>
      <c r="E9">
        <v>20000</v>
      </c>
      <c r="G9">
        <v>30000</v>
      </c>
    </row>
    <row r="10" spans="1:7">
      <c r="A10" s="36"/>
      <c r="B10">
        <v>4</v>
      </c>
      <c r="C10">
        <v>25000</v>
      </c>
      <c r="E10">
        <v>20000</v>
      </c>
      <c r="G10">
        <v>30000</v>
      </c>
    </row>
    <row r="11" spans="1:7">
      <c r="A11" s="36"/>
      <c r="B11">
        <v>5</v>
      </c>
      <c r="C11">
        <v>25000</v>
      </c>
      <c r="E11">
        <v>20000</v>
      </c>
      <c r="G11">
        <v>30000</v>
      </c>
    </row>
    <row r="13" spans="1:7">
      <c r="B13" t="s">
        <v>17</v>
      </c>
      <c r="C13" s="12">
        <f>NPV(C5,C7:C11)-C4</f>
        <v>-5230.3307647888287</v>
      </c>
      <c r="E13" s="46">
        <f>NPV(E5,E7:E11)-E4</f>
        <v>815.7353881689487</v>
      </c>
      <c r="G13" s="47">
        <f>NPV(G5,G7:G11)-G4</f>
        <v>-36276.396917746577</v>
      </c>
    </row>
    <row r="15" spans="1:7" ht="15" customHeight="1">
      <c r="C15" s="45" t="s">
        <v>18</v>
      </c>
      <c r="D15" s="45"/>
      <c r="E15" s="45"/>
    </row>
    <row r="16" spans="1:7">
      <c r="C16" s="45"/>
      <c r="D16" s="45"/>
      <c r="E16" s="45"/>
    </row>
    <row r="17" spans="3:5">
      <c r="C17" s="45"/>
      <c r="D17" s="45"/>
      <c r="E17" s="45"/>
    </row>
  </sheetData>
  <mergeCells count="2">
    <mergeCell ref="A7:A11"/>
    <mergeCell ref="C15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P20"/>
  <sheetViews>
    <sheetView tabSelected="1" topLeftCell="F6" zoomScale="130" zoomScaleNormal="130" workbookViewId="0">
      <selection activeCell="O8" sqref="O8"/>
    </sheetView>
  </sheetViews>
  <sheetFormatPr defaultRowHeight="15"/>
  <cols>
    <col min="14" max="14" width="10.140625" bestFit="1" customWidth="1"/>
  </cols>
  <sheetData>
    <row r="3" spans="2:16">
      <c r="B3" s="38" t="s">
        <v>19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2:16">
      <c r="B4" s="13"/>
      <c r="C4" s="13"/>
      <c r="D4" s="39" t="s">
        <v>20</v>
      </c>
      <c r="E4" s="39"/>
      <c r="F4" s="39"/>
      <c r="G4" s="39"/>
      <c r="H4" s="40" t="s">
        <v>21</v>
      </c>
      <c r="I4" s="40"/>
      <c r="J4" s="13"/>
      <c r="K4" s="13"/>
      <c r="L4" s="13"/>
    </row>
    <row r="5" spans="2:16" ht="30">
      <c r="B5" s="14" t="s">
        <v>22</v>
      </c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14" t="s">
        <v>31</v>
      </c>
      <c r="L5" s="14" t="s">
        <v>32</v>
      </c>
      <c r="N5" s="41" t="s">
        <v>33</v>
      </c>
      <c r="O5" s="41"/>
    </row>
    <row r="6" spans="2:16">
      <c r="B6" s="13">
        <v>1</v>
      </c>
      <c r="C6" s="13" t="s">
        <v>34</v>
      </c>
      <c r="D6" s="13">
        <v>35000</v>
      </c>
      <c r="E6" s="13">
        <f>D6*54%</f>
        <v>18900</v>
      </c>
      <c r="F6" s="13">
        <f>E6*10%</f>
        <v>1890</v>
      </c>
      <c r="G6" s="13">
        <f>SUM(D6:F6)</f>
        <v>55790</v>
      </c>
      <c r="H6" s="13">
        <f>D6*5%</f>
        <v>1750</v>
      </c>
      <c r="I6" s="13">
        <f>D6*10%</f>
        <v>3500</v>
      </c>
      <c r="J6" s="13">
        <f>G6-(H6+I6)</f>
        <v>50540</v>
      </c>
      <c r="K6" s="13">
        <f>J6*12</f>
        <v>606480</v>
      </c>
      <c r="L6" s="33">
        <f t="shared" ref="L6:L19" si="0">IF(K6&lt;=$O$6,0,IF($O$6&lt;K6&lt;$O$7,(K6-$O$6)*$P$7%,(K6-$O$7)*$P$8%))</f>
        <v>76620</v>
      </c>
      <c r="N6" t="s">
        <v>35</v>
      </c>
      <c r="O6">
        <v>150000</v>
      </c>
      <c r="P6">
        <v>0</v>
      </c>
    </row>
    <row r="7" spans="2:16">
      <c r="B7" s="13">
        <v>2</v>
      </c>
      <c r="C7" s="13" t="s">
        <v>36</v>
      </c>
      <c r="D7" s="13">
        <v>40500</v>
      </c>
      <c r="E7" s="13">
        <f t="shared" ref="E7:E18" si="1">D7*54%</f>
        <v>21870</v>
      </c>
      <c r="F7" s="13">
        <f t="shared" ref="F7:F18" si="2">E7*10%</f>
        <v>2187</v>
      </c>
      <c r="G7" s="13">
        <f t="shared" ref="G7:G18" si="3">SUM(D7:F7)</f>
        <v>64557</v>
      </c>
      <c r="H7" s="13">
        <f t="shared" ref="H7:H18" si="4">D7*5%</f>
        <v>2025</v>
      </c>
      <c r="I7" s="13">
        <f t="shared" ref="I7:I18" si="5">D7*10%</f>
        <v>4050</v>
      </c>
      <c r="J7" s="13">
        <f t="shared" ref="J7:J18" si="6">G7-(H7+I7)</f>
        <v>58482</v>
      </c>
      <c r="K7" s="13">
        <f t="shared" ref="K7:K20" si="7">J7*12</f>
        <v>701784</v>
      </c>
      <c r="L7" s="33">
        <f t="shared" si="0"/>
        <v>100446</v>
      </c>
      <c r="N7">
        <v>150001</v>
      </c>
      <c r="O7">
        <v>300000</v>
      </c>
      <c r="P7">
        <v>20</v>
      </c>
    </row>
    <row r="8" spans="2:16">
      <c r="B8" s="13">
        <v>3</v>
      </c>
      <c r="C8" s="13" t="s">
        <v>37</v>
      </c>
      <c r="D8" s="13">
        <v>30000</v>
      </c>
      <c r="E8" s="13">
        <f t="shared" si="1"/>
        <v>16200.000000000002</v>
      </c>
      <c r="F8" s="13">
        <f t="shared" si="2"/>
        <v>1620.0000000000002</v>
      </c>
      <c r="G8" s="13">
        <f t="shared" si="3"/>
        <v>47820</v>
      </c>
      <c r="H8" s="13">
        <f t="shared" si="4"/>
        <v>1500</v>
      </c>
      <c r="I8" s="13">
        <f t="shared" si="5"/>
        <v>3000</v>
      </c>
      <c r="J8" s="13">
        <f t="shared" si="6"/>
        <v>43320</v>
      </c>
      <c r="K8" s="13">
        <f t="shared" si="7"/>
        <v>519840</v>
      </c>
      <c r="L8" s="33">
        <f t="shared" si="0"/>
        <v>54960</v>
      </c>
      <c r="N8" t="s">
        <v>38</v>
      </c>
      <c r="O8">
        <v>300000</v>
      </c>
      <c r="P8">
        <v>25</v>
      </c>
    </row>
    <row r="9" spans="2:16">
      <c r="B9" s="13">
        <v>4</v>
      </c>
      <c r="C9" s="13" t="s">
        <v>39</v>
      </c>
      <c r="D9" s="13">
        <v>55000</v>
      </c>
      <c r="E9" s="13">
        <f t="shared" si="1"/>
        <v>29700.000000000004</v>
      </c>
      <c r="F9" s="13">
        <f t="shared" si="2"/>
        <v>2970.0000000000005</v>
      </c>
      <c r="G9" s="13">
        <f t="shared" si="3"/>
        <v>87670</v>
      </c>
      <c r="H9" s="13">
        <f t="shared" si="4"/>
        <v>2750</v>
      </c>
      <c r="I9" s="13">
        <f t="shared" si="5"/>
        <v>5500</v>
      </c>
      <c r="J9" s="13">
        <f t="shared" si="6"/>
        <v>79420</v>
      </c>
      <c r="K9" s="13">
        <f t="shared" si="7"/>
        <v>953040</v>
      </c>
      <c r="L9" s="33">
        <f t="shared" si="0"/>
        <v>163260</v>
      </c>
    </row>
    <row r="10" spans="2:16">
      <c r="B10" s="13">
        <v>5</v>
      </c>
      <c r="C10" s="13" t="s">
        <v>40</v>
      </c>
      <c r="D10" s="13">
        <v>100000</v>
      </c>
      <c r="E10" s="13">
        <f t="shared" si="1"/>
        <v>54000</v>
      </c>
      <c r="F10" s="13">
        <f t="shared" si="2"/>
        <v>5400</v>
      </c>
      <c r="G10" s="13">
        <f t="shared" si="3"/>
        <v>159400</v>
      </c>
      <c r="H10" s="13">
        <f t="shared" si="4"/>
        <v>5000</v>
      </c>
      <c r="I10" s="13">
        <f t="shared" si="5"/>
        <v>10000</v>
      </c>
      <c r="J10" s="13">
        <f t="shared" si="6"/>
        <v>144400</v>
      </c>
      <c r="K10" s="13">
        <f t="shared" si="7"/>
        <v>1732800</v>
      </c>
      <c r="L10" s="33">
        <f t="shared" si="0"/>
        <v>358200</v>
      </c>
    </row>
    <row r="11" spans="2:16">
      <c r="B11" s="13">
        <v>6</v>
      </c>
      <c r="C11" s="13" t="s">
        <v>41</v>
      </c>
      <c r="D11" s="13">
        <v>25000</v>
      </c>
      <c r="E11" s="13">
        <f t="shared" si="1"/>
        <v>13500</v>
      </c>
      <c r="F11" s="13">
        <f t="shared" si="2"/>
        <v>1350</v>
      </c>
      <c r="G11" s="13">
        <f t="shared" si="3"/>
        <v>39850</v>
      </c>
      <c r="H11" s="13">
        <f t="shared" si="4"/>
        <v>1250</v>
      </c>
      <c r="I11" s="13">
        <f t="shared" si="5"/>
        <v>2500</v>
      </c>
      <c r="J11" s="13">
        <f t="shared" si="6"/>
        <v>36100</v>
      </c>
      <c r="K11" s="13">
        <f t="shared" si="7"/>
        <v>433200</v>
      </c>
      <c r="L11" s="33">
        <f t="shared" si="0"/>
        <v>33300</v>
      </c>
    </row>
    <row r="12" spans="2:16">
      <c r="B12" s="13">
        <v>7</v>
      </c>
      <c r="C12" s="13" t="s">
        <v>42</v>
      </c>
      <c r="D12" s="13">
        <v>65000</v>
      </c>
      <c r="E12" s="13">
        <f t="shared" si="1"/>
        <v>35100</v>
      </c>
      <c r="F12" s="13">
        <f t="shared" si="2"/>
        <v>3510</v>
      </c>
      <c r="G12" s="13">
        <f t="shared" si="3"/>
        <v>103610</v>
      </c>
      <c r="H12" s="13">
        <f t="shared" si="4"/>
        <v>3250</v>
      </c>
      <c r="I12" s="13">
        <f t="shared" si="5"/>
        <v>6500</v>
      </c>
      <c r="J12" s="13">
        <f t="shared" si="6"/>
        <v>93860</v>
      </c>
      <c r="K12" s="13">
        <f t="shared" si="7"/>
        <v>1126320</v>
      </c>
      <c r="L12" s="33">
        <f t="shared" si="0"/>
        <v>206580</v>
      </c>
    </row>
    <row r="13" spans="2:16">
      <c r="B13" s="13">
        <v>8</v>
      </c>
      <c r="C13" s="13" t="s">
        <v>43</v>
      </c>
      <c r="D13" s="13">
        <v>40000</v>
      </c>
      <c r="E13" s="13">
        <f t="shared" si="1"/>
        <v>21600</v>
      </c>
      <c r="F13" s="13">
        <f t="shared" si="2"/>
        <v>2160</v>
      </c>
      <c r="G13" s="13">
        <f t="shared" si="3"/>
        <v>63760</v>
      </c>
      <c r="H13" s="13">
        <f t="shared" si="4"/>
        <v>2000</v>
      </c>
      <c r="I13" s="13">
        <f t="shared" si="5"/>
        <v>4000</v>
      </c>
      <c r="J13" s="13">
        <f t="shared" si="6"/>
        <v>57760</v>
      </c>
      <c r="K13" s="13">
        <f t="shared" si="7"/>
        <v>693120</v>
      </c>
      <c r="L13" s="33">
        <f t="shared" si="0"/>
        <v>98280</v>
      </c>
      <c r="N13" s="37" t="s">
        <v>102</v>
      </c>
      <c r="O13" s="37"/>
    </row>
    <row r="14" spans="2:16">
      <c r="B14" s="13">
        <v>9</v>
      </c>
      <c r="C14" s="13" t="s">
        <v>44</v>
      </c>
      <c r="D14" s="13">
        <v>36000</v>
      </c>
      <c r="E14" s="13">
        <f t="shared" si="1"/>
        <v>19440</v>
      </c>
      <c r="F14" s="13">
        <f t="shared" si="2"/>
        <v>1944</v>
      </c>
      <c r="G14" s="13">
        <f t="shared" si="3"/>
        <v>57384</v>
      </c>
      <c r="H14" s="13">
        <f t="shared" si="4"/>
        <v>1800</v>
      </c>
      <c r="I14" s="13">
        <f t="shared" si="5"/>
        <v>3600</v>
      </c>
      <c r="J14" s="13">
        <f t="shared" si="6"/>
        <v>51984</v>
      </c>
      <c r="K14" s="13">
        <f t="shared" si="7"/>
        <v>623808</v>
      </c>
      <c r="L14" s="33">
        <f t="shared" si="0"/>
        <v>80952</v>
      </c>
      <c r="N14" s="37"/>
      <c r="O14" s="37"/>
    </row>
    <row r="15" spans="2:16">
      <c r="B15" s="13">
        <v>10</v>
      </c>
      <c r="C15" s="13" t="s">
        <v>45</v>
      </c>
      <c r="D15" s="13">
        <v>75000</v>
      </c>
      <c r="E15" s="13">
        <f t="shared" si="1"/>
        <v>40500</v>
      </c>
      <c r="F15" s="13">
        <f t="shared" si="2"/>
        <v>4050</v>
      </c>
      <c r="G15" s="13">
        <f t="shared" si="3"/>
        <v>119550</v>
      </c>
      <c r="H15" s="13">
        <f t="shared" si="4"/>
        <v>3750</v>
      </c>
      <c r="I15" s="13">
        <f t="shared" si="5"/>
        <v>7500</v>
      </c>
      <c r="J15" s="13">
        <f t="shared" si="6"/>
        <v>108300</v>
      </c>
      <c r="K15" s="13">
        <f t="shared" si="7"/>
        <v>1299600</v>
      </c>
      <c r="L15" s="33">
        <f t="shared" si="0"/>
        <v>249900</v>
      </c>
      <c r="N15" s="37"/>
      <c r="O15" s="37"/>
    </row>
    <row r="16" spans="2:16">
      <c r="B16" s="13">
        <v>11</v>
      </c>
      <c r="C16" s="13" t="s">
        <v>46</v>
      </c>
      <c r="D16" s="13">
        <v>80000</v>
      </c>
      <c r="E16" s="13">
        <f t="shared" si="1"/>
        <v>43200</v>
      </c>
      <c r="F16" s="13">
        <f t="shared" si="2"/>
        <v>4320</v>
      </c>
      <c r="G16" s="13">
        <f t="shared" si="3"/>
        <v>127520</v>
      </c>
      <c r="H16" s="13">
        <f t="shared" si="4"/>
        <v>4000</v>
      </c>
      <c r="I16" s="13">
        <f t="shared" si="5"/>
        <v>8000</v>
      </c>
      <c r="J16" s="13">
        <f t="shared" si="6"/>
        <v>115520</v>
      </c>
      <c r="K16" s="13">
        <f t="shared" si="7"/>
        <v>1386240</v>
      </c>
      <c r="L16" s="33">
        <f t="shared" si="0"/>
        <v>271560</v>
      </c>
      <c r="N16" s="37"/>
      <c r="O16" s="37"/>
    </row>
    <row r="17" spans="2:15">
      <c r="B17" s="13">
        <v>12</v>
      </c>
      <c r="C17" s="13" t="s">
        <v>47</v>
      </c>
      <c r="D17" s="13">
        <v>95000</v>
      </c>
      <c r="E17" s="13">
        <f t="shared" si="1"/>
        <v>51300</v>
      </c>
      <c r="F17" s="13">
        <f t="shared" si="2"/>
        <v>5130</v>
      </c>
      <c r="G17" s="13">
        <f t="shared" si="3"/>
        <v>151430</v>
      </c>
      <c r="H17" s="13">
        <f t="shared" si="4"/>
        <v>4750</v>
      </c>
      <c r="I17" s="13">
        <f t="shared" si="5"/>
        <v>9500</v>
      </c>
      <c r="J17" s="13">
        <f t="shared" si="6"/>
        <v>137180</v>
      </c>
      <c r="K17" s="13">
        <f t="shared" si="7"/>
        <v>1646160</v>
      </c>
      <c r="L17" s="33">
        <f t="shared" si="0"/>
        <v>336540</v>
      </c>
      <c r="N17" s="37"/>
      <c r="O17" s="37"/>
    </row>
    <row r="18" spans="2:15">
      <c r="B18" s="13">
        <v>13</v>
      </c>
      <c r="C18" s="13" t="s">
        <v>48</v>
      </c>
      <c r="D18" s="13">
        <v>150000</v>
      </c>
      <c r="E18" s="13">
        <f t="shared" si="1"/>
        <v>81000</v>
      </c>
      <c r="F18" s="13">
        <f t="shared" si="2"/>
        <v>8100</v>
      </c>
      <c r="G18" s="13">
        <f t="shared" si="3"/>
        <v>239100</v>
      </c>
      <c r="H18" s="13">
        <f t="shared" si="4"/>
        <v>7500</v>
      </c>
      <c r="I18" s="13">
        <f t="shared" si="5"/>
        <v>15000</v>
      </c>
      <c r="J18" s="13">
        <f t="shared" si="6"/>
        <v>216600</v>
      </c>
      <c r="K18" s="13">
        <f t="shared" si="7"/>
        <v>2599200</v>
      </c>
      <c r="L18" s="33">
        <f t="shared" si="0"/>
        <v>574800</v>
      </c>
      <c r="N18" s="37"/>
      <c r="O18" s="37"/>
    </row>
    <row r="19" spans="2:15">
      <c r="B19" s="33">
        <v>14</v>
      </c>
      <c r="C19" s="33" t="s">
        <v>98</v>
      </c>
      <c r="D19" s="33">
        <v>62500</v>
      </c>
      <c r="E19" s="33">
        <f>D19*54%</f>
        <v>33750</v>
      </c>
      <c r="F19" s="33">
        <f>E19*10%</f>
        <v>3375</v>
      </c>
      <c r="G19" s="33">
        <f>SUM(D19:F19)</f>
        <v>99625</v>
      </c>
      <c r="H19" s="33">
        <f>D19*5%</f>
        <v>3125</v>
      </c>
      <c r="I19" s="33">
        <f>D19*10%</f>
        <v>6250</v>
      </c>
      <c r="J19" s="33">
        <f>G19-H19-I19</f>
        <v>90250</v>
      </c>
      <c r="K19" s="33">
        <f t="shared" si="7"/>
        <v>1083000</v>
      </c>
      <c r="L19" s="33">
        <f t="shared" si="0"/>
        <v>195750</v>
      </c>
    </row>
    <row r="20" spans="2:15">
      <c r="B20" s="33">
        <v>15</v>
      </c>
      <c r="C20" s="33" t="s">
        <v>103</v>
      </c>
      <c r="D20" s="33">
        <v>72500</v>
      </c>
      <c r="E20" s="33">
        <f>D20*54%</f>
        <v>39150</v>
      </c>
      <c r="F20" s="33">
        <f>E20*10%</f>
        <v>3915</v>
      </c>
      <c r="G20" s="33">
        <f>SUM(D20:F20)</f>
        <v>115565</v>
      </c>
      <c r="H20" s="33">
        <f>D20*5%</f>
        <v>3625</v>
      </c>
      <c r="I20" s="33">
        <f>D20*10%</f>
        <v>7250</v>
      </c>
      <c r="J20" s="33">
        <f>G20-H20-I20</f>
        <v>104690</v>
      </c>
      <c r="K20" s="33">
        <f t="shared" si="7"/>
        <v>1256280</v>
      </c>
      <c r="L20" s="33">
        <f>IF(K20&lt;=$O$6,0,IF($O$6&lt;K20&lt;$O$7,(K20-$O$6)*$P$7%,(K20-$O$7)*$P$8%))</f>
        <v>239070</v>
      </c>
    </row>
  </sheetData>
  <mergeCells count="5">
    <mergeCell ref="B3:L3"/>
    <mergeCell ref="D4:G4"/>
    <mergeCell ref="H4:I4"/>
    <mergeCell ref="N5:O5"/>
    <mergeCell ref="N13:O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13"/>
  <sheetViews>
    <sheetView topLeftCell="C1" zoomScale="145" zoomScaleNormal="145" workbookViewId="0">
      <selection activeCell="F7" sqref="F7"/>
    </sheetView>
  </sheetViews>
  <sheetFormatPr defaultRowHeight="15"/>
  <cols>
    <col min="3" max="3" width="14.140625" bestFit="1" customWidth="1"/>
  </cols>
  <sheetData>
    <row r="2" spans="2:12">
      <c r="B2" s="42" t="s">
        <v>49</v>
      </c>
      <c r="C2" s="42"/>
      <c r="D2" s="42"/>
      <c r="E2" s="42"/>
      <c r="F2" s="42"/>
      <c r="G2" s="42"/>
    </row>
    <row r="3" spans="2:12">
      <c r="C3" s="43" t="s">
        <v>50</v>
      </c>
      <c r="D3" s="43"/>
      <c r="F3" s="15">
        <v>150</v>
      </c>
    </row>
    <row r="4" spans="2:12">
      <c r="C4" s="43" t="s">
        <v>51</v>
      </c>
      <c r="D4" s="43"/>
      <c r="E4">
        <v>100</v>
      </c>
      <c r="F4" s="15">
        <v>1.5</v>
      </c>
    </row>
    <row r="5" spans="2:12">
      <c r="C5" s="43" t="s">
        <v>52</v>
      </c>
      <c r="D5" s="43"/>
      <c r="E5">
        <v>100</v>
      </c>
      <c r="F5" s="15">
        <v>2</v>
      </c>
      <c r="J5" s="37" t="s">
        <v>99</v>
      </c>
      <c r="K5" s="37"/>
      <c r="L5" s="37"/>
    </row>
    <row r="6" spans="2:12" ht="15.75" thickBot="1">
      <c r="C6" s="44" t="s">
        <v>53</v>
      </c>
      <c r="D6" s="44"/>
      <c r="E6">
        <v>200</v>
      </c>
      <c r="F6" s="15">
        <v>2.5</v>
      </c>
      <c r="J6" s="37"/>
      <c r="K6" s="37"/>
      <c r="L6" s="37"/>
    </row>
    <row r="7" spans="2:12" ht="43.5" thickBot="1">
      <c r="B7" s="16" t="s">
        <v>54</v>
      </c>
      <c r="C7" s="17" t="s">
        <v>55</v>
      </c>
      <c r="D7" s="17" t="s">
        <v>56</v>
      </c>
      <c r="E7" s="17" t="s">
        <v>57</v>
      </c>
      <c r="F7" s="17" t="s">
        <v>58</v>
      </c>
      <c r="G7" s="17" t="s">
        <v>59</v>
      </c>
      <c r="J7" s="37"/>
      <c r="K7" s="37"/>
      <c r="L7" s="37"/>
    </row>
    <row r="8" spans="2:12" ht="15.75" thickBot="1">
      <c r="B8" s="18">
        <v>1</v>
      </c>
      <c r="C8" s="19" t="s">
        <v>60</v>
      </c>
      <c r="D8" s="20">
        <v>11560</v>
      </c>
      <c r="E8" s="20">
        <v>11860</v>
      </c>
      <c r="F8" s="19">
        <f>E8-D8</f>
        <v>300</v>
      </c>
      <c r="G8" s="19">
        <f>IF(F8&lt;=100,150+(F8*$F$4),IF(100&lt;F8&lt;200,(150+100*$F$4)+(F8-100)*$F$5,150+(100*$F$4)+(100*$F$5)+(F8-200)*$F$6))</f>
        <v>750</v>
      </c>
      <c r="J8" s="37"/>
      <c r="K8" s="37"/>
      <c r="L8" s="37"/>
    </row>
    <row r="9" spans="2:12" ht="15.75" thickBot="1">
      <c r="B9" s="18">
        <v>2</v>
      </c>
      <c r="C9" s="19" t="s">
        <v>61</v>
      </c>
      <c r="D9" s="20">
        <v>25600</v>
      </c>
      <c r="E9" s="20">
        <v>25700</v>
      </c>
      <c r="F9" s="19">
        <f t="shared" ref="F9:F11" si="0">E9-D9</f>
        <v>100</v>
      </c>
      <c r="G9" s="19">
        <f t="shared" ref="G9:G11" si="1">IF(F9&lt;=100,150+(F9*$F$4),IF(100&lt;F9&lt;200,(150+100*$F$4)+(F9-100)*$F$5,150+(100*$F$4)+(100*$F$5)+(F9-200)*$F$6))</f>
        <v>300</v>
      </c>
    </row>
    <row r="10" spans="2:12" ht="15.75" thickBot="1">
      <c r="B10" s="18">
        <v>3</v>
      </c>
      <c r="C10" s="19" t="s">
        <v>62</v>
      </c>
      <c r="D10" s="20">
        <v>32010</v>
      </c>
      <c r="E10" s="20">
        <v>32060</v>
      </c>
      <c r="F10" s="19">
        <f t="shared" si="0"/>
        <v>50</v>
      </c>
      <c r="G10" s="19">
        <f t="shared" si="1"/>
        <v>225</v>
      </c>
    </row>
    <row r="11" spans="2:12" ht="15.75" thickBot="1">
      <c r="B11" s="18">
        <v>4</v>
      </c>
      <c r="C11" s="19" t="s">
        <v>63</v>
      </c>
      <c r="D11" s="20">
        <v>9056</v>
      </c>
      <c r="E11" s="20">
        <v>9666</v>
      </c>
      <c r="F11" s="19">
        <f t="shared" si="0"/>
        <v>610</v>
      </c>
      <c r="G11" s="19">
        <f t="shared" si="1"/>
        <v>1525</v>
      </c>
    </row>
    <row r="13" spans="2:12">
      <c r="B13" s="34">
        <v>5</v>
      </c>
      <c r="C13" s="35" t="s">
        <v>100</v>
      </c>
      <c r="D13" s="34">
        <v>4000</v>
      </c>
      <c r="E13" s="34">
        <v>6500</v>
      </c>
      <c r="F13" s="35">
        <f>E13-D13</f>
        <v>2500</v>
      </c>
      <c r="G13">
        <f>IF(F13&lt;=100,150+(F13*$F$4),IF(100&lt;F13&lt;200,(150+100*$F$4)+(F13-100)*$F$5,150+(100*$F$4)+(100*$F$5)+(F13-200)*$F$6))</f>
        <v>6250</v>
      </c>
    </row>
  </sheetData>
  <mergeCells count="6">
    <mergeCell ref="J5:L8"/>
    <mergeCell ref="B2:G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T14"/>
  <sheetViews>
    <sheetView topLeftCell="B1" workbookViewId="0">
      <selection activeCell="L15" sqref="L15"/>
    </sheetView>
  </sheetViews>
  <sheetFormatPr defaultRowHeight="15"/>
  <cols>
    <col min="11" max="11" width="15.42578125" bestFit="1" customWidth="1"/>
  </cols>
  <sheetData>
    <row r="1" spans="2:20" ht="15.75" thickBot="1"/>
    <row r="2" spans="2:20" ht="32.25" thickBot="1">
      <c r="B2" s="21" t="s">
        <v>64</v>
      </c>
      <c r="C2" s="22" t="s">
        <v>65</v>
      </c>
      <c r="D2" s="23" t="s">
        <v>66</v>
      </c>
      <c r="E2" s="23" t="s">
        <v>67</v>
      </c>
      <c r="F2" s="23" t="s">
        <v>68</v>
      </c>
      <c r="G2" s="23" t="s">
        <v>69</v>
      </c>
      <c r="H2" s="24" t="s">
        <v>70</v>
      </c>
      <c r="I2" s="24" t="s">
        <v>71</v>
      </c>
      <c r="J2" s="24" t="s">
        <v>72</v>
      </c>
      <c r="K2" s="25" t="s">
        <v>73</v>
      </c>
      <c r="L2" s="26" t="s">
        <v>74</v>
      </c>
    </row>
    <row r="3" spans="2:20" ht="15.75" customHeight="1" thickBot="1">
      <c r="B3" s="27" t="s">
        <v>75</v>
      </c>
      <c r="C3" s="27" t="s">
        <v>76</v>
      </c>
      <c r="D3" s="27">
        <v>60</v>
      </c>
      <c r="E3" s="27">
        <v>58</v>
      </c>
      <c r="F3" s="27">
        <v>68</v>
      </c>
      <c r="G3" s="27">
        <v>70</v>
      </c>
      <c r="H3" s="27">
        <v>72</v>
      </c>
      <c r="I3" s="27">
        <v>68</v>
      </c>
      <c r="J3" s="27">
        <v>74</v>
      </c>
      <c r="K3" s="28">
        <f>(SUM(D3:J3)/700)*100</f>
        <v>67.142857142857139</v>
      </c>
      <c r="L3" s="29" t="str">
        <f>HLOOKUP(K3,O$4:T$5,2,TRUE)</f>
        <v>A</v>
      </c>
    </row>
    <row r="4" spans="2:20" ht="15.75" customHeight="1" thickBot="1">
      <c r="B4" s="27" t="s">
        <v>77</v>
      </c>
      <c r="C4" s="27" t="s">
        <v>78</v>
      </c>
      <c r="D4" s="27">
        <v>66</v>
      </c>
      <c r="E4" s="27">
        <v>56</v>
      </c>
      <c r="F4" s="27">
        <v>58</v>
      </c>
      <c r="G4" s="27">
        <v>72</v>
      </c>
      <c r="H4" s="27">
        <v>68</v>
      </c>
      <c r="I4" s="27">
        <v>62</v>
      </c>
      <c r="J4" s="27">
        <v>58</v>
      </c>
      <c r="K4" s="28">
        <f t="shared" ref="K4:K9" si="0">(SUM(D4:J4)/700)*100</f>
        <v>62.857142857142854</v>
      </c>
      <c r="L4" s="29" t="str">
        <f t="shared" ref="L4:L9" si="1">HLOOKUP(K4,O$4:T$5,2,TRUE)</f>
        <v>A</v>
      </c>
      <c r="N4" s="16" t="s">
        <v>79</v>
      </c>
      <c r="O4" s="30">
        <v>0</v>
      </c>
      <c r="P4" s="30">
        <v>50</v>
      </c>
      <c r="Q4" s="30">
        <v>60</v>
      </c>
      <c r="R4" s="30">
        <v>75</v>
      </c>
      <c r="S4" s="30">
        <v>90</v>
      </c>
      <c r="T4" s="30">
        <v>101</v>
      </c>
    </row>
    <row r="5" spans="2:20" ht="15.75" customHeight="1" thickBot="1">
      <c r="B5" s="27" t="s">
        <v>80</v>
      </c>
      <c r="C5" s="27" t="s">
        <v>81</v>
      </c>
      <c r="D5" s="27">
        <v>76</v>
      </c>
      <c r="E5" s="27">
        <v>64</v>
      </c>
      <c r="F5" s="27">
        <v>58</v>
      </c>
      <c r="G5" s="27">
        <v>54</v>
      </c>
      <c r="H5" s="27">
        <v>50</v>
      </c>
      <c r="I5" s="27">
        <v>54</v>
      </c>
      <c r="J5" s="27">
        <v>58</v>
      </c>
      <c r="K5" s="28">
        <f t="shared" si="0"/>
        <v>59.142857142857139</v>
      </c>
      <c r="L5" s="29" t="str">
        <f t="shared" si="1"/>
        <v>B</v>
      </c>
      <c r="N5" s="31" t="s">
        <v>74</v>
      </c>
      <c r="O5" s="32" t="s">
        <v>82</v>
      </c>
      <c r="P5" s="32" t="s">
        <v>83</v>
      </c>
      <c r="Q5" s="32" t="s">
        <v>84</v>
      </c>
      <c r="R5" s="32" t="s">
        <v>85</v>
      </c>
      <c r="S5" s="32" t="s">
        <v>86</v>
      </c>
      <c r="T5" s="32" t="s">
        <v>87</v>
      </c>
    </row>
    <row r="6" spans="2:20" ht="15.75" thickBot="1">
      <c r="B6" s="27" t="s">
        <v>88</v>
      </c>
      <c r="C6" s="27" t="s">
        <v>89</v>
      </c>
      <c r="D6" s="27">
        <v>66</v>
      </c>
      <c r="E6" s="27">
        <v>68</v>
      </c>
      <c r="F6" s="27">
        <v>68</v>
      </c>
      <c r="G6" s="27">
        <v>74</v>
      </c>
      <c r="H6" s="27">
        <v>70</v>
      </c>
      <c r="I6" s="27">
        <v>84</v>
      </c>
      <c r="J6" s="27">
        <v>68</v>
      </c>
      <c r="K6" s="28">
        <f t="shared" si="0"/>
        <v>71.142857142857139</v>
      </c>
      <c r="L6" s="29" t="str">
        <f t="shared" si="1"/>
        <v>A</v>
      </c>
    </row>
    <row r="7" spans="2:20" ht="15.75" thickBot="1">
      <c r="B7" s="27" t="s">
        <v>90</v>
      </c>
      <c r="C7" s="27" t="s">
        <v>91</v>
      </c>
      <c r="D7" s="27">
        <v>50</v>
      </c>
      <c r="E7" s="27">
        <v>62</v>
      </c>
      <c r="F7" s="27">
        <v>22</v>
      </c>
      <c r="G7" s="27">
        <v>23</v>
      </c>
      <c r="H7" s="27">
        <v>66</v>
      </c>
      <c r="I7" s="27">
        <v>60</v>
      </c>
      <c r="J7" s="27">
        <v>22</v>
      </c>
      <c r="K7" s="28">
        <f t="shared" si="0"/>
        <v>43.571428571428569</v>
      </c>
      <c r="L7" s="29" t="str">
        <f t="shared" si="1"/>
        <v>F</v>
      </c>
    </row>
    <row r="8" spans="2:20" ht="15.75" thickBot="1">
      <c r="B8" s="27" t="s">
        <v>92</v>
      </c>
      <c r="C8" s="27" t="s">
        <v>93</v>
      </c>
      <c r="D8" s="27">
        <v>66</v>
      </c>
      <c r="E8" s="27">
        <v>54</v>
      </c>
      <c r="F8" s="27">
        <v>66</v>
      </c>
      <c r="G8" s="27">
        <v>50</v>
      </c>
      <c r="H8" s="27">
        <v>62</v>
      </c>
      <c r="I8" s="27">
        <v>66</v>
      </c>
      <c r="J8" s="27">
        <v>72</v>
      </c>
      <c r="K8" s="28">
        <f t="shared" si="0"/>
        <v>62.285714285714292</v>
      </c>
      <c r="L8" s="29" t="str">
        <f t="shared" si="1"/>
        <v>A</v>
      </c>
    </row>
    <row r="9" spans="2:20" ht="15.75" thickBot="1">
      <c r="B9" s="27" t="s">
        <v>94</v>
      </c>
      <c r="C9" s="27" t="s">
        <v>95</v>
      </c>
      <c r="D9" s="27">
        <v>75</v>
      </c>
      <c r="E9" s="27">
        <v>84</v>
      </c>
      <c r="F9" s="27">
        <v>50</v>
      </c>
      <c r="G9" s="27">
        <v>52</v>
      </c>
      <c r="H9" s="27">
        <v>60</v>
      </c>
      <c r="I9" s="27">
        <v>76</v>
      </c>
      <c r="J9" s="27">
        <v>66</v>
      </c>
      <c r="K9" s="28">
        <f t="shared" si="0"/>
        <v>66.142857142857153</v>
      </c>
      <c r="L9" s="29" t="str">
        <f t="shared" si="1"/>
        <v>A</v>
      </c>
    </row>
    <row r="12" spans="2:20">
      <c r="G12" t="s">
        <v>96</v>
      </c>
      <c r="H12" t="s">
        <v>97</v>
      </c>
      <c r="I12" t="s">
        <v>74</v>
      </c>
    </row>
    <row r="13" spans="2:20">
      <c r="G13" s="27" t="s">
        <v>75</v>
      </c>
      <c r="H13">
        <f>VLOOKUP(G13,B3:L9,10,FALSE)</f>
        <v>67.142857142857139</v>
      </c>
      <c r="I13" t="str">
        <f>VLOOKUP(G13,B3:L9,11,FALSE)</f>
        <v>A</v>
      </c>
    </row>
    <row r="14" spans="2:20">
      <c r="G14" s="27" t="s">
        <v>77</v>
      </c>
      <c r="H14">
        <f>VLOOKUP(G14,B4:L10,10,FALSE)</f>
        <v>62.857142857142854</v>
      </c>
      <c r="I14" t="str">
        <f>VLOOKUP(G14,B4:L10,11,FALSE)</f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 Raj</dc:creator>
  <cp:lastModifiedBy>pc72</cp:lastModifiedBy>
  <dcterms:created xsi:type="dcterms:W3CDTF">2022-12-13T18:39:02Z</dcterms:created>
  <dcterms:modified xsi:type="dcterms:W3CDTF">2022-12-14T06:48:40Z</dcterms:modified>
</cp:coreProperties>
</file>