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1"/>
  <workbookPr/>
  <mc:AlternateContent>
    <mc:Choice Requires="x15">
      <x15ac:absPath xmlns:x15ac="http://schemas.microsoft.com/office/spreadsheetml/2010/11/ac" url="/Users/elisa/Dropbox/00-Processes_In_Construciton/Projects/COCkPiT/WP 7 - Validation/Frener &amp; Reifer/Test/"/>
    </mc:Choice>
  </mc:AlternateContent>
  <xr:revisionPtr documentId="13_ncr:1_{E30E387D-7F3F-EE47-A6C3-48AD02E8813F}" revIDLastSave="0" xr10:uidLastSave="{00000000-0000-0000-0000-000000000000}" xr6:coauthVersionLast="45" xr6:coauthVersionMax="45"/>
  <bookViews>
    <workbookView activeTab="12" firstSheet="4" windowHeight="15540" windowWidth="25600" xWindow="0" xr2:uid="{00000000-000D-0000-FFFF-FFFF00000000}" yWindow="460"/>
  </bookViews>
  <sheets>
    <sheet name="workers" r:id="rId1" sheetId="2"/>
    <sheet name="activities" r:id="rId2" sheetId="1"/>
    <sheet name="Processes" r:id="rId3" sheetId="5"/>
    <sheet name="activityProcessRelation" r:id="rId4" sheetId="4"/>
    <sheet name="LBS-level1" r:id="rId5" sheetId="6"/>
    <sheet name="LBS-level2" r:id="rId6" sheetId="8"/>
    <sheet name="columns" r:id="rId7" sheetId="7" state="hidden"/>
    <sheet name="TempQuantities" r:id="rId8" sheetId="17"/>
    <sheet name="TemplocationMatrix" r:id="rId9" sheetId="18"/>
    <sheet name="InputQuantities" r:id="rId10" sheetId="19"/>
    <sheet name="locationMatrix" r:id="rId11" sheetId="20"/>
    <sheet name="Week1" r:id="rId12" sheetId="21"/>
    <sheet name="Week2" r:id="rId13" sheetId="22"/>
    <sheet name="Week3" r:id="rId14" sheetId="23"/>
    <sheet name="Week4" r:id="rId15" sheetId="24"/>
    <sheet name="MonitoringWeek1" r:id="rId20" sheetId="2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i="17" l="1" r="I15"/>
  <c i="17" l="1" r="P18"/>
  <c i="17" r="I18"/>
  <c i="17" r="J18" s="1"/>
  <c i="17" r="K18" s="1"/>
  <c i="17" r="Q18" s="1"/>
  <c i="17" r="P17"/>
  <c i="17" r="I17"/>
  <c i="17" r="J17" s="1"/>
  <c i="17" r="K17" s="1"/>
  <c i="17" r="Q17" s="1"/>
  <c i="17" r="P16"/>
  <c i="17" r="I16"/>
  <c i="17" r="J16" s="1"/>
  <c i="17" r="K16" s="1"/>
  <c i="17" r="Q16" s="1"/>
  <c i="17" r="P15"/>
  <c i="17" r="J15"/>
  <c i="17" r="K15" s="1"/>
  <c i="17" r="Q15" s="1"/>
  <c i="17" l="1" r="Q19"/>
  <c i="17" r="B23" s="1"/>
  <c i="17" r="B24" s="1"/>
  <c i="19" r="P18"/>
  <c i="19" r="I18"/>
  <c i="19" r="J18" s="1"/>
  <c i="19" r="K18" s="1"/>
  <c i="19" r="Q18" s="1"/>
  <c i="19" r="Q17"/>
  <c i="19" r="P17"/>
  <c i="19" r="I17"/>
  <c i="19" r="J17" s="1"/>
  <c i="19" r="K17" s="1"/>
  <c i="19" r="Q16"/>
  <c i="19" r="P16"/>
  <c i="19" r="I16"/>
  <c i="19" r="J16" s="1"/>
  <c i="19" r="K16" s="1"/>
  <c i="19" r="P15"/>
  <c i="19" r="I15"/>
  <c i="19" r="J15" s="1"/>
  <c i="19" r="K15" s="1"/>
  <c i="19" r="Q15" s="1"/>
  <c i="19" l="1" r="Q19"/>
  <c i="19" r="B23" s="1"/>
  <c i="19" r="B24" s="1"/>
  <c i="24" r="EO57"/>
  <c i="24" r="EN57"/>
  <c i="24" r="EP57" s="1"/>
  <c i="24" r="EQ57" s="1"/>
  <c i="24" r="EO56"/>
  <c i="24" r="EN56"/>
  <c i="24" r="EP56" s="1"/>
  <c i="24" r="EQ56" s="1"/>
  <c i="24" r="EO55"/>
  <c i="24" r="EN55"/>
  <c i="24" r="EP55" s="1"/>
  <c i="24" r="EQ55" s="1"/>
  <c i="24" r="EO54"/>
  <c i="24" r="EN54"/>
  <c i="24" r="EP54" s="1"/>
  <c i="24" r="EQ54" s="1"/>
  <c i="24" r="EO53"/>
  <c i="24" r="EN53"/>
  <c i="24" r="EP53" s="1"/>
  <c i="24" r="EQ53" s="1"/>
  <c i="24" r="EO52"/>
  <c i="24" r="EN52"/>
  <c i="24" r="EP52" s="1"/>
  <c i="24" r="EQ52" s="1"/>
  <c i="24" r="EO51"/>
  <c i="24" r="EN51"/>
  <c i="24" r="EP51" s="1"/>
  <c i="24" r="EQ51" s="1"/>
  <c i="24" r="EO50"/>
  <c i="24" r="EN50"/>
  <c i="24" r="EP50" s="1"/>
  <c i="24" r="EQ50" s="1"/>
  <c i="24" r="EO49"/>
  <c i="24" r="EN49"/>
  <c i="24" r="EP49" s="1"/>
  <c i="24" r="EQ49" s="1"/>
  <c i="24" r="EO48"/>
  <c i="24" r="EN48"/>
  <c i="24" r="EP48" s="1"/>
  <c i="24" r="EQ48" s="1"/>
  <c i="24" r="EO47"/>
  <c i="24" r="EN47"/>
  <c i="24" r="EP47" s="1"/>
  <c i="24" r="EQ47" s="1"/>
  <c i="24" r="EO46"/>
  <c i="24" r="EN46"/>
  <c i="24" r="EP46" s="1"/>
  <c i="24" r="EQ46" s="1"/>
  <c i="24" r="EO45"/>
  <c i="24" r="EN45"/>
  <c i="24" r="EP45" s="1"/>
  <c i="24" r="EQ45" s="1"/>
  <c i="24" r="EO44"/>
  <c i="24" r="EN44"/>
  <c i="24" r="EP44" s="1"/>
  <c i="24" r="EQ44" s="1"/>
  <c i="24" r="EO43"/>
  <c i="24" r="EN43"/>
  <c i="24" r="EP43" s="1"/>
  <c i="24" r="EQ43" s="1"/>
  <c i="24" r="EO42"/>
  <c i="24" r="EN42"/>
  <c i="24" r="EP42" s="1"/>
  <c i="24" r="EQ42" s="1"/>
  <c i="24" r="EO41"/>
  <c i="24" r="EN41"/>
  <c i="24" r="EP41" s="1"/>
  <c i="24" r="EQ41" s="1"/>
  <c i="24" r="EO40"/>
  <c i="24" r="EN40"/>
  <c i="24" r="EP40" s="1"/>
  <c i="24" r="EQ40" s="1"/>
  <c i="24" r="EO39"/>
  <c i="24" r="EN39"/>
  <c i="24" r="EP39" s="1"/>
  <c i="24" r="EQ39" s="1"/>
  <c i="24" r="EO38"/>
  <c i="24" r="EN38"/>
  <c i="24" r="EP38" s="1"/>
  <c i="24" r="EQ38" s="1"/>
  <c i="24" r="EO37"/>
  <c i="24" r="EN37"/>
  <c i="24" r="EP37" s="1"/>
  <c i="24" r="EQ37" s="1"/>
  <c i="24" r="EO36"/>
  <c i="24" r="EN36"/>
  <c i="24" r="EP36" s="1"/>
  <c i="24" r="EQ36" s="1"/>
  <c i="24" r="EO35"/>
  <c i="24" r="EN35"/>
  <c i="24" r="EP35" s="1"/>
  <c i="24" r="EQ35" s="1"/>
  <c i="24" r="EO34"/>
  <c i="24" r="EN34"/>
  <c i="24" r="EP34" s="1"/>
  <c i="24" r="EQ34" s="1"/>
  <c i="24" r="EO33"/>
  <c i="24" r="EN33"/>
  <c i="24" r="EP33" s="1"/>
  <c i="24" r="EQ33" s="1"/>
  <c i="24" r="EO32"/>
  <c i="24" r="EN32"/>
  <c i="24" r="EP32" s="1"/>
  <c i="24" r="EQ32" s="1"/>
  <c i="24" r="EO31"/>
  <c i="24" r="EN31"/>
  <c i="24" r="EP31" s="1"/>
  <c i="24" r="EQ31" s="1"/>
  <c i="24" r="EO30"/>
  <c i="24" r="EN30"/>
  <c i="24" r="EP30" s="1"/>
  <c i="24" r="EQ30" s="1"/>
  <c i="24" r="EO29"/>
  <c i="24" r="EN29"/>
  <c i="24" r="EP29" s="1"/>
  <c i="24" r="EQ29" s="1"/>
  <c i="24" r="EO28"/>
  <c i="24" r="EN28"/>
  <c i="24" r="EP28" s="1"/>
  <c i="24" r="EQ28" s="1"/>
  <c i="24" r="EO27"/>
  <c i="24" r="EN27"/>
  <c i="24" r="EP27" s="1"/>
  <c i="24" r="EQ27" s="1"/>
  <c i="24" r="EO26"/>
  <c i="24" r="EN26"/>
  <c i="24" r="EP26" s="1"/>
  <c i="24" r="EQ26" s="1"/>
  <c i="24" r="EO25"/>
  <c i="24" r="EN25"/>
  <c i="24" r="EP25" s="1"/>
  <c i="24" r="EQ25" s="1"/>
  <c i="24" r="EO24"/>
  <c i="24" r="EN24"/>
  <c i="24" r="EP24" s="1"/>
  <c i="24" r="EQ24" s="1"/>
  <c i="24" r="EO23"/>
  <c i="24" r="EN23"/>
  <c i="24" r="EP23" s="1"/>
  <c i="24" r="EQ23" s="1"/>
  <c i="24" r="EO22"/>
  <c i="24" r="EN22"/>
  <c i="24" r="EP22" s="1"/>
  <c i="24" r="EQ22" s="1"/>
  <c i="24" r="EO21"/>
  <c i="24" r="EN21"/>
  <c i="24" r="EP21" s="1"/>
  <c i="24" r="EQ21" s="1"/>
  <c i="24" r="EO20"/>
  <c i="24" r="EN20"/>
  <c i="24" r="EP20" s="1"/>
  <c i="24" r="EQ20" s="1"/>
  <c i="24" r="EI20"/>
  <c i="24" r="EH20"/>
  <c i="24" r="EG20"/>
  <c i="24" r="EF20"/>
  <c i="24" r="EE20"/>
  <c i="24" r="ED20"/>
  <c i="24" r="EC20"/>
  <c i="24" r="EB20"/>
  <c i="24" r="EA20"/>
  <c i="24" r="DZ20"/>
  <c i="24" r="DY20"/>
  <c i="24" r="DX20"/>
  <c i="24" r="DW20"/>
  <c i="24" r="CA20"/>
  <c i="24" r="BZ20"/>
  <c i="24" r="E20"/>
  <c i="24" r="D20"/>
  <c i="24" r="EO19"/>
  <c i="24" r="EN19"/>
  <c i="24" r="EP19" s="1"/>
  <c i="24" r="EQ19" s="1"/>
  <c i="24" r="EI19"/>
  <c i="24" r="EH19"/>
  <c i="24" r="EG19"/>
  <c i="24" r="EF19"/>
  <c i="24" r="EE19"/>
  <c i="24" r="ED19"/>
  <c i="24" r="EC19"/>
  <c i="24" r="EB19"/>
  <c i="24" r="EA19"/>
  <c i="24" r="DZ19"/>
  <c i="24" r="DY19"/>
  <c i="24" r="DX19"/>
  <c i="24" r="DW19"/>
  <c i="24" r="CA19"/>
  <c i="24" r="BZ19"/>
  <c i="24" r="E19"/>
  <c i="24" r="D19"/>
  <c i="24" r="EO18"/>
  <c i="24" r="EN18"/>
  <c i="24" r="EP18" s="1"/>
  <c i="24" r="EQ18" s="1"/>
  <c i="24" r="EI18"/>
  <c i="24" r="EH18"/>
  <c i="24" r="EG18"/>
  <c i="24" r="EF18"/>
  <c i="24" r="EE18"/>
  <c i="24" r="ED18"/>
  <c i="24" r="EC18"/>
  <c i="24" r="EB18"/>
  <c i="24" r="EA18"/>
  <c i="24" r="DZ18"/>
  <c i="24" r="DY18"/>
  <c i="24" r="DX18"/>
  <c i="24" r="DW18"/>
  <c i="24" r="CA18"/>
  <c i="24" r="BZ18"/>
  <c i="24" r="E18"/>
  <c i="24" r="D18"/>
  <c i="24" r="EP17"/>
  <c i="24" r="EQ17" s="1"/>
  <c i="24" r="EO17"/>
  <c i="24" r="EN17"/>
  <c i="24" r="EI17"/>
  <c i="24" r="EH17"/>
  <c i="24" r="EG17"/>
  <c i="24" r="EF17"/>
  <c i="24" r="EE17"/>
  <c i="24" r="ED17"/>
  <c i="24" r="EC17"/>
  <c i="24" r="EB17"/>
  <c i="24" r="EA17"/>
  <c i="24" r="DZ17"/>
  <c i="24" r="DY17"/>
  <c i="24" r="DX17"/>
  <c i="24" r="DW17"/>
  <c i="24" r="CA17"/>
  <c i="24" r="BZ17"/>
  <c i="24" r="E17"/>
  <c i="24" r="D17"/>
  <c i="24" r="DT16"/>
  <c i="24" r="DS16"/>
  <c i="24" r="DR16"/>
  <c i="24" r="DQ16"/>
  <c i="24" r="DP16"/>
  <c i="24" r="DO16"/>
  <c i="24" r="DN16"/>
  <c i="24" r="DM16"/>
  <c i="24" r="DL16"/>
  <c i="24" r="DK16"/>
  <c i="24" r="DJ16"/>
  <c i="24" r="DI16"/>
  <c i="24" r="DH16"/>
  <c i="24" r="DG16"/>
  <c i="24" r="DF16"/>
  <c i="24" r="DE16"/>
  <c i="24" r="DD16"/>
  <c i="24" r="DC16"/>
  <c i="24" r="DB16"/>
  <c i="24" r="DA16"/>
  <c i="24" r="CZ16"/>
  <c i="24" r="CY16"/>
  <c i="24" r="CX16"/>
  <c i="24" r="CW16"/>
  <c i="24" r="CV16"/>
  <c i="24" r="CU16"/>
  <c i="24" r="CT16"/>
  <c i="24" r="CS16"/>
  <c i="24" r="CR16"/>
  <c i="24" r="CQ16"/>
  <c i="24" r="CP16"/>
  <c i="24" r="CO16"/>
  <c i="24" r="CN16"/>
  <c i="24" r="CM16"/>
  <c i="24" r="CL16"/>
  <c i="24" r="CK16"/>
  <c i="24" r="CJ16"/>
  <c i="24" r="CI16"/>
  <c i="24" r="DT15" s="1"/>
  <c i="24" r="CH16"/>
  <c i="24" r="CG16"/>
  <c i="24" r="CF16"/>
  <c a="1" i="24" r="DT15"/>
  <c a="1" i="24" r="DS15"/>
  <c a="1" i="24" r="DR15"/>
  <c i="24" r="DR15"/>
  <c a="1" i="24" r="DQ15"/>
  <c a="1" i="24" r="DP15"/>
  <c a="1" i="24" r="DO15"/>
  <c a="1" i="24" r="DN15"/>
  <c i="24" r="DN15"/>
  <c a="1" i="24" r="DM15"/>
  <c a="1" i="24" r="DL15"/>
  <c a="1" i="24" r="DK15"/>
  <c a="1" i="24" r="DJ15"/>
  <c i="24" r="DJ15"/>
  <c a="1" i="24" r="DI15"/>
  <c a="1" i="24" r="DH15"/>
  <c a="1" i="24" r="DG15"/>
  <c a="1" i="24" r="DF15"/>
  <c i="24" r="DF15"/>
  <c a="1" i="24" r="DE15"/>
  <c a="1" i="24" r="DD15"/>
  <c a="1" i="24" r="DC15"/>
  <c a="1" i="24" r="DB15"/>
  <c i="24" r="DB15"/>
  <c a="1" i="24" r="DA15"/>
  <c a="1" i="24" r="CZ15"/>
  <c a="1" i="24" r="CY15"/>
  <c a="1" i="24" r="CX15"/>
  <c i="24" r="CX15"/>
  <c a="1" i="24" r="CW15"/>
  <c a="1" i="24" r="CV15"/>
  <c a="1" i="24" r="CU15"/>
  <c a="1" i="24" r="CT15"/>
  <c i="24" r="CT15"/>
  <c a="1" i="24" r="CS15"/>
  <c a="1" i="24" r="CR15"/>
  <c a="1" i="24" r="CQ15"/>
  <c a="1" i="24" r="CP15"/>
  <c i="24" r="CP15"/>
  <c a="1" i="24" r="CO15"/>
  <c a="1" i="24" r="CN15"/>
  <c a="1" i="24" r="CM15"/>
  <c a="1" i="24" r="CL15"/>
  <c i="24" r="CL15"/>
  <c a="1" i="24" r="CK15"/>
  <c a="1" i="24" r="CJ15"/>
  <c a="1" i="24" r="CI15"/>
  <c a="1" i="24" r="CH15"/>
  <c i="24" r="CH15"/>
  <c a="1" i="24" r="CG15"/>
  <c a="1" i="24" r="CF15"/>
  <c i="24" r="DT6"/>
  <c i="24" r="DS6"/>
  <c i="24" r="DR6"/>
  <c i="24" r="DQ6"/>
  <c i="24" r="DP6"/>
  <c i="24" r="DO6"/>
  <c i="24" r="DN6"/>
  <c i="24" r="DM6"/>
  <c i="24" r="DL6"/>
  <c i="24" r="DK6"/>
  <c i="24" r="DJ6"/>
  <c i="24" r="DI6"/>
  <c i="24" r="DH6"/>
  <c i="24" r="DG6"/>
  <c i="24" r="DF6"/>
  <c i="24" r="DE6"/>
  <c i="24" r="DD6"/>
  <c i="24" r="DC6"/>
  <c i="24" r="DB6"/>
  <c i="24" r="DA6"/>
  <c i="24" r="CZ6"/>
  <c i="24" r="CY6"/>
  <c i="24" r="CX6"/>
  <c i="24" r="CW6"/>
  <c i="24" r="CV6"/>
  <c i="24" r="CU6"/>
  <c i="24" r="CT6"/>
  <c i="24" r="CS6"/>
  <c i="24" r="CR6"/>
  <c i="24" r="CQ6"/>
  <c i="24" r="CP6"/>
  <c i="24" r="CO6"/>
  <c i="24" r="CN6"/>
  <c i="24" r="CM6"/>
  <c i="24" r="CL6"/>
  <c i="24" r="CK6"/>
  <c i="24" r="CJ6"/>
  <c i="24" r="CI6"/>
  <c i="24" r="CH6"/>
  <c i="24" r="CG6"/>
  <c i="24" r="CF6"/>
  <c i="24" r="CC4"/>
  <c i="24" r="DU2"/>
  <c i="23" r="EP57"/>
  <c i="23" r="EQ57" s="1"/>
  <c i="23" r="EO57"/>
  <c i="23" r="EN57"/>
  <c i="23" r="EP56"/>
  <c i="23" r="EQ56" s="1"/>
  <c i="23" r="EO56"/>
  <c i="23" r="EN56"/>
  <c i="23" r="EO55"/>
  <c i="23" r="EN55"/>
  <c i="23" r="EP55" s="1"/>
  <c i="23" r="EQ55" s="1"/>
  <c i="23" r="EO54"/>
  <c i="23" r="EN54"/>
  <c i="23" r="EP54" s="1"/>
  <c i="23" r="EQ54" s="1"/>
  <c i="23" r="EP53"/>
  <c i="23" r="EQ53" s="1"/>
  <c i="23" r="EO53"/>
  <c i="23" r="EN53"/>
  <c i="23" r="EP52"/>
  <c i="23" r="EQ52" s="1"/>
  <c i="23" r="EO52"/>
  <c i="23" r="EN52"/>
  <c i="23" r="EO51"/>
  <c i="23" r="EN51"/>
  <c i="23" r="EP51" s="1"/>
  <c i="23" r="EQ51" s="1"/>
  <c i="23" r="EO50"/>
  <c i="23" r="EN50"/>
  <c i="23" r="EP50" s="1"/>
  <c i="23" r="EQ50" s="1"/>
  <c i="23" r="EP49"/>
  <c i="23" r="EQ49" s="1"/>
  <c i="23" r="EO49"/>
  <c i="23" r="EN49"/>
  <c i="23" r="EP48"/>
  <c i="23" r="EQ48" s="1"/>
  <c i="23" r="EO48"/>
  <c i="23" r="EN48"/>
  <c i="23" r="EO47"/>
  <c i="23" r="EN47"/>
  <c i="23" r="EP47" s="1"/>
  <c i="23" r="EQ47" s="1"/>
  <c i="23" r="EO46"/>
  <c i="23" r="EN46"/>
  <c i="23" r="EP46" s="1"/>
  <c i="23" r="EQ46" s="1"/>
  <c i="23" r="EP45"/>
  <c i="23" r="EQ45" s="1"/>
  <c i="23" r="EO45"/>
  <c i="23" r="EN45"/>
  <c i="23" r="EP44"/>
  <c i="23" r="EQ44" s="1"/>
  <c i="23" r="EO44"/>
  <c i="23" r="EN44"/>
  <c i="23" r="EO43"/>
  <c i="23" r="EN43"/>
  <c i="23" r="EP43" s="1"/>
  <c i="23" r="EQ43" s="1"/>
  <c i="23" r="EO42"/>
  <c i="23" r="EN42"/>
  <c i="23" r="EP42" s="1"/>
  <c i="23" r="EQ42" s="1"/>
  <c i="23" r="EP41"/>
  <c i="23" r="EQ41" s="1"/>
  <c i="23" r="EO41"/>
  <c i="23" r="EN41"/>
  <c i="23" r="EP40"/>
  <c i="23" r="EQ40" s="1"/>
  <c i="23" r="EO40"/>
  <c i="23" r="EN40"/>
  <c i="23" r="EO39"/>
  <c i="23" r="EN39"/>
  <c i="23" r="EP39" s="1"/>
  <c i="23" r="EQ39" s="1"/>
  <c i="23" r="EO38"/>
  <c i="23" r="EN38"/>
  <c i="23" r="EP38" s="1"/>
  <c i="23" r="EQ38" s="1"/>
  <c i="23" r="EP37"/>
  <c i="23" r="EQ37" s="1"/>
  <c i="23" r="EO37"/>
  <c i="23" r="EN37"/>
  <c i="23" r="EP36"/>
  <c i="23" r="EQ36" s="1"/>
  <c i="23" r="EO36"/>
  <c i="23" r="EN36"/>
  <c i="23" r="EO35"/>
  <c i="23" r="EN35"/>
  <c i="23" r="EP35" s="1"/>
  <c i="23" r="EQ35" s="1"/>
  <c i="23" r="EO34"/>
  <c i="23" r="EN34"/>
  <c i="23" r="EP34" s="1"/>
  <c i="23" r="EQ34" s="1"/>
  <c i="23" r="EP33"/>
  <c i="23" r="EQ33" s="1"/>
  <c i="23" r="EO33"/>
  <c i="23" r="EN33"/>
  <c i="23" r="EP32"/>
  <c i="23" r="EQ32" s="1"/>
  <c i="23" r="EO32"/>
  <c i="23" r="EN32"/>
  <c i="23" r="EO31"/>
  <c i="23" r="EN31"/>
  <c i="23" r="EP31" s="1"/>
  <c i="23" r="EQ31" s="1"/>
  <c i="23" r="EO30"/>
  <c i="23" r="EN30"/>
  <c i="23" r="EP30" s="1"/>
  <c i="23" r="EQ30" s="1"/>
  <c i="23" r="EP29"/>
  <c i="23" r="EQ29" s="1"/>
  <c i="23" r="EO29"/>
  <c i="23" r="EN29"/>
  <c i="23" r="EP28"/>
  <c i="23" r="EQ28" s="1"/>
  <c i="23" r="EO28"/>
  <c i="23" r="EN28"/>
  <c i="23" r="EO27"/>
  <c i="23" r="EN27"/>
  <c i="23" r="EP27" s="1"/>
  <c i="23" r="EQ27" s="1"/>
  <c i="23" r="EO26"/>
  <c i="23" r="EN26"/>
  <c i="23" r="EP26" s="1"/>
  <c i="23" r="EQ26" s="1"/>
  <c i="23" r="EP25"/>
  <c i="23" r="EQ25" s="1"/>
  <c i="23" r="EO25"/>
  <c i="23" r="EN25"/>
  <c i="23" r="EP24"/>
  <c i="23" r="EQ24" s="1"/>
  <c i="23" r="EO24"/>
  <c i="23" r="EN24"/>
  <c i="23" r="EO23"/>
  <c i="23" r="EN23"/>
  <c i="23" r="EP23" s="1"/>
  <c i="23" r="EQ23" s="1"/>
  <c i="23" r="EO22"/>
  <c i="23" r="EN22"/>
  <c i="23" r="EP22" s="1"/>
  <c i="23" r="EQ22" s="1"/>
  <c i="23" r="EP21"/>
  <c i="23" r="EQ21" s="1"/>
  <c i="23" r="EO21"/>
  <c i="23" r="EN21"/>
  <c i="23" r="EP20"/>
  <c i="23" r="EQ20" s="1"/>
  <c i="23" r="EO20"/>
  <c i="23" r="EN20"/>
  <c i="23" r="EI20"/>
  <c i="23" r="EH20"/>
  <c i="23" r="EG20"/>
  <c i="23" r="EF20"/>
  <c i="23" r="EE20"/>
  <c i="23" r="ED20"/>
  <c i="23" r="EC20"/>
  <c i="23" r="EB20"/>
  <c i="23" r="EA20"/>
  <c i="23" r="DZ20"/>
  <c i="23" r="DY20"/>
  <c i="23" r="DX20"/>
  <c i="23" r="DW20"/>
  <c i="23" r="CA20"/>
  <c i="23" r="BZ20"/>
  <c i="23" r="E20"/>
  <c i="23" r="D20"/>
  <c i="23" r="EQ19"/>
  <c i="23" r="EP19"/>
  <c i="23" r="EO19"/>
  <c i="23" r="EN19"/>
  <c i="23" r="EI19"/>
  <c i="23" r="EH19"/>
  <c i="23" r="EG19"/>
  <c i="23" r="EF19"/>
  <c i="23" r="EE19"/>
  <c i="23" r="ED19"/>
  <c i="23" r="EC19"/>
  <c i="23" r="EB19"/>
  <c i="23" r="EA19"/>
  <c i="23" r="DZ19"/>
  <c i="23" r="DY19"/>
  <c i="23" r="DX19"/>
  <c i="23" r="DW19"/>
  <c i="23" r="CA19"/>
  <c i="23" r="BZ19"/>
  <c i="23" r="E19"/>
  <c i="23" r="D19"/>
  <c i="23" r="EO18"/>
  <c i="23" r="EN18"/>
  <c i="23" r="EP18" s="1"/>
  <c i="23" r="EQ18" s="1"/>
  <c i="23" r="EI18"/>
  <c i="23" r="EH18"/>
  <c i="23" r="EG18"/>
  <c i="23" r="EF18"/>
  <c i="23" r="EE18"/>
  <c i="23" r="ED18"/>
  <c i="23" r="EC18"/>
  <c i="23" r="EB18"/>
  <c i="23" r="EA18"/>
  <c i="23" r="DZ18"/>
  <c i="23" r="DY18"/>
  <c i="23" r="DX18"/>
  <c i="23" r="DW18"/>
  <c i="23" r="CA18"/>
  <c i="23" r="BZ18"/>
  <c i="23" r="E18"/>
  <c i="23" r="D18"/>
  <c i="23" r="EQ17"/>
  <c i="23" r="EO17"/>
  <c i="23" r="EN17"/>
  <c i="23" r="EP17" s="1"/>
  <c i="23" r="EI17"/>
  <c i="23" r="EH17"/>
  <c i="23" r="EG17"/>
  <c i="23" r="EF17"/>
  <c i="23" r="EE17"/>
  <c i="23" r="ED17"/>
  <c i="23" r="EC17"/>
  <c i="23" r="EB17"/>
  <c i="23" r="EA17"/>
  <c i="23" r="DZ17"/>
  <c i="23" r="DY17"/>
  <c i="23" r="DX17"/>
  <c i="23" r="DW17"/>
  <c i="23" r="CA17"/>
  <c i="23" r="BZ17"/>
  <c i="23" r="E17"/>
  <c i="23" r="D17"/>
  <c i="23" r="DT16"/>
  <c i="23" r="DS16"/>
  <c i="23" r="DR16"/>
  <c i="23" r="DQ16"/>
  <c i="23" r="DP16"/>
  <c i="23" r="DO16"/>
  <c i="23" r="DN16"/>
  <c i="23" r="DM16"/>
  <c i="23" r="DL16"/>
  <c i="23" r="DK16"/>
  <c i="23" r="DJ16"/>
  <c i="23" r="DI16"/>
  <c i="23" r="DH16"/>
  <c i="23" r="DG16"/>
  <c i="23" r="DF16"/>
  <c i="23" r="DE16"/>
  <c i="23" r="DD16"/>
  <c i="23" r="DC16"/>
  <c i="23" r="DB16"/>
  <c i="23" r="DA16"/>
  <c i="23" r="CZ16"/>
  <c i="23" r="CY16"/>
  <c i="23" r="CX16"/>
  <c i="23" r="CW16"/>
  <c i="23" r="CV16"/>
  <c i="23" r="CU16"/>
  <c i="23" r="CT16"/>
  <c i="23" r="CS16"/>
  <c i="23" r="CR16"/>
  <c i="23" r="CQ16"/>
  <c i="23" r="CP16"/>
  <c i="23" r="CO16"/>
  <c i="23" r="CN16"/>
  <c i="23" r="CM16"/>
  <c i="23" r="CL16"/>
  <c i="23" r="CK16"/>
  <c i="23" r="CJ16"/>
  <c i="23" r="CI16"/>
  <c i="23" r="CH16"/>
  <c i="23" r="DJ15" s="1"/>
  <c i="23" r="CG16"/>
  <c i="23" r="CF16"/>
  <c a="1" i="23" r="DT15"/>
  <c a="1" i="23" r="DS15"/>
  <c a="1" i="23" r="DR15"/>
  <c i="23" r="DR15"/>
  <c a="1" i="23" r="DQ15"/>
  <c a="1" i="23" r="DP15"/>
  <c a="1" i="23" r="DO15"/>
  <c a="1" i="23" r="DN15"/>
  <c a="1" i="23" r="DM15"/>
  <c a="1" i="23" r="DL15"/>
  <c a="1" i="23" r="DK15"/>
  <c a="1" i="23" r="DJ15"/>
  <c a="1" i="23" r="DI15"/>
  <c a="1" i="23" r="DH15"/>
  <c a="1" i="23" r="DG15"/>
  <c a="1" i="23" r="DF15"/>
  <c a="1" i="23" r="DE15"/>
  <c a="1" i="23" r="DD15"/>
  <c a="1" i="23" r="DC15"/>
  <c a="1" i="23" r="DB15"/>
  <c i="23" r="DB15"/>
  <c a="1" i="23" r="DA15"/>
  <c a="1" i="23" r="CZ15"/>
  <c a="1" i="23" r="CY15"/>
  <c a="1" i="23" r="CX15"/>
  <c a="1" i="23" r="CW15"/>
  <c a="1" i="23" r="CV15"/>
  <c a="1" i="23" r="CU15"/>
  <c a="1" i="23" r="CT15"/>
  <c a="1" i="23" r="CS15"/>
  <c i="23" r="CS15"/>
  <c a="1" i="23" r="CR15"/>
  <c a="1" i="23" r="CQ15"/>
  <c a="1" i="23" r="CP15"/>
  <c a="1" i="23" r="CO15"/>
  <c a="1" i="23" r="CN15"/>
  <c a="1" i="23" r="CM15"/>
  <c a="1" i="23" r="CL15"/>
  <c a="1" i="23" r="CK15"/>
  <c i="23" r="CK15"/>
  <c a="1" i="23" r="CJ15"/>
  <c a="1" i="23" r="CI15"/>
  <c a="1" i="23" r="CH15"/>
  <c a="1" i="23" r="CG15"/>
  <c a="1" i="23" r="CF15"/>
  <c i="23" r="DT6"/>
  <c i="23" r="DS6"/>
  <c i="23" r="DR6"/>
  <c i="23" r="DQ6"/>
  <c i="23" r="DP6"/>
  <c i="23" r="DO6"/>
  <c i="23" r="DN6"/>
  <c i="23" r="DM6"/>
  <c i="23" r="DL6"/>
  <c i="23" r="DK6"/>
  <c i="23" r="DJ6"/>
  <c i="23" r="DI6"/>
  <c i="23" r="DH6"/>
  <c i="23" r="DG6"/>
  <c i="23" r="DF6"/>
  <c i="23" r="DE6"/>
  <c i="23" r="DD6"/>
  <c i="23" r="DC6"/>
  <c i="23" r="DB6"/>
  <c i="23" r="DA6"/>
  <c i="23" r="CZ6"/>
  <c i="23" r="CY6"/>
  <c i="23" r="CX6"/>
  <c i="23" r="CW6"/>
  <c i="23" r="CV6"/>
  <c i="23" r="CU6"/>
  <c i="23" r="CT6"/>
  <c i="23" r="CS6"/>
  <c i="23" r="CR6"/>
  <c i="23" r="CQ6"/>
  <c i="23" r="CP6"/>
  <c i="23" r="CO6"/>
  <c i="23" r="CN6"/>
  <c i="23" r="CM6"/>
  <c i="23" r="CL6"/>
  <c i="23" r="CK6"/>
  <c i="23" r="CJ6"/>
  <c i="23" r="CI6"/>
  <c i="23" r="CH6"/>
  <c i="23" r="CG6"/>
  <c i="23" r="CF6"/>
  <c i="23" r="DU6" s="1"/>
  <c i="23" r="CC4"/>
  <c i="23" r="DU2"/>
  <c i="22" r="EQ57"/>
  <c i="22" r="EO57"/>
  <c i="22" r="EN57"/>
  <c i="22" r="EP57" s="1"/>
  <c i="22" r="EQ56"/>
  <c i="22" r="EO56"/>
  <c i="22" r="EN56"/>
  <c i="22" r="EP56" s="1"/>
  <c i="22" r="EO55"/>
  <c i="22" r="EN55"/>
  <c i="22" r="EP55" s="1"/>
  <c i="22" r="EQ55" s="1"/>
  <c i="22" r="EO54"/>
  <c i="22" r="EN54"/>
  <c i="22" r="EP54" s="1"/>
  <c i="22" r="EQ54" s="1"/>
  <c i="22" r="EQ53"/>
  <c i="22" r="EO53"/>
  <c i="22" r="EN53"/>
  <c i="22" r="EP53" s="1"/>
  <c i="22" r="EQ52"/>
  <c i="22" r="EO52"/>
  <c i="22" r="EN52"/>
  <c i="22" r="EP52" s="1"/>
  <c i="22" r="EO51"/>
  <c i="22" r="EN51"/>
  <c i="22" r="EP51" s="1"/>
  <c i="22" r="EQ51" s="1"/>
  <c i="22" r="EO50"/>
  <c i="22" r="EN50"/>
  <c i="22" r="EP50" s="1"/>
  <c i="22" r="EQ50" s="1"/>
  <c i="22" r="EQ49"/>
  <c i="22" r="EO49"/>
  <c i="22" r="EN49"/>
  <c i="22" r="EP49" s="1"/>
  <c i="22" r="EQ48"/>
  <c i="22" r="EO48"/>
  <c i="22" r="EN48"/>
  <c i="22" r="EP48" s="1"/>
  <c i="22" r="EO47"/>
  <c i="22" r="EN47"/>
  <c i="22" r="EP47" s="1"/>
  <c i="22" r="EQ47" s="1"/>
  <c i="22" r="EO46"/>
  <c i="22" r="EN46"/>
  <c i="22" r="EP46" s="1"/>
  <c i="22" r="EQ46" s="1"/>
  <c i="22" r="EQ45"/>
  <c i="22" r="EO45"/>
  <c i="22" r="EN45"/>
  <c i="22" r="EP45" s="1"/>
  <c i="22" r="EQ44"/>
  <c i="22" r="EO44"/>
  <c i="22" r="EN44"/>
  <c i="22" r="EP44" s="1"/>
  <c i="22" r="EO43"/>
  <c i="22" r="EN43"/>
  <c i="22" r="EP43" s="1"/>
  <c i="22" r="EQ43" s="1"/>
  <c i="22" r="EO42"/>
  <c i="22" r="EN42"/>
  <c i="22" r="EP42" s="1"/>
  <c i="22" r="EQ42" s="1"/>
  <c i="22" r="EQ41"/>
  <c i="22" r="EO41"/>
  <c i="22" r="EN41"/>
  <c i="22" r="EP41" s="1"/>
  <c i="22" r="EQ40"/>
  <c i="22" r="EO40"/>
  <c i="22" r="EN40"/>
  <c i="22" r="EP40" s="1"/>
  <c i="22" r="EO39"/>
  <c i="22" r="EN39"/>
  <c i="22" r="EP39" s="1"/>
  <c i="22" r="EQ39" s="1"/>
  <c i="22" r="EO38"/>
  <c i="22" r="EN38"/>
  <c i="22" r="EP38" s="1"/>
  <c i="22" r="EQ38" s="1"/>
  <c i="22" r="EQ37"/>
  <c i="22" r="EO37"/>
  <c i="22" r="EN37"/>
  <c i="22" r="EP37" s="1"/>
  <c i="22" r="EQ36"/>
  <c i="22" r="EO36"/>
  <c i="22" r="EN36"/>
  <c i="22" r="EP36" s="1"/>
  <c i="22" r="EO35"/>
  <c i="22" r="EN35"/>
  <c i="22" r="EP35" s="1"/>
  <c i="22" r="EQ35" s="1"/>
  <c i="22" r="EO34"/>
  <c i="22" r="EN34"/>
  <c i="22" r="EP34" s="1"/>
  <c i="22" r="EQ34" s="1"/>
  <c i="22" r="EQ33"/>
  <c i="22" r="EO33"/>
  <c i="22" r="EN33"/>
  <c i="22" r="EP33" s="1"/>
  <c i="22" r="EQ32"/>
  <c i="22" r="EO32"/>
  <c i="22" r="EN32"/>
  <c i="22" r="EP32" s="1"/>
  <c i="22" r="EO31"/>
  <c i="22" r="EN31"/>
  <c i="22" r="EP31" s="1"/>
  <c i="22" r="EQ31" s="1"/>
  <c i="22" r="EO30"/>
  <c i="22" r="EN30"/>
  <c i="22" r="EP30" s="1"/>
  <c i="22" r="EQ30" s="1"/>
  <c i="22" r="EQ29"/>
  <c i="22" r="EO29"/>
  <c i="22" r="EN29"/>
  <c i="22" r="EP29" s="1"/>
  <c i="22" r="EQ28"/>
  <c i="22" r="EO28"/>
  <c i="22" r="EN28"/>
  <c i="22" r="EP28" s="1"/>
  <c i="22" r="EO27"/>
  <c i="22" r="EN27"/>
  <c i="22" r="EP27" s="1"/>
  <c i="22" r="EQ27" s="1"/>
  <c i="22" r="EO26"/>
  <c i="22" r="EN26"/>
  <c i="22" r="EP26" s="1"/>
  <c i="22" r="EQ26" s="1"/>
  <c i="22" r="EQ25"/>
  <c i="22" r="EO25"/>
  <c i="22" r="EN25"/>
  <c i="22" r="EP25" s="1"/>
  <c i="22" r="EQ24"/>
  <c i="22" r="EO24"/>
  <c i="22" r="EN24"/>
  <c i="22" r="EP24" s="1"/>
  <c i="22" r="EO23"/>
  <c i="22" r="EN23"/>
  <c i="22" r="EP23" s="1"/>
  <c i="22" r="EQ23" s="1"/>
  <c i="22" r="EO22"/>
  <c i="22" r="EN22"/>
  <c i="22" r="EP22" s="1"/>
  <c i="22" r="EQ22" s="1"/>
  <c i="22" r="EQ21"/>
  <c i="22" r="EO21"/>
  <c i="22" r="EN21"/>
  <c i="22" r="EP21" s="1"/>
  <c i="22" r="EQ20"/>
  <c i="22" r="EO20"/>
  <c i="22" r="EN20"/>
  <c i="22" r="EP20" s="1"/>
  <c i="22" r="EI20"/>
  <c i="22" r="EH20"/>
  <c i="22" r="EG20"/>
  <c i="22" r="EF20"/>
  <c i="22" r="EE20"/>
  <c i="22" r="ED20"/>
  <c i="22" r="EC20"/>
  <c i="22" r="EB20"/>
  <c i="22" r="EA20"/>
  <c i="22" r="DZ20"/>
  <c i="22" r="DY20"/>
  <c i="22" r="DX20"/>
  <c i="22" r="DW20"/>
  <c i="22" r="CA20"/>
  <c i="22" r="BZ20"/>
  <c i="22" r="E20"/>
  <c i="22" r="D20"/>
  <c i="22" r="EP19"/>
  <c i="22" r="EQ19" s="1"/>
  <c i="22" r="EO19"/>
  <c i="22" r="EN19"/>
  <c i="22" r="EI19"/>
  <c i="22" r="EH19"/>
  <c i="22" r="EG19"/>
  <c i="22" r="EF19"/>
  <c i="22" r="EE19"/>
  <c i="22" r="ED19"/>
  <c i="22" r="EC19"/>
  <c i="22" r="EB19"/>
  <c i="22" r="EA19"/>
  <c i="22" r="DZ19"/>
  <c i="22" r="DY19"/>
  <c i="22" r="DX19"/>
  <c i="22" r="DW19"/>
  <c i="22" r="CA19"/>
  <c i="22" r="BZ19"/>
  <c i="22" r="E19"/>
  <c i="22" r="D19"/>
  <c i="22" r="EO18"/>
  <c i="22" r="EN18"/>
  <c i="22" r="EP18" s="1"/>
  <c i="22" r="EQ18" s="1"/>
  <c i="22" r="EI18"/>
  <c i="22" r="EH18"/>
  <c i="22" r="EG18"/>
  <c i="22" r="EF18"/>
  <c i="22" r="EE18"/>
  <c i="22" r="ED18"/>
  <c i="22" r="EC18"/>
  <c i="22" r="EB18"/>
  <c i="22" r="EA18"/>
  <c i="22" r="DZ18"/>
  <c i="22" r="DY18"/>
  <c i="22" r="DX18"/>
  <c i="22" r="DW18"/>
  <c i="22" r="CA18"/>
  <c i="22" r="BZ18"/>
  <c i="22" r="E18"/>
  <c i="22" r="D18"/>
  <c i="22" r="EO17"/>
  <c i="22" r="EN17"/>
  <c i="22" r="EP17" s="1"/>
  <c i="22" r="EQ17" s="1"/>
  <c i="22" r="EI17"/>
  <c i="22" r="EH17"/>
  <c i="22" r="EG17"/>
  <c i="22" r="EF17"/>
  <c i="22" r="EE17"/>
  <c i="22" r="ED17"/>
  <c i="22" r="EC17"/>
  <c i="22" r="EB17"/>
  <c i="22" r="EA17"/>
  <c i="22" r="DZ17"/>
  <c i="22" r="DY17"/>
  <c i="22" r="DX17"/>
  <c i="22" r="DW17"/>
  <c i="22" r="CA17"/>
  <c i="22" r="BZ17"/>
  <c i="22" r="E17"/>
  <c i="22" r="D17"/>
  <c i="22" r="DT16"/>
  <c i="22" r="DS16"/>
  <c i="22" r="DR16"/>
  <c i="22" r="DQ16"/>
  <c i="22" r="DP16"/>
  <c i="22" r="DO16"/>
  <c i="22" r="DN16"/>
  <c i="22" r="DM16"/>
  <c i="22" r="DL16"/>
  <c i="22" r="DK16"/>
  <c i="22" r="DJ16"/>
  <c i="22" r="DI16"/>
  <c i="22" r="DH16"/>
  <c i="22" r="DG16"/>
  <c i="22" r="DF16"/>
  <c i="22" r="DE16"/>
  <c i="22" r="DD16"/>
  <c i="22" r="DC16"/>
  <c i="22" r="DB16"/>
  <c i="22" r="DA16"/>
  <c i="22" r="CZ16"/>
  <c i="22" r="CY16"/>
  <c i="22" r="CX16"/>
  <c i="22" r="CW16"/>
  <c i="22" r="CV16"/>
  <c i="22" r="CU16"/>
  <c i="22" r="CT16"/>
  <c i="22" r="CS16"/>
  <c i="22" r="CR16"/>
  <c i="22" r="CQ16"/>
  <c i="22" r="CP16"/>
  <c i="22" r="CO16"/>
  <c i="22" r="CN16"/>
  <c i="22" r="CM16"/>
  <c i="22" r="CL16"/>
  <c i="22" r="CK16"/>
  <c i="22" r="CJ16"/>
  <c i="22" r="CI16"/>
  <c i="22" r="CH16"/>
  <c i="22" r="DP15" s="1"/>
  <c i="22" r="CG16"/>
  <c i="22" r="CF16"/>
  <c a="1" i="22" r="DT15"/>
  <c a="1" i="22" r="DS15"/>
  <c a="1" i="22" r="DR15"/>
  <c i="22" r="DR15"/>
  <c a="1" i="22" r="DQ15"/>
  <c a="1" i="22" r="DP15"/>
  <c a="1" i="22" r="DO15"/>
  <c a="1" i="22" r="DN15"/>
  <c a="1" i="22" r="DM15"/>
  <c a="1" i="22" r="DL15"/>
  <c a="1" i="22" r="DK15"/>
  <c a="1" i="22" r="DJ15"/>
  <c i="22" r="DJ15"/>
  <c a="1" i="22" r="DI15"/>
  <c a="1" i="22" r="DH15"/>
  <c a="1" i="22" r="DG15"/>
  <c a="1" i="22" r="DF15"/>
  <c a="1" i="22" r="DE15"/>
  <c a="1" i="22" r="DD15"/>
  <c a="1" i="22" r="DC15"/>
  <c a="1" i="22" r="DB15"/>
  <c i="22" r="DB15"/>
  <c a="1" i="22" r="DA15"/>
  <c a="1" i="22" r="CZ15"/>
  <c a="1" i="22" r="CY15"/>
  <c a="1" i="22" r="CX15"/>
  <c a="1" i="22" r="CW15"/>
  <c a="1" i="22" r="CV15"/>
  <c a="1" i="22" r="CU15"/>
  <c a="1" i="22" r="CT15"/>
  <c i="22" r="CT15"/>
  <c a="1" i="22" r="CS15"/>
  <c a="1" i="22" r="CR15"/>
  <c a="1" i="22" r="CQ15"/>
  <c a="1" i="22" r="CP15"/>
  <c a="1" i="22" r="CO15"/>
  <c i="22" r="CO15"/>
  <c a="1" i="22" r="CN15"/>
  <c a="1" i="22" r="CM15"/>
  <c i="22" r="CM15"/>
  <c a="1" i="22" r="CL15"/>
  <c a="1" i="22" r="CK15"/>
  <c i="22" r="CK15"/>
  <c a="1" i="22" r="CJ15"/>
  <c a="1" i="22" r="CI15"/>
  <c i="22" r="CI15"/>
  <c a="1" i="22" r="CH15"/>
  <c a="1" i="22" r="CG15"/>
  <c i="22" r="CG15"/>
  <c a="1" i="22" r="CF15"/>
  <c i="22" r="DT6"/>
  <c i="22" r="DS6"/>
  <c i="22" r="DR6"/>
  <c i="22" r="DQ6"/>
  <c i="22" r="DP6"/>
  <c i="22" r="DO6"/>
  <c i="22" r="DN6"/>
  <c i="22" r="DM6"/>
  <c i="22" r="DL6"/>
  <c i="22" r="DK6"/>
  <c i="22" r="DJ6"/>
  <c i="22" r="DI6"/>
  <c i="22" r="DH6"/>
  <c i="22" r="DG6"/>
  <c i="22" r="DF6"/>
  <c i="22" r="DE6"/>
  <c i="22" r="DD6"/>
  <c i="22" r="DC6"/>
  <c i="22" r="DB6"/>
  <c i="22" r="DA6"/>
  <c i="22" r="CZ6"/>
  <c i="22" r="CY6"/>
  <c i="22" r="CX6"/>
  <c i="22" r="CW6"/>
  <c i="22" r="CV6"/>
  <c i="22" r="CU6"/>
  <c i="22" r="CT6"/>
  <c i="22" r="CS6"/>
  <c i="22" r="CR6"/>
  <c i="22" r="CQ6"/>
  <c i="22" r="CP6"/>
  <c i="22" r="CO6"/>
  <c i="22" r="CN6"/>
  <c i="22" r="CM6"/>
  <c i="22" r="CL6"/>
  <c i="22" r="CK6"/>
  <c i="22" r="CJ6"/>
  <c i="22" r="CI6"/>
  <c i="22" r="CH6"/>
  <c i="22" r="CG6"/>
  <c i="22" r="CF6"/>
  <c i="22" r="CC4"/>
  <c i="22" r="DU2"/>
  <c i="21" r="EO57"/>
  <c i="21" r="EN57"/>
  <c i="21" r="EP57" s="1"/>
  <c i="21" r="EQ57" s="1"/>
  <c i="21" r="EO56"/>
  <c i="21" r="EN56"/>
  <c i="21" r="EP56" s="1"/>
  <c i="21" r="EQ56" s="1"/>
  <c i="21" r="EO55"/>
  <c i="21" r="EN55"/>
  <c i="21" r="EP55" s="1"/>
  <c i="21" r="EQ55" s="1"/>
  <c i="21" r="EO54"/>
  <c i="21" r="EN54"/>
  <c i="21" r="EP54" s="1"/>
  <c i="21" r="EQ54" s="1"/>
  <c i="21" r="EO53"/>
  <c i="21" r="EN53"/>
  <c i="21" r="EP53" s="1"/>
  <c i="21" r="EQ53" s="1"/>
  <c i="21" r="EO52"/>
  <c i="21" r="EN52"/>
  <c i="21" r="EP52" s="1"/>
  <c i="21" r="EQ52" s="1"/>
  <c i="21" r="EO51"/>
  <c i="21" r="EN51"/>
  <c i="21" r="EP51" s="1"/>
  <c i="21" r="EQ51" s="1"/>
  <c i="21" r="EO50"/>
  <c i="21" r="EN50"/>
  <c i="21" r="EP50" s="1"/>
  <c i="21" r="EQ50" s="1"/>
  <c i="21" r="EO49"/>
  <c i="21" r="EN49"/>
  <c i="21" r="EP49" s="1"/>
  <c i="21" r="EQ49" s="1"/>
  <c i="21" r="EO48"/>
  <c i="21" r="EN48"/>
  <c i="21" r="EP48" s="1"/>
  <c i="21" r="EQ48" s="1"/>
  <c i="21" r="EO47"/>
  <c i="21" r="EN47"/>
  <c i="21" r="EP47" s="1"/>
  <c i="21" r="EQ47" s="1"/>
  <c i="21" r="EO46"/>
  <c i="21" r="EN46"/>
  <c i="21" r="EP46" s="1"/>
  <c i="21" r="EQ46" s="1"/>
  <c i="21" r="EO45"/>
  <c i="21" r="EN45"/>
  <c i="21" r="EP45" s="1"/>
  <c i="21" r="EQ45" s="1"/>
  <c i="21" r="EO44"/>
  <c i="21" r="EN44"/>
  <c i="21" r="EP44" s="1"/>
  <c i="21" r="EQ44" s="1"/>
  <c i="21" r="EO43"/>
  <c i="21" r="EN43"/>
  <c i="21" r="EP43" s="1"/>
  <c i="21" r="EQ43" s="1"/>
  <c i="21" r="EO42"/>
  <c i="21" r="EN42"/>
  <c i="21" r="EP42" s="1"/>
  <c i="21" r="EQ42" s="1"/>
  <c i="21" r="EO41"/>
  <c i="21" r="EN41"/>
  <c i="21" r="EP41" s="1"/>
  <c i="21" r="EQ41" s="1"/>
  <c i="21" r="EO40"/>
  <c i="21" r="EN40"/>
  <c i="21" r="EP40" s="1"/>
  <c i="21" r="EQ40" s="1"/>
  <c i="21" r="EO39"/>
  <c i="21" r="EN39"/>
  <c i="21" r="EP39" s="1"/>
  <c i="21" r="EQ39" s="1"/>
  <c i="21" r="EO38"/>
  <c i="21" r="EN38"/>
  <c i="21" r="EP38" s="1"/>
  <c i="21" r="EQ38" s="1"/>
  <c i="21" r="EO37"/>
  <c i="21" r="EN37"/>
  <c i="21" r="EP37" s="1"/>
  <c i="21" r="EQ37" s="1"/>
  <c i="21" r="EO36"/>
  <c i="21" r="EN36"/>
  <c i="21" r="EP36" s="1"/>
  <c i="21" r="EQ36" s="1"/>
  <c i="21" r="EO35"/>
  <c i="21" r="EN35"/>
  <c i="21" r="EP35" s="1"/>
  <c i="21" r="EQ35" s="1"/>
  <c i="21" r="EO34"/>
  <c i="21" r="EN34"/>
  <c i="21" r="EP34" s="1"/>
  <c i="21" r="EQ34" s="1"/>
  <c i="21" r="EO33"/>
  <c i="21" r="EN33"/>
  <c i="21" r="EP33" s="1"/>
  <c i="21" r="EQ33" s="1"/>
  <c i="21" r="EO32"/>
  <c i="21" r="EN32"/>
  <c i="21" r="EP32" s="1"/>
  <c i="21" r="EQ32" s="1"/>
  <c i="21" r="EO31"/>
  <c i="21" r="EN31"/>
  <c i="21" r="EP31" s="1"/>
  <c i="21" r="EQ31" s="1"/>
  <c i="21" r="EO30"/>
  <c i="21" r="EN30"/>
  <c i="21" r="EP30" s="1"/>
  <c i="21" r="EQ30" s="1"/>
  <c i="21" r="EO29"/>
  <c i="21" r="EN29"/>
  <c i="21" r="EP29" s="1"/>
  <c i="21" r="EQ29" s="1"/>
  <c i="21" r="EO28"/>
  <c i="21" r="EN28"/>
  <c i="21" r="EP28" s="1"/>
  <c i="21" r="EQ28" s="1"/>
  <c i="21" r="EO27"/>
  <c i="21" r="EN27"/>
  <c i="21" r="EP27" s="1"/>
  <c i="21" r="EQ27" s="1"/>
  <c i="21" r="EO26"/>
  <c i="21" r="EN26"/>
  <c i="21" r="EP26" s="1"/>
  <c i="21" r="EQ26" s="1"/>
  <c i="21" r="EO25"/>
  <c i="21" r="EN25"/>
  <c i="21" r="EP25" s="1"/>
  <c i="21" r="EQ25" s="1"/>
  <c i="21" r="EO24"/>
  <c i="21" r="EN24"/>
  <c i="21" r="EP24" s="1"/>
  <c i="21" r="EQ24" s="1"/>
  <c i="21" r="EO23"/>
  <c i="21" r="EN23"/>
  <c i="21" r="EP23" s="1"/>
  <c i="21" r="EQ23" s="1"/>
  <c i="21" r="EO22"/>
  <c i="21" r="EN22"/>
  <c i="21" r="EP22" s="1"/>
  <c i="21" r="EQ22" s="1"/>
  <c i="21" r="EO21"/>
  <c i="21" r="EN21"/>
  <c i="21" r="EP21" s="1"/>
  <c i="21" r="EQ21" s="1"/>
  <c i="21" r="EO20"/>
  <c i="21" r="EN20"/>
  <c i="21" r="EP20" s="1"/>
  <c i="21" r="EQ20" s="1"/>
  <c i="21" r="EI20"/>
  <c i="21" r="EH20"/>
  <c i="21" r="EG20"/>
  <c i="21" r="EF20"/>
  <c i="21" r="EE20"/>
  <c i="21" r="ED20"/>
  <c i="21" r="EC20"/>
  <c i="21" r="EB20"/>
  <c i="21" r="EA20"/>
  <c i="21" r="DZ20"/>
  <c i="21" r="DY20"/>
  <c i="21" r="DX20"/>
  <c i="21" r="DW20"/>
  <c i="21" r="CA20"/>
  <c i="21" r="BZ20"/>
  <c i="21" r="E20"/>
  <c i="21" r="D20"/>
  <c i="21" r="EP19"/>
  <c i="21" r="EQ19" s="1"/>
  <c i="21" r="EO19"/>
  <c i="21" r="EN19"/>
  <c i="21" r="EI19"/>
  <c i="21" r="EH19"/>
  <c i="21" r="EG19"/>
  <c i="21" r="EF19"/>
  <c i="21" r="EE19"/>
  <c i="21" r="ED19"/>
  <c i="21" r="EC19"/>
  <c i="21" r="EB19"/>
  <c i="21" r="EA19"/>
  <c i="21" r="DZ19"/>
  <c i="21" r="DY19"/>
  <c i="21" r="DX19"/>
  <c i="21" r="DW19"/>
  <c i="21" r="CA19"/>
  <c i="21" r="BZ19"/>
  <c i="21" r="E19"/>
  <c i="21" r="D19"/>
  <c i="21" r="EP18"/>
  <c i="21" r="EQ18" s="1"/>
  <c i="21" r="EO18"/>
  <c i="21" r="EN18"/>
  <c i="21" r="EI18"/>
  <c i="21" r="EH18"/>
  <c i="21" r="EG18"/>
  <c i="21" r="EF18"/>
  <c i="21" r="EE18"/>
  <c i="21" r="ED18"/>
  <c i="21" r="EC18"/>
  <c i="21" r="EB18"/>
  <c i="21" r="EA18"/>
  <c i="21" r="DZ18"/>
  <c i="21" r="DY18"/>
  <c i="21" r="CA18"/>
  <c i="21" r="BZ18"/>
  <c i="21" r="E18"/>
  <c i="21" r="D18"/>
  <c i="21" r="EP17"/>
  <c i="21" r="EQ17" s="1"/>
  <c i="21" r="EO17"/>
  <c i="21" r="EN17"/>
  <c i="21" r="EI17"/>
  <c i="21" r="EH17"/>
  <c i="21" r="EG17"/>
  <c i="21" r="EF17"/>
  <c i="21" r="EE17"/>
  <c i="21" r="EB17"/>
  <c i="21" r="EA17"/>
  <c i="21" r="DZ17"/>
  <c i="21" r="DY17"/>
  <c i="21" r="CA17"/>
  <c i="21" r="BZ17"/>
  <c i="21" r="E17"/>
  <c i="21" r="D17"/>
  <c i="21" r="DT16"/>
  <c i="21" r="DS16"/>
  <c i="21" r="DR16"/>
  <c i="21" r="DQ16"/>
  <c i="21" r="DP16"/>
  <c i="21" r="DO16"/>
  <c i="21" r="DN16"/>
  <c i="21" r="DM16"/>
  <c i="21" r="DL16"/>
  <c i="21" r="DK16"/>
  <c i="21" r="DJ16"/>
  <c i="21" r="DI16"/>
  <c i="21" r="DH16"/>
  <c i="21" r="DG16"/>
  <c i="21" r="DF16"/>
  <c i="21" r="DE16"/>
  <c i="21" r="DD16"/>
  <c i="21" r="DC16"/>
  <c i="21" r="DB16"/>
  <c i="21" r="DA16"/>
  <c i="21" r="CZ16"/>
  <c i="21" r="CY16"/>
  <c i="21" r="CX16"/>
  <c i="21" r="CW16"/>
  <c i="21" r="CV16"/>
  <c i="21" r="CU16"/>
  <c i="21" r="CT16"/>
  <c i="21" r="CS16"/>
  <c i="21" r="CR16"/>
  <c i="21" r="CQ16"/>
  <c i="21" r="CP16"/>
  <c i="21" r="CO16"/>
  <c i="21" r="CN16"/>
  <c i="21" r="CM16"/>
  <c i="21" r="CL16"/>
  <c i="21" r="CK16"/>
  <c i="21" r="CJ16"/>
  <c i="21" r="CI16"/>
  <c i="21" r="CH16"/>
  <c i="21" r="CG16"/>
  <c i="21" r="CF16"/>
  <c a="1" i="21" r="DT15"/>
  <c a="1" i="21" r="DS15"/>
  <c i="21" r="DS15"/>
  <c a="1" i="21" r="DR15"/>
  <c a="1" i="21" r="DQ15"/>
  <c i="21" r="DQ15"/>
  <c a="1" i="21" r="DP15"/>
  <c a="1" i="21" r="DO15"/>
  <c i="21" r="DO15"/>
  <c a="1" i="21" r="DN15"/>
  <c a="1" i="21" r="DM15"/>
  <c i="21" r="DM15"/>
  <c a="1" i="21" r="DL15"/>
  <c a="1" i="21" r="DK15"/>
  <c i="21" r="DK15"/>
  <c a="1" i="21" r="DJ15"/>
  <c a="1" i="21" r="DI15"/>
  <c i="21" r="DI15"/>
  <c a="1" i="21" r="DH15"/>
  <c a="1" i="21" r="DG15"/>
  <c i="21" r="DG15"/>
  <c a="1" i="21" r="DF15"/>
  <c a="1" i="21" r="DE15"/>
  <c i="21" r="DE15"/>
  <c a="1" i="21" r="DD15"/>
  <c a="1" i="21" r="DC15"/>
  <c i="21" r="DC15"/>
  <c a="1" i="21" r="DB15"/>
  <c a="1" i="21" r="DA15"/>
  <c i="21" r="DA15"/>
  <c a="1" i="21" r="CZ15"/>
  <c a="1" i="21" r="CY15"/>
  <c i="21" r="CY15"/>
  <c a="1" i="21" r="CX15"/>
  <c a="1" i="21" r="CW15"/>
  <c i="21" r="CW15"/>
  <c a="1" i="21" r="CV15"/>
  <c a="1" i="21" r="CU15"/>
  <c i="21" r="CU15"/>
  <c a="1" i="21" r="CT15"/>
  <c a="1" i="21" r="CS15"/>
  <c i="21" r="CS15"/>
  <c a="1" i="21" r="CR15"/>
  <c a="1" i="21" r="CQ15"/>
  <c i="21" r="CQ15"/>
  <c a="1" i="21" r="CP15"/>
  <c a="1" i="21" r="CO15"/>
  <c i="21" r="CO15"/>
  <c a="1" i="21" r="CN15"/>
  <c a="1" i="21" r="CM15"/>
  <c i="21" r="CM15"/>
  <c a="1" i="21" r="CL15"/>
  <c a="1" i="21" r="CK15"/>
  <c i="21" r="CK15"/>
  <c a="1" i="21" r="CJ15"/>
  <c a="1" i="21" r="CI15"/>
  <c i="21" r="CI15"/>
  <c a="1" i="21" r="CH15"/>
  <c a="1" i="21" r="CG15"/>
  <c i="21" r="CG15"/>
  <c a="1" i="21" r="CF15"/>
  <c i="21" r="DT6"/>
  <c i="21" r="DS6"/>
  <c i="21" r="DR6"/>
  <c i="21" r="DQ6"/>
  <c i="21" r="DP6"/>
  <c i="21" r="DO6"/>
  <c i="21" r="DN6"/>
  <c i="21" r="DM6"/>
  <c i="21" r="DL6"/>
  <c i="21" r="DK6"/>
  <c i="21" r="DJ6"/>
  <c i="21" r="DI6"/>
  <c i="21" r="DH6"/>
  <c i="21" r="DG6"/>
  <c i="21" r="DF6"/>
  <c i="21" r="DE6"/>
  <c i="21" r="DD6"/>
  <c i="21" r="DC6"/>
  <c i="21" r="DB6"/>
  <c i="21" r="DA6"/>
  <c i="21" r="CZ6"/>
  <c i="21" r="CY6"/>
  <c i="21" r="CX6"/>
  <c i="21" r="CW6"/>
  <c i="21" r="CV6"/>
  <c i="21" r="CU6"/>
  <c i="21" r="CT6"/>
  <c i="21" r="CS6"/>
  <c i="21" r="CR6"/>
  <c i="21" r="CQ6"/>
  <c i="21" r="CP6"/>
  <c i="21" r="CO6"/>
  <c i="21" r="CN6"/>
  <c i="21" r="CM6"/>
  <c i="21" r="CL6"/>
  <c i="21" r="CK6"/>
  <c i="21" r="CJ6"/>
  <c i="21" r="CI6"/>
  <c i="21" r="CH6"/>
  <c i="21" r="CG6"/>
  <c i="21" r="CF6"/>
  <c i="21" r="DU6" s="1"/>
  <c i="21" r="CC4"/>
  <c i="21" r="DU2"/>
  <c i="24" r="DT17"/>
  <c i="24" r="DD17"/>
  <c i="24" r="CN17"/>
  <c i="24" r="DO20"/>
  <c i="24" r="DK20"/>
  <c i="24" r="DG20"/>
  <c i="24" r="CY20"/>
  <c i="24" r="CU20"/>
  <c i="24" r="CQ20"/>
  <c i="24" r="DH17"/>
  <c i="24" r="DC17"/>
  <c i="24" r="CR17"/>
  <c i="24" r="DL17"/>
  <c i="24" r="CV17"/>
  <c i="24" r="CF17"/>
  <c i="24" r="DP19"/>
  <c i="24" r="DD19"/>
  <c i="24" r="CZ19"/>
  <c i="24" r="CV19"/>
  <c i="24" r="CN19"/>
  <c i="24" r="CF19"/>
  <c i="23" r="DT19"/>
  <c i="23" r="DP19"/>
  <c i="23" r="DL19"/>
  <c i="23" r="DH19"/>
  <c i="23" r="DD19"/>
  <c i="23" r="CZ19"/>
  <c i="23" r="CV19"/>
  <c i="23" r="CR19"/>
  <c i="23" r="CN19"/>
  <c i="23" r="CJ19"/>
  <c i="24" r="DS17"/>
  <c i="24" r="DO18"/>
  <c i="24" r="DG19"/>
  <c i="24" r="DC18"/>
  <c i="24" r="CY18"/>
  <c i="24" r="CU19"/>
  <c i="24" r="CQ17"/>
  <c i="24" r="CM17"/>
  <c i="24" r="DR20"/>
  <c i="23" r="DP20"/>
  <c i="23" r="DH20"/>
  <c i="23" r="CZ20"/>
  <c i="23" r="CR20"/>
  <c i="23" r="CJ20"/>
  <c i="23" r="DT18"/>
  <c i="23" r="DD18"/>
  <c i="23" r="CN18"/>
  <c i="23" r="DQ20"/>
  <c i="23" r="DM20"/>
  <c i="23" r="DI20"/>
  <c i="23" r="DE20"/>
  <c i="23" r="DA20"/>
  <c i="23" r="CW20"/>
  <c i="23" r="CS20"/>
  <c i="23" r="CO20"/>
  <c i="23" r="CK20"/>
  <c i="23" r="CF19"/>
  <c i="23" r="DH18"/>
  <c i="23" r="CR18"/>
  <c i="23" r="DQ17"/>
  <c i="23" r="DA17"/>
  <c i="23" r="DT17"/>
  <c i="23" r="DP17"/>
  <c i="23" r="DL17"/>
  <c i="23" r="DH17"/>
  <c i="23" r="DD17"/>
  <c i="23" r="CZ17"/>
  <c i="23" r="CV17"/>
  <c i="23" r="CR17"/>
  <c i="23" r="CN17"/>
  <c i="23" r="CJ17"/>
  <c i="23" r="CF17"/>
  <c i="23" r="DT20"/>
  <c i="23" r="DL20"/>
  <c i="23" r="DD20"/>
  <c i="23" r="CV20"/>
  <c i="23" r="CN20"/>
  <c i="23" r="CF20"/>
  <c i="23" r="DQ19"/>
  <c i="23" r="DI19"/>
  <c i="23" r="DA19"/>
  <c i="23" r="CS19"/>
  <c i="23" r="CK19"/>
  <c i="23" r="DQ18"/>
  <c i="23" r="DL18"/>
  <c i="23" r="DA18"/>
  <c i="23" r="CV18"/>
  <c i="23" r="CK18"/>
  <c i="23" r="CF18"/>
  <c i="23" r="DE17"/>
  <c i="23" r="CO17"/>
  <c i="23" r="CQ19"/>
  <c i="23" r="CZ18"/>
  <c i="23" r="CS17"/>
  <c i="23" r="DO19"/>
  <c i="23" r="DP18"/>
  <c i="23" r="DI17"/>
  <c i="23" r="DM18"/>
  <c i="23" r="CW18"/>
  <c i="23" r="CK17"/>
  <c i="23" r="CG18"/>
  <c i="22" r="DT20"/>
  <c i="22" r="DP20"/>
  <c i="22" r="DL20"/>
  <c i="22" r="DH20"/>
  <c i="22" r="DD20"/>
  <c i="22" r="CZ20"/>
  <c i="22" r="CV20"/>
  <c i="22" r="CR20"/>
  <c i="22" r="CN20"/>
  <c i="22" r="CJ20"/>
  <c i="22" r="CF20"/>
  <c i="23" r="DB20"/>
  <c i="23" r="DG19"/>
  <c i="23" r="DJ18"/>
  <c i="23" r="CO18"/>
  <c i="23" r="DC17"/>
  <c i="23" r="CH17"/>
  <c i="22" r="DI20"/>
  <c i="22" r="CS20"/>
  <c i="22" r="DQ19"/>
  <c i="22" r="DM19"/>
  <c i="22" r="DI19"/>
  <c i="22" r="DE19"/>
  <c i="22" r="DA19"/>
  <c i="22" r="CW19"/>
  <c i="22" r="CS19"/>
  <c i="22" r="CO19"/>
  <c i="22" r="CK19"/>
  <c i="22" r="CG19"/>
  <c i="23" r="CT20"/>
  <c i="23" r="CY19"/>
  <c i="23" r="CX17"/>
  <c i="22" r="DM20"/>
  <c i="22" r="DP19"/>
  <c i="22" r="CZ19"/>
  <c i="22" r="CJ19"/>
  <c i="22" r="DE18"/>
  <c i="22" r="CO18"/>
  <c i="21" r="BE20"/>
  <c i="21" r="BA20"/>
  <c i="21" r="AW20"/>
  <c i="21" r="AS20"/>
  <c i="21" r="AO20"/>
  <c i="21" r="AK20"/>
  <c i="21" r="AG20"/>
  <c i="21" r="AC20"/>
  <c i="21" r="Y20"/>
  <c i="21" r="U20"/>
  <c i="21" r="Q20"/>
  <c i="21" r="M20"/>
  <c i="21" r="I20"/>
  <c i="22" r="DL19"/>
  <c i="22" r="CV19"/>
  <c i="22" r="CF19"/>
  <c i="22" r="DQ18"/>
  <c i="22" r="DA18"/>
  <c i="22" r="CK18"/>
  <c i="22" r="DQ20"/>
  <c i="22" r="DM17"/>
  <c i="22" r="DI17"/>
  <c i="22" r="DE17"/>
  <c i="22" r="DA20"/>
  <c i="22" r="CW17"/>
  <c i="22" r="CS17"/>
  <c i="22" r="CO17"/>
  <c i="22" r="CK20"/>
  <c i="22" r="CG17"/>
  <c i="21" r="BE19"/>
  <c i="21" r="BA19"/>
  <c i="21" r="AW19"/>
  <c i="21" r="AS19"/>
  <c i="21" r="AO19"/>
  <c i="21" r="AK19"/>
  <c i="21" r="AG19"/>
  <c i="21" r="AC19"/>
  <c i="21" r="Y19"/>
  <c i="21" r="U19"/>
  <c i="21" r="Q19"/>
  <c i="21" r="M19"/>
  <c i="21" r="I19"/>
  <c i="23" r="DE18"/>
  <c i="23" r="DJ20"/>
  <c i="23" r="CT18"/>
  <c i="22" r="CG20"/>
  <c i="22" r="DH19"/>
  <c i="22" r="CR19"/>
  <c i="22" r="DM18"/>
  <c i="22" r="CW18"/>
  <c i="22" r="CG18"/>
  <c i="21" r="BG20"/>
  <c i="21" r="BC20"/>
  <c i="21" r="AY20"/>
  <c i="21" r="AU20"/>
  <c i="21" r="AQ20"/>
  <c i="21" r="AM20"/>
  <c i="21" r="AI20"/>
  <c i="21" r="AE20"/>
  <c i="21" r="AA20"/>
  <c i="21" r="W20"/>
  <c i="21" r="S20"/>
  <c i="21" r="O20"/>
  <c i="21" r="K20"/>
  <c i="21" r="G20"/>
  <c i="21" r="BE18"/>
  <c i="21" r="BA18"/>
  <c i="21" r="AW18"/>
  <c i="21" r="AS18"/>
  <c i="21" r="AO18"/>
  <c i="21" r="AK18"/>
  <c i="21" r="AG18"/>
  <c i="21" r="AC18"/>
  <c i="21" r="Y18"/>
  <c i="21" r="U18"/>
  <c i="21" r="Q18"/>
  <c i="21" r="M18"/>
  <c i="21" r="I18"/>
  <c i="23" r="DS17"/>
  <c i="22" r="DD19"/>
  <c i="22" r="DI18"/>
  <c i="21" r="AU19"/>
  <c i="21" r="AE19"/>
  <c i="21" r="S19"/>
  <c i="21" r="K19"/>
  <c i="21" r="AY18"/>
  <c i="21" r="AI18"/>
  <c i="21" r="S18"/>
  <c i="21" r="BE17"/>
  <c i="21" r="AU17"/>
  <c i="21" r="AO17"/>
  <c i="21" r="AE17"/>
  <c i="22" r="CW20"/>
  <c i="21" r="CY20"/>
  <c i="21" r="AI19"/>
  <c i="21" r="AE18"/>
  <c i="21" r="DR17"/>
  <c i="21" r="CW17"/>
  <c i="21" r="BA17"/>
  <c i="21" r="AQ17"/>
  <c i="21" r="AA17"/>
  <c i="21" r="O17"/>
  <c i="21" r="DT20"/>
  <c i="21" r="DH20"/>
  <c i="21" r="CV20"/>
  <c i="21" r="CN20"/>
  <c i="22" r="CN19"/>
  <c i="22" r="CS18"/>
  <c i="22" r="CQ17"/>
  <c i="22" r="DR17"/>
  <c i="22" r="DJ17"/>
  <c i="22" r="DB20"/>
  <c i="22" r="CT17"/>
  <c i="22" r="CL20"/>
  <c i="21" r="BG19"/>
  <c i="21" r="AQ19"/>
  <c i="21" r="AA19"/>
  <c i="21" r="BC18"/>
  <c i="21" r="AM18"/>
  <c i="21" r="W18"/>
  <c i="21" r="G18"/>
  <c i="21" r="AY17"/>
  <c i="21" r="AS17"/>
  <c i="21" r="AI17"/>
  <c i="21" r="AC17"/>
  <c i="21" r="Y17"/>
  <c i="21" r="U17"/>
  <c i="21" r="Q17"/>
  <c i="21" r="M17"/>
  <c i="21" r="I17"/>
  <c i="22" r="DG17"/>
  <c i="21" r="CI20"/>
  <c i="21" r="AY19"/>
  <c i="21" r="O18"/>
  <c i="21" r="DM17"/>
  <c i="21" r="CL17"/>
  <c i="21" r="BG17"/>
  <c i="21" r="AK17"/>
  <c i="21" r="W17"/>
  <c i="21" r="K17"/>
  <c i="21" r="DP20"/>
  <c i="21" r="DD20"/>
  <c i="21" r="CZ20"/>
  <c i="21" r="CJ20"/>
  <c i="23" r="CJ18"/>
  <c i="22" r="DR20"/>
  <c i="22" r="DO17"/>
  <c i="22" r="CI17"/>
  <c i="21" r="BC19"/>
  <c i="21" r="AM19"/>
  <c i="21" r="W19"/>
  <c i="21" r="O19"/>
  <c i="21" r="G19"/>
  <c i="21" r="BG18"/>
  <c i="21" r="AQ18"/>
  <c i="21" r="AA18"/>
  <c i="21" r="K18"/>
  <c i="21" r="DN17"/>
  <c i="21" r="CX17"/>
  <c i="21" r="BC17"/>
  <c i="21" r="AW17"/>
  <c i="21" r="AM17"/>
  <c i="21" r="AG17"/>
  <c i="22" r="DT19"/>
  <c i="21" r="DO20"/>
  <c i="21" r="AU18"/>
  <c i="21" r="DB17"/>
  <c i="21" r="S17"/>
  <c i="21" r="G17"/>
  <c i="21" r="DL20"/>
  <c i="21" r="CR20"/>
  <c i="21" r="CF20"/>
  <c i="21" r="DS20"/>
  <c i="21" r="DG20"/>
  <c i="21" r="DC20"/>
  <c i="21" r="CQ20"/>
  <c i="21" r="CM20"/>
  <c i="21" r="DH18"/>
  <c i="21" r="CV19"/>
  <c i="21" r="DT19"/>
  <c i="21" r="DD17"/>
  <c i="21" r="CN17"/>
  <c i="21" l="1" r="AT18"/>
  <c i="21" r="AF17"/>
  <c i="21" r="AL17"/>
  <c i="21" r="AV17"/>
  <c i="21" r="BB17"/>
  <c i="21" r="Z18"/>
  <c i="21" r="AP18"/>
  <c i="21" r="BF18"/>
  <c i="21" r="F19"/>
  <c i="21" r="N19"/>
  <c i="21" r="V19"/>
  <c i="21" r="AL19"/>
  <c i="21" r="BB19"/>
  <c i="21" r="AJ17"/>
  <c i="21" r="BF17"/>
  <c i="21" r="AX19"/>
  <c i="21" r="AB17"/>
  <c i="21" r="AH17"/>
  <c i="21" r="AR17"/>
  <c i="21" r="AX17"/>
  <c i="21" r="AL18"/>
  <c i="21" r="BB18"/>
  <c i="21" r="Z19"/>
  <c i="21" r="AP19"/>
  <c i="21" r="BF19"/>
  <c i="21" r="AP17"/>
  <c i="21" r="AZ17"/>
  <c i="21" r="AD18"/>
  <c i="21" r="AH19"/>
  <c i="21" r="AD17"/>
  <c i="21" r="AN17"/>
  <c i="21" r="AT17"/>
  <c i="21" r="BD17"/>
  <c i="21" r="AH18"/>
  <c i="21" r="AX18"/>
  <c i="21" r="J19"/>
  <c i="21" r="R19"/>
  <c i="21" r="AD19"/>
  <c i="21" r="AT19"/>
  <c i="21" r="X18"/>
  <c i="21" r="AB18"/>
  <c i="21" r="AF18"/>
  <c i="21" r="AJ18"/>
  <c i="21" r="AN18"/>
  <c i="21" r="AR18"/>
  <c i="21" r="AV18"/>
  <c i="21" r="AZ18"/>
  <c i="21" r="BD18"/>
  <c i="21" r="F20"/>
  <c i="21" r="J20"/>
  <c i="21" r="N20"/>
  <c i="21" r="R20"/>
  <c i="21" r="V20"/>
  <c i="21" r="Z20"/>
  <c i="21" r="AD20"/>
  <c i="21" r="AH20"/>
  <c i="21" r="AL20"/>
  <c i="21" r="AP20"/>
  <c i="21" r="AT20"/>
  <c i="21" r="AX20"/>
  <c i="21" r="BB20"/>
  <c i="21" r="BF20"/>
  <c i="21" r="H19"/>
  <c i="21" r="L19"/>
  <c i="21" r="P19"/>
  <c i="21" r="T19"/>
  <c i="21" r="X19"/>
  <c i="21" r="AB19"/>
  <c i="21" r="AF19"/>
  <c i="21" r="AJ19"/>
  <c i="21" r="AN19"/>
  <c i="21" r="AR19"/>
  <c i="21" r="AV19"/>
  <c i="21" r="AZ19"/>
  <c i="21" r="BD19"/>
  <c i="22" r="CG5"/>
  <c i="22" r="CS5"/>
  <c i="22" r="CW5"/>
  <c i="22" r="DI5"/>
  <c i="22" r="DM5"/>
  <c i="21" r="H20"/>
  <c i="21" r="L20"/>
  <c i="21" r="P20"/>
  <c i="21" r="T20"/>
  <c i="21" r="X20"/>
  <c i="21" r="AB20"/>
  <c i="21" r="AF20"/>
  <c i="21" r="AJ20"/>
  <c i="21" r="AN20"/>
  <c i="21" r="AR20"/>
  <c i="21" r="AV20"/>
  <c i="21" r="AZ20"/>
  <c i="21" r="BD20"/>
  <c i="23" r="CK5"/>
  <c i="23" r="CF5"/>
  <c i="23" r="CJ5"/>
  <c i="23" r="CN5"/>
  <c i="23" r="CR5"/>
  <c i="23" r="CV5"/>
  <c i="23" r="CZ5"/>
  <c i="23" r="DD5"/>
  <c i="23" r="DH5"/>
  <c i="23" r="DL5"/>
  <c i="23" r="DP5"/>
  <c i="23" r="DT5"/>
  <c i="23" r="DA5"/>
  <c i="23" r="DQ5"/>
  <c i="21" r="CF15"/>
  <c i="21" r="CJ15"/>
  <c i="21" r="CN15"/>
  <c i="21" r="CP15"/>
  <c i="21" r="CR15"/>
  <c i="21" r="CT15"/>
  <c i="21" r="CV15"/>
  <c i="21" r="CX15"/>
  <c i="21" r="CZ15"/>
  <c i="21" r="DB15"/>
  <c i="21" r="DD15"/>
  <c i="21" r="DF15"/>
  <c i="21" r="DH15"/>
  <c i="21" r="DJ15"/>
  <c i="21" r="DL15"/>
  <c i="21" r="DN15"/>
  <c i="21" r="DP15"/>
  <c i="21" r="DR15"/>
  <c i="21" r="DT15"/>
  <c i="21" r="CH15"/>
  <c i="21" r="CL15"/>
  <c i="22" r="DT15"/>
  <c i="22" r="DL15"/>
  <c i="22" r="DD15"/>
  <c i="22" r="CV15"/>
  <c i="22" r="DN15"/>
  <c i="22" r="DF15"/>
  <c i="22" r="CX15"/>
  <c i="22" r="CP15"/>
  <c i="22" r="CN15"/>
  <c i="22" r="CL15"/>
  <c i="22" r="CJ15"/>
  <c i="22" r="CH15"/>
  <c i="22" r="CF15"/>
  <c i="22" r="DU6"/>
  <c i="22" r="CR15"/>
  <c i="22" r="CZ15"/>
  <c i="22" r="DH15"/>
  <c i="23" r="DT15"/>
  <c i="23" r="DD15"/>
  <c i="23" r="CU15"/>
  <c i="23" r="CM15"/>
  <c i="23" r="DL15"/>
  <c i="23" r="CQ15"/>
  <c i="23" r="CI15"/>
  <c i="22" r="DS15"/>
  <c i="22" r="DQ15"/>
  <c i="22" r="DO15"/>
  <c i="22" r="DM15"/>
  <c i="22" r="DK15"/>
  <c i="22" r="DI15"/>
  <c i="22" r="DG15"/>
  <c i="22" r="DE15"/>
  <c i="22" r="DC15"/>
  <c i="22" r="DA15"/>
  <c i="22" r="CY15"/>
  <c i="22" r="CW15"/>
  <c i="22" r="CU15"/>
  <c i="22" r="CS15"/>
  <c i="22" r="CQ15"/>
  <c i="23" r="CG15"/>
  <c i="23" r="CO15"/>
  <c i="23" r="CW15"/>
  <c i="23" r="DN15"/>
  <c i="23" r="DF15"/>
  <c i="23" r="CX15"/>
  <c i="23" r="CV15"/>
  <c i="23" r="CT15"/>
  <c i="23" r="CR15"/>
  <c i="23" r="CP15"/>
  <c i="23" r="CN15"/>
  <c i="23" r="CL15"/>
  <c i="23" r="CJ15"/>
  <c i="23" r="CH15"/>
  <c i="23" r="CF15"/>
  <c i="23" r="DP15"/>
  <c i="23" r="DH15"/>
  <c i="23" r="CZ15"/>
  <c i="23" r="DS15"/>
  <c i="23" r="DQ15"/>
  <c i="23" r="DO15"/>
  <c i="23" r="DM15"/>
  <c i="23" r="DK15"/>
  <c i="23" r="DI15"/>
  <c i="23" r="DG15"/>
  <c i="23" r="DE15"/>
  <c i="23" r="DC15"/>
  <c i="23" r="DA15"/>
  <c i="23" r="CY15"/>
  <c i="24" r="DU6"/>
  <c i="24" r="CF15"/>
  <c i="24" r="CN15"/>
  <c i="24" r="CV15"/>
  <c i="24" r="DD15"/>
  <c i="24" r="DL15"/>
  <c i="24" r="CJ15"/>
  <c i="24" r="CR15"/>
  <c i="24" r="CZ15"/>
  <c i="24" r="DH15"/>
  <c i="24" r="DP15"/>
  <c i="24" r="CG15"/>
  <c i="24" r="CI15"/>
  <c i="24" r="CK15"/>
  <c i="24" r="CM15"/>
  <c i="24" r="CO15"/>
  <c i="24" r="CQ15"/>
  <c i="24" r="CS15"/>
  <c i="24" r="CU15"/>
  <c i="24" r="CW15"/>
  <c i="24" r="CY15"/>
  <c i="24" r="DA15"/>
  <c i="24" r="DC15"/>
  <c i="24" r="DE15"/>
  <c i="24" r="DG15"/>
  <c i="24" r="DI15"/>
  <c i="24" r="DK15"/>
  <c i="24" r="DM15"/>
  <c i="24" r="DO15"/>
  <c i="24" r="DQ15"/>
  <c i="24" r="DS15"/>
  <c i="22" r="S17"/>
  <c i="22" r="AU18"/>
  <c i="22" r="AM17"/>
  <c i="22" r="BC17"/>
  <c i="22" r="AM19"/>
  <c i="22" r="I17"/>
  <c i="22" r="Q17"/>
  <c i="22" r="Y17"/>
  <c i="22" r="AI17"/>
  <c i="22" r="AY17"/>
  <c i="22" r="W18"/>
  <c i="22" r="BC18"/>
  <c i="22" r="O17"/>
  <c i="22" r="AQ17"/>
  <c i="22" r="AO17"/>
  <c i="22" r="BE17"/>
  <c i="22" r="AI18"/>
  <c i="22" r="K19"/>
  <c i="22" r="AE19"/>
  <c i="22" r="I20"/>
  <c i="22" r="Q20"/>
  <c i="22" r="Y20"/>
  <c i="22" r="AG20"/>
  <c i="22" r="AO20"/>
  <c i="22" r="AW20"/>
  <c i="21" r="CV18"/>
  <c i="21" r="CK19"/>
  <c i="21" r="CS19"/>
  <c i="21" r="DA19"/>
  <c i="21" r="DI19"/>
  <c i="21" r="DQ19"/>
  <c i="21" r="DM18"/>
  <c i="21" r="CH19"/>
  <c i="21" r="CL18"/>
  <c i="21" r="CT20"/>
  <c i="21" r="CX19"/>
  <c i="21" r="DB18"/>
  <c i="21" r="DJ20"/>
  <c i="21" r="DN19"/>
  <c i="21" r="DR18"/>
  <c i="21" r="CZ17"/>
  <c i="21" r="CJ18"/>
  <c i="21" r="CF19"/>
  <c i="21" r="CN19"/>
  <c i="21" r="CI18"/>
  <c i="21" r="CM17"/>
  <c i="21" r="CU19"/>
  <c i="21" r="CY18"/>
  <c i="21" r="DC17"/>
  <c i="21" r="DK19"/>
  <c i="21" r="DO18"/>
  <c i="21" r="DS17"/>
  <c i="21" r="CV17"/>
  <c i="21" r="DQ17"/>
  <c i="21" r="DI18"/>
  <c i="21" r="DP19"/>
  <c i="22" r="CI20"/>
  <c i="22" r="CM18"/>
  <c i="22" r="CQ18"/>
  <c i="22" r="CU18"/>
  <c i="22" r="CY18"/>
  <c i="22" r="DC17"/>
  <c i="22" r="DK20"/>
  <c i="22" r="DO19"/>
  <c i="22" r="DS18"/>
  <c i="22" r="CL17"/>
  <c i="23" r="CI17"/>
  <c i="23" r="CM17"/>
  <c i="22" r="CL18"/>
  <c i="22" r="CT20"/>
  <c i="22" r="CX20"/>
  <c i="22" r="DF20"/>
  <c i="22" r="DJ19"/>
  <c i="22" r="DN18"/>
  <c i="22" r="CP17"/>
  <c i="22" r="CF17"/>
  <c i="22" r="CV17"/>
  <c i="22" r="DL17"/>
  <c i="22" r="DE20"/>
  <c i="22" r="CK17"/>
  <c i="22" r="CJ18"/>
  <c i="22" r="CZ18"/>
  <c i="22" r="DP18"/>
  <c i="23" r="CH20"/>
  <c i="23" r="CL19"/>
  <c i="23" r="CP20"/>
  <c i="23" r="CT17"/>
  <c i="23" r="DB19"/>
  <c i="23" r="DF20"/>
  <c i="23" r="DJ17"/>
  <c i="23" r="DR19"/>
  <c i="23" r="CL20"/>
  <c i="23" r="CU20"/>
  <c i="23" r="DC20"/>
  <c i="23" r="DK20"/>
  <c i="23" r="DS20"/>
  <c i="23" r="CU17"/>
  <c i="23" r="DK19"/>
  <c i="23" r="CW17"/>
  <c i="23" r="DI18"/>
  <c i="23" r="DE19"/>
  <c i="24" r="CH20"/>
  <c i="24" r="CL20"/>
  <c i="24" r="CP20"/>
  <c i="24" r="CT20"/>
  <c i="24" r="CX20"/>
  <c i="24" r="DB20"/>
  <c i="24" r="DF20"/>
  <c i="24" r="DJ20"/>
  <c i="24" r="DN20"/>
  <c i="24" r="CI20"/>
  <c i="24" r="CK20"/>
  <c i="24" r="CO19"/>
  <c i="24" r="CS17"/>
  <c i="24" r="DA20"/>
  <c i="24" r="DE19"/>
  <c i="24" r="DI17"/>
  <c i="24" r="DQ20"/>
  <c i="24" r="DR17"/>
  <c i="24" r="DS18"/>
  <c i="24" r="CM20"/>
  <c i="24" r="DS20"/>
  <c i="24" r="CK18"/>
  <c i="24" r="DQ18"/>
  <c i="24" r="CF18"/>
  <c i="24" r="CN18"/>
  <c i="24" r="CV20"/>
  <c i="24" r="DD20"/>
  <c i="24" r="DH18"/>
  <c i="24" r="DP18"/>
  <c i="24" r="CU17"/>
  <c i="24" r="CG18"/>
  <c i="24" r="DM18"/>
  <c i="24" r="CY19"/>
  <c i="24" r="DL20"/>
  <c i="24" r="CZ17"/>
  <c i="24" r="DR18"/>
  <c i="24" r="DL19"/>
  <c i="24" r="CR19"/>
  <c i="24" r="DL18"/>
  <c i="24" r="DK17"/>
  <c i="24" r="CJ19"/>
  <c i="22" r="K18"/>
  <c i="22" r="AQ18"/>
  <c i="22" r="G19"/>
  <c i="22" r="W19"/>
  <c i="22" r="K17"/>
  <c i="22" r="AK17"/>
  <c i="22" r="AQ19"/>
  <c i="22" r="AI19"/>
  <c i="22" r="I18"/>
  <c i="22" r="Q18"/>
  <c i="22" r="Y18"/>
  <c i="22" r="AG18"/>
  <c i="22" r="AO18"/>
  <c i="22" r="AW18"/>
  <c i="22" r="BE18"/>
  <c i="22" r="K20"/>
  <c i="22" r="S20"/>
  <c i="22" r="AA20"/>
  <c i="22" r="AI20"/>
  <c i="22" r="AQ20"/>
  <c i="22" r="AY20"/>
  <c i="22" r="BG20"/>
  <c i="22" r="M19"/>
  <c i="22" r="U19"/>
  <c i="22" r="AC19"/>
  <c i="22" r="AK19"/>
  <c i="22" r="AS19"/>
  <c i="22" r="BA19"/>
  <c i="22" r="BE20"/>
  <c i="21" r="CG20"/>
  <c i="21" r="CO20"/>
  <c i="21" r="CW20"/>
  <c i="21" r="DE20"/>
  <c i="21" r="DM20"/>
  <c i="21" r="CS17"/>
  <c i="21" r="CO18"/>
  <c i="21" r="CR19"/>
  <c i="21" r="DD18"/>
  <c i="21" r="CH18"/>
  <c i="21" r="CP20"/>
  <c i="21" r="CT19"/>
  <c i="21" r="CX18"/>
  <c i="21" r="DF20"/>
  <c i="21" r="DJ19"/>
  <c i="21" r="DN18"/>
  <c i="21" r="CJ17"/>
  <c i="21" r="DE17"/>
  <c i="21" r="CR18"/>
  <c i="21" r="DL19"/>
  <c i="21" r="CQ19"/>
  <c i="21" r="CU18"/>
  <c i="21" r="CY17"/>
  <c i="21" r="DG19"/>
  <c i="21" r="DK18"/>
  <c i="21" r="DO17"/>
  <c i="21" r="DA17"/>
  <c i="21" r="CK18"/>
  <c i="21" r="DQ18"/>
  <c i="21" r="CU20"/>
  <c i="22" r="CI18"/>
  <c i="22" r="CM20"/>
  <c i="22" r="CQ20"/>
  <c i="22" r="CU17"/>
  <c i="22" r="DC19"/>
  <c i="22" r="DG19"/>
  <c i="22" r="DK19"/>
  <c i="22" r="DO20"/>
  <c i="22" r="DS20"/>
  <c i="22" r="DB17"/>
  <c i="23" r="CI19"/>
  <c i="23" r="CM20"/>
  <c i="22" r="CH19"/>
  <c i="22" r="CH20"/>
  <c i="22" r="CP20"/>
  <c i="22" r="CT19"/>
  <c i="22" r="CX18"/>
  <c i="22" r="DF19"/>
  <c i="22" r="DJ18"/>
  <c i="22" r="DR19"/>
  <c i="22" r="CX17"/>
  <c i="22" r="CJ17"/>
  <c i="22" r="CZ17"/>
  <c i="22" r="DP17"/>
  <c i="22" r="DA17"/>
  <c i="22" r="CN18"/>
  <c i="22" r="DD18"/>
  <c i="22" r="DT18"/>
  <c i="23" r="CL17"/>
  <c i="23" r="CP17"/>
  <c i="23" r="CX19"/>
  <c i="23" r="DB17"/>
  <c i="23" r="DF17"/>
  <c i="23" r="DN19"/>
  <c i="23" r="DR17"/>
  <c i="23" r="DR20"/>
  <c i="23" r="CU18"/>
  <c i="23" r="DC18"/>
  <c i="23" r="DK18"/>
  <c i="23" r="DS18"/>
  <c i="23" r="DK17"/>
  <c i="23" r="DS19"/>
  <c i="23" r="DG17"/>
  <c i="23" r="CG19"/>
  <c i="23" r="DM19"/>
  <c i="24" r="CH19"/>
  <c i="24" r="CL18"/>
  <c i="24" r="CP17"/>
  <c i="24" r="CT17"/>
  <c i="24" r="CX19"/>
  <c i="24" r="DB18"/>
  <c i="24" r="DF19"/>
  <c i="24" r="DJ17"/>
  <c i="24" r="DN19"/>
  <c i="24" r="CI19"/>
  <c i="24" r="CG20"/>
  <c i="24" r="CK19"/>
  <c i="24" r="CO17"/>
  <c i="24" r="CW20"/>
  <c i="24" r="DA19"/>
  <c i="24" r="DE17"/>
  <c i="24" r="DM20"/>
  <c i="24" r="DQ19"/>
  <c i="24" r="CM18"/>
  <c i="24" r="DO19"/>
  <c i="24" r="CM19"/>
  <c i="24" r="DS19"/>
  <c i="24" r="CU18"/>
  <c i="24" r="DK19"/>
  <c i="24" r="CJ20"/>
  <c i="24" r="CR20"/>
  <c i="24" r="CV18"/>
  <c i="24" r="DD18"/>
  <c i="24" r="DT20"/>
  <c i="24" r="CQ18"/>
  <c i="24" r="CJ18"/>
  <c i="24" r="CZ20"/>
  <c i="24" r="DH20"/>
  <c i="24" r="DT18"/>
  <c i="24" r="CW18"/>
  <c i="24" r="DT19"/>
  <c i="22" r="G17"/>
  <c i="22" r="AG17"/>
  <c i="22" r="AW17"/>
  <c i="22" r="BC19"/>
  <c i="22" r="AY19"/>
  <c i="22" r="M17"/>
  <c i="22" r="U17"/>
  <c i="22" r="AC17"/>
  <c i="22" r="AS17"/>
  <c i="22" r="G18"/>
  <c i="22" r="AM18"/>
  <c i="22" r="AA17"/>
  <c i="22" r="BA17"/>
  <c i="22" r="AE18"/>
  <c i="22" r="AE17"/>
  <c i="22" r="AU17"/>
  <c i="22" r="S18"/>
  <c i="22" r="AY18"/>
  <c i="22" r="AU19"/>
  <c i="22" r="M20"/>
  <c i="22" r="U20"/>
  <c i="22" r="AC20"/>
  <c i="22" r="AK20"/>
  <c i="22" r="AS20"/>
  <c i="22" r="BA20"/>
  <c i="21" r="CG19"/>
  <c i="21" r="CO19"/>
  <c i="21" r="CW19"/>
  <c i="21" r="DE19"/>
  <c i="21" r="DM19"/>
  <c i="21" r="DI17"/>
  <c i="21" r="CW18"/>
  <c i="21" r="DH19"/>
  <c i="21" r="DT18"/>
  <c i="21" r="CL20"/>
  <c i="21" r="CP19"/>
  <c i="21" r="CT18"/>
  <c i="21" r="DB20"/>
  <c i="21" r="DF19"/>
  <c i="21" r="DJ18"/>
  <c i="21" r="DR20"/>
  <c i="21" r="CO17"/>
  <c i="21" r="DJ17"/>
  <c i="21" r="CZ18"/>
  <c i="21" r="CN18"/>
  <c i="21" r="CM19"/>
  <c i="21" r="CQ18"/>
  <c i="21" r="CU17"/>
  <c i="21" r="DC19"/>
  <c i="21" r="DG18"/>
  <c i="21" r="DK17"/>
  <c i="21" r="DS19"/>
  <c i="21" r="CK17"/>
  <c i="21" r="DF17"/>
  <c i="21" r="CS18"/>
  <c i="21" r="CJ19"/>
  <c i="21" r="DK20"/>
  <c i="22" r="CM17"/>
  <c i="22" r="CU20"/>
  <c i="22" r="CY19"/>
  <c i="22" r="DC18"/>
  <c i="22" r="DG18"/>
  <c i="22" r="DK18"/>
  <c i="22" r="DO18"/>
  <c i="22" r="DS17"/>
  <c i="23" r="CI20"/>
  <c i="23" r="CM18"/>
  <c i="22" r="CH18"/>
  <c i="22" r="CP19"/>
  <c i="22" r="CT18"/>
  <c i="22" r="DB19"/>
  <c i="22" r="DF18"/>
  <c i="22" r="DN19"/>
  <c i="22" r="DR18"/>
  <c i="22" r="DF17"/>
  <c i="22" r="CN17"/>
  <c i="22" r="DD17"/>
  <c i="22" r="DT17"/>
  <c i="22" r="DQ17"/>
  <c i="22" r="CR18"/>
  <c i="22" r="DH18"/>
  <c i="23" r="CH19"/>
  <c i="23" r="CL18"/>
  <c i="23" r="CP18"/>
  <c i="23" r="CX18"/>
  <c i="23" r="DB18"/>
  <c i="23" r="DF18"/>
  <c i="23" r="DN18"/>
  <c i="23" r="DR18"/>
  <c i="23" r="CQ20"/>
  <c i="23" r="CY20"/>
  <c i="23" r="DG20"/>
  <c i="23" r="DO20"/>
  <c i="23" r="CY17"/>
  <c i="23" r="CU19"/>
  <c i="23" r="CG20"/>
  <c i="23" r="CG17"/>
  <c i="23" r="DM17"/>
  <c i="23" r="CO19"/>
  <c i="24" r="CH17"/>
  <c i="24" r="CL19"/>
  <c i="24" r="CP19"/>
  <c i="24" r="CT18"/>
  <c i="24" r="CX17"/>
  <c i="24" r="DB19"/>
  <c i="24" r="DF17"/>
  <c i="24" r="DJ19"/>
  <c i="24" r="DN17"/>
  <c i="24" r="CI17"/>
  <c i="24" r="CG19"/>
  <c i="24" r="CK17"/>
  <c i="24" r="CS20"/>
  <c i="24" r="CW19"/>
  <c i="24" r="DA17"/>
  <c i="24" r="DI20"/>
  <c i="24" r="DM19"/>
  <c i="24" r="DQ17"/>
  <c i="24" r="CS18"/>
  <c i="24" r="CO18"/>
  <c i="24" r="DC20"/>
  <c i="24" r="CY17"/>
  <c i="24" r="DA18"/>
  <c i="24" r="DR19"/>
  <c i="24" r="CR18"/>
  <c i="24" r="DH19"/>
  <c i="24" r="CJ17"/>
  <c i="24" r="DG18"/>
  <c i="22" r="AA18"/>
  <c i="22" r="BG18"/>
  <c i="22" r="O19"/>
  <c i="22" r="W17"/>
  <c i="22" r="BG17"/>
  <c i="22" r="O18"/>
  <c i="22" r="AA19"/>
  <c i="22" r="BG19"/>
  <c i="22" r="S19"/>
  <c i="22" r="M18"/>
  <c i="22" r="U18"/>
  <c i="22" r="AC18"/>
  <c i="22" r="AK18"/>
  <c i="22" r="AS18"/>
  <c i="22" r="BA18"/>
  <c i="22" r="G20"/>
  <c i="22" r="O20"/>
  <c i="22" r="W20"/>
  <c i="22" r="AE20"/>
  <c i="22" r="AM20"/>
  <c i="22" r="AU20"/>
  <c i="22" r="BC20"/>
  <c i="22" r="I19"/>
  <c i="22" r="Q19"/>
  <c i="22" r="Y19"/>
  <c i="22" r="AG19"/>
  <c i="22" r="AO19"/>
  <c i="22" r="AW19"/>
  <c i="22" r="BE19"/>
  <c i="21" r="DH17"/>
  <c i="21" r="CK20"/>
  <c i="21" r="CS20"/>
  <c i="21" r="DA20"/>
  <c i="21" r="DI20"/>
  <c i="21" r="DQ20"/>
  <c i="21" r="DT17"/>
  <c i="21" r="DE18"/>
  <c i="21" r="CR17"/>
  <c i="21" r="DD19"/>
  <c i="21" r="CH20"/>
  <c i="21" r="CL19"/>
  <c i="21" r="CP18"/>
  <c i="21" r="CX20"/>
  <c i="21" r="DB19"/>
  <c i="21" r="DF18"/>
  <c i="21" r="DN20"/>
  <c i="21" r="DR19"/>
  <c i="21" r="CT17"/>
  <c i="21" r="DP17"/>
  <c i="21" r="DP18"/>
  <c i="21" r="DL18"/>
  <c i="21" r="CI19"/>
  <c i="21" r="CM18"/>
  <c i="21" r="CQ17"/>
  <c i="21" r="CY19"/>
  <c i="21" r="DC18"/>
  <c i="21" r="DG17"/>
  <c i="21" r="DO19"/>
  <c i="21" r="DS18"/>
  <c i="21" r="CP17"/>
  <c i="21" r="DL17"/>
  <c i="21" r="DA18"/>
  <c i="21" r="CZ19"/>
  <c i="22" r="CI19"/>
  <c i="22" r="CM19"/>
  <c i="22" r="CQ19"/>
  <c i="22" r="CU19"/>
  <c i="22" r="CY20"/>
  <c i="22" r="DC20"/>
  <c i="22" r="DG20"/>
  <c i="22" r="DK17"/>
  <c i="22" r="DS19"/>
  <c i="22" r="CY17"/>
  <c i="23" r="CI18"/>
  <c i="23" r="CM19"/>
  <c i="22" r="CL19"/>
  <c i="22" r="CP18"/>
  <c i="22" r="CX19"/>
  <c i="22" r="DB18"/>
  <c i="22" r="DJ20"/>
  <c i="22" r="DN20"/>
  <c i="22" r="CH17"/>
  <c i="22" r="DN17"/>
  <c i="22" r="CR17"/>
  <c i="22" r="DH17"/>
  <c i="22" r="CO20"/>
  <c i="22" r="CF18"/>
  <c i="22" r="CV18"/>
  <c i="22" r="DL18"/>
  <c i="23" r="CH18"/>
  <c i="23" r="CP19"/>
  <c i="23" r="CT19"/>
  <c i="23" r="CX20"/>
  <c i="23" r="DF19"/>
  <c i="23" r="DJ19"/>
  <c i="23" r="DN20"/>
  <c i="23" r="DN17"/>
  <c i="23" r="CQ18"/>
  <c i="23" r="CY18"/>
  <c i="23" r="DG18"/>
  <c i="23" r="DO18"/>
  <c i="23" r="DO17"/>
  <c i="23" r="DC19"/>
  <c i="23" r="CQ17"/>
  <c i="23" r="CS18"/>
  <c i="23" r="CW19"/>
  <c i="24" r="CH18"/>
  <c i="24" r="CL17"/>
  <c i="24" r="CP18"/>
  <c i="24" r="CT19"/>
  <c i="24" r="CX18"/>
  <c i="24" r="DB17"/>
  <c i="24" r="DF18"/>
  <c i="24" r="DJ18"/>
  <c i="24" r="DN18"/>
  <c i="24" r="CI18"/>
  <c i="24" r="CG17"/>
  <c i="24" r="CO20"/>
  <c i="24" r="CS19"/>
  <c i="24" r="CW17"/>
  <c i="24" r="DE20"/>
  <c i="24" r="DI19"/>
  <c i="24" r="DM17"/>
  <c i="24" r="DG17"/>
  <c i="24" r="DI18"/>
  <c i="24" r="DE18"/>
  <c i="24" r="DC19"/>
  <c i="24" r="DO17"/>
  <c i="24" r="DK18"/>
  <c i="24" r="CF20"/>
  <c i="24" r="CN20"/>
  <c i="24" r="CZ18"/>
  <c i="24" r="DP20"/>
  <c i="24" r="DP17"/>
  <c i="24" r="CQ19"/>
  <c i="24" l="1" r="DP5"/>
  <c i="24" r="DO5"/>
  <c i="24" r="DC5"/>
  <c i="24" r="DG5"/>
  <c i="24" r="DM5"/>
  <c i="24" r="CW5"/>
  <c i="24" r="CG5"/>
  <c i="24" r="DB5"/>
  <c i="24" r="CL5"/>
  <c i="23" r="CS5"/>
  <c i="23" r="CQ5"/>
  <c i="23" r="DO5"/>
  <c i="23" r="DN5"/>
  <c i="23" r="CH5"/>
  <c i="22" r="CO5"/>
  <c i="22" r="DH5"/>
  <c i="22" r="CR5"/>
  <c i="22" r="DN5"/>
  <c i="22" r="CH5"/>
  <c i="22" r="CY5"/>
  <c i="22" r="DK5"/>
  <c i="21" r="DL5"/>
  <c i="21" r="CP5"/>
  <c i="21" r="DG5"/>
  <c i="21" r="CQ5"/>
  <c i="21" r="DP5"/>
  <c i="21" r="CT5"/>
  <c i="21" r="CR5"/>
  <c i="21" r="DT5"/>
  <c i="21" r="DH5"/>
  <c i="22" r="BD19"/>
  <c i="22" r="AV19"/>
  <c i="22" r="AN19"/>
  <c i="22" r="AF19"/>
  <c i="22" r="X19"/>
  <c i="22" r="BB20"/>
  <c i="22" r="AT20"/>
  <c i="22" r="AL20"/>
  <c i="22" r="AD20"/>
  <c i="22" r="AZ18"/>
  <c i="22" r="AR18"/>
  <c i="22" r="AJ18"/>
  <c i="22" r="AB18"/>
  <c i="22" r="T18"/>
  <c i="22" r="L18"/>
  <c i="22" r="BF19"/>
  <c i="22" r="Z19"/>
  <c i="22" r="N18"/>
  <c i="22" r="BF17"/>
  <c i="22" r="V17"/>
  <c i="22" r="BF18"/>
  <c i="22" r="Z18"/>
  <c i="24" r="CJ5"/>
  <c i="24" r="CR5"/>
  <c i="24" r="CY5"/>
  <c i="24" r="DQ5"/>
  <c i="24" r="DA5"/>
  <c i="24" r="CK5"/>
  <c i="24" r="CI5"/>
  <c i="24" r="DN5"/>
  <c i="24" r="DF5"/>
  <c i="24" r="CX5"/>
  <c i="24" r="CH5"/>
  <c i="23" r="CO5"/>
  <c i="23" r="DM5"/>
  <c i="23" r="CG5"/>
  <c i="23" r="CY5"/>
  <c i="23" r="CX5"/>
  <c i="22" r="DQ5"/>
  <c i="22" r="DT5"/>
  <c i="22" r="DD5"/>
  <c i="22" r="CN5"/>
  <c i="22" r="DF5"/>
  <c i="22" r="DR5"/>
  <c i="22" r="CT5"/>
  <c i="22" r="DS5"/>
  <c i="22" r="DO5"/>
  <c i="22" r="DG5"/>
  <c i="22" r="CM5"/>
  <c i="21" r="DF5"/>
  <c i="21" r="CK5"/>
  <c i="21" r="DK5"/>
  <c i="21" r="CU5"/>
  <c i="21" r="CN5"/>
  <c i="21" r="DJ5"/>
  <c i="21" r="CO5"/>
  <c i="21" r="CW5"/>
  <c i="21" r="DI5"/>
  <c i="22" r="AZ20"/>
  <c i="22" r="AR20"/>
  <c i="22" r="AJ20"/>
  <c i="22" r="AB20"/>
  <c i="22" r="AT19"/>
  <c i="22" r="AX18"/>
  <c i="22" r="R18"/>
  <c i="22" r="AT17"/>
  <c i="22" r="AD17"/>
  <c i="22" r="AD18"/>
  <c i="22" r="AZ17"/>
  <c i="22" r="Z17"/>
  <c i="22" r="AL18"/>
  <c i="22" r="F18"/>
  <c i="22" r="AR17"/>
  <c i="22" r="AB17"/>
  <c i="22" r="T17"/>
  <c i="22" r="L17"/>
  <c i="22" r="AX19"/>
  <c i="22" r="BB19"/>
  <c i="22" r="AV17"/>
  <c i="22" r="AF17"/>
  <c i="22" r="F17"/>
  <c i="24" r="DT5"/>
  <c i="24" r="CQ5"/>
  <c i="24" r="DD5"/>
  <c i="24" r="CV5"/>
  <c i="24" r="CM5"/>
  <c i="24" r="DE5"/>
  <c i="24" r="CO5"/>
  <c i="24" r="DJ5"/>
  <c i="24" r="CT5"/>
  <c i="24" r="CP5"/>
  <c i="23" r="DG5"/>
  <c i="23" r="DK5"/>
  <c i="23" r="DS5"/>
  <c i="23" r="DC5"/>
  <c i="23" r="DR5"/>
  <c i="23" r="DF5"/>
  <c i="23" r="DB5"/>
  <c i="23" r="CP5"/>
  <c i="23" r="CL5"/>
  <c i="22" r="DA5"/>
  <c i="22" r="DP5"/>
  <c i="22" r="CZ5"/>
  <c i="22" r="CJ5"/>
  <c i="22" r="CX5"/>
  <c i="22" r="DJ5"/>
  <c i="22" r="DB5"/>
  <c i="22" r="CU5"/>
  <c i="22" r="CI5"/>
  <c i="21" r="DA5"/>
  <c i="21" r="DO5"/>
  <c i="21" r="CY5"/>
  <c i="21" r="DE5"/>
  <c i="21" r="CJ5"/>
  <c i="21" r="DN5"/>
  <c i="21" r="CX5"/>
  <c i="21" r="DD5"/>
  <c i="21" r="CS5"/>
  <c i="22" r="BD20"/>
  <c i="22" r="AZ19"/>
  <c i="22" r="AR19"/>
  <c i="22" r="AJ19"/>
  <c i="22" r="AB19"/>
  <c i="22" r="BF20"/>
  <c i="22" r="AX20"/>
  <c i="22" r="AP20"/>
  <c i="22" r="AH20"/>
  <c i="22" r="Z20"/>
  <c i="22" r="BD18"/>
  <c i="22" r="AV18"/>
  <c i="22" r="AN18"/>
  <c i="22" r="AF18"/>
  <c i="22" r="X18"/>
  <c i="22" r="P18"/>
  <c i="22" r="H18"/>
  <c i="22" r="AH19"/>
  <c i="22" r="AP19"/>
  <c i="22" r="AJ17"/>
  <c i="22" r="J17"/>
  <c i="22" r="AP18"/>
  <c i="22" r="J18"/>
  <c i="24" r="DK5"/>
  <c i="24" r="DL5"/>
  <c i="24" r="CZ5"/>
  <c i="24" r="CU5"/>
  <c i="24" r="DH5"/>
  <c i="24" r="CN5"/>
  <c i="24" r="CF5"/>
  <c i="24" r="DS5"/>
  <c i="24" r="DR5"/>
  <c i="24" r="DI5"/>
  <c i="24" r="CS5"/>
  <c i="23" r="DE5"/>
  <c i="23" r="DI5"/>
  <c i="23" r="CW5"/>
  <c i="23" r="CU5"/>
  <c i="23" r="DJ5"/>
  <c i="23" r="CT5"/>
  <c i="22" r="CK5"/>
  <c i="22" r="DE5"/>
  <c i="22" r="DL5"/>
  <c i="22" r="CV5"/>
  <c i="22" r="CF5"/>
  <c i="22" r="CP5"/>
  <c i="23" r="CM5"/>
  <c i="23" r="CI5"/>
  <c i="22" r="CL5"/>
  <c i="22" r="DC5"/>
  <c i="22" r="CQ5"/>
  <c i="21" r="DQ5"/>
  <c i="21" r="CV5"/>
  <c i="21" r="DS5"/>
  <c i="21" r="DC5"/>
  <c i="21" r="CM5"/>
  <c i="21" r="CZ5"/>
  <c i="21" r="DR5"/>
  <c i="21" r="DB5"/>
  <c i="21" r="CL5"/>
  <c i="21" r="DM5"/>
  <c i="22" r="AV20"/>
  <c i="22" r="AN20"/>
  <c i="22" r="AF20"/>
  <c i="22" r="X20"/>
  <c i="22" r="AD19"/>
  <c i="22" r="AH18"/>
  <c i="22" r="BD17"/>
  <c i="22" r="AN17"/>
  <c i="22" r="AP17"/>
  <c i="22" r="N17"/>
  <c i="22" r="BB18"/>
  <c i="22" r="V18"/>
  <c i="22" r="AX17"/>
  <c i="22" r="AH17"/>
  <c i="22" r="X17"/>
  <c i="22" r="P17"/>
  <c i="22" r="H17"/>
  <c i="22" r="AL19"/>
  <c i="22" r="BB17"/>
  <c i="22" r="AL17"/>
  <c i="22" r="AT18"/>
  <c i="22" r="R17"/>
  <c i="21" r="BH18"/>
  <c i="21" r="BH17"/>
  <c i="21" r="BH19"/>
  <c i="21" r="BH20"/>
  <c i="23" r="AW19"/>
  <c i="23" r="AG19"/>
  <c i="23" r="Q19"/>
  <c i="23" r="BC20"/>
  <c i="23" r="AM20"/>
  <c i="23" r="W20"/>
  <c i="23" r="G20"/>
  <c i="23" r="AS18"/>
  <c i="23" r="AC18"/>
  <c i="23" r="M18"/>
  <c i="23" r="BG19"/>
  <c i="23" r="O18"/>
  <c i="23" r="W17"/>
  <c i="23" r="BG18"/>
  <c i="23" r="BA20"/>
  <c i="23" r="AK20"/>
  <c i="23" r="U20"/>
  <c i="23" r="AU19"/>
  <c i="23" r="AE17"/>
  <c i="23" r="AM18"/>
  <c i="23" r="AS17"/>
  <c i="23" r="AY19"/>
  <c i="23" r="AW17"/>
  <c i="23" r="G17"/>
  <c i="23" r="BA19"/>
  <c i="23" r="AK19"/>
  <c i="23" r="U19"/>
  <c i="23" r="AQ20"/>
  <c i="23" r="K20"/>
  <c i="23" r="AW18"/>
  <c i="23" r="AG18"/>
  <c i="23" r="Q18"/>
  <c i="23" r="AI19"/>
  <c i="23" r="AQ18"/>
  <c i="23" r="AI18"/>
  <c i="23" r="Y20"/>
  <c i="23" r="K19"/>
  <c i="23" r="AQ17"/>
  <c i="23" r="BC18"/>
  <c i="23" r="Y17"/>
  <c i="23" r="BC17"/>
  <c i="23" r="AU18"/>
  <c i="23" r="Q20"/>
  <c i="23" r="AO17"/>
  <c i="23" r="AI17"/>
  <c i="23" r="AM17"/>
  <c i="23" r="S18"/>
  <c i="23" r="BA17"/>
  <c i="23" r="U17"/>
  <c i="23" r="BG20"/>
  <c i="23" r="AA20"/>
  <c i="23" r="AK17"/>
  <c i="23" r="W19"/>
  <c i="23" r="AO20"/>
  <c i="23" r="I20"/>
  <c i="23" r="BE17"/>
  <c i="23" r="AY17"/>
  <c i="23" r="I17"/>
  <c i="23" r="BC19"/>
  <c i="23" r="AI20"/>
  <c i="23" r="G19"/>
  <c i="23" r="AW20"/>
  <c i="23" r="AE19"/>
  <c i="23" r="O17"/>
  <c i="23" r="Q17"/>
  <c i="23" r="S17"/>
  <c i="23" r="BE19"/>
  <c i="23" r="AO19"/>
  <c i="23" r="Y19"/>
  <c i="23" r="I19"/>
  <c i="23" r="AU20"/>
  <c i="23" r="AE20"/>
  <c i="23" r="O20"/>
  <c i="23" r="BA18"/>
  <c i="23" r="AK18"/>
  <c i="23" r="U18"/>
  <c i="23" r="S19"/>
  <c i="23" r="AA19"/>
  <c i="23" r="BG17"/>
  <c i="23" r="O19"/>
  <c i="23" r="AA18"/>
  <c i="23" r="AS20"/>
  <c i="23" r="AC20"/>
  <c i="23" r="M20"/>
  <c i="23" r="AY18"/>
  <c i="23" r="AU17"/>
  <c i="23" r="AE18"/>
  <c i="23" r="AA17"/>
  <c i="23" r="G18"/>
  <c i="23" r="AC17"/>
  <c i="23" r="M17"/>
  <c i="23" r="AG17"/>
  <c i="23" r="BE20"/>
  <c i="23" r="AS19"/>
  <c i="23" r="AC19"/>
  <c i="23" r="M19"/>
  <c i="23" r="AY20"/>
  <c i="23" r="S20"/>
  <c i="23" r="BE18"/>
  <c i="23" r="AO18"/>
  <c i="23" r="Y18"/>
  <c i="23" r="I18"/>
  <c i="23" r="AQ19"/>
  <c i="23" r="K17"/>
  <c i="23" r="K18"/>
  <c i="23" r="AG20"/>
  <c i="23" r="W18"/>
  <c i="23" r="AM19"/>
  <c i="23" l="1" r="DU5"/>
  <c i="23" r="AL19"/>
  <c i="23" r="V18"/>
  <c i="23" r="AF20"/>
  <c i="23" r="J18"/>
  <c i="23" r="J17"/>
  <c i="23" r="AP19"/>
  <c i="23" r="H18"/>
  <c i="23" r="X18"/>
  <c i="23" r="AN18"/>
  <c i="23" r="BD18"/>
  <c i="23" r="R20"/>
  <c i="23" r="AX20"/>
  <c i="23" r="L19"/>
  <c i="23" r="AB19"/>
  <c i="23" r="AR19"/>
  <c i="23" r="BD20"/>
  <c i="23" r="AF17"/>
  <c i="23" r="L17"/>
  <c i="23" r="AB17"/>
  <c i="23" r="F18"/>
  <c i="23" r="Z17"/>
  <c i="23" r="AD18"/>
  <c i="23" r="AT17"/>
  <c i="23" r="AX18"/>
  <c i="23" r="L20"/>
  <c i="23" r="AB20"/>
  <c i="23" r="AR20"/>
  <c i="23" r="Z18"/>
  <c i="23" r="N19"/>
  <c i="23" r="BF17"/>
  <c i="23" r="Z19"/>
  <c i="23" r="R19"/>
  <c i="23" r="T18"/>
  <c i="23" r="AJ18"/>
  <c i="23" r="AZ18"/>
  <c i="23" r="N20"/>
  <c i="23" r="AD20"/>
  <c i="23" r="AT20"/>
  <c i="23" r="H19"/>
  <c i="23" r="X19"/>
  <c i="23" r="AN19"/>
  <c i="23" r="BD19"/>
  <c i="23" r="R17"/>
  <c i="23" r="P17"/>
  <c i="23" r="N17"/>
  <c i="23" r="AD19"/>
  <c i="23" r="AV20"/>
  <c i="23" r="F19"/>
  <c i="23" r="AH20"/>
  <c i="23" r="BB19"/>
  <c i="23" r="H17"/>
  <c i="23" r="AX17"/>
  <c i="23" r="BD17"/>
  <c i="23" r="H20"/>
  <c i="23" r="AN20"/>
  <c i="23" r="V19"/>
  <c i="23" r="AJ17"/>
  <c i="23" r="Z20"/>
  <c i="23" r="BF20"/>
  <c i="23" r="T17"/>
  <c i="23" r="AZ17"/>
  <c i="23" r="R18"/>
  <c i="23" r="AL17"/>
  <c i="23" r="AH17"/>
  <c i="23" r="AN17"/>
  <c i="23" r="P20"/>
  <c i="23" r="AT18"/>
  <c i="23" r="BB17"/>
  <c i="23" r="X17"/>
  <c i="23" r="BB18"/>
  <c i="23" r="AP17"/>
  <c i="23" r="J19"/>
  <c i="23" r="X20"/>
  <c i="23" r="AH18"/>
  <c i="23" r="AP18"/>
  <c i="23" r="AH19"/>
  <c i="23" r="P18"/>
  <c i="23" r="AF18"/>
  <c i="23" r="AV18"/>
  <c i="23" r="J20"/>
  <c i="23" r="AP20"/>
  <c i="23" r="T19"/>
  <c i="23" r="AJ19"/>
  <c i="23" r="AZ19"/>
  <c i="23" r="F17"/>
  <c i="23" r="AV17"/>
  <c i="23" r="AX19"/>
  <c i="23" r="AR17"/>
  <c i="23" r="AL18"/>
  <c i="23" r="AD17"/>
  <c i="23" r="AT19"/>
  <c i="23" r="T20"/>
  <c i="23" r="AJ20"/>
  <c i="23" r="AZ20"/>
  <c i="23" r="BF18"/>
  <c i="23" r="V17"/>
  <c i="23" r="N18"/>
  <c i="23" r="BF19"/>
  <c i="23" r="L18"/>
  <c i="23" r="AB18"/>
  <c i="23" r="AR18"/>
  <c i="23" r="F20"/>
  <c i="23" r="V20"/>
  <c i="23" r="AL20"/>
  <c i="23" r="BB20"/>
  <c i="23" r="P19"/>
  <c i="23" r="AF19"/>
  <c i="23" r="AV19"/>
  <c i="21" r="BJ17"/>
  <c i="21" r="ED17" s="1"/>
  <c i="21" r="BX17"/>
  <c i="21" r="BY17"/>
  <c i="24" r="DU5"/>
  <c i="22" r="BH19"/>
  <c i="21" r="BJ18"/>
  <c i="21" r="DX18" s="1"/>
  <c i="21" r="BX18"/>
  <c i="21" r="BY18"/>
  <c i="22" r="DU5"/>
  <c i="22" r="BH17"/>
  <c i="22" r="BH20"/>
  <c i="22" r="BH18"/>
  <c i="21" r="BY20"/>
  <c i="21" r="BX20"/>
  <c i="21" r="BJ20"/>
  <c i="21" r="BI20" s="1"/>
  <c i="21" r="BJ19"/>
  <c i="21" r="BI19" s="1"/>
  <c i="21" r="BY19"/>
  <c i="21" r="BX19"/>
  <c i="21" r="CG18"/>
  <c i="21" r="CI17"/>
  <c i="24" r="AM19"/>
  <c i="24" r="AG20"/>
  <c i="24" r="K17"/>
  <c i="24" r="I18"/>
  <c i="24" r="AO18"/>
  <c i="24" r="S20"/>
  <c i="24" r="M19"/>
  <c i="24" r="AS19"/>
  <c i="24" r="AG17"/>
  <c i="24" r="AC17"/>
  <c i="24" r="AA17"/>
  <c i="24" r="AU17"/>
  <c i="24" r="M20"/>
  <c i="24" r="AS20"/>
  <c i="24" r="O19"/>
  <c i="24" r="AA19"/>
  <c i="24" r="U18"/>
  <c i="24" r="BA18"/>
  <c i="24" r="AE20"/>
  <c i="24" r="I19"/>
  <c i="24" r="AO19"/>
  <c i="24" r="S17"/>
  <c i="24" r="O17"/>
  <c i="24" r="AW20"/>
  <c i="24" r="AI20"/>
  <c i="24" r="I17"/>
  <c i="24" r="BE17"/>
  <c i="24" r="AO20"/>
  <c i="24" r="AK17"/>
  <c i="24" r="BG20"/>
  <c i="24" r="BA17"/>
  <c i="24" r="AM17"/>
  <c i="24" r="AO17"/>
  <c i="24" r="AU18"/>
  <c i="24" r="Y17"/>
  <c i="24" r="AQ17"/>
  <c i="24" r="Y20"/>
  <c i="24" r="AQ18"/>
  <c i="24" r="Q18"/>
  <c i="24" r="AW18"/>
  <c i="24" r="AQ20"/>
  <c i="24" r="AK19"/>
  <c i="24" r="G17"/>
  <c i="24" r="AY19"/>
  <c i="24" r="AM18"/>
  <c i="24" r="AU19"/>
  <c i="24" r="AK20"/>
  <c i="24" r="BG18"/>
  <c i="24" r="O18"/>
  <c i="24" r="M18"/>
  <c i="24" r="AS18"/>
  <c i="24" r="W20"/>
  <c i="24" r="BC20"/>
  <c i="24" r="AG19"/>
  <c i="24" r="W18"/>
  <c i="24" r="K18"/>
  <c i="24" r="AQ19"/>
  <c i="24" r="Y18"/>
  <c i="24" r="BE18"/>
  <c i="24" r="AY20"/>
  <c i="24" r="AC19"/>
  <c i="24" r="BE20"/>
  <c i="24" r="M17"/>
  <c i="24" r="G18"/>
  <c i="24" r="AE18"/>
  <c i="24" r="AY18"/>
  <c i="24" r="AC20"/>
  <c i="24" r="AA18"/>
  <c i="24" r="BG17"/>
  <c i="24" r="S19"/>
  <c i="24" r="AK18"/>
  <c i="24" r="O20"/>
  <c i="24" r="AU20"/>
  <c i="24" r="Y19"/>
  <c i="24" r="BE19"/>
  <c i="24" r="Q17"/>
  <c i="24" r="AE19"/>
  <c i="24" r="G19"/>
  <c i="24" r="BC19"/>
  <c i="24" r="AY17"/>
  <c i="24" r="I20"/>
  <c i="24" r="W19"/>
  <c i="24" r="AA20"/>
  <c i="24" r="U17"/>
  <c i="24" r="S18"/>
  <c i="24" r="AI17"/>
  <c i="24" r="Q20"/>
  <c i="24" r="BC17"/>
  <c i="24" r="BC18"/>
  <c i="24" r="K19"/>
  <c i="24" r="AI18"/>
  <c i="24" r="AI19"/>
  <c i="24" r="AG18"/>
  <c i="24" r="K20"/>
  <c i="24" r="U19"/>
  <c i="24" r="BA19"/>
  <c i="24" r="AW17"/>
  <c i="24" r="AS17"/>
  <c i="24" r="AE17"/>
  <c i="24" r="U20"/>
  <c i="24" r="BA20"/>
  <c i="24" r="W17"/>
  <c i="24" r="BG19"/>
  <c i="24" r="AC18"/>
  <c i="24" r="G20"/>
  <c i="24" r="AM20"/>
  <c i="24" r="Q19"/>
  <c i="24" r="AW19"/>
  <c i="21" l="1" r="BI18"/>
  <c i="21" r="DW18"/>
  <c i="21" r="CI5"/>
  <c i="21" r="DX17"/>
  <c i="21" r="EC17"/>
  <c i="21" r="BI17"/>
  <c i="21" r="DW17"/>
  <c i="24" r="AV19"/>
  <c i="24" r="P19"/>
  <c i="24" r="AL20"/>
  <c i="24" r="F20"/>
  <c i="24" r="AB18"/>
  <c i="24" r="BF19"/>
  <c i="24" r="V17"/>
  <c i="24" r="AZ20"/>
  <c i="24" r="T20"/>
  <c i="24" r="AD17"/>
  <c i="24" r="AR17"/>
  <c i="24" r="AV17"/>
  <c i="24" r="AZ19"/>
  <c i="24" r="T19"/>
  <c i="24" r="J20"/>
  <c i="24" r="AF18"/>
  <c i="24" r="AH19"/>
  <c i="24" r="AH18"/>
  <c i="24" r="J19"/>
  <c i="24" r="BB18"/>
  <c i="24" r="BB17"/>
  <c i="24" r="P20"/>
  <c i="24" r="AH17"/>
  <c i="24" r="R18"/>
  <c i="24" r="T17"/>
  <c i="24" r="Z20"/>
  <c i="24" r="V19"/>
  <c i="24" r="H20"/>
  <c i="24" r="AX17"/>
  <c i="24" r="BB19"/>
  <c i="24" r="F19"/>
  <c i="24" r="AD19"/>
  <c i="24" r="P17"/>
  <c i="24" r="BD19"/>
  <c i="24" r="X19"/>
  <c i="24" r="AT20"/>
  <c i="24" r="N20"/>
  <c i="24" r="AJ18"/>
  <c i="24" r="R19"/>
  <c i="24" r="BF17"/>
  <c i="24" r="Z18"/>
  <c i="24" r="AB20"/>
  <c i="24" r="AX18"/>
  <c i="24" r="AD18"/>
  <c i="24" r="F18"/>
  <c i="24" r="L17"/>
  <c i="24" r="BD20"/>
  <c i="24" r="AB19"/>
  <c i="24" r="AX20"/>
  <c i="24" r="BD18"/>
  <c i="24" r="X18"/>
  <c i="24" r="AP19"/>
  <c i="24" r="J18"/>
  <c i="24" r="V18"/>
  <c i="24" r="AF19"/>
  <c i="24" r="BB20"/>
  <c i="24" r="V20"/>
  <c i="24" r="AR18"/>
  <c i="24" r="L18"/>
  <c i="24" r="N18"/>
  <c i="24" r="BF18"/>
  <c i="24" r="AJ20"/>
  <c i="24" r="AT19"/>
  <c i="24" r="AL18"/>
  <c i="24" r="AX19"/>
  <c i="24" r="F17"/>
  <c i="24" r="AJ19"/>
  <c i="24" r="AP20"/>
  <c i="24" r="AV18"/>
  <c i="24" r="P18"/>
  <c i="24" r="AP18"/>
  <c i="24" r="X20"/>
  <c i="24" r="AP17"/>
  <c i="24" r="X17"/>
  <c i="24" r="AT18"/>
  <c i="24" r="AN17"/>
  <c i="24" r="AL17"/>
  <c i="24" r="AZ17"/>
  <c i="24" r="BF20"/>
  <c i="24" r="AJ17"/>
  <c i="24" r="AN20"/>
  <c i="24" r="BD17"/>
  <c i="24" r="H17"/>
  <c i="24" r="AH20"/>
  <c i="24" r="AV20"/>
  <c i="24" r="N17"/>
  <c i="24" r="R17"/>
  <c i="24" r="AN19"/>
  <c i="24" r="H19"/>
  <c i="24" r="AD20"/>
  <c i="24" r="AZ18"/>
  <c i="24" r="T18"/>
  <c i="24" r="Z19"/>
  <c i="24" r="N19"/>
  <c i="24" r="AR20"/>
  <c i="24" r="L20"/>
  <c i="24" r="AT17"/>
  <c i="24" r="Z17"/>
  <c i="24" r="AB17"/>
  <c i="24" r="AF17"/>
  <c i="24" r="AR19"/>
  <c i="24" r="L19"/>
  <c i="24" r="R20"/>
  <c i="24" r="AN18"/>
  <c i="24" r="H18"/>
  <c i="24" r="J17"/>
  <c i="24" r="AF20"/>
  <c i="24" r="AL19"/>
  <c i="22" r="BX18"/>
  <c i="22" r="BJ18"/>
  <c i="22" r="BI18" s="1"/>
  <c i="22" r="BY18"/>
  <c i="23" r="BH20"/>
  <c i="23" r="BH19"/>
  <c i="23" r="BH18"/>
  <c i="22" r="BX20"/>
  <c i="22" r="BY20"/>
  <c i="22" r="BJ20"/>
  <c i="22" r="BI20" s="1"/>
  <c i="22" r="BY17"/>
  <c i="22" r="BX17"/>
  <c i="22" r="BJ17"/>
  <c i="22" r="BI17" s="1"/>
  <c i="23" r="BH17"/>
  <c i="22" r="BJ19"/>
  <c i="22" r="BI19" s="1"/>
  <c i="22" r="BY19"/>
  <c i="22" r="BX19"/>
  <c i="21" r="CF18"/>
  <c i="21" r="CG17"/>
  <c i="21" r="CH17"/>
  <c i="21" r="CF17"/>
  <c i="21" l="1" r="CH5"/>
  <c i="21" r="CG5"/>
  <c i="21" r="CF5"/>
  <c i="23" r="BJ20"/>
  <c i="23" r="BI20" s="1"/>
  <c i="23" r="BY20"/>
  <c i="23" r="BX20"/>
  <c i="24" r="BH20"/>
  <c i="24" r="BH19"/>
  <c i="23" r="BJ18"/>
  <c i="23" r="BI18" s="1"/>
  <c i="23" r="BY18"/>
  <c i="23" r="BX18"/>
  <c i="24" r="BH17"/>
  <c i="23" r="BX17"/>
  <c i="23" r="BJ17"/>
  <c i="23" r="BI17" s="1"/>
  <c i="23" r="BY17"/>
  <c i="23" r="BY19"/>
  <c i="23" r="BX19"/>
  <c i="23" r="BJ19"/>
  <c i="23" r="BI19" s="1"/>
  <c i="24" r="BH18"/>
  <c i="21" l="1" r="DU5"/>
  <c i="24" r="BY17"/>
  <c i="24" r="BX17"/>
  <c i="24" r="BJ17"/>
  <c i="24" r="BI17" s="1"/>
  <c i="24" r="BX18"/>
  <c i="24" r="BJ18"/>
  <c i="24" r="BI18" s="1"/>
  <c i="24" r="BY18"/>
  <c i="24" r="BY20"/>
  <c i="24" r="BX20"/>
  <c i="24" r="BJ20"/>
  <c i="24" r="BI20" s="1"/>
  <c i="24" r="BY19"/>
  <c i="24" r="BX19"/>
  <c i="24" r="BJ19"/>
  <c i="24" r="BI19" s="1"/>
</calcChain>
</file>

<file path=xl/sharedStrings.xml><?xml version="1.0" encoding="utf-8"?>
<sst xmlns="http://schemas.openxmlformats.org/spreadsheetml/2006/main" count="1356" uniqueCount="213">
  <si>
    <t>A</t>
  </si>
  <si>
    <t>B</t>
  </si>
  <si>
    <t>C</t>
  </si>
  <si>
    <t>D</t>
  </si>
  <si>
    <t>F</t>
  </si>
  <si>
    <t>M</t>
  </si>
  <si>
    <t>Ahren Brendan</t>
  </si>
  <si>
    <t>AB</t>
  </si>
  <si>
    <t>Burjan Peter</t>
  </si>
  <si>
    <t>BP</t>
  </si>
  <si>
    <t>Cracium Sorin</t>
  </si>
  <si>
    <t>CS</t>
  </si>
  <si>
    <t>Dowling Garrett</t>
  </si>
  <si>
    <t>DG</t>
  </si>
  <si>
    <t>Hennessy Stephen</t>
  </si>
  <si>
    <t>HS</t>
  </si>
  <si>
    <t>Klimas Robert</t>
  </si>
  <si>
    <t>KR</t>
  </si>
  <si>
    <t>Murphy Martin</t>
  </si>
  <si>
    <t>MM</t>
  </si>
  <si>
    <t>Nagler Martin</t>
  </si>
  <si>
    <t>NM</t>
  </si>
  <si>
    <t>Lutz Omar</t>
  </si>
  <si>
    <t>LO</t>
  </si>
  <si>
    <t>Hoti Dritten</t>
  </si>
  <si>
    <t>HD</t>
  </si>
  <si>
    <t>Daly Brian</t>
  </si>
  <si>
    <t>DB</t>
  </si>
  <si>
    <t>Mecerod Michal</t>
  </si>
  <si>
    <t>ME</t>
  </si>
  <si>
    <t>Rabijac Zlatko</t>
  </si>
  <si>
    <t>RZ</t>
  </si>
  <si>
    <t>Fischer Peter</t>
  </si>
  <si>
    <t>FP</t>
  </si>
  <si>
    <t>Bretz Anatoli</t>
  </si>
  <si>
    <t>BA</t>
  </si>
  <si>
    <t>Scalera Joe</t>
  </si>
  <si>
    <t>SJ</t>
  </si>
  <si>
    <t>Bracher Raimond</t>
  </si>
  <si>
    <t>BR</t>
  </si>
  <si>
    <t>Hoff Jörg</t>
  </si>
  <si>
    <t>HJ</t>
  </si>
  <si>
    <t>Träger Marcel</t>
  </si>
  <si>
    <t>TM</t>
  </si>
  <si>
    <t>Ihlhoff Hansjörg</t>
  </si>
  <si>
    <t>I H</t>
  </si>
  <si>
    <t>Weinkoop Christopher</t>
  </si>
  <si>
    <t>WC</t>
  </si>
  <si>
    <t>Popodi Patrick</t>
  </si>
  <si>
    <t>PO</t>
  </si>
  <si>
    <t>Mitterrutzner Franz</t>
  </si>
  <si>
    <t>MF</t>
  </si>
  <si>
    <t>Morelli Mario</t>
  </si>
  <si>
    <t>MO</t>
  </si>
  <si>
    <t>Donelan Patrick</t>
  </si>
  <si>
    <t>DP</t>
  </si>
  <si>
    <t>Zsolt Tercsi</t>
  </si>
  <si>
    <t>ZT</t>
  </si>
  <si>
    <t>Klose Thomas</t>
  </si>
  <si>
    <t>KT</t>
  </si>
  <si>
    <t>Cerrelli Vincenzo</t>
  </si>
  <si>
    <t>CV</t>
  </si>
  <si>
    <t>Mitkov Alexander</t>
  </si>
  <si>
    <t>MA</t>
  </si>
  <si>
    <t>Egli Cyrill</t>
  </si>
  <si>
    <t>EC</t>
  </si>
  <si>
    <t>Petrezsely Henrik</t>
  </si>
  <si>
    <t>PH</t>
  </si>
  <si>
    <t>Windlin Nikolaus</t>
  </si>
  <si>
    <t>WN</t>
  </si>
  <si>
    <t>Torro Belda Javier</t>
  </si>
  <si>
    <t>TB</t>
  </si>
  <si>
    <t>Gentian Dai</t>
  </si>
  <si>
    <t>GD</t>
  </si>
  <si>
    <t>Teuber Chris</t>
  </si>
  <si>
    <t>TC</t>
  </si>
  <si>
    <t>Rodriguez Rafael</t>
  </si>
  <si>
    <t>RR</t>
  </si>
  <si>
    <t>Henryk Miotke</t>
  </si>
  <si>
    <t>HM</t>
  </si>
  <si>
    <t>Lemka Waldemar</t>
  </si>
  <si>
    <t>LW</t>
  </si>
  <si>
    <t>Lemka Marcin</t>
  </si>
  <si>
    <t>LM</t>
  </si>
  <si>
    <t>Radoslav Pavlovic</t>
  </si>
  <si>
    <t>RP</t>
  </si>
  <si>
    <t>Ricardo Peres Da Silva</t>
  </si>
  <si>
    <t>RS</t>
  </si>
  <si>
    <t>AB01</t>
  </si>
  <si>
    <t>levelID</t>
  </si>
  <si>
    <t>description</t>
  </si>
  <si>
    <t>X1</t>
  </si>
  <si>
    <t>Level 1</t>
  </si>
  <si>
    <t>X2</t>
  </si>
  <si>
    <t>Level 2</t>
  </si>
  <si>
    <t>X3</t>
  </si>
  <si>
    <t>acronym</t>
  </si>
  <si>
    <t>column</t>
  </si>
  <si>
    <t>AK/T</t>
  </si>
  <si>
    <t>T</t>
  </si>
  <si>
    <t>AT</t>
  </si>
  <si>
    <t>Arbeitstage</t>
  </si>
  <si>
    <t>E</t>
  </si>
  <si>
    <t>Einheit</t>
  </si>
  <si>
    <t>Menge</t>
  </si>
  <si>
    <t>M/AT</t>
  </si>
  <si>
    <t>Menge pro Arbeitstag</t>
  </si>
  <si>
    <t>M/h</t>
  </si>
  <si>
    <t>M/w</t>
  </si>
  <si>
    <t>Ausrichtung</t>
  </si>
  <si>
    <t>NA</t>
  </si>
  <si>
    <t>No of Ausrichtung</t>
  </si>
  <si>
    <t>Stockwerk</t>
  </si>
  <si>
    <t>NF</t>
  </si>
  <si>
    <t>No of Stockwerk</t>
  </si>
  <si>
    <t>MT</t>
  </si>
  <si>
    <t>Manntage</t>
  </si>
  <si>
    <t>h</t>
  </si>
  <si>
    <t>Arbeitsumfang</t>
  </si>
  <si>
    <t>id</t>
  </si>
  <si>
    <t>orientation</t>
  </si>
  <si>
    <t>Level 0</t>
  </si>
  <si>
    <t>Substructure façade</t>
  </si>
  <si>
    <t>Frame installation</t>
  </si>
  <si>
    <t>Glazing modules installation</t>
  </si>
  <si>
    <t>Sealing &amp; Insulation</t>
  </si>
  <si>
    <t>EAB</t>
  </si>
  <si>
    <t>Zone E/AB</t>
  </si>
  <si>
    <t>EBC</t>
  </si>
  <si>
    <t>Zone E/BC</t>
  </si>
  <si>
    <t>ECD</t>
  </si>
  <si>
    <t>Zone E/CD</t>
  </si>
  <si>
    <t>SA1B1</t>
  </si>
  <si>
    <t>Zone S/A'B'</t>
  </si>
  <si>
    <t>SB1C1</t>
  </si>
  <si>
    <t>Zone S/B'C'</t>
  </si>
  <si>
    <t>SC1D1</t>
  </si>
  <si>
    <t>Zone S/C'D'</t>
  </si>
  <si>
    <t>LAWS</t>
  </si>
  <si>
    <t>4</t>
  </si>
  <si>
    <t>h/AT</t>
  </si>
  <si>
    <t>8</t>
  </si>
  <si>
    <t>h/w</t>
  </si>
  <si>
    <t>40</t>
  </si>
  <si>
    <t>Gewerk</t>
  </si>
  <si>
    <t>Arbeitsgang</t>
  </si>
  <si>
    <t>AB01 - AB01</t>
  </si>
  <si>
    <t>Grand Total</t>
  </si>
  <si>
    <t>Floors</t>
  </si>
  <si>
    <t>Activities</t>
  </si>
  <si>
    <t/>
  </si>
  <si>
    <t>Orientations</t>
  </si>
  <si>
    <t>WAB</t>
  </si>
  <si>
    <t>Zone W/AB</t>
  </si>
  <si>
    <t>WBC</t>
  </si>
  <si>
    <t>Zone W/BC</t>
  </si>
  <si>
    <t>WCD</t>
  </si>
  <si>
    <t>Zone W/CD</t>
  </si>
  <si>
    <t>X1 - Level 0</t>
  </si>
  <si>
    <t>X2 - Level 1</t>
  </si>
  <si>
    <t>X3 - Level 2</t>
  </si>
  <si>
    <t>pcs</t>
  </si>
  <si>
    <t>EAB,EBC,ECD,SA1B1,SB1C1,SC1D1,WAB,WBC,WCD</t>
  </si>
  <si>
    <t>01-03</t>
  </si>
  <si>
    <t>h/D</t>
  </si>
  <si>
    <t>Process</t>
  </si>
  <si>
    <t>Activity</t>
  </si>
  <si>
    <t>Performance</t>
  </si>
  <si>
    <t>QTY/W</t>
  </si>
  <si>
    <t>WR</t>
  </si>
  <si>
    <t>Week1 Scheduling</t>
  </si>
  <si>
    <t>Offer</t>
  </si>
  <si>
    <t>MA / Crew</t>
  </si>
  <si>
    <t>Crew 1</t>
  </si>
  <si>
    <t>Crew 2</t>
  </si>
  <si>
    <t>1</t>
  </si>
  <si>
    <t>2</t>
  </si>
  <si>
    <t>TUS</t>
  </si>
  <si>
    <t>Fe</t>
  </si>
  <si>
    <t>Codes</t>
  </si>
  <si>
    <t>Description</t>
  </si>
  <si>
    <t>Yes</t>
  </si>
  <si>
    <t>No</t>
  </si>
  <si>
    <t>J-ML</t>
  </si>
  <si>
    <t>Management and logistics</t>
  </si>
  <si>
    <t>J-S</t>
  </si>
  <si>
    <t>Special work</t>
  </si>
  <si>
    <t>J-A</t>
  </si>
  <si>
    <t>Additional work</t>
  </si>
  <si>
    <t>fd.</t>
  </si>
  <si>
    <t>Full day</t>
  </si>
  <si>
    <t>hd.</t>
  </si>
  <si>
    <t>Half day</t>
  </si>
  <si>
    <t>Field</t>
  </si>
  <si>
    <t>Value</t>
  </si>
  <si>
    <t>9</t>
  </si>
  <si>
    <t>d</t>
  </si>
  <si>
    <t>5</t>
  </si>
  <si>
    <t>h/W</t>
  </si>
  <si>
    <t>Presence List</t>
  </si>
  <si>
    <t>Scheduled</t>
  </si>
  <si>
    <t>Total</t>
  </si>
  <si>
    <t>Working hours crew 1</t>
  </si>
  <si>
    <t>Working hours crew 2</t>
  </si>
  <si>
    <t>SNo.</t>
  </si>
  <si>
    <t>Jolly</t>
  </si>
  <si>
    <t>Name</t>
  </si>
  <si>
    <t>Cod</t>
  </si>
  <si>
    <t>Week2 Scheduling</t>
  </si>
  <si>
    <t>Week3 Scheduling</t>
  </si>
  <si>
    <t>Week4 Scheduling</t>
  </si>
  <si>
    <t>Monitoring Week1</t>
  </si>
  <si>
    <t>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</si>
</sst>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>
        <fgColor indexed="41"/>
        <bgColor indexed="41"/>
      </patternFill>
    </fill>
    <fill>
      <patternFill patternType="mediumGray">
        <fgColor indexed="13"/>
        <bgColor indexed="13"/>
      </patternFill>
    </fill>
    <fill>
      <patternFill patternType="mediumGray">
        <fgColor indexed="41"/>
        <bgColor indexed="41"/>
      </patternFill>
    </fill>
    <fill>
      <patternFill patternType="mediumGray">
        <fgColor indexed="13"/>
        <bgColor indexed="13"/>
      </patternFill>
    </fill>
    <fill>
      <patternFill patternType="mediumGray">
        <fgColor indexed="41"/>
        <bgColor indexed="41"/>
      </patternFill>
    </fill>
    <fill>
      <patternFill patternType="mediumGray">
        <fgColor indexed="13"/>
        <bgColor indexed="13"/>
      </patternFill>
    </fill>
    <fill>
      <patternFill patternType="mediumGray">
        <fgColor indexed="42"/>
        <bgColor indexed="42"/>
      </patternFill>
    </fill>
    <fill>
      <patternFill patternType="mediumGray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mediumGray">
        <fgColor indexed="41"/>
        <bgColor indexed="41"/>
      </patternFill>
    </fill>
    <fill>
      <patternFill patternType="mediumGray">
        <fgColor indexed="13"/>
        <bgColor indexed="13"/>
      </patternFill>
    </fill>
    <fill>
      <patternFill patternType="mediumGray">
        <fgColor indexed="42"/>
        <bgColor indexed="42"/>
      </patternFill>
    </fill>
    <fill>
      <patternFill patternType="mediumGray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mediumGray">
        <fgColor indexed="41"/>
        <bgColor indexed="41"/>
      </patternFill>
    </fill>
    <fill>
      <patternFill patternType="mediumGray">
        <fgColor indexed="13"/>
        <bgColor indexed="13"/>
      </patternFill>
    </fill>
    <fill>
      <patternFill patternType="mediumGray">
        <fgColor indexed="42"/>
        <bgColor indexed="42"/>
      </patternFill>
    </fill>
    <fill>
      <patternFill patternType="mediumGray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mediumGray">
        <fgColor indexed="41"/>
        <bgColor indexed="41"/>
      </patternFill>
    </fill>
    <fill>
      <patternFill patternType="mediumGray">
        <fgColor indexed="13"/>
        <bgColor indexed="13"/>
      </patternFill>
    </fill>
    <fill>
      <patternFill patternType="mediumGray">
        <fgColor indexed="42"/>
        <bgColor indexed="42"/>
      </patternFill>
    </fill>
    <fill>
      <patternFill patternType="mediumGray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mediumGray"/>
    </fill>
    <fill>
      <patternFill patternType="mediumGray">
        <fgColor indexed="41"/>
      </patternFill>
    </fill>
    <fill>
      <patternFill patternType="mediumGray">
        <fgColor indexed="41"/>
        <bgColor indexed="41"/>
      </patternFill>
    </fill>
    <fill>
      <patternFill patternType="mediumGray">
        <fgColor indexed="13"/>
      </patternFill>
    </fill>
    <fill>
      <patternFill patternType="mediumGray">
        <fgColor indexed="13"/>
        <bgColor indexed="13"/>
      </patternFill>
    </fill>
    <fill>
      <patternFill patternType="mediumGray">
        <fgColor indexed="42"/>
      </patternFill>
    </fill>
    <fill>
      <patternFill patternType="mediumGray">
        <fgColor indexed="42"/>
        <bgColor indexed="42"/>
      </patternFill>
    </fill>
    <fill>
      <patternFill patternType="mediumGray">
        <fgColor indexed="22"/>
      </patternFill>
    </fill>
    <fill>
      <patternFill patternType="mediumGray">
        <fgColor indexed="22"/>
        <bgColor indexed="22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Dashed">
        <color auto="1"/>
      </right>
      <top style="dotted">
        <color auto="1"/>
      </top>
      <bottom style="dotted">
        <color auto="1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medium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Dashed">
        <color auto="1"/>
      </right>
      <top style="dotted">
        <color auto="1"/>
      </top>
      <bottom style="dotted">
        <color auto="1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medium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Dashed">
        <color auto="1"/>
      </right>
      <top style="dotted">
        <color auto="1"/>
      </top>
      <bottom style="dotted">
        <color auto="1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medium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Dashed">
        <color auto="1"/>
      </right>
      <top style="dotted">
        <color auto="1"/>
      </top>
      <bottom style="dotted">
        <color auto="1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right style="mediumDashed"/>
    </border>
    <border>
      <right style="mediumDashed"/>
      <top style="dashed"/>
    </border>
    <border>
      <right style="mediumDashed"/>
      <top style="dashed"/>
      <bottom style="dashed"/>
    </border>
    <border>
      <top style="dotted"/>
    </border>
    <border>
      <top style="dotted"/>
      <bottom style="dotted"/>
    </border>
    <border>
      <right style="mediumDashed"/>
      <top style="dotted"/>
      <bottom style="dotted"/>
    </border>
    <border>
      <left style="mediumDashed"/>
      <right style="mediumDashed"/>
    </border>
    <border>
      <left style="mediumDashed"/>
      <right style="mediumDashed"/>
      <top style="mediumDashed"/>
    </border>
    <border>
      <left style="mediumDashed"/>
      <right style="mediumDashed"/>
      <top style="mediumDashed"/>
      <bottom style="mediumDashed"/>
    </border>
    <border>
      <top style="dashed"/>
    </border>
    <border>
      <right style="dashed"/>
      <top style="dashed"/>
    </border>
    <border>
      <left style="dashed"/>
      <right style="dashed"/>
      <top style="dashed"/>
    </border>
    <border>
      <left style="dashed"/>
      <right style="dashed"/>
      <top style="dashed"/>
      <bottom style="dashed"/>
    </border>
  </borders>
  <cellStyleXfs count="1">
    <xf borderId="0" fillId="0" fontId="0" numFmtId="0"/>
  </cellStyleXfs>
  <cellXfs count="3513">
    <xf borderId="0" fillId="0" fontId="0" numFmtId="0" xfId="0"/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Border="1" applyFill="1" borderId="2" fillId="3" fontId="0" numFmtId="0" xfId="0"/>
    <xf applyBorder="1" borderId="3" fillId="0" fontId="0" numFmtId="0" xfId="0"/>
    <xf applyBorder="1" borderId="4" fillId="0" fontId="0" numFmtId="0" xfId="0"/>
    <xf applyBorder="1" applyFill="1" borderId="2" fillId="3" fontId="0" numFmtId="0" xfId="0"/>
    <xf applyBorder="1" borderId="3" fillId="0" fontId="0" numFmtId="0" xfId="0"/>
    <xf applyBorder="1" borderId="4" fillId="0" fontId="0" numFmtId="0" xfId="0"/>
    <xf applyBorder="1" applyFill="1" borderId="2" fillId="3" fontId="0" numFmtId="0" xfId="0"/>
    <xf applyBorder="1" borderId="3" fillId="0" fontId="0" numFmtId="0" xfId="0"/>
    <xf applyBorder="1" borderId="4" fillId="0" fontId="0" numFmtId="0" xfId="0"/>
    <xf applyBorder="1" applyFill="1" borderId="2" fillId="3" fontId="0" numFmtId="0" xfId="0"/>
    <xf applyBorder="1" borderId="3" fillId="0" fontId="0" numFmtId="0" xfId="0"/>
    <xf applyBorder="1" borderId="4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3" fillId="0" fontId="0" numFmtId="0" xfId="0"/>
    <xf applyBorder="1" borderId="5" fillId="0" fontId="0" numFmtId="0" xfId="0"/>
    <xf applyBorder="1" borderId="5" fillId="0" fontId="0" numFmtId="0" xfId="0"/>
    <xf applyBorder="1" borderId="5" fillId="0" fontId="0" numFmtId="0" xfId="0"/>
    <xf applyBorder="1" borderId="5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Border="1" borderId="6" fillId="0" fontId="0" numFmtId="0" xfId="0"/>
    <xf applyAlignment="1" applyBorder="1" applyFill="1" borderId="7" fillId="4" fontId="0" numFmtId="0" xfId="0">
      <alignment horizontal="center"/>
    </xf>
    <xf applyBorder="1" borderId="3" fillId="0" fontId="0" numFmtId="0" xfId="0"/>
    <xf applyBorder="1" borderId="3" fillId="0" fontId="0" numFmtId="0" xfId="0"/>
    <xf applyAlignment="1" applyBorder="1" applyFill="1" borderId="7" fillId="4" fontId="0" numFmtId="0" xfId="0">
      <alignment horizontal="center"/>
    </xf>
    <xf applyAlignment="1" applyBorder="1" applyFill="1" borderId="7" fillId="4" fontId="0" numFmtId="0" xfId="0">
      <alignment horizontal="center"/>
    </xf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NumberFormat="1" borderId="0" fillId="0" fontId="0" numFmtId="49" xfId="0"/>
    <xf borderId="0" fillId="0" fontId="0" numFmtId="0" xfId="0"/>
    <xf borderId="0" fillId="0" fontId="0" numFmtId="0" xfId="0"/>
    <xf applyBorder="1" applyFill="1" borderId="8" fillId="5" fontId="0" numFmtId="0" xfId="0"/>
    <xf applyBorder="1" borderId="9" fillId="0" fontId="0" numFmtId="0" xfId="0"/>
    <xf applyBorder="1" borderId="10" fillId="0" fontId="0" numFmtId="0" xfId="0"/>
    <xf applyBorder="1" applyFill="1" borderId="8" fillId="5" fontId="0" numFmtId="0" xfId="0"/>
    <xf applyBorder="1" borderId="9" fillId="0" fontId="0" numFmtId="0" xfId="0"/>
    <xf applyBorder="1" borderId="10" fillId="0" fontId="0" numFmtId="0" xfId="0"/>
    <xf applyBorder="1" applyFill="1" borderId="8" fillId="5" fontId="0" numFmtId="0" xfId="0"/>
    <xf applyBorder="1" borderId="9" fillId="0" fontId="0" numFmtId="0" xfId="0"/>
    <xf applyBorder="1" borderId="10" fillId="0" fontId="0" numFmtId="0" xfId="0"/>
    <xf applyBorder="1" applyFill="1" borderId="8" fillId="5" fontId="0" numFmtId="0" xfId="0"/>
    <xf applyBorder="1" borderId="9" fillId="0" fontId="0" numFmtId="0" xfId="0"/>
    <xf applyBorder="1" borderId="10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9" fillId="0" fontId="0" numFmtId="0" xfId="0"/>
    <xf applyBorder="1" borderId="11" fillId="0" fontId="0" numFmtId="0" xfId="0"/>
    <xf applyBorder="1" borderId="11" fillId="0" fontId="0" numFmtId="0" xfId="0"/>
    <xf applyBorder="1" borderId="11" fillId="0" fontId="0" numFmtId="0" xfId="0"/>
    <xf applyBorder="1" borderId="11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Border="1" borderId="12" fillId="0" fontId="0" numFmtId="0" xfId="0"/>
    <xf applyAlignment="1" applyBorder="1" applyFill="1" borderId="13" fillId="6" fontId="0" numFmtId="0" xfId="0">
      <alignment horizontal="center"/>
    </xf>
    <xf applyBorder="1" borderId="9" fillId="0" fontId="0" numFmtId="0" xfId="0"/>
    <xf applyBorder="1" borderId="9" fillId="0" fontId="0" numFmtId="0" xfId="0"/>
    <xf applyAlignment="1" applyBorder="1" applyFill="1" borderId="13" fillId="6" fontId="0" numFmtId="0" xfId="0">
      <alignment horizontal="center"/>
    </xf>
    <xf applyAlignment="1" applyBorder="1" applyFill="1" borderId="13" fillId="6" fontId="0" numFmtId="0" xfId="0">
      <alignment horizontal="center"/>
    </xf>
    <xf applyBorder="1" applyFill="1" borderId="8" fillId="5" fontId="0" numFmtId="0" xfId="0"/>
    <xf applyBorder="1" applyFill="1" borderId="8" fillId="5" fontId="0" numFmtId="0" xfId="0"/>
    <xf applyBorder="1" applyFill="1" borderId="8" fillId="5" fontId="0" numFmtId="0" xfId="0"/>
    <xf applyBorder="1" applyFill="1" borderId="8" fillId="5" fontId="0" numFmtId="0" xfId="0"/>
    <xf applyBorder="1" applyFill="1" borderId="14" fillId="7" fontId="0" numFmtId="0" xfId="0"/>
    <xf applyBorder="1" borderId="15" fillId="0" fontId="0" numFmtId="0" xfId="0"/>
    <xf applyBorder="1" borderId="16" fillId="0" fontId="0" numFmtId="0" xfId="0"/>
    <xf applyBorder="1" applyFill="1" borderId="14" fillId="7" fontId="0" numFmtId="0" xfId="0"/>
    <xf applyBorder="1" borderId="15" fillId="0" fontId="0" numFmtId="0" xfId="0"/>
    <xf applyBorder="1" borderId="16" fillId="0" fontId="0" numFmtId="0" xfId="0"/>
    <xf applyBorder="1" applyFill="1" borderId="14" fillId="7" fontId="0" numFmtId="0" xfId="0"/>
    <xf applyBorder="1" borderId="15" fillId="0" fontId="0" numFmtId="0" xfId="0"/>
    <xf applyBorder="1" borderId="16" fillId="0" fontId="0" numFmtId="0" xfId="0"/>
    <xf applyBorder="1" applyFill="1" borderId="14" fillId="7" fontId="0" numFmtId="0" xfId="0"/>
    <xf applyBorder="1" borderId="15" fillId="0" fontId="0" numFmtId="0" xfId="0"/>
    <xf applyBorder="1" borderId="16" fillId="0" fontId="0" numFmtId="0" xfId="0"/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Alignment="1" applyBorder="1" applyFill="1" borderId="19" fillId="11" fontId="0" numFmtId="0" xfId="0">
      <alignment horizontal="center"/>
    </xf>
    <xf applyBorder="1" applyFill="1" borderId="14" fillId="7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applyFill="1" borderId="14" fillId="7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applyFill="1" borderId="14" fillId="7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applyFill="1" borderId="14" fillId="7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applyFill="1" borderId="14" fillId="7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applyFill="1" borderId="14" fillId="7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applyFill="1" borderId="14" fillId="7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Alignment="1" applyBorder="1" applyFill="1" borderId="17" fillId="10" fontId="0" numFmtId="0" xfId="0">
      <alignment horizontal="center"/>
    </xf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borderId="19" fillId="0" fontId="0" numFmtId="0" xfId="0"/>
    <xf applyBorder="1" applyFill="1" borderId="20" fillId="12" fontId="0" numFmtId="0" xfId="0"/>
    <xf applyBorder="1" borderId="21" fillId="0" fontId="0" numFmtId="0" xfId="0"/>
    <xf applyBorder="1" borderId="22" fillId="0" fontId="0" numFmtId="0" xfId="0"/>
    <xf applyBorder="1" applyFill="1" borderId="20" fillId="12" fontId="0" numFmtId="0" xfId="0"/>
    <xf applyBorder="1" borderId="21" fillId="0" fontId="0" numFmtId="0" xfId="0"/>
    <xf applyBorder="1" borderId="22" fillId="0" fontId="0" numFmtId="0" xfId="0"/>
    <xf applyBorder="1" applyFill="1" borderId="20" fillId="12" fontId="0" numFmtId="0" xfId="0"/>
    <xf applyBorder="1" borderId="21" fillId="0" fontId="0" numFmtId="0" xfId="0"/>
    <xf applyBorder="1" borderId="22" fillId="0" fontId="0" numFmtId="0" xfId="0"/>
    <xf applyBorder="1" applyFill="1" borderId="20" fillId="12" fontId="0" numFmtId="0" xfId="0"/>
    <xf applyBorder="1" borderId="21" fillId="0" fontId="0" numFmtId="0" xfId="0"/>
    <xf applyBorder="1" borderId="22" fillId="0" fontId="0" numFmtId="0" xfId="0"/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Alignment="1" applyBorder="1" applyFill="1" borderId="25" fillId="16" fontId="0" numFmtId="0" xfId="0">
      <alignment horizontal="center"/>
    </xf>
    <xf applyBorder="1" applyFill="1" borderId="20" fillId="12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applyFill="1" borderId="20" fillId="12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applyFill="1" borderId="20" fillId="12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applyFill="1" borderId="20" fillId="12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applyFill="1" borderId="20" fillId="12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applyFill="1" borderId="20" fillId="12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applyFill="1" borderId="20" fillId="12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Alignment="1" applyBorder="1" applyFill="1" borderId="23" fillId="15" fontId="0" numFmtId="0" xfId="0">
      <alignment horizontal="center"/>
    </xf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borderId="25" fillId="0" fontId="0" numFmtId="0" xfId="0"/>
    <xf applyBorder="1" applyFill="1" borderId="26" fillId="17" fontId="0" numFmtId="0" xfId="0"/>
    <xf applyBorder="1" borderId="27" fillId="0" fontId="0" numFmtId="0" xfId="0"/>
    <xf applyBorder="1" borderId="28" fillId="0" fontId="0" numFmtId="0" xfId="0"/>
    <xf applyBorder="1" applyFill="1" borderId="26" fillId="17" fontId="0" numFmtId="0" xfId="0"/>
    <xf applyBorder="1" borderId="27" fillId="0" fontId="0" numFmtId="0" xfId="0"/>
    <xf applyBorder="1" borderId="28" fillId="0" fontId="0" numFmtId="0" xfId="0"/>
    <xf applyBorder="1" applyFill="1" borderId="26" fillId="17" fontId="0" numFmtId="0" xfId="0"/>
    <xf applyBorder="1" borderId="27" fillId="0" fontId="0" numFmtId="0" xfId="0"/>
    <xf applyBorder="1" borderId="28" fillId="0" fontId="0" numFmtId="0" xfId="0"/>
    <xf applyBorder="1" applyFill="1" borderId="26" fillId="17" fontId="0" numFmtId="0" xfId="0"/>
    <xf applyBorder="1" borderId="27" fillId="0" fontId="0" numFmtId="0" xfId="0"/>
    <xf applyBorder="1" borderId="28" fillId="0" fontId="0" numFmtId="0" xfId="0"/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Alignment="1" applyBorder="1" applyFill="1" borderId="31" fillId="21" fontId="0" numFmtId="0" xfId="0">
      <alignment horizontal="center"/>
    </xf>
    <xf applyBorder="1" applyFill="1" borderId="26" fillId="17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applyFill="1" borderId="26" fillId="17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applyFill="1" borderId="26" fillId="17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applyFill="1" borderId="26" fillId="17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applyFill="1" borderId="26" fillId="17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applyFill="1" borderId="26" fillId="17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applyFill="1" borderId="26" fillId="17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Alignment="1" applyBorder="1" applyFill="1" borderId="29" fillId="20" fontId="0" numFmtId="0" xfId="0">
      <alignment horizontal="center"/>
    </xf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borderId="31" fillId="0" fontId="0" numFmtId="0" xfId="0"/>
    <xf applyBorder="1" applyFill="1" borderId="32" fillId="22" fontId="0" numFmtId="0" xfId="0"/>
    <xf applyBorder="1" borderId="33" fillId="0" fontId="0" numFmtId="0" xfId="0"/>
    <xf applyBorder="1" borderId="34" fillId="0" fontId="0" numFmtId="0" xfId="0"/>
    <xf applyBorder="1" applyFill="1" borderId="32" fillId="22" fontId="0" numFmtId="0" xfId="0"/>
    <xf applyBorder="1" borderId="33" fillId="0" fontId="0" numFmtId="0" xfId="0"/>
    <xf applyBorder="1" borderId="34" fillId="0" fontId="0" numFmtId="0" xfId="0"/>
    <xf applyBorder="1" applyFill="1" borderId="32" fillId="22" fontId="0" numFmtId="0" xfId="0"/>
    <xf applyBorder="1" borderId="33" fillId="0" fontId="0" numFmtId="0" xfId="0"/>
    <xf applyBorder="1" borderId="34" fillId="0" fontId="0" numFmtId="0" xfId="0"/>
    <xf applyBorder="1" applyFill="1" borderId="32" fillId="22" fontId="0" numFmtId="0" xfId="0"/>
    <xf applyBorder="1" borderId="33" fillId="0" fontId="0" numFmtId="0" xfId="0"/>
    <xf applyBorder="1" borderId="34" fillId="0" fontId="0" numFmtId="0" xfId="0"/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Alignment="1" applyBorder="1" applyFill="1" borderId="37" fillId="26" fontId="0" numFmtId="0" xfId="0">
      <alignment horizontal="center"/>
    </xf>
    <xf applyBorder="1" applyFill="1" borderId="32" fillId="22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applyFill="1" borderId="32" fillId="22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applyFill="1" borderId="32" fillId="22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applyFill="1" borderId="32" fillId="22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applyFill="1" borderId="32" fillId="22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applyFill="1" borderId="32" fillId="22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applyFill="1" borderId="32" fillId="22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Alignment="1" applyBorder="1" applyFill="1" borderId="35" fillId="25" fontId="0" numFmtId="0" xfId="0">
      <alignment horizontal="center"/>
    </xf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Border="1" borderId="37" fillId="0" fontId="0" numFmtId="0" xfId="0"/>
    <xf applyAlignment="1" borderId="0" fillId="0" fontId="0" numFmtId="0" xfId="0">
      <alignment horizontal="center"/>
    </xf>
    <xf borderId="0" fillId="0" fontId="0" numFmtId="0" xfId="0"/>
    <xf applyBorder="1" applyFill="1" borderId="2" fillId="3" fontId="0" numFmtId="0" xfId="0"/>
    <xf applyBorder="1" applyFill="1" borderId="8" fillId="5" fontId="0" numFmtId="0" xfId="0"/>
    <xf applyAlignment="1" applyBorder="1" applyFill="1" borderId="18" fillId="8" fontId="0" numFmtId="0" xfId="0">
      <alignment horizontal="center"/>
    </xf>
    <xf applyAlignment="1" applyBorder="1" applyFill="1" borderId="17" fillId="7" fontId="0" numFmtId="0" xfId="0">
      <alignment horizontal="center"/>
    </xf>
    <xf applyAlignment="1" applyBorder="1" applyFill="1" borderId="17" fillId="9" fontId="0" numFmtId="0" xfId="0">
      <alignment horizontal="center"/>
    </xf>
    <xf applyAlignment="1" applyBorder="1" applyFill="1" borderId="17" fillId="10" fontId="0" numFmtId="0" xfId="0">
      <alignment horizontal="center"/>
    </xf>
    <xf applyBorder="1" borderId="19" fillId="0" fontId="0" numFmtId="0" xfId="0"/>
    <xf applyAlignment="1" applyBorder="1" applyFill="1" borderId="24" fillId="13" fontId="0" numFmtId="0" xfId="0">
      <alignment horizontal="center"/>
    </xf>
    <xf applyAlignment="1" applyBorder="1" applyFill="1" borderId="23" fillId="12" fontId="0" numFmtId="0" xfId="0">
      <alignment horizontal="center"/>
    </xf>
    <xf applyAlignment="1" applyBorder="1" applyFill="1" borderId="23" fillId="14" fontId="0" numFmtId="0" xfId="0">
      <alignment horizontal="center"/>
    </xf>
    <xf applyAlignment="1" applyBorder="1" applyFill="1" borderId="23" fillId="15" fontId="0" numFmtId="0" xfId="0">
      <alignment horizontal="center"/>
    </xf>
    <xf applyBorder="1" borderId="25" fillId="0" fontId="0" numFmtId="0" xfId="0"/>
    <xf applyAlignment="1" applyBorder="1" applyFill="1" borderId="30" fillId="18" fontId="0" numFmtId="0" xfId="0">
      <alignment horizontal="center"/>
    </xf>
    <xf applyAlignment="1" applyBorder="1" applyFill="1" borderId="29" fillId="17" fontId="0" numFmtId="0" xfId="0">
      <alignment horizontal="center"/>
    </xf>
    <xf applyAlignment="1" applyBorder="1" applyFill="1" borderId="29" fillId="19" fontId="0" numFmtId="0" xfId="0">
      <alignment horizontal="center"/>
    </xf>
    <xf applyAlignment="1" applyBorder="1" applyFill="1" borderId="29" fillId="20" fontId="0" numFmtId="0" xfId="0">
      <alignment horizontal="center"/>
    </xf>
    <xf applyBorder="1" borderId="31" fillId="0" fontId="0" numFmtId="0" xfId="0"/>
    <xf applyAlignment="1" applyBorder="1" applyFill="1" borderId="36" fillId="23" fontId="0" numFmtId="0" xfId="0">
      <alignment horizontal="center"/>
    </xf>
    <xf applyAlignment="1" applyBorder="1" applyFill="1" borderId="35" fillId="22" fontId="0" numFmtId="0" xfId="0">
      <alignment horizontal="center"/>
    </xf>
    <xf applyAlignment="1" applyBorder="1" applyFill="1" borderId="35" fillId="24" fontId="0" numFmtId="0" xfId="0">
      <alignment horizontal="center"/>
    </xf>
    <xf applyAlignment="1" applyBorder="1" applyFill="1" borderId="35" fillId="25" fontId="0" numFmtId="0" xfId="0">
      <alignment horizontal="center"/>
    </xf>
    <xf applyBorder="1" borderId="37" fillId="0" fontId="0" numFmtId="0" xfId="0"/>
    <xf numFmtId="0" fontId="0" fillId="0" borderId="0" xfId="0">
      <alignment horizontal="center"/>
    </xf>
    <xf numFmtId="0" fontId="0" fillId="29" borderId="40" xfId="0" applyBorder="true" applyFill="true"/>
    <xf numFmtId="0" fontId="0" fillId="0" borderId="42" xfId="0" applyBorder="true"/>
    <xf numFmtId="0" fontId="0" fillId="0" borderId="43" xfId="0" applyBorder="true"/>
    <xf numFmtId="0" fontId="0" fillId="29" borderId="40" xfId="0" applyBorder="true" applyFill="true"/>
    <xf numFmtId="0" fontId="0" fillId="0" borderId="42" xfId="0" applyBorder="true"/>
    <xf numFmtId="0" fontId="0" fillId="0" borderId="43" xfId="0" applyBorder="true"/>
    <xf numFmtId="0" fontId="0" fillId="29" borderId="40" xfId="0" applyBorder="true" applyFill="true"/>
    <xf numFmtId="0" fontId="0" fillId="0" borderId="42" xfId="0" applyBorder="true"/>
    <xf numFmtId="0" fontId="0" fillId="0" borderId="43" xfId="0" applyBorder="true"/>
    <xf numFmtId="0" fontId="0" fillId="29" borderId="40" xfId="0" applyBorder="true" applyFill="true"/>
    <xf numFmtId="0" fontId="0" fillId="0" borderId="42" xfId="0" applyBorder="true"/>
    <xf numFmtId="0" fontId="0" fillId="0" borderId="43" xfId="0" applyBorder="true"/>
    <xf numFmtId="0" fontId="0" fillId="0" borderId="0" xfId="0">
      <alignment horizontal="center"/>
    </xf>
    <xf numFmtId="0" fontId="0" fillId="31" borderId="46" xfId="0" applyBorder="true" applyFill="true">
      <alignment horizontal="center"/>
    </xf>
    <xf numFmtId="0" fontId="0" fillId="29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29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29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3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35" borderId="44" xfId="0" applyBorder="true" applyFill="true">
      <alignment horizontal="center"/>
    </xf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29" borderId="40" xfId="0" applyBorder="true" applyFill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29" borderId="40" xfId="0" applyBorder="true" applyFill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29" borderId="40" xfId="0" applyBorder="true" applyFill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29" borderId="40" xfId="0" applyBorder="true" applyFill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29" borderId="40" xfId="0" applyBorder="true" applyFill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29" borderId="40" xfId="0" applyBorder="true" applyFill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29" borderId="40" xfId="0" applyBorder="true" applyFill="true"/>
    <xf numFmtId="0" fontId="0" fillId="0" borderId="50" xfId="0" applyBorder="true"/>
    <xf numFmtId="0" fontId="0" fillId="0" borderId="50" xfId="0" applyBorder="true"/>
    <xf numFmtId="0" fontId="0" fillId="0" borderId="50" xfId="0" applyBorder="true"/>
    <xf numFmtId="0" fontId="0" fillId="0" borderId="50" xfId="0" applyBorder="true"/>
  </cellXfs>
  <cellStyles count="1">
    <cellStyle builtinId="0" name="Normal" xfId="0"/>
  </cellStyles>
  <dxfs count="2982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 patternType="solid">
          <bgColor indexed="51"/>
        </patternFill>
      </fill>
    </dxf>
    <dxf>
      <fill>
        <patternFill patternType="solid">
          <bgColor indexed="53"/>
        </patternFill>
      </fill>
    </dxf>
    <dxf>
      <font>
        <color indexed="9"/>
      </font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color indexed="9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63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63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calcChain.xml" Type="http://schemas.openxmlformats.org/officeDocument/2006/relationships/calcChain"/><Relationship Id="rId2" Target="worksheets/sheet2.xml" Type="http://schemas.openxmlformats.org/officeDocument/2006/relationships/worksheet"/><Relationship Id="rId20" Target="worksheets/sheet25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GB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3"/>
          <c:order val="0"/>
          <c:tx>
            <c:strRef>
              <c:f>Week1!$DV$5</c:f>
              <c:strCache>
                <c:ptCount val="1"/>
                <c:pt idx="0">
                  <c:v>Scheduled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1"/>
          <c:cat>
            <c:strRef>
              <c:f>Week1!$CF$16:$DT$16</c:f>
              <c:strCache>
                <c:ptCount val="41"/>
                <c:pt idx="0">
                  <c:v>AB</c:v>
                </c:pt>
                <c:pt idx="1">
                  <c:v>BP</c:v>
                </c:pt>
                <c:pt idx="2">
                  <c:v>CS</c:v>
                </c:pt>
                <c:pt idx="3">
                  <c:v>DG</c:v>
                </c:pt>
                <c:pt idx="4">
                  <c:v>HS</c:v>
                </c:pt>
                <c:pt idx="5">
                  <c:v>KR</c:v>
                </c:pt>
                <c:pt idx="6">
                  <c:v>MM</c:v>
                </c:pt>
                <c:pt idx="7">
                  <c:v>NM</c:v>
                </c:pt>
                <c:pt idx="8">
                  <c:v>LO</c:v>
                </c:pt>
                <c:pt idx="9">
                  <c:v>HD</c:v>
                </c:pt>
                <c:pt idx="10">
                  <c:v>DB</c:v>
                </c:pt>
                <c:pt idx="11">
                  <c:v>ME</c:v>
                </c:pt>
                <c:pt idx="12">
                  <c:v>RZ</c:v>
                </c:pt>
                <c:pt idx="13">
                  <c:v>FP</c:v>
                </c:pt>
                <c:pt idx="14">
                  <c:v>BA</c:v>
                </c:pt>
                <c:pt idx="15">
                  <c:v>SJ</c:v>
                </c:pt>
                <c:pt idx="16">
                  <c:v>BR</c:v>
                </c:pt>
                <c:pt idx="17">
                  <c:v>HJ</c:v>
                </c:pt>
                <c:pt idx="18">
                  <c:v>TM</c:v>
                </c:pt>
                <c:pt idx="19">
                  <c:v>I H</c:v>
                </c:pt>
                <c:pt idx="20">
                  <c:v>WC</c:v>
                </c:pt>
                <c:pt idx="21">
                  <c:v>PO</c:v>
                </c:pt>
                <c:pt idx="22">
                  <c:v>MF</c:v>
                </c:pt>
                <c:pt idx="23">
                  <c:v>MO</c:v>
                </c:pt>
                <c:pt idx="24">
                  <c:v>DP</c:v>
                </c:pt>
                <c:pt idx="25">
                  <c:v>ZT</c:v>
                </c:pt>
                <c:pt idx="26">
                  <c:v>KT</c:v>
                </c:pt>
                <c:pt idx="27">
                  <c:v>CV</c:v>
                </c:pt>
                <c:pt idx="28">
                  <c:v>MA</c:v>
                </c:pt>
                <c:pt idx="29">
                  <c:v>EC</c:v>
                </c:pt>
                <c:pt idx="30">
                  <c:v>PH</c:v>
                </c:pt>
                <c:pt idx="31">
                  <c:v>WN</c:v>
                </c:pt>
                <c:pt idx="32">
                  <c:v>TB</c:v>
                </c:pt>
                <c:pt idx="33">
                  <c:v>GD</c:v>
                </c:pt>
                <c:pt idx="34">
                  <c:v>TC</c:v>
                </c:pt>
                <c:pt idx="35">
                  <c:v>RR</c:v>
                </c:pt>
                <c:pt idx="36">
                  <c:v>HM</c:v>
                </c:pt>
                <c:pt idx="37">
                  <c:v>LW</c:v>
                </c:pt>
                <c:pt idx="38">
                  <c:v>LM</c:v>
                </c:pt>
                <c:pt idx="39">
                  <c:v>RP</c:v>
                </c:pt>
                <c:pt idx="40">
                  <c:v>RS</c:v>
                </c:pt>
              </c:strCache>
            </c:strRef>
          </c:cat>
          <c:val>
            <c:numRef>
              <c:f>Week1!$CF$5:$DT$5</c:f>
              <c:numCache>
                <c:formatCode>General</c:formatCode>
                <c:ptCount val="41"/>
                <c:pt idx="0">
                  <c:v>41.172413793103452</c:v>
                </c:pt>
                <c:pt idx="1">
                  <c:v>41.172413793103452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1-5F4E-81EA-416A4B1F2DBF}"/>
            </c:ext>
          </c:extLst>
        </c:ser>
        <c:ser>
          <c:idx val="4"/>
          <c:order val="1"/>
          <c:tx>
            <c:strRef>
              <c:f>Week1!$DV$6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1"/>
          <c:cat>
            <c:strRef>
              <c:f>Week1!$CF$16:$DT$16</c:f>
              <c:strCache>
                <c:ptCount val="41"/>
                <c:pt idx="0">
                  <c:v>AB</c:v>
                </c:pt>
                <c:pt idx="1">
                  <c:v>BP</c:v>
                </c:pt>
                <c:pt idx="2">
                  <c:v>CS</c:v>
                </c:pt>
                <c:pt idx="3">
                  <c:v>DG</c:v>
                </c:pt>
                <c:pt idx="4">
                  <c:v>HS</c:v>
                </c:pt>
                <c:pt idx="5">
                  <c:v>KR</c:v>
                </c:pt>
                <c:pt idx="6">
                  <c:v>MM</c:v>
                </c:pt>
                <c:pt idx="7">
                  <c:v>NM</c:v>
                </c:pt>
                <c:pt idx="8">
                  <c:v>LO</c:v>
                </c:pt>
                <c:pt idx="9">
                  <c:v>HD</c:v>
                </c:pt>
                <c:pt idx="10">
                  <c:v>DB</c:v>
                </c:pt>
                <c:pt idx="11">
                  <c:v>ME</c:v>
                </c:pt>
                <c:pt idx="12">
                  <c:v>RZ</c:v>
                </c:pt>
                <c:pt idx="13">
                  <c:v>FP</c:v>
                </c:pt>
                <c:pt idx="14">
                  <c:v>BA</c:v>
                </c:pt>
                <c:pt idx="15">
                  <c:v>SJ</c:v>
                </c:pt>
                <c:pt idx="16">
                  <c:v>BR</c:v>
                </c:pt>
                <c:pt idx="17">
                  <c:v>HJ</c:v>
                </c:pt>
                <c:pt idx="18">
                  <c:v>TM</c:v>
                </c:pt>
                <c:pt idx="19">
                  <c:v>I H</c:v>
                </c:pt>
                <c:pt idx="20">
                  <c:v>WC</c:v>
                </c:pt>
                <c:pt idx="21">
                  <c:v>PO</c:v>
                </c:pt>
                <c:pt idx="22">
                  <c:v>MF</c:v>
                </c:pt>
                <c:pt idx="23">
                  <c:v>MO</c:v>
                </c:pt>
                <c:pt idx="24">
                  <c:v>DP</c:v>
                </c:pt>
                <c:pt idx="25">
                  <c:v>ZT</c:v>
                </c:pt>
                <c:pt idx="26">
                  <c:v>KT</c:v>
                </c:pt>
                <c:pt idx="27">
                  <c:v>CV</c:v>
                </c:pt>
                <c:pt idx="28">
                  <c:v>MA</c:v>
                </c:pt>
                <c:pt idx="29">
                  <c:v>EC</c:v>
                </c:pt>
                <c:pt idx="30">
                  <c:v>PH</c:v>
                </c:pt>
                <c:pt idx="31">
                  <c:v>WN</c:v>
                </c:pt>
                <c:pt idx="32">
                  <c:v>TB</c:v>
                </c:pt>
                <c:pt idx="33">
                  <c:v>GD</c:v>
                </c:pt>
                <c:pt idx="34">
                  <c:v>TC</c:v>
                </c:pt>
                <c:pt idx="35">
                  <c:v>RR</c:v>
                </c:pt>
                <c:pt idx="36">
                  <c:v>HM</c:v>
                </c:pt>
                <c:pt idx="37">
                  <c:v>LW</c:v>
                </c:pt>
                <c:pt idx="38">
                  <c:v>LM</c:v>
                </c:pt>
                <c:pt idx="39">
                  <c:v>RP</c:v>
                </c:pt>
                <c:pt idx="40">
                  <c:v>RS</c:v>
                </c:pt>
              </c:strCache>
            </c:strRef>
          </c:cat>
          <c:val>
            <c:numRef>
              <c:f>Week1!$CF$6:$DT$6</c:f>
              <c:numCache>
                <c:formatCode>General</c:formatCode>
                <c:ptCount val="41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71-5F4E-81EA-416A4B1F2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456"/>
        <c:axId val="123457"/>
      </c:barChart>
      <c:catAx>
        <c:axId val="1234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123457"/>
        <c:crosses val="autoZero"/>
        <c:auto val="1"/>
        <c:lblAlgn val="ctr"/>
        <c:lblOffset val="100"/>
        <c:noMultiLvlLbl val="1"/>
      </c:catAx>
      <c:valAx>
        <c:axId val="123457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crossAx val="12345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GB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3"/>
          <c:order val="0"/>
          <c:tx>
            <c:strRef>
              <c:f>Week2!$DV$5</c:f>
              <c:strCache>
                <c:ptCount val="1"/>
                <c:pt idx="0">
                  <c:v>Scheduled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1"/>
          <c:cat>
            <c:strRef>
              <c:f>Week2!$CF$16:$DT$16</c:f>
              <c:strCache>
                <c:ptCount val="41"/>
                <c:pt idx="0">
                  <c:v>AB</c:v>
                </c:pt>
                <c:pt idx="1">
                  <c:v>BP</c:v>
                </c:pt>
                <c:pt idx="2">
                  <c:v>CS</c:v>
                </c:pt>
                <c:pt idx="3">
                  <c:v>DG</c:v>
                </c:pt>
                <c:pt idx="4">
                  <c:v>HS</c:v>
                </c:pt>
                <c:pt idx="5">
                  <c:v>KR</c:v>
                </c:pt>
                <c:pt idx="6">
                  <c:v>MM</c:v>
                </c:pt>
                <c:pt idx="7">
                  <c:v>NM</c:v>
                </c:pt>
                <c:pt idx="8">
                  <c:v>LO</c:v>
                </c:pt>
                <c:pt idx="9">
                  <c:v>HD</c:v>
                </c:pt>
                <c:pt idx="10">
                  <c:v>DB</c:v>
                </c:pt>
                <c:pt idx="11">
                  <c:v>ME</c:v>
                </c:pt>
                <c:pt idx="12">
                  <c:v>RZ</c:v>
                </c:pt>
                <c:pt idx="13">
                  <c:v>FP</c:v>
                </c:pt>
                <c:pt idx="14">
                  <c:v>BA</c:v>
                </c:pt>
                <c:pt idx="15">
                  <c:v>SJ</c:v>
                </c:pt>
                <c:pt idx="16">
                  <c:v>BR</c:v>
                </c:pt>
                <c:pt idx="17">
                  <c:v>HJ</c:v>
                </c:pt>
                <c:pt idx="18">
                  <c:v>TM</c:v>
                </c:pt>
                <c:pt idx="19">
                  <c:v>I H</c:v>
                </c:pt>
                <c:pt idx="20">
                  <c:v>WC</c:v>
                </c:pt>
                <c:pt idx="21">
                  <c:v>PO</c:v>
                </c:pt>
                <c:pt idx="22">
                  <c:v>MF</c:v>
                </c:pt>
                <c:pt idx="23">
                  <c:v>MO</c:v>
                </c:pt>
                <c:pt idx="24">
                  <c:v>DP</c:v>
                </c:pt>
                <c:pt idx="25">
                  <c:v>ZT</c:v>
                </c:pt>
                <c:pt idx="26">
                  <c:v>KT</c:v>
                </c:pt>
                <c:pt idx="27">
                  <c:v>CV</c:v>
                </c:pt>
                <c:pt idx="28">
                  <c:v>MA</c:v>
                </c:pt>
                <c:pt idx="29">
                  <c:v>EC</c:v>
                </c:pt>
                <c:pt idx="30">
                  <c:v>PH</c:v>
                </c:pt>
                <c:pt idx="31">
                  <c:v>WN</c:v>
                </c:pt>
                <c:pt idx="32">
                  <c:v>TB</c:v>
                </c:pt>
                <c:pt idx="33">
                  <c:v>GD</c:v>
                </c:pt>
                <c:pt idx="34">
                  <c:v>TC</c:v>
                </c:pt>
                <c:pt idx="35">
                  <c:v>RR</c:v>
                </c:pt>
                <c:pt idx="36">
                  <c:v>HM</c:v>
                </c:pt>
                <c:pt idx="37">
                  <c:v>LW</c:v>
                </c:pt>
                <c:pt idx="38">
                  <c:v>LM</c:v>
                </c:pt>
                <c:pt idx="39">
                  <c:v>RP</c:v>
                </c:pt>
                <c:pt idx="40">
                  <c:v>RS</c:v>
                </c:pt>
              </c:strCache>
            </c:strRef>
          </c:cat>
          <c:val>
            <c:numRef>
              <c:f>Week2!$CF$5:$DT$5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6-8A46-8997-5CA4BCD1AC98}"/>
            </c:ext>
          </c:extLst>
        </c:ser>
        <c:ser>
          <c:idx val="4"/>
          <c:order val="1"/>
          <c:tx>
            <c:strRef>
              <c:f>Week2!$DV$6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1"/>
          <c:cat>
            <c:strRef>
              <c:f>Week2!$CF$16:$DT$16</c:f>
              <c:strCache>
                <c:ptCount val="41"/>
                <c:pt idx="0">
                  <c:v>AB</c:v>
                </c:pt>
                <c:pt idx="1">
                  <c:v>BP</c:v>
                </c:pt>
                <c:pt idx="2">
                  <c:v>CS</c:v>
                </c:pt>
                <c:pt idx="3">
                  <c:v>DG</c:v>
                </c:pt>
                <c:pt idx="4">
                  <c:v>HS</c:v>
                </c:pt>
                <c:pt idx="5">
                  <c:v>KR</c:v>
                </c:pt>
                <c:pt idx="6">
                  <c:v>MM</c:v>
                </c:pt>
                <c:pt idx="7">
                  <c:v>NM</c:v>
                </c:pt>
                <c:pt idx="8">
                  <c:v>LO</c:v>
                </c:pt>
                <c:pt idx="9">
                  <c:v>HD</c:v>
                </c:pt>
                <c:pt idx="10">
                  <c:v>DB</c:v>
                </c:pt>
                <c:pt idx="11">
                  <c:v>ME</c:v>
                </c:pt>
                <c:pt idx="12">
                  <c:v>RZ</c:v>
                </c:pt>
                <c:pt idx="13">
                  <c:v>FP</c:v>
                </c:pt>
                <c:pt idx="14">
                  <c:v>BA</c:v>
                </c:pt>
                <c:pt idx="15">
                  <c:v>SJ</c:v>
                </c:pt>
                <c:pt idx="16">
                  <c:v>BR</c:v>
                </c:pt>
                <c:pt idx="17">
                  <c:v>HJ</c:v>
                </c:pt>
                <c:pt idx="18">
                  <c:v>TM</c:v>
                </c:pt>
                <c:pt idx="19">
                  <c:v>I H</c:v>
                </c:pt>
                <c:pt idx="20">
                  <c:v>WC</c:v>
                </c:pt>
                <c:pt idx="21">
                  <c:v>PO</c:v>
                </c:pt>
                <c:pt idx="22">
                  <c:v>MF</c:v>
                </c:pt>
                <c:pt idx="23">
                  <c:v>MO</c:v>
                </c:pt>
                <c:pt idx="24">
                  <c:v>DP</c:v>
                </c:pt>
                <c:pt idx="25">
                  <c:v>ZT</c:v>
                </c:pt>
                <c:pt idx="26">
                  <c:v>KT</c:v>
                </c:pt>
                <c:pt idx="27">
                  <c:v>CV</c:v>
                </c:pt>
                <c:pt idx="28">
                  <c:v>MA</c:v>
                </c:pt>
                <c:pt idx="29">
                  <c:v>EC</c:v>
                </c:pt>
                <c:pt idx="30">
                  <c:v>PH</c:v>
                </c:pt>
                <c:pt idx="31">
                  <c:v>WN</c:v>
                </c:pt>
                <c:pt idx="32">
                  <c:v>TB</c:v>
                </c:pt>
                <c:pt idx="33">
                  <c:v>GD</c:v>
                </c:pt>
                <c:pt idx="34">
                  <c:v>TC</c:v>
                </c:pt>
                <c:pt idx="35">
                  <c:v>RR</c:v>
                </c:pt>
                <c:pt idx="36">
                  <c:v>HM</c:v>
                </c:pt>
                <c:pt idx="37">
                  <c:v>LW</c:v>
                </c:pt>
                <c:pt idx="38">
                  <c:v>LM</c:v>
                </c:pt>
                <c:pt idx="39">
                  <c:v>RP</c:v>
                </c:pt>
                <c:pt idx="40">
                  <c:v>RS</c:v>
                </c:pt>
              </c:strCache>
            </c:strRef>
          </c:cat>
          <c:val>
            <c:numRef>
              <c:f>Week2!$CF$6:$DT$6</c:f>
              <c:numCache>
                <c:formatCode>General</c:formatCode>
                <c:ptCount val="41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6-8A46-8997-5CA4BCD1A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456"/>
        <c:axId val="123457"/>
      </c:barChart>
      <c:catAx>
        <c:axId val="1234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123457"/>
        <c:crosses val="autoZero"/>
        <c:auto val="1"/>
        <c:lblAlgn val="ctr"/>
        <c:lblOffset val="100"/>
        <c:noMultiLvlLbl val="1"/>
      </c:catAx>
      <c:valAx>
        <c:axId val="123457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crossAx val="12345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GB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3"/>
          <c:order val="0"/>
          <c:tx>
            <c:strRef>
              <c:f>Week3!$DV$5</c:f>
              <c:strCache>
                <c:ptCount val="1"/>
                <c:pt idx="0">
                  <c:v>Scheduled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1"/>
          <c:cat>
            <c:strRef>
              <c:f>Week3!$CF$16:$DT$16</c:f>
              <c:strCache>
                <c:ptCount val="41"/>
                <c:pt idx="0">
                  <c:v>AB</c:v>
                </c:pt>
                <c:pt idx="1">
                  <c:v>BP</c:v>
                </c:pt>
                <c:pt idx="2">
                  <c:v>CS</c:v>
                </c:pt>
                <c:pt idx="3">
                  <c:v>DG</c:v>
                </c:pt>
                <c:pt idx="4">
                  <c:v>HS</c:v>
                </c:pt>
                <c:pt idx="5">
                  <c:v>KR</c:v>
                </c:pt>
                <c:pt idx="6">
                  <c:v>MM</c:v>
                </c:pt>
                <c:pt idx="7">
                  <c:v>NM</c:v>
                </c:pt>
                <c:pt idx="8">
                  <c:v>LO</c:v>
                </c:pt>
                <c:pt idx="9">
                  <c:v>HD</c:v>
                </c:pt>
                <c:pt idx="10">
                  <c:v>DB</c:v>
                </c:pt>
                <c:pt idx="11">
                  <c:v>ME</c:v>
                </c:pt>
                <c:pt idx="12">
                  <c:v>RZ</c:v>
                </c:pt>
                <c:pt idx="13">
                  <c:v>FP</c:v>
                </c:pt>
                <c:pt idx="14">
                  <c:v>BA</c:v>
                </c:pt>
                <c:pt idx="15">
                  <c:v>SJ</c:v>
                </c:pt>
                <c:pt idx="16">
                  <c:v>BR</c:v>
                </c:pt>
                <c:pt idx="17">
                  <c:v>HJ</c:v>
                </c:pt>
                <c:pt idx="18">
                  <c:v>TM</c:v>
                </c:pt>
                <c:pt idx="19">
                  <c:v>I H</c:v>
                </c:pt>
                <c:pt idx="20">
                  <c:v>WC</c:v>
                </c:pt>
                <c:pt idx="21">
                  <c:v>PO</c:v>
                </c:pt>
                <c:pt idx="22">
                  <c:v>MF</c:v>
                </c:pt>
                <c:pt idx="23">
                  <c:v>MO</c:v>
                </c:pt>
                <c:pt idx="24">
                  <c:v>DP</c:v>
                </c:pt>
                <c:pt idx="25">
                  <c:v>ZT</c:v>
                </c:pt>
                <c:pt idx="26">
                  <c:v>KT</c:v>
                </c:pt>
                <c:pt idx="27">
                  <c:v>CV</c:v>
                </c:pt>
                <c:pt idx="28">
                  <c:v>MA</c:v>
                </c:pt>
                <c:pt idx="29">
                  <c:v>EC</c:v>
                </c:pt>
                <c:pt idx="30">
                  <c:v>PH</c:v>
                </c:pt>
                <c:pt idx="31">
                  <c:v>WN</c:v>
                </c:pt>
                <c:pt idx="32">
                  <c:v>TB</c:v>
                </c:pt>
                <c:pt idx="33">
                  <c:v>GD</c:v>
                </c:pt>
                <c:pt idx="34">
                  <c:v>TC</c:v>
                </c:pt>
                <c:pt idx="35">
                  <c:v>RR</c:v>
                </c:pt>
                <c:pt idx="36">
                  <c:v>HM</c:v>
                </c:pt>
                <c:pt idx="37">
                  <c:v>LW</c:v>
                </c:pt>
                <c:pt idx="38">
                  <c:v>LM</c:v>
                </c:pt>
                <c:pt idx="39">
                  <c:v>RP</c:v>
                </c:pt>
                <c:pt idx="40">
                  <c:v>RS</c:v>
                </c:pt>
              </c:strCache>
            </c:strRef>
          </c:cat>
          <c:val>
            <c:numRef>
              <c:f>Week3!$CF$5:$DT$5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F-FC4E-9FA3-EEFD17ABFFAE}"/>
            </c:ext>
          </c:extLst>
        </c:ser>
        <c:ser>
          <c:idx val="4"/>
          <c:order val="1"/>
          <c:tx>
            <c:strRef>
              <c:f>Week3!$DV$6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1"/>
          <c:cat>
            <c:strRef>
              <c:f>Week3!$CF$16:$DT$16</c:f>
              <c:strCache>
                <c:ptCount val="41"/>
                <c:pt idx="0">
                  <c:v>AB</c:v>
                </c:pt>
                <c:pt idx="1">
                  <c:v>BP</c:v>
                </c:pt>
                <c:pt idx="2">
                  <c:v>CS</c:v>
                </c:pt>
                <c:pt idx="3">
                  <c:v>DG</c:v>
                </c:pt>
                <c:pt idx="4">
                  <c:v>HS</c:v>
                </c:pt>
                <c:pt idx="5">
                  <c:v>KR</c:v>
                </c:pt>
                <c:pt idx="6">
                  <c:v>MM</c:v>
                </c:pt>
                <c:pt idx="7">
                  <c:v>NM</c:v>
                </c:pt>
                <c:pt idx="8">
                  <c:v>LO</c:v>
                </c:pt>
                <c:pt idx="9">
                  <c:v>HD</c:v>
                </c:pt>
                <c:pt idx="10">
                  <c:v>DB</c:v>
                </c:pt>
                <c:pt idx="11">
                  <c:v>ME</c:v>
                </c:pt>
                <c:pt idx="12">
                  <c:v>RZ</c:v>
                </c:pt>
                <c:pt idx="13">
                  <c:v>FP</c:v>
                </c:pt>
                <c:pt idx="14">
                  <c:v>BA</c:v>
                </c:pt>
                <c:pt idx="15">
                  <c:v>SJ</c:v>
                </c:pt>
                <c:pt idx="16">
                  <c:v>BR</c:v>
                </c:pt>
                <c:pt idx="17">
                  <c:v>HJ</c:v>
                </c:pt>
                <c:pt idx="18">
                  <c:v>TM</c:v>
                </c:pt>
                <c:pt idx="19">
                  <c:v>I H</c:v>
                </c:pt>
                <c:pt idx="20">
                  <c:v>WC</c:v>
                </c:pt>
                <c:pt idx="21">
                  <c:v>PO</c:v>
                </c:pt>
                <c:pt idx="22">
                  <c:v>MF</c:v>
                </c:pt>
                <c:pt idx="23">
                  <c:v>MO</c:v>
                </c:pt>
                <c:pt idx="24">
                  <c:v>DP</c:v>
                </c:pt>
                <c:pt idx="25">
                  <c:v>ZT</c:v>
                </c:pt>
                <c:pt idx="26">
                  <c:v>KT</c:v>
                </c:pt>
                <c:pt idx="27">
                  <c:v>CV</c:v>
                </c:pt>
                <c:pt idx="28">
                  <c:v>MA</c:v>
                </c:pt>
                <c:pt idx="29">
                  <c:v>EC</c:v>
                </c:pt>
                <c:pt idx="30">
                  <c:v>PH</c:v>
                </c:pt>
                <c:pt idx="31">
                  <c:v>WN</c:v>
                </c:pt>
                <c:pt idx="32">
                  <c:v>TB</c:v>
                </c:pt>
                <c:pt idx="33">
                  <c:v>GD</c:v>
                </c:pt>
                <c:pt idx="34">
                  <c:v>TC</c:v>
                </c:pt>
                <c:pt idx="35">
                  <c:v>RR</c:v>
                </c:pt>
                <c:pt idx="36">
                  <c:v>HM</c:v>
                </c:pt>
                <c:pt idx="37">
                  <c:v>LW</c:v>
                </c:pt>
                <c:pt idx="38">
                  <c:v>LM</c:v>
                </c:pt>
                <c:pt idx="39">
                  <c:v>RP</c:v>
                </c:pt>
                <c:pt idx="40">
                  <c:v>RS</c:v>
                </c:pt>
              </c:strCache>
            </c:strRef>
          </c:cat>
          <c:val>
            <c:numRef>
              <c:f>Week3!$CF$6:$DT$6</c:f>
              <c:numCache>
                <c:formatCode>General</c:formatCode>
                <c:ptCount val="41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F-FC4E-9FA3-EEFD17AB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456"/>
        <c:axId val="123457"/>
      </c:barChart>
      <c:catAx>
        <c:axId val="1234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123457"/>
        <c:crosses val="autoZero"/>
        <c:auto val="1"/>
        <c:lblAlgn val="ctr"/>
        <c:lblOffset val="100"/>
        <c:noMultiLvlLbl val="1"/>
      </c:catAx>
      <c:valAx>
        <c:axId val="123457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crossAx val="12345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GB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3"/>
          <c:order val="0"/>
          <c:tx>
            <c:strRef>
              <c:f>Week4!$DV$5</c:f>
              <c:strCache>
                <c:ptCount val="1"/>
                <c:pt idx="0">
                  <c:v>Scheduled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1"/>
          <c:cat>
            <c:strRef>
              <c:f>Week4!$CF$16:$DT$16</c:f>
              <c:strCache>
                <c:ptCount val="41"/>
                <c:pt idx="0">
                  <c:v>AB</c:v>
                </c:pt>
                <c:pt idx="1">
                  <c:v>BP</c:v>
                </c:pt>
                <c:pt idx="2">
                  <c:v>CS</c:v>
                </c:pt>
                <c:pt idx="3">
                  <c:v>DG</c:v>
                </c:pt>
                <c:pt idx="4">
                  <c:v>HS</c:v>
                </c:pt>
                <c:pt idx="5">
                  <c:v>KR</c:v>
                </c:pt>
                <c:pt idx="6">
                  <c:v>MM</c:v>
                </c:pt>
                <c:pt idx="7">
                  <c:v>NM</c:v>
                </c:pt>
                <c:pt idx="8">
                  <c:v>LO</c:v>
                </c:pt>
                <c:pt idx="9">
                  <c:v>HD</c:v>
                </c:pt>
                <c:pt idx="10">
                  <c:v>DB</c:v>
                </c:pt>
                <c:pt idx="11">
                  <c:v>ME</c:v>
                </c:pt>
                <c:pt idx="12">
                  <c:v>RZ</c:v>
                </c:pt>
                <c:pt idx="13">
                  <c:v>FP</c:v>
                </c:pt>
                <c:pt idx="14">
                  <c:v>BA</c:v>
                </c:pt>
                <c:pt idx="15">
                  <c:v>SJ</c:v>
                </c:pt>
                <c:pt idx="16">
                  <c:v>BR</c:v>
                </c:pt>
                <c:pt idx="17">
                  <c:v>HJ</c:v>
                </c:pt>
                <c:pt idx="18">
                  <c:v>TM</c:v>
                </c:pt>
                <c:pt idx="19">
                  <c:v>I H</c:v>
                </c:pt>
                <c:pt idx="20">
                  <c:v>WC</c:v>
                </c:pt>
                <c:pt idx="21">
                  <c:v>PO</c:v>
                </c:pt>
                <c:pt idx="22">
                  <c:v>MF</c:v>
                </c:pt>
                <c:pt idx="23">
                  <c:v>MO</c:v>
                </c:pt>
                <c:pt idx="24">
                  <c:v>DP</c:v>
                </c:pt>
                <c:pt idx="25">
                  <c:v>ZT</c:v>
                </c:pt>
                <c:pt idx="26">
                  <c:v>KT</c:v>
                </c:pt>
                <c:pt idx="27">
                  <c:v>CV</c:v>
                </c:pt>
                <c:pt idx="28">
                  <c:v>MA</c:v>
                </c:pt>
                <c:pt idx="29">
                  <c:v>EC</c:v>
                </c:pt>
                <c:pt idx="30">
                  <c:v>PH</c:v>
                </c:pt>
                <c:pt idx="31">
                  <c:v>WN</c:v>
                </c:pt>
                <c:pt idx="32">
                  <c:v>TB</c:v>
                </c:pt>
                <c:pt idx="33">
                  <c:v>GD</c:v>
                </c:pt>
                <c:pt idx="34">
                  <c:v>TC</c:v>
                </c:pt>
                <c:pt idx="35">
                  <c:v>RR</c:v>
                </c:pt>
                <c:pt idx="36">
                  <c:v>HM</c:v>
                </c:pt>
                <c:pt idx="37">
                  <c:v>LW</c:v>
                </c:pt>
                <c:pt idx="38">
                  <c:v>LM</c:v>
                </c:pt>
                <c:pt idx="39">
                  <c:v>RP</c:v>
                </c:pt>
                <c:pt idx="40">
                  <c:v>RS</c:v>
                </c:pt>
              </c:strCache>
            </c:strRef>
          </c:cat>
          <c:val>
            <c:numRef>
              <c:f>Week4!$CF$5:$DT$5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B-EE44-8D0F-14AE46286C14}"/>
            </c:ext>
          </c:extLst>
        </c:ser>
        <c:ser>
          <c:idx val="4"/>
          <c:order val="1"/>
          <c:tx>
            <c:strRef>
              <c:f>Week4!$DV$6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1"/>
          <c:cat>
            <c:strRef>
              <c:f>Week4!$CF$16:$DT$16</c:f>
              <c:strCache>
                <c:ptCount val="41"/>
                <c:pt idx="0">
                  <c:v>AB</c:v>
                </c:pt>
                <c:pt idx="1">
                  <c:v>BP</c:v>
                </c:pt>
                <c:pt idx="2">
                  <c:v>CS</c:v>
                </c:pt>
                <c:pt idx="3">
                  <c:v>DG</c:v>
                </c:pt>
                <c:pt idx="4">
                  <c:v>HS</c:v>
                </c:pt>
                <c:pt idx="5">
                  <c:v>KR</c:v>
                </c:pt>
                <c:pt idx="6">
                  <c:v>MM</c:v>
                </c:pt>
                <c:pt idx="7">
                  <c:v>NM</c:v>
                </c:pt>
                <c:pt idx="8">
                  <c:v>LO</c:v>
                </c:pt>
                <c:pt idx="9">
                  <c:v>HD</c:v>
                </c:pt>
                <c:pt idx="10">
                  <c:v>DB</c:v>
                </c:pt>
                <c:pt idx="11">
                  <c:v>ME</c:v>
                </c:pt>
                <c:pt idx="12">
                  <c:v>RZ</c:v>
                </c:pt>
                <c:pt idx="13">
                  <c:v>FP</c:v>
                </c:pt>
                <c:pt idx="14">
                  <c:v>BA</c:v>
                </c:pt>
                <c:pt idx="15">
                  <c:v>SJ</c:v>
                </c:pt>
                <c:pt idx="16">
                  <c:v>BR</c:v>
                </c:pt>
                <c:pt idx="17">
                  <c:v>HJ</c:v>
                </c:pt>
                <c:pt idx="18">
                  <c:v>TM</c:v>
                </c:pt>
                <c:pt idx="19">
                  <c:v>I H</c:v>
                </c:pt>
                <c:pt idx="20">
                  <c:v>WC</c:v>
                </c:pt>
                <c:pt idx="21">
                  <c:v>PO</c:v>
                </c:pt>
                <c:pt idx="22">
                  <c:v>MF</c:v>
                </c:pt>
                <c:pt idx="23">
                  <c:v>MO</c:v>
                </c:pt>
                <c:pt idx="24">
                  <c:v>DP</c:v>
                </c:pt>
                <c:pt idx="25">
                  <c:v>ZT</c:v>
                </c:pt>
                <c:pt idx="26">
                  <c:v>KT</c:v>
                </c:pt>
                <c:pt idx="27">
                  <c:v>CV</c:v>
                </c:pt>
                <c:pt idx="28">
                  <c:v>MA</c:v>
                </c:pt>
                <c:pt idx="29">
                  <c:v>EC</c:v>
                </c:pt>
                <c:pt idx="30">
                  <c:v>PH</c:v>
                </c:pt>
                <c:pt idx="31">
                  <c:v>WN</c:v>
                </c:pt>
                <c:pt idx="32">
                  <c:v>TB</c:v>
                </c:pt>
                <c:pt idx="33">
                  <c:v>GD</c:v>
                </c:pt>
                <c:pt idx="34">
                  <c:v>TC</c:v>
                </c:pt>
                <c:pt idx="35">
                  <c:v>RR</c:v>
                </c:pt>
                <c:pt idx="36">
                  <c:v>HM</c:v>
                </c:pt>
                <c:pt idx="37">
                  <c:v>LW</c:v>
                </c:pt>
                <c:pt idx="38">
                  <c:v>LM</c:v>
                </c:pt>
                <c:pt idx="39">
                  <c:v>RP</c:v>
                </c:pt>
                <c:pt idx="40">
                  <c:v>RS</c:v>
                </c:pt>
              </c:strCache>
            </c:strRef>
          </c:cat>
          <c:val>
            <c:numRef>
              <c:f>Week4!$CF$6:$DT$6</c:f>
              <c:numCache>
                <c:formatCode>General</c:formatCode>
                <c:ptCount val="41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5B-EE44-8D0F-14AE46286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456"/>
        <c:axId val="123457"/>
      </c:barChart>
      <c:catAx>
        <c:axId val="1234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123457"/>
        <c:crosses val="autoZero"/>
        <c:auto val="1"/>
        <c:lblAlgn val="ctr"/>
        <c:lblOffset val="100"/>
        <c:noMultiLvlLbl val="1"/>
      </c:catAx>
      <c:valAx>
        <c:axId val="123457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crossAx val="12345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83</xdr:col>
      <xdr:colOff>0</xdr:colOff>
      <xdr:row>17</xdr:row>
      <xdr:rowOff>0</xdr:rowOff>
    </xdr:from>
    <xdr:to>
      <xdr:col>124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83</xdr:col>
      <xdr:colOff>0</xdr:colOff>
      <xdr:row>17</xdr:row>
      <xdr:rowOff>0</xdr:rowOff>
    </xdr:from>
    <xdr:to>
      <xdr:col>124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83</xdr:col>
      <xdr:colOff>0</xdr:colOff>
      <xdr:row>17</xdr:row>
      <xdr:rowOff>0</xdr:rowOff>
    </xdr:from>
    <xdr:to>
      <xdr:col>124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83</xdr:col>
      <xdr:colOff>0</xdr:colOff>
      <xdr:row>17</xdr:row>
      <xdr:rowOff>0</xdr:rowOff>
    </xdr:from>
    <xdr:to>
      <xdr:col>124</xdr:col>
      <xdr:colOff>0</xdr:colOff>
      <xdr:row>32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82F9-4A3D-924A-9405-E1038C7355F0}">
  <dimension ref="A2:C42"/>
  <sheetViews>
    <sheetView workbookViewId="0">
      <selection activeCell="E8" sqref="E8"/>
    </sheetView>
  </sheetViews>
  <sheetFormatPr baseColWidth="10" defaultColWidth="8.83203125" defaultRowHeight="15" x14ac:dyDescent="0.2"/>
  <cols>
    <col min="1" max="1" bestFit="true" customWidth="true" width="26.6640625" collapsed="true"/>
  </cols>
  <sheetData>
    <row ht="19" r="2" spans="1:2" x14ac:dyDescent="0.25">
      <c r="A2" s="1" t="s">
        <v>6</v>
      </c>
      <c r="B2" s="2" t="s">
        <v>7</v>
      </c>
    </row>
    <row ht="19" r="3" spans="1:2" x14ac:dyDescent="0.25">
      <c r="A3" s="1" t="s">
        <v>8</v>
      </c>
      <c r="B3" s="2" t="s">
        <v>9</v>
      </c>
    </row>
    <row ht="19" r="4" spans="1:2" x14ac:dyDescent="0.25">
      <c r="A4" s="1" t="s">
        <v>10</v>
      </c>
      <c r="B4" s="2" t="s">
        <v>11</v>
      </c>
    </row>
    <row ht="19" r="5" spans="1:2" x14ac:dyDescent="0.25">
      <c r="A5" s="1" t="s">
        <v>12</v>
      </c>
      <c r="B5" s="2" t="s">
        <v>13</v>
      </c>
    </row>
    <row ht="19" r="6" spans="1:2" x14ac:dyDescent="0.25">
      <c r="A6" s="1" t="s">
        <v>14</v>
      </c>
      <c r="B6" s="2" t="s">
        <v>15</v>
      </c>
    </row>
    <row ht="19" r="7" spans="1:2" x14ac:dyDescent="0.25">
      <c r="A7" s="1" t="s">
        <v>16</v>
      </c>
      <c r="B7" s="2" t="s">
        <v>17</v>
      </c>
    </row>
    <row ht="19" r="8" spans="1:2" x14ac:dyDescent="0.25">
      <c r="A8" s="1" t="s">
        <v>18</v>
      </c>
      <c r="B8" s="2" t="s">
        <v>19</v>
      </c>
    </row>
    <row ht="19" r="9" spans="1:2" x14ac:dyDescent="0.25">
      <c r="A9" s="1" t="s">
        <v>20</v>
      </c>
      <c r="B9" s="2" t="s">
        <v>21</v>
      </c>
    </row>
    <row ht="19" r="10" spans="1:2" x14ac:dyDescent="0.25">
      <c r="A10" s="1" t="s">
        <v>22</v>
      </c>
      <c r="B10" s="2" t="s">
        <v>23</v>
      </c>
    </row>
    <row ht="19" r="11" spans="1:2" x14ac:dyDescent="0.25">
      <c r="A11" s="1" t="s">
        <v>24</v>
      </c>
      <c r="B11" s="2" t="s">
        <v>25</v>
      </c>
    </row>
    <row ht="19" r="12" spans="1:2" x14ac:dyDescent="0.25">
      <c r="A12" s="1" t="s">
        <v>26</v>
      </c>
      <c r="B12" s="2" t="s">
        <v>27</v>
      </c>
    </row>
    <row ht="19" r="13" spans="1:2" x14ac:dyDescent="0.25">
      <c r="A13" s="1" t="s">
        <v>28</v>
      </c>
      <c r="B13" s="2" t="s">
        <v>29</v>
      </c>
    </row>
    <row ht="19" r="14" spans="1:2" x14ac:dyDescent="0.25">
      <c r="A14" s="1" t="s">
        <v>30</v>
      </c>
      <c r="B14" s="2" t="s">
        <v>31</v>
      </c>
    </row>
    <row ht="19" r="15" spans="1:2" x14ac:dyDescent="0.25">
      <c r="A15" s="1" t="s">
        <v>32</v>
      </c>
      <c r="B15" s="2" t="s">
        <v>33</v>
      </c>
    </row>
    <row ht="19" r="16" spans="1:2" x14ac:dyDescent="0.25">
      <c r="A16" s="1" t="s">
        <v>34</v>
      </c>
      <c r="B16" s="2" t="s">
        <v>35</v>
      </c>
    </row>
    <row ht="19" r="17" spans="1:2" x14ac:dyDescent="0.25">
      <c r="A17" s="1" t="s">
        <v>36</v>
      </c>
      <c r="B17" s="2" t="s">
        <v>37</v>
      </c>
    </row>
    <row ht="19" r="18" spans="1:2" x14ac:dyDescent="0.25">
      <c r="A18" s="1" t="s">
        <v>38</v>
      </c>
      <c r="B18" s="2" t="s">
        <v>39</v>
      </c>
    </row>
    <row ht="19" r="19" spans="1:2" x14ac:dyDescent="0.25">
      <c r="A19" s="1" t="s">
        <v>40</v>
      </c>
      <c r="B19" s="2" t="s">
        <v>41</v>
      </c>
    </row>
    <row ht="19" r="20" spans="1:2" x14ac:dyDescent="0.25">
      <c r="A20" s="1" t="s">
        <v>42</v>
      </c>
      <c r="B20" s="2" t="s">
        <v>43</v>
      </c>
    </row>
    <row ht="19" r="21" spans="1:2" x14ac:dyDescent="0.25">
      <c r="A21" s="1" t="s">
        <v>44</v>
      </c>
      <c r="B21" s="3" t="s">
        <v>45</v>
      </c>
    </row>
    <row ht="19" r="22" spans="1:2" x14ac:dyDescent="0.25">
      <c r="A22" s="1" t="s">
        <v>46</v>
      </c>
      <c r="B22" s="2" t="s">
        <v>47</v>
      </c>
    </row>
    <row ht="19" r="23" spans="1:2" x14ac:dyDescent="0.25">
      <c r="A23" s="1" t="s">
        <v>48</v>
      </c>
      <c r="B23" s="2" t="s">
        <v>49</v>
      </c>
    </row>
    <row ht="19" r="24" spans="1:2" x14ac:dyDescent="0.25">
      <c r="A24" s="1" t="s">
        <v>50</v>
      </c>
      <c r="B24" s="2" t="s">
        <v>51</v>
      </c>
    </row>
    <row ht="19" r="25" spans="1:2" x14ac:dyDescent="0.25">
      <c r="A25" s="1" t="s">
        <v>52</v>
      </c>
      <c r="B25" s="2" t="s">
        <v>53</v>
      </c>
    </row>
    <row ht="19" r="26" spans="1:2" x14ac:dyDescent="0.25">
      <c r="A26" s="1" t="s">
        <v>54</v>
      </c>
      <c r="B26" s="2" t="s">
        <v>55</v>
      </c>
    </row>
    <row ht="19" r="27" spans="1:2" x14ac:dyDescent="0.25">
      <c r="A27" s="1" t="s">
        <v>56</v>
      </c>
      <c r="B27" s="2" t="s">
        <v>57</v>
      </c>
    </row>
    <row ht="19" r="28" spans="1:2" x14ac:dyDescent="0.25">
      <c r="A28" s="1" t="s">
        <v>58</v>
      </c>
      <c r="B28" s="2" t="s">
        <v>59</v>
      </c>
    </row>
    <row ht="19" r="29" spans="1:2" x14ac:dyDescent="0.25">
      <c r="A29" s="1" t="s">
        <v>60</v>
      </c>
      <c r="B29" s="2" t="s">
        <v>61</v>
      </c>
    </row>
    <row ht="19" r="30" spans="1:2" x14ac:dyDescent="0.25">
      <c r="A30" s="1" t="s">
        <v>62</v>
      </c>
      <c r="B30" s="2" t="s">
        <v>63</v>
      </c>
    </row>
    <row ht="19" r="31" spans="1:2" x14ac:dyDescent="0.25">
      <c r="A31" s="1" t="s">
        <v>64</v>
      </c>
      <c r="B31" s="2" t="s">
        <v>65</v>
      </c>
    </row>
    <row ht="19" r="32" spans="1:2" x14ac:dyDescent="0.25">
      <c r="A32" s="1" t="s">
        <v>66</v>
      </c>
      <c r="B32" s="2" t="s">
        <v>67</v>
      </c>
    </row>
    <row ht="19" r="33" spans="1:2" x14ac:dyDescent="0.25">
      <c r="A33" s="1" t="s">
        <v>68</v>
      </c>
      <c r="B33" s="2" t="s">
        <v>69</v>
      </c>
    </row>
    <row ht="19" r="34" spans="1:2" x14ac:dyDescent="0.25">
      <c r="A34" s="1" t="s">
        <v>70</v>
      </c>
      <c r="B34" s="2" t="s">
        <v>71</v>
      </c>
    </row>
    <row ht="19" r="35" spans="1:2" x14ac:dyDescent="0.25">
      <c r="A35" s="1" t="s">
        <v>72</v>
      </c>
      <c r="B35" s="2" t="s">
        <v>73</v>
      </c>
    </row>
    <row ht="19" r="36" spans="1:2" x14ac:dyDescent="0.25">
      <c r="A36" s="1" t="s">
        <v>74</v>
      </c>
      <c r="B36" s="2" t="s">
        <v>75</v>
      </c>
    </row>
    <row ht="19" r="37" spans="1:2" x14ac:dyDescent="0.25">
      <c r="A37" s="1" t="s">
        <v>76</v>
      </c>
      <c r="B37" s="2" t="s">
        <v>77</v>
      </c>
    </row>
    <row ht="19" r="38" spans="1:2" x14ac:dyDescent="0.25">
      <c r="A38" s="1" t="s">
        <v>78</v>
      </c>
      <c r="B38" s="2" t="s">
        <v>79</v>
      </c>
    </row>
    <row ht="19" r="39" spans="1:2" x14ac:dyDescent="0.25">
      <c r="A39" s="1" t="s">
        <v>80</v>
      </c>
      <c r="B39" s="2" t="s">
        <v>81</v>
      </c>
    </row>
    <row ht="19" r="40" spans="1:2" x14ac:dyDescent="0.25">
      <c r="A40" s="1" t="s">
        <v>82</v>
      </c>
      <c r="B40" s="2" t="s">
        <v>83</v>
      </c>
    </row>
    <row ht="19" r="41" spans="1:2" x14ac:dyDescent="0.25">
      <c r="A41" s="1" t="s">
        <v>84</v>
      </c>
      <c r="B41" s="2" t="s">
        <v>85</v>
      </c>
    </row>
    <row ht="19" r="42" spans="1:2" x14ac:dyDescent="0.25">
      <c r="A42" s="1" t="s">
        <v>86</v>
      </c>
      <c r="B42" s="2" t="s">
        <v>87</v>
      </c>
    </row>
  </sheetData>
  <conditionalFormatting sqref="A3:A37">
    <cfRule dxfId="2333" priority="4" type="expression">
      <formula>$C3=1</formula>
    </cfRule>
  </conditionalFormatting>
  <conditionalFormatting sqref="A38:A40">
    <cfRule dxfId="2332" priority="3" type="expression">
      <formula>$C38=1</formula>
    </cfRule>
  </conditionalFormatting>
  <conditionalFormatting sqref="A41">
    <cfRule dxfId="2331" priority="2" type="expression">
      <formula>$C41=1</formula>
    </cfRule>
  </conditionalFormatting>
  <conditionalFormatting sqref="A42">
    <cfRule dxfId="2330" priority="1" type="expression">
      <formula>$C42=1</formula>
    </cfRule>
  </conditionalFormatting>
  <pageMargins bottom="0.75" footer="0.3" header="0.3" left="0.7" right="0.7" top="0.75"/>
  <pageSetup horizontalDpi="1200" orientation="portrait" r:id="rId1" verticalDpi="1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5DC3-7C1C-1947-BA29-5EDC6AA47740}">
  <dimension ref="A1:C5"/>
  <sheetViews>
    <sheetView workbookViewId="0">
      <selection activeCell="A2" sqref="A2"/>
    </sheetView>
  </sheetViews>
  <sheetFormatPr baseColWidth="10" defaultColWidth="8.83203125" defaultRowHeight="15" x14ac:dyDescent="0.2"/>
  <cols>
    <col min="2" max="2" bestFit="true" customWidth="true" width="58.33203125" collapsed="true"/>
  </cols>
  <sheetData>
    <row customFormat="1" r="1" s="4" spans="1:2" x14ac:dyDescent="0.2"/>
    <row customFormat="1" r="2" s="4" spans="1:2" x14ac:dyDescent="0.2">
      <c r="A2" s="5" t="s">
        <v>1</v>
      </c>
      <c r="B2" s="5" t="s">
        <v>122</v>
      </c>
    </row>
    <row r="3" spans="1:2" x14ac:dyDescent="0.2">
      <c r="A3" s="5" t="s">
        <v>2</v>
      </c>
      <c r="B3" s="5" t="s">
        <v>123</v>
      </c>
    </row>
    <row r="4" spans="1:2" x14ac:dyDescent="0.2">
      <c r="A4" s="5" t="s">
        <v>3</v>
      </c>
      <c r="B4" s="5" t="s">
        <v>124</v>
      </c>
    </row>
    <row r="5" spans="1:2" x14ac:dyDescent="0.2">
      <c r="A5" s="5" t="s">
        <v>102</v>
      </c>
      <c r="B5" s="5" t="s">
        <v>125</v>
      </c>
    </row>
  </sheetData>
  <sortState xmlns:xlrd2="http://schemas.microsoft.com/office/spreadsheetml/2017/richdata2" ref="A1:B56">
    <sortCondition ref="A1"/>
  </sortState>
  <pageMargins bottom="0.75" footer="0.3" header="0.3" left="0.7" right="0.7" top="0.75"/>
  <pageSetup horizontalDpi="1200" orientation="portrait" r:id="rId1" verticalDpi="1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000A-5B30-4749-9E38-095692394586}">
  <dimension ref="A2:C2"/>
  <sheetViews>
    <sheetView workbookViewId="0">
      <selection activeCell="A3" sqref="A3:XFD21"/>
    </sheetView>
  </sheetViews>
  <sheetFormatPr baseColWidth="10" defaultColWidth="8.83203125" defaultRowHeight="15" x14ac:dyDescent="0.2"/>
  <sheetData>
    <row r="2" spans="1:2" x14ac:dyDescent="0.2">
      <c r="A2" t="s">
        <v>88</v>
      </c>
      <c r="B2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AAE9-B881-D64E-9FD3-879260E392AF}">
  <dimension ref="A2:C5"/>
  <sheetViews>
    <sheetView workbookViewId="0"/>
  </sheetViews>
  <sheetFormatPr baseColWidth="10" defaultColWidth="8.83203125" defaultRowHeight="15" x14ac:dyDescent="0.2"/>
  <cols>
    <col min="1" max="1" style="4" width="9.1640625" collapsed="true"/>
    <col min="2" max="2" customWidth="true" width="14.33203125" collapsed="true"/>
  </cols>
  <sheetData>
    <row r="2" spans="1:2" x14ac:dyDescent="0.2">
      <c r="A2" s="4" t="s">
        <v>1</v>
      </c>
      <c r="B2" t="s">
        <v>88</v>
      </c>
    </row>
    <row r="3" spans="1:2" x14ac:dyDescent="0.2">
      <c r="A3" s="4" t="s">
        <v>2</v>
      </c>
      <c r="B3" t="s">
        <v>88</v>
      </c>
    </row>
    <row r="4" spans="1:2" x14ac:dyDescent="0.2">
      <c r="A4" s="4" t="s">
        <v>3</v>
      </c>
      <c r="B4" t="s">
        <v>88</v>
      </c>
    </row>
    <row r="5" spans="1:2" x14ac:dyDescent="0.2">
      <c r="A5" s="4" t="s">
        <v>102</v>
      </c>
      <c r="B5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7AFF-29CA-004D-8DA0-F659B12C9895}">
  <dimension ref="A1:C4"/>
  <sheetViews>
    <sheetView workbookViewId="0">
      <selection activeCell="C48" sqref="C48"/>
    </sheetView>
  </sheetViews>
  <sheetFormatPr baseColWidth="10" defaultColWidth="8.83203125" defaultRowHeight="15" x14ac:dyDescent="0.2"/>
  <sheetData>
    <row r="1" spans="1:2" x14ac:dyDescent="0.2">
      <c r="A1" t="s">
        <v>89</v>
      </c>
      <c r="B1" t="s">
        <v>90</v>
      </c>
    </row>
    <row r="2" spans="1:2" x14ac:dyDescent="0.2">
      <c r="A2" s="5" t="s">
        <v>91</v>
      </c>
      <c r="B2" s="5" t="s">
        <v>121</v>
      </c>
    </row>
    <row r="3" spans="1:2" x14ac:dyDescent="0.2">
      <c r="A3" s="5" t="s">
        <v>93</v>
      </c>
      <c r="B3" s="5" t="s">
        <v>92</v>
      </c>
    </row>
    <row r="4" spans="1:2" x14ac:dyDescent="0.2">
      <c r="A4" s="5" t="s">
        <v>95</v>
      </c>
      <c r="B4" s="5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D705-675F-6243-83FD-29EF44A1FF19}">
  <dimension ref="A1:C10"/>
  <sheetViews>
    <sheetView workbookViewId="0">
      <selection activeCell="E16" sqref="E16"/>
    </sheetView>
  </sheetViews>
  <sheetFormatPr baseColWidth="10" defaultColWidth="8.83203125" defaultRowHeight="15" x14ac:dyDescent="0.2"/>
  <cols>
    <col min="2" max="2" customWidth="true" width="18.5" collapsed="true"/>
  </cols>
  <sheetData>
    <row r="1" spans="1:2" x14ac:dyDescent="0.2">
      <c r="A1" t="s">
        <v>119</v>
      </c>
      <c r="B1" t="s">
        <v>120</v>
      </c>
    </row>
    <row r="2" spans="1:2" x14ac:dyDescent="0.2">
      <c r="A2" s="6" t="s">
        <v>126</v>
      </c>
      <c r="B2" s="6" t="s">
        <v>127</v>
      </c>
    </row>
    <row r="3" spans="1:2" x14ac:dyDescent="0.2">
      <c r="A3" s="6" t="s">
        <v>128</v>
      </c>
      <c r="B3" s="6" t="s">
        <v>129</v>
      </c>
    </row>
    <row r="4" spans="1:2" x14ac:dyDescent="0.2">
      <c r="A4" s="6" t="s">
        <v>130</v>
      </c>
      <c r="B4" s="6" t="s">
        <v>131</v>
      </c>
    </row>
    <row r="5" spans="1:2" x14ac:dyDescent="0.2">
      <c r="A5" s="7" t="s">
        <v>132</v>
      </c>
      <c r="B5" s="7" t="s">
        <v>133</v>
      </c>
    </row>
    <row r="6" spans="1:2" x14ac:dyDescent="0.2">
      <c r="A6" s="7" t="s">
        <v>134</v>
      </c>
      <c r="B6" s="7" t="s">
        <v>135</v>
      </c>
    </row>
    <row r="7" spans="1:2" x14ac:dyDescent="0.2">
      <c r="A7" s="7" t="s">
        <v>136</v>
      </c>
      <c r="B7" s="7" t="s">
        <v>137</v>
      </c>
    </row>
    <row r="8" spans="1:2" x14ac:dyDescent="0.2">
      <c r="A8" s="7" t="s">
        <v>152</v>
      </c>
      <c r="B8" s="7" t="s">
        <v>153</v>
      </c>
    </row>
    <row r="9" spans="1:2" x14ac:dyDescent="0.2">
      <c r="A9" s="7" t="s">
        <v>154</v>
      </c>
      <c r="B9" s="7" t="s">
        <v>155</v>
      </c>
    </row>
    <row r="10" spans="1:2" x14ac:dyDescent="0.2">
      <c r="A10" s="7" t="s">
        <v>156</v>
      </c>
      <c r="B10" s="7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F0CC-0711-6E45-8A52-1266CB86309B}">
  <dimension ref="A1:C15"/>
  <sheetViews>
    <sheetView workbookViewId="0">
      <selection activeCell="C1" sqref="C1"/>
    </sheetView>
  </sheetViews>
  <sheetFormatPr baseColWidth="10" defaultColWidth="8.83203125" defaultRowHeight="15" x14ac:dyDescent="0.2"/>
  <cols>
    <col min="1" max="1" bestFit="true" customWidth="true" width="8.6640625" collapsed="true"/>
    <col min="2" max="2" bestFit="true" customWidth="true" width="20.33203125" collapsed="true"/>
  </cols>
  <sheetData>
    <row r="1" spans="1:2" x14ac:dyDescent="0.2">
      <c r="A1" t="s">
        <v>96</v>
      </c>
      <c r="B1" t="s">
        <v>97</v>
      </c>
    </row>
    <row r="2" spans="1:2" x14ac:dyDescent="0.2">
      <c r="A2" t="s">
        <v>98</v>
      </c>
      <c r="B2" t="s">
        <v>98</v>
      </c>
    </row>
    <row r="3" spans="1:2" x14ac:dyDescent="0.2">
      <c r="A3" t="s">
        <v>99</v>
      </c>
      <c r="B3" t="s">
        <v>99</v>
      </c>
    </row>
    <row r="4" spans="1:2" x14ac:dyDescent="0.2">
      <c r="A4" t="s">
        <v>100</v>
      </c>
      <c r="B4" t="s">
        <v>101</v>
      </c>
    </row>
    <row r="5" spans="1:2" x14ac:dyDescent="0.2">
      <c r="A5" t="s">
        <v>102</v>
      </c>
      <c r="B5" t="s">
        <v>103</v>
      </c>
    </row>
    <row r="6" spans="1:2" x14ac:dyDescent="0.2">
      <c r="A6" t="s">
        <v>5</v>
      </c>
      <c r="B6" t="s">
        <v>104</v>
      </c>
    </row>
    <row r="7" spans="1:2" x14ac:dyDescent="0.2">
      <c r="A7" t="s">
        <v>105</v>
      </c>
      <c r="B7" t="s">
        <v>106</v>
      </c>
    </row>
    <row r="8" spans="1:2" x14ac:dyDescent="0.2">
      <c r="A8" t="s">
        <v>107</v>
      </c>
      <c r="B8" t="s">
        <v>107</v>
      </c>
    </row>
    <row r="9" spans="1:2" x14ac:dyDescent="0.2">
      <c r="A9" t="s">
        <v>108</v>
      </c>
      <c r="B9" t="s">
        <v>108</v>
      </c>
    </row>
    <row r="10" spans="1:2" x14ac:dyDescent="0.2">
      <c r="A10" t="s">
        <v>0</v>
      </c>
      <c r="B10" t="s">
        <v>109</v>
      </c>
    </row>
    <row r="11" spans="1:2" x14ac:dyDescent="0.2">
      <c r="A11" t="s">
        <v>110</v>
      </c>
      <c r="B11" t="s">
        <v>111</v>
      </c>
    </row>
    <row r="12" spans="1:2" x14ac:dyDescent="0.2">
      <c r="A12" t="s">
        <v>4</v>
      </c>
      <c r="B12" t="s">
        <v>112</v>
      </c>
    </row>
    <row r="13" spans="1:2" x14ac:dyDescent="0.2">
      <c r="A13" t="s">
        <v>113</v>
      </c>
      <c r="B13" t="s">
        <v>114</v>
      </c>
    </row>
    <row r="14" spans="1:2" x14ac:dyDescent="0.2">
      <c r="A14" t="s">
        <v>115</v>
      </c>
      <c r="B14" t="s">
        <v>116</v>
      </c>
    </row>
    <row r="15" spans="1:2" x14ac:dyDescent="0.2">
      <c r="A15" t="s">
        <v>117</v>
      </c>
      <c r="B15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F9DA-C583-B94A-8F04-D2C95D2FA83B}">
  <dimension ref="A2:R24"/>
  <sheetViews>
    <sheetView workbookViewId="0">
      <selection activeCell="L15" sqref="L15:O18"/>
    </sheetView>
  </sheetViews>
  <sheetFormatPr baseColWidth="10" defaultColWidth="8.83203125" defaultRowHeight="15" x14ac:dyDescent="0.2"/>
  <cols>
    <col min="1" max="1" bestFit="true" customWidth="true" width="11.5" collapsed="true"/>
    <col min="2" max="2" bestFit="true" customWidth="true" width="26.33203125" collapsed="true"/>
    <col min="3" max="3" bestFit="true" customWidth="true" width="2.33203125" collapsed="true"/>
  </cols>
  <sheetData>
    <row r="2" spans="1:17" x14ac:dyDescent="0.2">
      <c r="I2" t="s">
        <v>140</v>
      </c>
      <c r="J2" t="s">
        <v>141</v>
      </c>
      <c r="M2" t="s">
        <v>138</v>
      </c>
      <c r="N2" t="s">
        <v>139</v>
      </c>
    </row>
    <row r="3" spans="1:17" x14ac:dyDescent="0.2">
      <c r="I3" t="s">
        <v>142</v>
      </c>
      <c r="J3" t="s">
        <v>143</v>
      </c>
    </row>
    <row r="13" spans="1:17" x14ac:dyDescent="0.2">
      <c r="A13" t="s">
        <v>144</v>
      </c>
      <c r="D13" s="3168" t="s">
        <v>146</v>
      </c>
      <c r="E13" s="3167"/>
      <c r="F13" s="3167"/>
      <c r="G13" s="3167"/>
      <c r="H13" s="3167"/>
      <c r="I13" s="3167"/>
      <c r="J13" s="3167"/>
      <c r="K13" s="3167"/>
      <c r="L13" s="3167"/>
      <c r="M13" s="3167"/>
      <c r="N13" s="3167"/>
      <c r="O13" s="3167"/>
      <c r="P13" s="3167"/>
      <c r="Q13" s="3167"/>
    </row>
    <row r="14" spans="1:17" x14ac:dyDescent="0.2">
      <c r="B14" s="3166" t="s">
        <v>145</v>
      </c>
      <c r="C14" s="3167"/>
      <c r="D14" s="21" t="s">
        <v>98</v>
      </c>
      <c r="E14" s="22" t="s">
        <v>99</v>
      </c>
      <c r="F14" s="23" t="s">
        <v>100</v>
      </c>
      <c r="G14" s="24" t="s">
        <v>102</v>
      </c>
      <c r="H14" s="25" t="s">
        <v>5</v>
      </c>
      <c r="I14" s="26" t="s">
        <v>105</v>
      </c>
      <c r="J14" s="27" t="s">
        <v>107</v>
      </c>
      <c r="K14" s="28" t="s">
        <v>108</v>
      </c>
      <c r="L14" s="29" t="s">
        <v>0</v>
      </c>
      <c r="M14" s="30" t="s">
        <v>110</v>
      </c>
      <c r="N14" s="31" t="s">
        <v>4</v>
      </c>
      <c r="O14" s="32" t="s">
        <v>113</v>
      </c>
      <c r="P14" s="33" t="s">
        <v>115</v>
      </c>
      <c r="Q14" s="34" t="s">
        <v>117</v>
      </c>
    </row>
    <row r="15" spans="1:17" x14ac:dyDescent="0.2">
      <c r="A15" s="9" t="s">
        <v>88</v>
      </c>
      <c r="B15" s="10" t="s">
        <v>122</v>
      </c>
      <c r="C15" s="11" t="s">
        <v>1</v>
      </c>
      <c r="D15">
        <v>2</v>
      </c>
      <c r="E15">
        <v>1</v>
      </c>
      <c r="F15">
        <v>7</v>
      </c>
      <c r="G15" t="s">
        <v>161</v>
      </c>
      <c r="H15">
        <v>135</v>
      </c>
      <c r="I15" s="51">
        <f>IF(H15=0,0,H15/F15)</f>
        <v>19.285714285714285</v>
      </c>
      <c r="J15" s="47">
        <f>I15/J2</f>
        <v>2.4107142857142856</v>
      </c>
      <c r="K15" s="43">
        <f>J15*J2*5</f>
        <v>96.428571428571416</v>
      </c>
      <c r="L15" s="8" t="s">
        <v>162</v>
      </c>
      <c r="M15">
        <v>9</v>
      </c>
      <c r="N15" s="64" t="s">
        <v>163</v>
      </c>
      <c r="O15">
        <v>3</v>
      </c>
      <c r="P15" s="39">
        <f>D15*E15*F15</f>
        <v>14</v>
      </c>
      <c r="Q15" s="35">
        <f>IF(H15=0,0,H15/K15*D15*E15*J3)</f>
        <v>112.00000000000001</v>
      </c>
    </row>
    <row r="16" spans="1:17" x14ac:dyDescent="0.2">
      <c r="A16" s="12" t="s">
        <v>88</v>
      </c>
      <c r="B16" s="13" t="s">
        <v>123</v>
      </c>
      <c r="C16" s="14" t="s">
        <v>2</v>
      </c>
      <c r="D16">
        <v>2</v>
      </c>
      <c r="E16">
        <v>1</v>
      </c>
      <c r="F16">
        <v>13</v>
      </c>
      <c r="G16" s="8" t="s">
        <v>161</v>
      </c>
      <c r="H16">
        <v>261</v>
      </c>
      <c r="I16" s="52">
        <f>IF(H16=0,0,H16/F16)</f>
        <v>20.076923076923077</v>
      </c>
      <c r="J16" s="48">
        <f>I16/J2</f>
        <v>2.5096153846153846</v>
      </c>
      <c r="K16" s="44">
        <f>J16*J2*5</f>
        <v>100.38461538461539</v>
      </c>
      <c r="L16" s="8" t="s">
        <v>162</v>
      </c>
      <c r="M16">
        <v>9</v>
      </c>
      <c r="N16" s="64" t="s">
        <v>163</v>
      </c>
      <c r="O16">
        <v>3</v>
      </c>
      <c r="P16" s="40">
        <f>D16*E16*F16</f>
        <v>26</v>
      </c>
      <c r="Q16" s="36">
        <f>IF(H16=0,0,H16/K16*D16*E16*J3)</f>
        <v>208</v>
      </c>
    </row>
    <row r="17" spans="1:17" x14ac:dyDescent="0.2">
      <c r="A17" s="15" t="s">
        <v>88</v>
      </c>
      <c r="B17" s="16" t="s">
        <v>124</v>
      </c>
      <c r="C17" s="17" t="s">
        <v>3</v>
      </c>
      <c r="D17">
        <v>2</v>
      </c>
      <c r="E17">
        <v>1</v>
      </c>
      <c r="F17" s="8">
        <v>13</v>
      </c>
      <c r="G17" s="8" t="s">
        <v>161</v>
      </c>
      <c r="H17" s="8">
        <v>261</v>
      </c>
      <c r="I17" s="53">
        <f>IF(H17=0,0,H17/F17)</f>
        <v>20.076923076923077</v>
      </c>
      <c r="J17" s="49">
        <f>I17/J2</f>
        <v>2.5096153846153846</v>
      </c>
      <c r="K17" s="45">
        <f>J17*J2*5</f>
        <v>100.38461538461539</v>
      </c>
      <c r="L17" s="8" t="s">
        <v>162</v>
      </c>
      <c r="M17">
        <v>9</v>
      </c>
      <c r="N17" s="64" t="s">
        <v>163</v>
      </c>
      <c r="O17">
        <v>3</v>
      </c>
      <c r="P17" s="41">
        <f>D17*E17*F17</f>
        <v>26</v>
      </c>
      <c r="Q17" s="37">
        <f>IF(H17=0,0,H17/K17*D17*E17*J3)</f>
        <v>208</v>
      </c>
    </row>
    <row r="18" spans="1:17" x14ac:dyDescent="0.2">
      <c r="A18" s="18" t="s">
        <v>88</v>
      </c>
      <c r="B18" s="19" t="s">
        <v>125</v>
      </c>
      <c r="C18" s="20" t="s">
        <v>102</v>
      </c>
      <c r="D18">
        <v>2</v>
      </c>
      <c r="E18">
        <v>1</v>
      </c>
      <c r="F18" s="8">
        <v>16</v>
      </c>
      <c r="G18" s="8" t="s">
        <v>161</v>
      </c>
      <c r="H18" s="8">
        <v>261</v>
      </c>
      <c r="I18" s="54">
        <f>IF(H18=0,0,H18/F18)</f>
        <v>16.3125</v>
      </c>
      <c r="J18" s="50">
        <f>I18/J2</f>
        <v>2.0390625</v>
      </c>
      <c r="K18" s="46">
        <f>J18*J2*5</f>
        <v>81.5625</v>
      </c>
      <c r="L18" s="8" t="s">
        <v>162</v>
      </c>
      <c r="M18">
        <v>9</v>
      </c>
      <c r="N18" s="64" t="s">
        <v>163</v>
      </c>
      <c r="O18">
        <v>3</v>
      </c>
      <c r="P18" s="42">
        <f>D18*E18*F18</f>
        <v>32</v>
      </c>
      <c r="Q18" s="38">
        <f>IF(H18=0,0,H18/K18*D18*E18*J3)</f>
        <v>256</v>
      </c>
    </row>
    <row r="19" spans="1:17" x14ac:dyDescent="0.2">
      <c r="Q19" s="55">
        <f>SUM(Q15:Q18)</f>
        <v>784</v>
      </c>
    </row>
    <row r="23" spans="1:17" x14ac:dyDescent="0.2">
      <c r="A23" s="56" t="s">
        <v>88</v>
      </c>
      <c r="B23" s="57">
        <f>Q19</f>
        <v>784</v>
      </c>
    </row>
    <row r="24" spans="1:17" x14ac:dyDescent="0.2">
      <c r="A24" s="58" t="s">
        <v>147</v>
      </c>
      <c r="B24" s="59">
        <f>SUM(B23:B23)</f>
        <v>784</v>
      </c>
    </row>
  </sheetData>
  <mergeCells count="2">
    <mergeCell ref="B14:C14"/>
    <mergeCell ref="D13:Q1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12E4-EA29-D540-81AC-41B25AB659A4}">
  <dimension ref="A1:AF7"/>
  <sheetViews>
    <sheetView topLeftCell="W1" workbookViewId="0">
      <selection activeCell="D4" sqref="D4:AD7"/>
    </sheetView>
  </sheetViews>
  <sheetFormatPr baseColWidth="10" defaultColWidth="8.83203125" defaultRowHeight="15" x14ac:dyDescent="0.2"/>
  <cols>
    <col min="4" max="30" bestFit="true" customWidth="true" width="11.83203125" collapsed="true"/>
    <col min="31" max="31" bestFit="true" customWidth="true" width="12.0" collapsed="true"/>
  </cols>
  <sheetData>
    <row r="1" spans="1:31" x14ac:dyDescent="0.2">
      <c r="D1" t="s">
        <v>158</v>
      </c>
      <c r="E1" t="s">
        <v>158</v>
      </c>
      <c r="F1" t="s">
        <v>158</v>
      </c>
      <c r="G1" t="s">
        <v>158</v>
      </c>
      <c r="H1" t="s">
        <v>158</v>
      </c>
      <c r="I1" t="s">
        <v>158</v>
      </c>
      <c r="J1" t="s">
        <v>158</v>
      </c>
      <c r="K1" t="s">
        <v>158</v>
      </c>
      <c r="L1" t="s">
        <v>158</v>
      </c>
      <c r="M1" t="s">
        <v>159</v>
      </c>
      <c r="N1" t="s">
        <v>159</v>
      </c>
      <c r="O1" t="s">
        <v>159</v>
      </c>
      <c r="P1" t="s">
        <v>159</v>
      </c>
      <c r="Q1" t="s">
        <v>159</v>
      </c>
      <c r="R1" t="s">
        <v>159</v>
      </c>
      <c r="S1" t="s">
        <v>159</v>
      </c>
      <c r="T1" t="s">
        <v>159</v>
      </c>
      <c r="U1" t="s">
        <v>159</v>
      </c>
      <c r="V1" t="s">
        <v>160</v>
      </c>
      <c r="W1" t="s">
        <v>160</v>
      </c>
      <c r="X1" t="s">
        <v>160</v>
      </c>
      <c r="Y1" t="s">
        <v>160</v>
      </c>
      <c r="Z1" t="s">
        <v>160</v>
      </c>
      <c r="AA1" t="s">
        <v>160</v>
      </c>
      <c r="AB1" t="s">
        <v>160</v>
      </c>
      <c r="AC1" t="s">
        <v>160</v>
      </c>
      <c r="AD1" t="s">
        <v>160</v>
      </c>
      <c r="AE1" t="s">
        <v>148</v>
      </c>
    </row>
    <row r="2" spans="1:31" x14ac:dyDescent="0.2">
      <c r="A2" t="s">
        <v>144</v>
      </c>
      <c r="B2" t="s">
        <v>149</v>
      </c>
      <c r="C2" t="s">
        <v>150</v>
      </c>
      <c r="D2" t="s">
        <v>126</v>
      </c>
      <c r="E2" t="s">
        <v>128</v>
      </c>
      <c r="F2" t="s">
        <v>130</v>
      </c>
      <c r="G2" t="s">
        <v>132</v>
      </c>
      <c r="H2" t="s">
        <v>134</v>
      </c>
      <c r="I2" t="s">
        <v>136</v>
      </c>
      <c r="J2" t="s">
        <v>152</v>
      </c>
      <c r="K2" t="s">
        <v>154</v>
      </c>
      <c r="L2" t="s">
        <v>156</v>
      </c>
      <c r="M2" t="s">
        <v>126</v>
      </c>
      <c r="N2" t="s">
        <v>128</v>
      </c>
      <c r="O2" t="s">
        <v>130</v>
      </c>
      <c r="P2" t="s">
        <v>132</v>
      </c>
      <c r="Q2" t="s">
        <v>134</v>
      </c>
      <c r="R2" t="s">
        <v>136</v>
      </c>
      <c r="S2" t="s">
        <v>152</v>
      </c>
      <c r="T2" t="s">
        <v>154</v>
      </c>
      <c r="U2" t="s">
        <v>156</v>
      </c>
      <c r="V2" t="s">
        <v>126</v>
      </c>
      <c r="W2" t="s">
        <v>128</v>
      </c>
      <c r="X2" t="s">
        <v>130</v>
      </c>
      <c r="Y2" t="s">
        <v>132</v>
      </c>
      <c r="Z2" t="s">
        <v>134</v>
      </c>
      <c r="AA2" t="s">
        <v>136</v>
      </c>
      <c r="AB2" t="s">
        <v>152</v>
      </c>
      <c r="AC2" t="s">
        <v>154</v>
      </c>
      <c r="AD2" t="s">
        <v>156</v>
      </c>
      <c r="AE2" t="s">
        <v>151</v>
      </c>
    </row>
    <row r="3" spans="1:31" x14ac:dyDescent="0.2"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</row>
    <row r="4" spans="1:31" x14ac:dyDescent="0.2">
      <c r="A4" t="s">
        <v>88</v>
      </c>
      <c r="B4" t="s">
        <v>1</v>
      </c>
      <c r="C4" s="60">
        <v>5</v>
      </c>
      <c r="D4">
        <v>5</v>
      </c>
      <c r="E4" s="65">
        <v>5</v>
      </c>
      <c r="F4" s="65">
        <v>5</v>
      </c>
      <c r="G4" s="65">
        <v>5</v>
      </c>
      <c r="H4" s="65">
        <v>5</v>
      </c>
      <c r="I4" s="65">
        <v>5</v>
      </c>
      <c r="J4" s="65">
        <v>5</v>
      </c>
      <c r="K4" s="65">
        <v>5</v>
      </c>
      <c r="L4" s="65">
        <v>5</v>
      </c>
      <c r="M4" s="65">
        <v>5</v>
      </c>
      <c r="N4" s="65">
        <v>5</v>
      </c>
      <c r="O4" s="65">
        <v>5</v>
      </c>
      <c r="P4" s="65">
        <v>5</v>
      </c>
      <c r="Q4" s="65">
        <v>5</v>
      </c>
      <c r="R4" s="65">
        <v>5</v>
      </c>
      <c r="S4" s="65">
        <v>5</v>
      </c>
      <c r="T4" s="65">
        <v>5</v>
      </c>
      <c r="U4" s="65">
        <v>5</v>
      </c>
      <c r="V4" s="65">
        <v>5</v>
      </c>
      <c r="W4" s="65">
        <v>5</v>
      </c>
      <c r="X4" s="65">
        <v>5</v>
      </c>
      <c r="Y4" s="65">
        <v>5</v>
      </c>
      <c r="Z4" s="65">
        <v>5</v>
      </c>
      <c r="AA4" s="65">
        <v>5</v>
      </c>
      <c r="AB4" s="65">
        <v>5</v>
      </c>
      <c r="AC4" s="65">
        <v>5</v>
      </c>
      <c r="AD4" s="65">
        <v>5</v>
      </c>
    </row>
    <row r="5" spans="1:31" x14ac:dyDescent="0.2">
      <c r="A5" t="s">
        <v>88</v>
      </c>
      <c r="B5" t="s">
        <v>2</v>
      </c>
      <c r="C5" s="61">
        <v>12</v>
      </c>
      <c r="D5" s="65">
        <v>5</v>
      </c>
      <c r="E5" s="65">
        <v>5</v>
      </c>
      <c r="F5" s="65">
        <v>5</v>
      </c>
      <c r="G5" s="65">
        <v>5</v>
      </c>
      <c r="H5" s="65">
        <v>5</v>
      </c>
      <c r="I5" s="65">
        <v>5</v>
      </c>
      <c r="J5" s="65">
        <v>5</v>
      </c>
      <c r="K5" s="65">
        <v>5</v>
      </c>
      <c r="L5" s="65">
        <v>5</v>
      </c>
      <c r="M5">
        <v>12</v>
      </c>
      <c r="N5" s="65">
        <v>12</v>
      </c>
      <c r="O5" s="65">
        <v>12</v>
      </c>
      <c r="P5" s="65">
        <v>12</v>
      </c>
      <c r="Q5" s="65">
        <v>12</v>
      </c>
      <c r="R5" s="65">
        <v>12</v>
      </c>
      <c r="S5" s="65">
        <v>12</v>
      </c>
      <c r="T5" s="65">
        <v>12</v>
      </c>
      <c r="U5" s="65">
        <v>12</v>
      </c>
      <c r="V5" s="65">
        <v>12</v>
      </c>
      <c r="W5" s="65">
        <v>12</v>
      </c>
      <c r="X5" s="65">
        <v>12</v>
      </c>
      <c r="Y5" s="65">
        <v>12</v>
      </c>
      <c r="Z5" s="65">
        <v>12</v>
      </c>
      <c r="AA5" s="65">
        <v>12</v>
      </c>
      <c r="AB5" s="65">
        <v>12</v>
      </c>
      <c r="AC5" s="65">
        <v>12</v>
      </c>
      <c r="AD5" s="65">
        <v>12</v>
      </c>
    </row>
    <row r="6" spans="1:31" x14ac:dyDescent="0.2">
      <c r="A6" t="s">
        <v>88</v>
      </c>
      <c r="B6" t="s">
        <v>3</v>
      </c>
      <c r="C6" s="62">
        <v>12</v>
      </c>
      <c r="D6" s="65">
        <v>5</v>
      </c>
      <c r="E6" s="65">
        <v>5</v>
      </c>
      <c r="F6" s="65">
        <v>5</v>
      </c>
      <c r="G6" s="65">
        <v>5</v>
      </c>
      <c r="H6" s="65">
        <v>5</v>
      </c>
      <c r="I6" s="65">
        <v>5</v>
      </c>
      <c r="J6" s="65">
        <v>5</v>
      </c>
      <c r="K6" s="65">
        <v>5</v>
      </c>
      <c r="L6" s="65">
        <v>5</v>
      </c>
      <c r="M6" s="65">
        <v>12</v>
      </c>
      <c r="N6" s="65">
        <v>12</v>
      </c>
      <c r="O6" s="65">
        <v>12</v>
      </c>
      <c r="P6" s="65">
        <v>12</v>
      </c>
      <c r="Q6" s="65">
        <v>12</v>
      </c>
      <c r="R6" s="65">
        <v>12</v>
      </c>
      <c r="S6" s="65">
        <v>12</v>
      </c>
      <c r="T6" s="65">
        <v>12</v>
      </c>
      <c r="U6" s="65">
        <v>12</v>
      </c>
      <c r="V6" s="65">
        <v>12</v>
      </c>
      <c r="W6" s="65">
        <v>12</v>
      </c>
      <c r="X6" s="65">
        <v>12</v>
      </c>
      <c r="Y6" s="65">
        <v>12</v>
      </c>
      <c r="Z6" s="65">
        <v>12</v>
      </c>
      <c r="AA6" s="65">
        <v>12</v>
      </c>
      <c r="AB6" s="65">
        <v>12</v>
      </c>
      <c r="AC6" s="65">
        <v>12</v>
      </c>
      <c r="AD6" s="65">
        <v>12</v>
      </c>
    </row>
    <row r="7" spans="1:31" x14ac:dyDescent="0.2">
      <c r="A7" t="s">
        <v>88</v>
      </c>
      <c r="B7" t="s">
        <v>102</v>
      </c>
      <c r="C7" s="63">
        <v>12</v>
      </c>
      <c r="D7" s="65">
        <v>5</v>
      </c>
      <c r="E7" s="65">
        <v>5</v>
      </c>
      <c r="F7" s="65">
        <v>5</v>
      </c>
      <c r="G7" s="65">
        <v>5</v>
      </c>
      <c r="H7" s="65">
        <v>5</v>
      </c>
      <c r="I7" s="65">
        <v>5</v>
      </c>
      <c r="J7" s="65">
        <v>5</v>
      </c>
      <c r="K7" s="65">
        <v>5</v>
      </c>
      <c r="L7" s="65">
        <v>5</v>
      </c>
      <c r="M7" s="65">
        <v>12</v>
      </c>
      <c r="N7" s="65">
        <v>12</v>
      </c>
      <c r="O7" s="65">
        <v>12</v>
      </c>
      <c r="P7" s="65">
        <v>12</v>
      </c>
      <c r="Q7" s="65">
        <v>12</v>
      </c>
      <c r="R7" s="65">
        <v>12</v>
      </c>
      <c r="S7" s="65">
        <v>12</v>
      </c>
      <c r="T7" s="65">
        <v>12</v>
      </c>
      <c r="U7" s="65">
        <v>12</v>
      </c>
      <c r="V7" s="65">
        <v>12</v>
      </c>
      <c r="W7" s="65">
        <v>12</v>
      </c>
      <c r="X7" s="65">
        <v>12</v>
      </c>
      <c r="Y7" s="65">
        <v>12</v>
      </c>
      <c r="Z7" s="65">
        <v>12</v>
      </c>
      <c r="AA7" s="65">
        <v>12</v>
      </c>
      <c r="AB7" s="65">
        <v>12</v>
      </c>
      <c r="AC7" s="65">
        <v>12</v>
      </c>
      <c r="AD7" s="65">
        <v>12</v>
      </c>
    </row>
  </sheetData>
  <conditionalFormatting sqref="D4">
    <cfRule dxfId="2329" operator="equal" priority="6" type="cellIs">
      <formula>"X"</formula>
    </cfRule>
  </conditionalFormatting>
  <conditionalFormatting sqref="M5">
    <cfRule dxfId="2328" operator="equal" priority="42" type="cellIs">
      <formula>"X"</formula>
    </cfRule>
  </conditionalFormatting>
  <conditionalFormatting sqref="D5:L7">
    <cfRule dxfId="2327" operator="equal" priority="5" type="cellIs">
      <formula>"X"</formula>
    </cfRule>
  </conditionalFormatting>
  <conditionalFormatting sqref="E4:L4">
    <cfRule dxfId="2326" operator="equal" priority="4" type="cellIs">
      <formula>"X"</formula>
    </cfRule>
  </conditionalFormatting>
  <conditionalFormatting sqref="M6:M7">
    <cfRule dxfId="2325" operator="equal" priority="3" type="cellIs">
      <formula>"X"</formula>
    </cfRule>
  </conditionalFormatting>
  <conditionalFormatting sqref="N5:AD7">
    <cfRule dxfId="2324" operator="equal" priority="2" type="cellIs">
      <formula>"X"</formula>
    </cfRule>
  </conditionalFormatting>
  <conditionalFormatting sqref="M4:AD4">
    <cfRule dxfId="2323" operator="equal" priority="1" type="cellIs">
      <formula>"X"</formula>
    </cfRule>
  </conditionalFormatting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70EE-E983-D34F-9FD5-C4BE7EC7DF47}">
  <dimension ref="A2:R24"/>
  <sheetViews>
    <sheetView workbookViewId="0">
      <selection activeCell="L15" sqref="L15:O18"/>
    </sheetView>
  </sheetViews>
  <sheetFormatPr baseColWidth="10" defaultColWidth="8.83203125" defaultRowHeight="15" x14ac:dyDescent="0.2"/>
  <cols>
    <col min="1" max="1" bestFit="true" customWidth="true" width="11.5" collapsed="true"/>
    <col min="2" max="2" bestFit="true" customWidth="true" width="26.33203125" collapsed="true"/>
    <col min="3" max="3" bestFit="true" customWidth="true" width="2.33203125" collapsed="true"/>
  </cols>
  <sheetData>
    <row r="2" spans="1:17" x14ac:dyDescent="0.2">
      <c r="I2" t="s">
        <v>164</v>
      </c>
      <c r="J2" t="s">
        <v>141</v>
      </c>
      <c r="M2" t="s">
        <v>138</v>
      </c>
      <c r="N2" t="s">
        <v>139</v>
      </c>
    </row>
    <row r="3" spans="1:17" x14ac:dyDescent="0.2">
      <c r="I3" t="s">
        <v>142</v>
      </c>
      <c r="J3" t="s">
        <v>143</v>
      </c>
    </row>
    <row r="13" spans="1:17" x14ac:dyDescent="0.2">
      <c r="A13" t="s">
        <v>165</v>
      </c>
      <c r="D13" s="3169" t="s">
        <v>146</v>
      </c>
      <c r="E13" s="3167"/>
      <c r="F13" s="3167"/>
      <c r="G13" s="3167"/>
      <c r="H13" s="3167"/>
      <c r="I13" s="3167"/>
      <c r="J13" s="3167"/>
      <c r="K13" s="3167"/>
      <c r="L13" s="3167"/>
      <c r="M13" s="3167"/>
      <c r="N13" s="3167"/>
      <c r="O13" s="3167"/>
      <c r="P13" s="3167"/>
      <c r="Q13" s="3167"/>
    </row>
    <row r="14" spans="1:17" x14ac:dyDescent="0.2">
      <c r="B14" s="3166" t="s">
        <v>166</v>
      </c>
      <c r="C14" s="3167"/>
      <c r="D14" s="79" t="s">
        <v>98</v>
      </c>
      <c r="E14" s="80" t="s">
        <v>99</v>
      </c>
      <c r="F14" s="81" t="s">
        <v>100</v>
      </c>
      <c r="G14" s="82" t="s">
        <v>102</v>
      </c>
      <c r="H14" s="83" t="s">
        <v>5</v>
      </c>
      <c r="I14" s="84" t="s">
        <v>105</v>
      </c>
      <c r="J14" s="85" t="s">
        <v>107</v>
      </c>
      <c r="K14" s="86" t="s">
        <v>108</v>
      </c>
      <c r="L14" s="87" t="s">
        <v>0</v>
      </c>
      <c r="M14" s="88" t="s">
        <v>110</v>
      </c>
      <c r="N14" s="89" t="s">
        <v>4</v>
      </c>
      <c r="O14" s="90" t="s">
        <v>113</v>
      </c>
      <c r="P14" s="91" t="s">
        <v>115</v>
      </c>
      <c r="Q14" s="92" t="s">
        <v>117</v>
      </c>
    </row>
    <row r="15" spans="1:17" x14ac:dyDescent="0.2">
      <c r="A15" s="67" t="s">
        <v>88</v>
      </c>
      <c r="B15" s="68" t="s">
        <v>122</v>
      </c>
      <c r="C15" s="69" t="s">
        <v>1</v>
      </c>
      <c r="D15" s="66">
        <v>2</v>
      </c>
      <c r="E15" s="66">
        <v>1</v>
      </c>
      <c r="F15" s="66">
        <v>7</v>
      </c>
      <c r="G15" s="66" t="s">
        <v>161</v>
      </c>
      <c r="H15" s="66">
        <v>135</v>
      </c>
      <c r="I15" s="109">
        <f>IF(H15=0,0,H15/F15)</f>
        <v>19.285714285714285</v>
      </c>
      <c r="J15" s="105">
        <f>I15/J2</f>
        <v>2.4107142857142856</v>
      </c>
      <c r="K15" s="101">
        <f>J15*J2*5</f>
        <v>96.428571428571416</v>
      </c>
      <c r="L15" s="66" t="s">
        <v>162</v>
      </c>
      <c r="M15" s="66">
        <v>9</v>
      </c>
      <c r="N15" s="64" t="s">
        <v>163</v>
      </c>
      <c r="O15" s="66">
        <v>3</v>
      </c>
      <c r="P15" s="97">
        <f>D15*E15*F15</f>
        <v>14</v>
      </c>
      <c r="Q15" s="93">
        <f>IF(H15=0,0,H15/K15*D15*E15*J3)</f>
        <v>112.00000000000001</v>
      </c>
    </row>
    <row r="16" spans="1:17" x14ac:dyDescent="0.2">
      <c r="A16" s="70" t="s">
        <v>88</v>
      </c>
      <c r="B16" s="71" t="s">
        <v>123</v>
      </c>
      <c r="C16" s="72" t="s">
        <v>2</v>
      </c>
      <c r="D16" s="66">
        <v>2</v>
      </c>
      <c r="E16" s="66">
        <v>1</v>
      </c>
      <c r="F16" s="66">
        <v>13</v>
      </c>
      <c r="G16" s="66" t="s">
        <v>161</v>
      </c>
      <c r="H16" s="66">
        <v>261</v>
      </c>
      <c r="I16" s="110">
        <f>IF(H16=0,0,H16/F16)</f>
        <v>20.076923076923077</v>
      </c>
      <c r="J16" s="106">
        <f>I16/J2</f>
        <v>2.5096153846153846</v>
      </c>
      <c r="K16" s="102">
        <f>J16*J2*5</f>
        <v>100.38461538461539</v>
      </c>
      <c r="L16" s="66" t="s">
        <v>162</v>
      </c>
      <c r="M16" s="66">
        <v>9</v>
      </c>
      <c r="N16" s="64" t="s">
        <v>163</v>
      </c>
      <c r="O16" s="66">
        <v>3</v>
      </c>
      <c r="P16" s="98">
        <f>D16*E16*F16</f>
        <v>26</v>
      </c>
      <c r="Q16" s="94">
        <f>IF(H16=0,0,H16/K16*D16*E16*J3)</f>
        <v>208</v>
      </c>
    </row>
    <row r="17" spans="1:17" x14ac:dyDescent="0.2">
      <c r="A17" s="73" t="s">
        <v>88</v>
      </c>
      <c r="B17" s="74" t="s">
        <v>124</v>
      </c>
      <c r="C17" s="75" t="s">
        <v>3</v>
      </c>
      <c r="D17" s="66">
        <v>2</v>
      </c>
      <c r="E17" s="66">
        <v>1</v>
      </c>
      <c r="F17" s="66">
        <v>13</v>
      </c>
      <c r="G17" s="66" t="s">
        <v>161</v>
      </c>
      <c r="H17" s="66">
        <v>261</v>
      </c>
      <c r="I17" s="111">
        <f>IF(H17=0,0,H17/F17)</f>
        <v>20.076923076923077</v>
      </c>
      <c r="J17" s="107">
        <f>I17/J2</f>
        <v>2.5096153846153846</v>
      </c>
      <c r="K17" s="103">
        <f>J17*J2*5</f>
        <v>100.38461538461539</v>
      </c>
      <c r="L17" s="66" t="s">
        <v>162</v>
      </c>
      <c r="M17" s="66">
        <v>9</v>
      </c>
      <c r="N17" s="64" t="s">
        <v>163</v>
      </c>
      <c r="O17" s="66">
        <v>3</v>
      </c>
      <c r="P17" s="99">
        <f>D17*E17*F17</f>
        <v>26</v>
      </c>
      <c r="Q17" s="95">
        <f>IF(H17=0,0,H17/K17*D17*E17*J3)</f>
        <v>208</v>
      </c>
    </row>
    <row r="18" spans="1:17" x14ac:dyDescent="0.2">
      <c r="A18" s="76" t="s">
        <v>88</v>
      </c>
      <c r="B18" s="77" t="s">
        <v>125</v>
      </c>
      <c r="C18" s="78" t="s">
        <v>102</v>
      </c>
      <c r="D18" s="66">
        <v>2</v>
      </c>
      <c r="E18" s="66">
        <v>1</v>
      </c>
      <c r="F18" s="66">
        <v>16</v>
      </c>
      <c r="G18" s="66" t="s">
        <v>161</v>
      </c>
      <c r="H18" s="66">
        <v>261</v>
      </c>
      <c r="I18" s="112">
        <f>IF(H18=0,0,H18/F18)</f>
        <v>16.3125</v>
      </c>
      <c r="J18" s="108">
        <f>I18/J2</f>
        <v>2.0390625</v>
      </c>
      <c r="K18" s="104">
        <f>J18*J2*5</f>
        <v>81.5625</v>
      </c>
      <c r="L18" s="66" t="s">
        <v>162</v>
      </c>
      <c r="M18" s="66">
        <v>9</v>
      </c>
      <c r="N18" s="64" t="s">
        <v>163</v>
      </c>
      <c r="O18" s="66">
        <v>3</v>
      </c>
      <c r="P18" s="100">
        <f>D18*E18*F18</f>
        <v>32</v>
      </c>
      <c r="Q18" s="96">
        <f>IF(H18=0,0,H18/K18*D18*E18*J3)</f>
        <v>256</v>
      </c>
    </row>
    <row r="19" spans="1:17" x14ac:dyDescent="0.2">
      <c r="Q19" s="113">
        <f>SUM(Q15:Q18)</f>
        <v>784</v>
      </c>
    </row>
    <row r="23" spans="1:17" x14ac:dyDescent="0.2">
      <c r="A23" s="114" t="s">
        <v>88</v>
      </c>
      <c r="B23" s="115">
        <f>Q19</f>
        <v>784</v>
      </c>
    </row>
    <row r="24" spans="1:17" x14ac:dyDescent="0.2">
      <c r="A24" s="116" t="s">
        <v>147</v>
      </c>
      <c r="B24" s="117">
        <f>SUM(B23:B23)</f>
        <v>784</v>
      </c>
    </row>
  </sheetData>
  <mergeCells count="2">
    <mergeCell ref="B14:C14"/>
    <mergeCell ref="D13:Q1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AEE-C674-154C-8401-2B2D1CCD6733}">
  <dimension ref="A1:AF7"/>
  <sheetViews>
    <sheetView workbookViewId="0">
      <selection activeCell="O23" sqref="O23"/>
    </sheetView>
  </sheetViews>
  <sheetFormatPr baseColWidth="10" defaultColWidth="8.83203125" defaultRowHeight="15" x14ac:dyDescent="0.2"/>
  <cols>
    <col min="4" max="30" bestFit="true" customWidth="true" width="11.83203125" collapsed="true"/>
    <col min="31" max="31" bestFit="true" customWidth="true" width="12.0" collapsed="true"/>
  </cols>
  <sheetData>
    <row r="1" spans="1:31" x14ac:dyDescent="0.2">
      <c r="D1" t="s">
        <v>158</v>
      </c>
      <c r="E1" t="s">
        <v>158</v>
      </c>
      <c r="F1" t="s">
        <v>158</v>
      </c>
      <c r="G1" t="s">
        <v>158</v>
      </c>
      <c r="H1" t="s">
        <v>158</v>
      </c>
      <c r="I1" t="s">
        <v>158</v>
      </c>
      <c r="J1" t="s">
        <v>158</v>
      </c>
      <c r="K1" t="s">
        <v>158</v>
      </c>
      <c r="L1" t="s">
        <v>158</v>
      </c>
      <c r="M1" t="s">
        <v>159</v>
      </c>
      <c r="N1" t="s">
        <v>159</v>
      </c>
      <c r="O1" t="s">
        <v>159</v>
      </c>
      <c r="P1" t="s">
        <v>159</v>
      </c>
      <c r="Q1" t="s">
        <v>159</v>
      </c>
      <c r="R1" t="s">
        <v>159</v>
      </c>
      <c r="S1" t="s">
        <v>159</v>
      </c>
      <c r="T1" t="s">
        <v>159</v>
      </c>
      <c r="U1" t="s">
        <v>159</v>
      </c>
      <c r="V1" t="s">
        <v>160</v>
      </c>
      <c r="W1" t="s">
        <v>160</v>
      </c>
      <c r="X1" t="s">
        <v>160</v>
      </c>
      <c r="Y1" t="s">
        <v>160</v>
      </c>
      <c r="Z1" t="s">
        <v>160</v>
      </c>
      <c r="AA1" t="s">
        <v>160</v>
      </c>
      <c r="AB1" t="s">
        <v>160</v>
      </c>
      <c r="AC1" t="s">
        <v>160</v>
      </c>
      <c r="AD1" t="s">
        <v>160</v>
      </c>
      <c r="AE1" t="s">
        <v>148</v>
      </c>
    </row>
    <row r="2" spans="1:31" x14ac:dyDescent="0.2">
      <c r="A2" t="s">
        <v>165</v>
      </c>
      <c r="B2" t="s">
        <v>149</v>
      </c>
      <c r="C2" t="s">
        <v>150</v>
      </c>
      <c r="D2" t="s">
        <v>126</v>
      </c>
      <c r="E2" t="s">
        <v>128</v>
      </c>
      <c r="F2" t="s">
        <v>130</v>
      </c>
      <c r="G2" t="s">
        <v>132</v>
      </c>
      <c r="H2" t="s">
        <v>134</v>
      </c>
      <c r="I2" t="s">
        <v>136</v>
      </c>
      <c r="J2" t="s">
        <v>152</v>
      </c>
      <c r="K2" t="s">
        <v>154</v>
      </c>
      <c r="L2" t="s">
        <v>156</v>
      </c>
      <c r="M2" t="s">
        <v>126</v>
      </c>
      <c r="N2" t="s">
        <v>128</v>
      </c>
      <c r="O2" t="s">
        <v>130</v>
      </c>
      <c r="P2" t="s">
        <v>132</v>
      </c>
      <c r="Q2" t="s">
        <v>134</v>
      </c>
      <c r="R2" t="s">
        <v>136</v>
      </c>
      <c r="S2" t="s">
        <v>152</v>
      </c>
      <c r="T2" t="s">
        <v>154</v>
      </c>
      <c r="U2" t="s">
        <v>156</v>
      </c>
      <c r="V2" t="s">
        <v>126</v>
      </c>
      <c r="W2" t="s">
        <v>128</v>
      </c>
      <c r="X2" t="s">
        <v>130</v>
      </c>
      <c r="Y2" t="s">
        <v>132</v>
      </c>
      <c r="Z2" t="s">
        <v>134</v>
      </c>
      <c r="AA2" t="s">
        <v>136</v>
      </c>
      <c r="AB2" t="s">
        <v>152</v>
      </c>
      <c r="AC2" t="s">
        <v>154</v>
      </c>
      <c r="AD2" t="s">
        <v>156</v>
      </c>
      <c r="AE2" t="s">
        <v>151</v>
      </c>
    </row>
    <row r="4" spans="1:31" x14ac:dyDescent="0.2">
      <c r="A4" t="s">
        <v>88</v>
      </c>
      <c r="B4" t="s">
        <v>1</v>
      </c>
      <c r="C4" s="118" t="s">
        <v>150</v>
      </c>
      <c r="D4" s="66">
        <v>5</v>
      </c>
      <c r="E4" s="66">
        <v>5</v>
      </c>
      <c r="F4" s="66">
        <v>5</v>
      </c>
      <c r="G4" s="66">
        <v>5</v>
      </c>
      <c r="H4" s="66">
        <v>5</v>
      </c>
      <c r="I4" s="66">
        <v>5</v>
      </c>
      <c r="J4" s="66">
        <v>5</v>
      </c>
      <c r="K4" s="66">
        <v>5</v>
      </c>
      <c r="L4" s="66">
        <v>5</v>
      </c>
      <c r="M4" s="66">
        <v>5</v>
      </c>
      <c r="N4" s="66">
        <v>5</v>
      </c>
      <c r="O4" s="66">
        <v>5</v>
      </c>
      <c r="P4" s="66">
        <v>5</v>
      </c>
      <c r="Q4" s="66">
        <v>5</v>
      </c>
      <c r="R4" s="66">
        <v>5</v>
      </c>
      <c r="S4" s="66">
        <v>5</v>
      </c>
      <c r="T4" s="66">
        <v>5</v>
      </c>
      <c r="U4" s="66">
        <v>5</v>
      </c>
      <c r="V4" s="66">
        <v>5</v>
      </c>
      <c r="W4" s="66">
        <v>5</v>
      </c>
      <c r="X4" s="66">
        <v>5</v>
      </c>
      <c r="Y4" s="66">
        <v>5</v>
      </c>
      <c r="Z4" s="66">
        <v>5</v>
      </c>
      <c r="AA4" s="66">
        <v>5</v>
      </c>
      <c r="AB4" s="66">
        <v>5</v>
      </c>
      <c r="AC4" s="66">
        <v>5</v>
      </c>
      <c r="AD4" s="66">
        <v>5</v>
      </c>
    </row>
    <row r="5" spans="1:31" x14ac:dyDescent="0.2">
      <c r="A5" t="s">
        <v>88</v>
      </c>
      <c r="B5" t="s">
        <v>2</v>
      </c>
      <c r="C5" s="119" t="s">
        <v>150</v>
      </c>
      <c r="D5" s="66">
        <v>5</v>
      </c>
      <c r="E5" s="66">
        <v>5</v>
      </c>
      <c r="F5" s="66">
        <v>5</v>
      </c>
      <c r="G5" s="66">
        <v>5</v>
      </c>
      <c r="H5" s="66">
        <v>5</v>
      </c>
      <c r="I5" s="66">
        <v>5</v>
      </c>
      <c r="J5" s="66">
        <v>5</v>
      </c>
      <c r="K5" s="66">
        <v>5</v>
      </c>
      <c r="L5" s="66">
        <v>5</v>
      </c>
      <c r="M5" s="66">
        <v>12</v>
      </c>
      <c r="N5" s="66">
        <v>12</v>
      </c>
      <c r="O5" s="66">
        <v>12</v>
      </c>
      <c r="P5" s="66">
        <v>12</v>
      </c>
      <c r="Q5" s="66">
        <v>12</v>
      </c>
      <c r="R5" s="66">
        <v>12</v>
      </c>
      <c r="S5" s="66">
        <v>12</v>
      </c>
      <c r="T5" s="66">
        <v>12</v>
      </c>
      <c r="U5" s="66">
        <v>12</v>
      </c>
      <c r="V5" s="66">
        <v>12</v>
      </c>
      <c r="W5" s="66">
        <v>12</v>
      </c>
      <c r="X5" s="66">
        <v>12</v>
      </c>
      <c r="Y5" s="66">
        <v>12</v>
      </c>
      <c r="Z5" s="66">
        <v>12</v>
      </c>
      <c r="AA5" s="66">
        <v>12</v>
      </c>
      <c r="AB5" s="66">
        <v>12</v>
      </c>
      <c r="AC5" s="66">
        <v>12</v>
      </c>
      <c r="AD5" s="66">
        <v>12</v>
      </c>
    </row>
    <row r="6" spans="1:31" x14ac:dyDescent="0.2">
      <c r="A6" t="s">
        <v>88</v>
      </c>
      <c r="B6" t="s">
        <v>3</v>
      </c>
      <c r="C6" s="120" t="s">
        <v>150</v>
      </c>
      <c r="D6" s="66">
        <v>5</v>
      </c>
      <c r="E6" s="66">
        <v>5</v>
      </c>
      <c r="F6" s="66">
        <v>5</v>
      </c>
      <c r="G6" s="66">
        <v>5</v>
      </c>
      <c r="H6" s="66">
        <v>5</v>
      </c>
      <c r="I6" s="66">
        <v>5</v>
      </c>
      <c r="J6" s="66">
        <v>5</v>
      </c>
      <c r="K6" s="66">
        <v>5</v>
      </c>
      <c r="L6" s="66">
        <v>5</v>
      </c>
      <c r="M6" s="66">
        <v>12</v>
      </c>
      <c r="N6" s="66">
        <v>12</v>
      </c>
      <c r="O6" s="66">
        <v>12</v>
      </c>
      <c r="P6" s="66">
        <v>12</v>
      </c>
      <c r="Q6" s="66">
        <v>12</v>
      </c>
      <c r="R6" s="66">
        <v>12</v>
      </c>
      <c r="S6" s="66">
        <v>12</v>
      </c>
      <c r="T6" s="66">
        <v>12</v>
      </c>
      <c r="U6" s="66">
        <v>12</v>
      </c>
      <c r="V6" s="66">
        <v>12</v>
      </c>
      <c r="W6" s="66">
        <v>12</v>
      </c>
      <c r="X6" s="66">
        <v>12</v>
      </c>
      <c r="Y6" s="66">
        <v>12</v>
      </c>
      <c r="Z6" s="66">
        <v>12</v>
      </c>
      <c r="AA6" s="66">
        <v>12</v>
      </c>
      <c r="AB6" s="66">
        <v>12</v>
      </c>
      <c r="AC6" s="66">
        <v>12</v>
      </c>
      <c r="AD6" s="66">
        <v>12</v>
      </c>
    </row>
    <row r="7" spans="1:31" x14ac:dyDescent="0.2">
      <c r="A7" t="s">
        <v>88</v>
      </c>
      <c r="B7" t="s">
        <v>102</v>
      </c>
      <c r="C7" s="121" t="s">
        <v>150</v>
      </c>
      <c r="D7" s="66">
        <v>5</v>
      </c>
      <c r="E7" s="66">
        <v>5</v>
      </c>
      <c r="F7" s="66">
        <v>5</v>
      </c>
      <c r="G7" s="66">
        <v>5</v>
      </c>
      <c r="H7" s="66">
        <v>5</v>
      </c>
      <c r="I7" s="66">
        <v>5</v>
      </c>
      <c r="J7" s="66">
        <v>5</v>
      </c>
      <c r="K7" s="66">
        <v>5</v>
      </c>
      <c r="L7" s="66">
        <v>5</v>
      </c>
      <c r="M7" s="66">
        <v>12</v>
      </c>
      <c r="N7" s="66">
        <v>12</v>
      </c>
      <c r="O7" s="66">
        <v>12</v>
      </c>
      <c r="P7" s="66">
        <v>12</v>
      </c>
      <c r="Q7" s="66">
        <v>12</v>
      </c>
      <c r="R7" s="66">
        <v>12</v>
      </c>
      <c r="S7" s="66">
        <v>12</v>
      </c>
      <c r="T7" s="66">
        <v>12</v>
      </c>
      <c r="U7" s="66">
        <v>12</v>
      </c>
      <c r="V7" s="66">
        <v>12</v>
      </c>
      <c r="W7" s="66">
        <v>12</v>
      </c>
      <c r="X7" s="66">
        <v>12</v>
      </c>
      <c r="Y7" s="66">
        <v>12</v>
      </c>
      <c r="Z7" s="66">
        <v>12</v>
      </c>
      <c r="AA7" s="66">
        <v>12</v>
      </c>
      <c r="AB7" s="66">
        <v>12</v>
      </c>
      <c r="AC7" s="66">
        <v>12</v>
      </c>
      <c r="AD7" s="66">
        <v>12</v>
      </c>
    </row>
  </sheetData>
  <conditionalFormatting sqref="D4">
    <cfRule dxfId="2322" operator="equal" priority="6" type="cellIs">
      <formula>"X"</formula>
    </cfRule>
  </conditionalFormatting>
  <conditionalFormatting sqref="M5">
    <cfRule dxfId="2321" operator="equal" priority="7" type="cellIs">
      <formula>"X"</formula>
    </cfRule>
  </conditionalFormatting>
  <conditionalFormatting sqref="D5:L7">
    <cfRule dxfId="2320" operator="equal" priority="5" type="cellIs">
      <formula>"X"</formula>
    </cfRule>
  </conditionalFormatting>
  <conditionalFormatting sqref="E4:L4">
    <cfRule dxfId="2319" operator="equal" priority="4" type="cellIs">
      <formula>"X"</formula>
    </cfRule>
  </conditionalFormatting>
  <conditionalFormatting sqref="M6:M7">
    <cfRule dxfId="2318" operator="equal" priority="3" type="cellIs">
      <formula>"X"</formula>
    </cfRule>
  </conditionalFormatting>
  <conditionalFormatting sqref="N5:AD7">
    <cfRule dxfId="2317" operator="equal" priority="2" type="cellIs">
      <formula>"X"</formula>
    </cfRule>
  </conditionalFormatting>
  <conditionalFormatting sqref="M4:AD4">
    <cfRule dxfId="2316" operator="equal" priority="1" type="cellIs">
      <formula>"X"</formula>
    </cfRule>
  </conditionalFormatting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9505-9303-1F4E-947E-E62716B611B7}">
  <dimension ref="A1:ER57"/>
  <sheetViews>
    <sheetView workbookViewId="0">
      <selection activeCell="BQ20" sqref="BQ20"/>
    </sheetView>
  </sheetViews>
  <sheetFormatPr baseColWidth="10" defaultColWidth="8.83203125" defaultRowHeight="15" x14ac:dyDescent="0.2"/>
  <cols>
    <col min="1" max="1" bestFit="true" customWidth="true" width="7.83203125" collapsed="true"/>
    <col min="2" max="2" bestFit="true" customWidth="true" width="26.33203125" collapsed="true"/>
    <col min="3" max="3" bestFit="true" customWidth="true" width="2.33203125" collapsed="true"/>
    <col min="4" max="4" bestFit="true" customWidth="true" width="7.33203125" collapsed="true"/>
    <col min="5" max="5" bestFit="true" customWidth="true" width="3.83203125" collapsed="true"/>
    <col min="6" max="6" customWidth="true" width="4.33203125" collapsed="true"/>
    <col min="7" max="7" customWidth="true" width="4.6640625" collapsed="true"/>
    <col min="8" max="8" customWidth="true" width="4.33203125" collapsed="true"/>
    <col min="9" max="9" customWidth="true" width="4.6640625" collapsed="true"/>
    <col min="10" max="10" customWidth="true" width="4.33203125" collapsed="true"/>
    <col min="11" max="11" customWidth="true" width="4.6640625" collapsed="true"/>
    <col min="12" max="12" customWidth="true" width="4.33203125" collapsed="true"/>
    <col min="13" max="13" customWidth="true" width="4.6640625" collapsed="true"/>
    <col min="14" max="14" customWidth="true" width="4.33203125" collapsed="true"/>
    <col min="15" max="15" customWidth="true" width="4.6640625" collapsed="true"/>
    <col min="16" max="16" customWidth="true" width="4.33203125" collapsed="true"/>
    <col min="17" max="17" customWidth="true" width="4.6640625" collapsed="true"/>
    <col min="18" max="18" customWidth="true" width="4.33203125" collapsed="true"/>
    <col min="19" max="19" customWidth="true" width="4.6640625" collapsed="true"/>
    <col min="20" max="20" customWidth="true" width="4.33203125" collapsed="true"/>
    <col min="21" max="21" customWidth="true" width="4.6640625" collapsed="true"/>
    <col min="22" max="22" customWidth="true" width="4.33203125" collapsed="true"/>
    <col min="23" max="23" customWidth="true" width="4.6640625" collapsed="true"/>
    <col min="24" max="24" customWidth="true" width="4.33203125" collapsed="true"/>
    <col min="25" max="25" customWidth="true" width="4.6640625" collapsed="true"/>
    <col min="26" max="26" customWidth="true" width="4.33203125" collapsed="true"/>
    <col min="27" max="27" customWidth="true" width="4.6640625" collapsed="true"/>
    <col min="28" max="28" customWidth="true" width="4.33203125" collapsed="true"/>
    <col min="29" max="29" customWidth="true" width="4.6640625" collapsed="true"/>
    <col min="30" max="30" customWidth="true" width="4.33203125" collapsed="true"/>
    <col min="31" max="31" customWidth="true" width="4.6640625" collapsed="true"/>
    <col min="32" max="32" customWidth="true" width="4.33203125" collapsed="true"/>
    <col min="33" max="33" customWidth="true" width="4.6640625" collapsed="true"/>
    <col min="34" max="34" customWidth="true" width="4.33203125" collapsed="true"/>
    <col min="35" max="35" customWidth="true" width="4.6640625" collapsed="true"/>
    <col min="36" max="36" customWidth="true" width="4.33203125" collapsed="true"/>
    <col min="37" max="37" customWidth="true" width="4.6640625" collapsed="true"/>
    <col min="38" max="38" customWidth="true" width="4.33203125" collapsed="true"/>
    <col min="39" max="39" customWidth="true" width="4.6640625" collapsed="true"/>
    <col min="40" max="40" customWidth="true" width="4.33203125" collapsed="true"/>
    <col min="41" max="41" customWidth="true" width="4.6640625" collapsed="true"/>
    <col min="42" max="42" customWidth="true" width="4.33203125" collapsed="true"/>
    <col min="43" max="43" customWidth="true" width="4.6640625" collapsed="true"/>
    <col min="44" max="44" customWidth="true" width="4.33203125" collapsed="true"/>
    <col min="45" max="45" customWidth="true" width="4.6640625" collapsed="true"/>
    <col min="46" max="46" customWidth="true" width="4.33203125" collapsed="true"/>
    <col min="47" max="47" customWidth="true" width="4.6640625" collapsed="true"/>
    <col min="48" max="48" customWidth="true" width="4.33203125" collapsed="true"/>
    <col min="49" max="49" customWidth="true" width="4.6640625" collapsed="true"/>
    <col min="50" max="50" customWidth="true" width="4.33203125" collapsed="true"/>
    <col min="51" max="51" customWidth="true" width="4.6640625" collapsed="true"/>
    <col min="52" max="52" customWidth="true" width="4.33203125" collapsed="true"/>
    <col min="53" max="53" customWidth="true" width="4.6640625" collapsed="true"/>
    <col min="54" max="54" customWidth="true" width="4.33203125" collapsed="true"/>
    <col min="55" max="55" customWidth="true" width="4.6640625" collapsed="true"/>
    <col min="56" max="56" customWidth="true" width="4.33203125" collapsed="true"/>
    <col min="57" max="57" customWidth="true" width="4.6640625" collapsed="true"/>
    <col min="58" max="58" customWidth="true" width="4.33203125" collapsed="true"/>
    <col min="59" max="62" customWidth="true" width="4.6640625" collapsed="true"/>
    <col min="84" max="124" customWidth="true" width="4.6640625" collapsed="true"/>
    <col min="127" max="127" bestFit="true" customWidth="true" width="3.33203125" collapsed="true"/>
    <col min="128" max="132" bestFit="true" customWidth="true" width="2.1640625" collapsed="true"/>
    <col min="133" max="133" bestFit="true" customWidth="true" width="3.0" collapsed="true"/>
    <col min="134" max="139" bestFit="true" customWidth="true" width="2.1640625" collapsed="true"/>
  </cols>
  <sheetData>
    <row r="1" spans="1:147" x14ac:dyDescent="0.2">
      <c r="BX1" t="s">
        <v>179</v>
      </c>
      <c r="BY1" t="s">
        <v>180</v>
      </c>
      <c r="CB1" t="s">
        <v>193</v>
      </c>
      <c r="CC1" t="s">
        <v>194</v>
      </c>
      <c r="CF1" s="3170" t="s">
        <v>199</v>
      </c>
      <c r="CG1" s="3167"/>
      <c r="CH1" s="3167"/>
      <c r="CI1" s="3167"/>
      <c r="CJ1" s="3167"/>
      <c r="CK1" s="3167"/>
      <c r="CL1" s="3167"/>
      <c r="CM1" s="3167"/>
      <c r="CN1" s="3167"/>
      <c r="CO1" s="3167"/>
      <c r="CP1" s="3167"/>
      <c r="CQ1" s="3167"/>
      <c r="CR1" s="3167"/>
      <c r="CS1" s="3167"/>
      <c r="CT1" s="3167"/>
      <c r="CU1" s="3167"/>
      <c r="CV1" s="3167"/>
      <c r="CW1" s="3167"/>
      <c r="CX1" s="3167"/>
      <c r="CY1" s="3167"/>
      <c r="CZ1" s="3167"/>
      <c r="DA1" s="3167"/>
      <c r="DB1" s="3167"/>
      <c r="DC1" s="3167"/>
      <c r="DD1" s="3167"/>
      <c r="DE1" s="3167"/>
      <c r="DF1" s="3167"/>
      <c r="DG1" s="3167"/>
      <c r="DH1" s="3167"/>
      <c r="DI1" s="3167"/>
      <c r="DJ1" s="3167"/>
      <c r="DK1" s="3167"/>
      <c r="DL1" s="3167"/>
      <c r="DM1" s="3167"/>
      <c r="DN1" s="3167"/>
      <c r="DO1" s="3167"/>
      <c r="DP1" s="3167"/>
      <c r="DQ1" s="3167"/>
      <c r="DR1" s="3167"/>
      <c r="DS1" s="3167"/>
      <c r="DT1" s="3167"/>
      <c r="DU1" s="3167"/>
    </row>
    <row r="2" spans="1:147" x14ac:dyDescent="0.2">
      <c r="BX2" t="s">
        <v>181</v>
      </c>
      <c r="BY2" t="s">
        <v>181</v>
      </c>
      <c r="CB2" t="s">
        <v>164</v>
      </c>
      <c r="CC2" t="s">
        <v>195</v>
      </c>
      <c r="CF2" t="s">
        <v>181</v>
      </c>
      <c r="CG2" t="s">
        <v>181</v>
      </c>
      <c r="CH2" t="s">
        <v>181</v>
      </c>
      <c r="CI2" t="s">
        <v>181</v>
      </c>
      <c r="CJ2" t="s">
        <v>181</v>
      </c>
      <c r="CK2" t="s">
        <v>181</v>
      </c>
      <c r="CL2" t="s">
        <v>181</v>
      </c>
      <c r="CM2" t="s">
        <v>181</v>
      </c>
      <c r="CN2" t="s">
        <v>181</v>
      </c>
      <c r="CO2" t="s">
        <v>181</v>
      </c>
      <c r="CP2" t="s">
        <v>181</v>
      </c>
      <c r="CQ2" t="s">
        <v>181</v>
      </c>
      <c r="CR2" t="s">
        <v>181</v>
      </c>
      <c r="CS2" t="s">
        <v>181</v>
      </c>
      <c r="CT2" t="s">
        <v>181</v>
      </c>
      <c r="CU2" t="s">
        <v>181</v>
      </c>
      <c r="CV2" t="s">
        <v>181</v>
      </c>
      <c r="CW2" t="s">
        <v>181</v>
      </c>
      <c r="CX2" t="s">
        <v>181</v>
      </c>
      <c r="CY2" t="s">
        <v>181</v>
      </c>
      <c r="CZ2" t="s">
        <v>181</v>
      </c>
      <c r="DA2" t="s">
        <v>181</v>
      </c>
      <c r="DB2" t="s">
        <v>181</v>
      </c>
      <c r="DC2" t="s">
        <v>181</v>
      </c>
      <c r="DD2" t="s">
        <v>181</v>
      </c>
      <c r="DE2" t="s">
        <v>181</v>
      </c>
      <c r="DF2" t="s">
        <v>181</v>
      </c>
      <c r="DG2" t="s">
        <v>181</v>
      </c>
      <c r="DH2" t="s">
        <v>181</v>
      </c>
      <c r="DI2" t="s">
        <v>181</v>
      </c>
      <c r="DJ2" t="s">
        <v>181</v>
      </c>
      <c r="DK2" t="s">
        <v>181</v>
      </c>
      <c r="DL2" t="s">
        <v>181</v>
      </c>
      <c r="DM2" t="s">
        <v>181</v>
      </c>
      <c r="DN2" t="s">
        <v>181</v>
      </c>
      <c r="DO2" t="s">
        <v>181</v>
      </c>
      <c r="DP2" t="s">
        <v>181</v>
      </c>
      <c r="DQ2" t="s">
        <v>181</v>
      </c>
      <c r="DR2" t="s">
        <v>181</v>
      </c>
      <c r="DS2" t="s">
        <v>181</v>
      </c>
      <c r="DT2" t="s">
        <v>181</v>
      </c>
      <c r="DU2" s="318">
        <f>COUNTIF(CF2:DT2,$BX$2)+COUNTIF(CF2:DT2,$BX$4)</f>
        <v>41</v>
      </c>
      <c r="DV2" t="s">
        <v>169</v>
      </c>
    </row>
    <row r="3" spans="1:147" x14ac:dyDescent="0.2">
      <c r="BX3" t="s">
        <v>182</v>
      </c>
      <c r="BY3" t="s">
        <v>182</v>
      </c>
      <c r="CB3" t="s">
        <v>196</v>
      </c>
      <c r="CC3" t="s">
        <v>197</v>
      </c>
      <c r="CF3" t="s">
        <v>189</v>
      </c>
      <c r="CG3" t="s">
        <v>189</v>
      </c>
      <c r="CH3" t="s">
        <v>189</v>
      </c>
      <c r="CI3" t="s">
        <v>189</v>
      </c>
      <c r="CJ3" t="s">
        <v>189</v>
      </c>
      <c r="CK3" t="s">
        <v>189</v>
      </c>
      <c r="CL3" t="s">
        <v>189</v>
      </c>
      <c r="CM3" t="s">
        <v>189</v>
      </c>
      <c r="CN3" t="s">
        <v>189</v>
      </c>
      <c r="CO3" t="s">
        <v>189</v>
      </c>
      <c r="CP3" t="s">
        <v>189</v>
      </c>
      <c r="CQ3" t="s">
        <v>189</v>
      </c>
      <c r="CR3" t="s">
        <v>189</v>
      </c>
      <c r="CS3" t="s">
        <v>189</v>
      </c>
      <c r="CT3" t="s">
        <v>189</v>
      </c>
      <c r="CU3" t="s">
        <v>189</v>
      </c>
      <c r="CV3" t="s">
        <v>189</v>
      </c>
      <c r="CW3" t="s">
        <v>189</v>
      </c>
      <c r="CX3" t="s">
        <v>189</v>
      </c>
      <c r="CY3" t="s">
        <v>189</v>
      </c>
      <c r="CZ3" t="s">
        <v>189</v>
      </c>
      <c r="DA3" t="s">
        <v>189</v>
      </c>
      <c r="DB3" t="s">
        <v>189</v>
      </c>
      <c r="DC3" t="s">
        <v>189</v>
      </c>
      <c r="DD3" t="s">
        <v>189</v>
      </c>
      <c r="DE3" t="s">
        <v>189</v>
      </c>
      <c r="DF3" t="s">
        <v>189</v>
      </c>
      <c r="DG3" t="s">
        <v>189</v>
      </c>
      <c r="DH3" t="s">
        <v>189</v>
      </c>
      <c r="DI3" t="s">
        <v>189</v>
      </c>
      <c r="DJ3" t="s">
        <v>189</v>
      </c>
      <c r="DK3" t="s">
        <v>189</v>
      </c>
      <c r="DL3" t="s">
        <v>189</v>
      </c>
      <c r="DM3" t="s">
        <v>189</v>
      </c>
      <c r="DN3" t="s">
        <v>189</v>
      </c>
      <c r="DO3" t="s">
        <v>189</v>
      </c>
      <c r="DP3" t="s">
        <v>189</v>
      </c>
      <c r="DQ3" t="s">
        <v>189</v>
      </c>
      <c r="DR3" t="s">
        <v>189</v>
      </c>
      <c r="DS3" t="s">
        <v>189</v>
      </c>
      <c r="DT3" t="s">
        <v>189</v>
      </c>
    </row>
    <row r="4" spans="1:147" x14ac:dyDescent="0.2">
      <c r="BX4" t="s">
        <v>183</v>
      </c>
      <c r="BY4" t="s">
        <v>184</v>
      </c>
      <c r="CB4" t="s">
        <v>198</v>
      </c>
      <c r="CC4">
        <f>CC2*CC3</f>
        <v>45</v>
      </c>
      <c r="CF4" s="277" t="s">
        <v>7</v>
      </c>
      <c r="CG4" s="278" t="s">
        <v>9</v>
      </c>
      <c r="CH4" s="279" t="s">
        <v>11</v>
      </c>
      <c r="CI4" s="280" t="s">
        <v>13</v>
      </c>
      <c r="CJ4" s="281" t="s">
        <v>15</v>
      </c>
      <c r="CK4" s="282" t="s">
        <v>17</v>
      </c>
      <c r="CL4" s="283" t="s">
        <v>19</v>
      </c>
      <c r="CM4" s="284" t="s">
        <v>21</v>
      </c>
      <c r="CN4" s="285" t="s">
        <v>23</v>
      </c>
      <c r="CO4" s="286" t="s">
        <v>25</v>
      </c>
      <c r="CP4" s="287" t="s">
        <v>27</v>
      </c>
      <c r="CQ4" s="288" t="s">
        <v>29</v>
      </c>
      <c r="CR4" s="289" t="s">
        <v>31</v>
      </c>
      <c r="CS4" s="290" t="s">
        <v>33</v>
      </c>
      <c r="CT4" s="291" t="s">
        <v>35</v>
      </c>
      <c r="CU4" s="292" t="s">
        <v>37</v>
      </c>
      <c r="CV4" s="293" t="s">
        <v>39</v>
      </c>
      <c r="CW4" s="294" t="s">
        <v>41</v>
      </c>
      <c r="CX4" s="295" t="s">
        <v>43</v>
      </c>
      <c r="CY4" s="296" t="s">
        <v>45</v>
      </c>
      <c r="CZ4" s="297" t="s">
        <v>47</v>
      </c>
      <c r="DA4" s="298" t="s">
        <v>49</v>
      </c>
      <c r="DB4" s="299" t="s">
        <v>51</v>
      </c>
      <c r="DC4" s="300" t="s">
        <v>53</v>
      </c>
      <c r="DD4" s="301" t="s">
        <v>55</v>
      </c>
      <c r="DE4" s="302" t="s">
        <v>57</v>
      </c>
      <c r="DF4" s="303" t="s">
        <v>59</v>
      </c>
      <c r="DG4" s="304" t="s">
        <v>61</v>
      </c>
      <c r="DH4" s="305" t="s">
        <v>63</v>
      </c>
      <c r="DI4" s="306" t="s">
        <v>65</v>
      </c>
      <c r="DJ4" s="307" t="s">
        <v>67</v>
      </c>
      <c r="DK4" s="308" t="s">
        <v>69</v>
      </c>
      <c r="DL4" s="309" t="s">
        <v>71</v>
      </c>
      <c r="DM4" s="310" t="s">
        <v>73</v>
      </c>
      <c r="DN4" s="311" t="s">
        <v>75</v>
      </c>
      <c r="DO4" s="312" t="s">
        <v>77</v>
      </c>
      <c r="DP4" s="313" t="s">
        <v>79</v>
      </c>
      <c r="DQ4" s="314" t="s">
        <v>81</v>
      </c>
      <c r="DR4" s="315" t="s">
        <v>83</v>
      </c>
      <c r="DS4" s="316" t="s">
        <v>85</v>
      </c>
      <c r="DT4" s="317" t="s">
        <v>87</v>
      </c>
    </row>
    <row r="5" spans="1:147" x14ac:dyDescent="0.2">
      <c r="BX5" t="s">
        <v>185</v>
      </c>
      <c r="BY5" t="s">
        <v>186</v>
      </c>
      <c r="CF5" s="319">
        <f ca="1" ref="CF5:DT5" si="0" t="shared">IF(CF2=$BX$2,SUM(CF17:CF20),IF(OR(CF2=$BX$4,CF2=$BX$5,CF2=$BX$6),$CE$6,0))</f>
        <v>41.172413793103452</v>
      </c>
      <c r="CG5" s="320">
        <f ca="1" si="0" t="shared"/>
        <v>41.172413793103452</v>
      </c>
      <c r="CH5" s="321">
        <f ca="1" si="0" t="shared"/>
        <v>0</v>
      </c>
      <c r="CI5" s="322">
        <f ca="1" si="0" t="shared"/>
        <v>0</v>
      </c>
      <c r="CJ5" s="323">
        <f ca="1" si="0" t="shared"/>
        <v>0</v>
      </c>
      <c r="CK5" s="324">
        <f ca="1" si="0" t="shared"/>
        <v>0</v>
      </c>
      <c r="CL5" s="325">
        <f ca="1" si="0" t="shared"/>
        <v>0</v>
      </c>
      <c r="CM5" s="326">
        <f ca="1" si="0" t="shared"/>
        <v>0</v>
      </c>
      <c r="CN5" s="327">
        <f ca="1" si="0" t="shared"/>
        <v>0</v>
      </c>
      <c r="CO5" s="328">
        <f ca="1" si="0" t="shared"/>
        <v>0</v>
      </c>
      <c r="CP5" s="329">
        <f ca="1" si="0" t="shared"/>
        <v>0</v>
      </c>
      <c r="CQ5" s="330">
        <f ca="1" si="0" t="shared"/>
        <v>0</v>
      </c>
      <c r="CR5" s="331">
        <f ca="1" si="0" t="shared"/>
        <v>0</v>
      </c>
      <c r="CS5" s="332">
        <f ca="1" si="0" t="shared"/>
        <v>0</v>
      </c>
      <c r="CT5" s="333">
        <f ca="1" si="0" t="shared"/>
        <v>0</v>
      </c>
      <c r="CU5" s="334">
        <f ca="1" si="0" t="shared"/>
        <v>0</v>
      </c>
      <c r="CV5" s="335">
        <f ca="1" si="0" t="shared"/>
        <v>0</v>
      </c>
      <c r="CW5" s="336">
        <f ca="1" si="0" t="shared"/>
        <v>0</v>
      </c>
      <c r="CX5" s="337">
        <f ca="1" si="0" t="shared"/>
        <v>0</v>
      </c>
      <c r="CY5" s="338">
        <f ca="1" si="0" t="shared"/>
        <v>0</v>
      </c>
      <c r="CZ5" s="339">
        <f ca="1" si="0" t="shared"/>
        <v>0</v>
      </c>
      <c r="DA5" s="340">
        <f ca="1" si="0" t="shared"/>
        <v>0</v>
      </c>
      <c r="DB5" s="341">
        <f ca="1" si="0" t="shared"/>
        <v>0</v>
      </c>
      <c r="DC5" s="342">
        <f ca="1" si="0" t="shared"/>
        <v>0</v>
      </c>
      <c r="DD5" s="343">
        <f ca="1" si="0" t="shared"/>
        <v>0</v>
      </c>
      <c r="DE5" s="344">
        <f ca="1" si="0" t="shared"/>
        <v>0</v>
      </c>
      <c r="DF5" s="345">
        <f ca="1" si="0" t="shared"/>
        <v>0</v>
      </c>
      <c r="DG5" s="346">
        <f ca="1" si="0" t="shared"/>
        <v>0</v>
      </c>
      <c r="DH5" s="347">
        <f ca="1" si="0" t="shared"/>
        <v>0</v>
      </c>
      <c r="DI5" s="348">
        <f ca="1" si="0" t="shared"/>
        <v>0</v>
      </c>
      <c r="DJ5" s="349">
        <f ca="1" si="0" t="shared"/>
        <v>0</v>
      </c>
      <c r="DK5" s="350">
        <f ca="1" si="0" t="shared"/>
        <v>0</v>
      </c>
      <c r="DL5" s="351">
        <f ca="1" si="0" t="shared"/>
        <v>0</v>
      </c>
      <c r="DM5" s="352">
        <f ca="1" si="0" t="shared"/>
        <v>0</v>
      </c>
      <c r="DN5" s="353">
        <f ca="1" si="0" t="shared"/>
        <v>0</v>
      </c>
      <c r="DO5" s="354">
        <f ca="1" si="0" t="shared"/>
        <v>0</v>
      </c>
      <c r="DP5" s="355">
        <f ca="1" si="0" t="shared"/>
        <v>0</v>
      </c>
      <c r="DQ5" s="356">
        <f ca="1" si="0" t="shared"/>
        <v>0</v>
      </c>
      <c r="DR5" s="357">
        <f ca="1" si="0" t="shared"/>
        <v>0</v>
      </c>
      <c r="DS5" s="358">
        <f ca="1" si="0" t="shared"/>
        <v>0</v>
      </c>
      <c r="DT5" s="359">
        <f ca="1" si="0" t="shared"/>
        <v>0</v>
      </c>
      <c r="DU5" s="360">
        <f ca="1">SUM(CF5:DT5)</f>
        <v>82.344827586206904</v>
      </c>
      <c r="DV5" t="s">
        <v>200</v>
      </c>
    </row>
    <row r="6" spans="1:147" x14ac:dyDescent="0.2">
      <c r="BX6" t="s">
        <v>187</v>
      </c>
      <c r="BY6" t="s">
        <v>188</v>
      </c>
      <c r="CE6">
        <v>45</v>
      </c>
      <c r="CF6" s="361">
        <f ref="CF6:DT6" si="1" t="shared">IF(CF3=$BX$7,$CE$6,IF(CF3=$BX$8,$CE$6/2,0))</f>
        <v>45</v>
      </c>
      <c r="CG6" s="362">
        <f si="1" t="shared"/>
        <v>45</v>
      </c>
      <c r="CH6" s="363">
        <f si="1" t="shared"/>
        <v>45</v>
      </c>
      <c r="CI6" s="364">
        <f si="1" t="shared"/>
        <v>45</v>
      </c>
      <c r="CJ6" s="365">
        <f si="1" t="shared"/>
        <v>45</v>
      </c>
      <c r="CK6" s="366">
        <f si="1" t="shared"/>
        <v>45</v>
      </c>
      <c r="CL6" s="367">
        <f si="1" t="shared"/>
        <v>45</v>
      </c>
      <c r="CM6" s="368">
        <f si="1" t="shared"/>
        <v>45</v>
      </c>
      <c r="CN6" s="369">
        <f si="1" t="shared"/>
        <v>45</v>
      </c>
      <c r="CO6" s="370">
        <f si="1" t="shared"/>
        <v>45</v>
      </c>
      <c r="CP6" s="371">
        <f si="1" t="shared"/>
        <v>45</v>
      </c>
      <c r="CQ6" s="372">
        <f si="1" t="shared"/>
        <v>45</v>
      </c>
      <c r="CR6" s="373">
        <f si="1" t="shared"/>
        <v>45</v>
      </c>
      <c r="CS6" s="374">
        <f si="1" t="shared"/>
        <v>45</v>
      </c>
      <c r="CT6" s="375">
        <f si="1" t="shared"/>
        <v>45</v>
      </c>
      <c r="CU6" s="376">
        <f si="1" t="shared"/>
        <v>45</v>
      </c>
      <c r="CV6" s="377">
        <f si="1" t="shared"/>
        <v>45</v>
      </c>
      <c r="CW6" s="378">
        <f si="1" t="shared"/>
        <v>45</v>
      </c>
      <c r="CX6" s="379">
        <f si="1" t="shared"/>
        <v>45</v>
      </c>
      <c r="CY6" s="380">
        <f si="1" t="shared"/>
        <v>45</v>
      </c>
      <c r="CZ6" s="381">
        <f si="1" t="shared"/>
        <v>45</v>
      </c>
      <c r="DA6" s="382">
        <f si="1" t="shared"/>
        <v>45</v>
      </c>
      <c r="DB6" s="383">
        <f si="1" t="shared"/>
        <v>45</v>
      </c>
      <c r="DC6" s="384">
        <f si="1" t="shared"/>
        <v>45</v>
      </c>
      <c r="DD6" s="385">
        <f si="1" t="shared"/>
        <v>45</v>
      </c>
      <c r="DE6" s="386">
        <f si="1" t="shared"/>
        <v>45</v>
      </c>
      <c r="DF6" s="387">
        <f si="1" t="shared"/>
        <v>45</v>
      </c>
      <c r="DG6" s="388">
        <f si="1" t="shared"/>
        <v>45</v>
      </c>
      <c r="DH6" s="389">
        <f si="1" t="shared"/>
        <v>45</v>
      </c>
      <c r="DI6" s="390">
        <f si="1" t="shared"/>
        <v>45</v>
      </c>
      <c r="DJ6" s="391">
        <f si="1" t="shared"/>
        <v>45</v>
      </c>
      <c r="DK6" s="392">
        <f si="1" t="shared"/>
        <v>45</v>
      </c>
      <c r="DL6" s="393">
        <f si="1" t="shared"/>
        <v>45</v>
      </c>
      <c r="DM6" s="394">
        <f si="1" t="shared"/>
        <v>45</v>
      </c>
      <c r="DN6" s="395">
        <f si="1" t="shared"/>
        <v>45</v>
      </c>
      <c r="DO6" s="396">
        <f si="1" t="shared"/>
        <v>45</v>
      </c>
      <c r="DP6" s="397">
        <f si="1" t="shared"/>
        <v>45</v>
      </c>
      <c r="DQ6" s="398">
        <f si="1" t="shared"/>
        <v>45</v>
      </c>
      <c r="DR6" s="399">
        <f si="1" t="shared"/>
        <v>45</v>
      </c>
      <c r="DS6" s="400">
        <f si="1" t="shared"/>
        <v>45</v>
      </c>
      <c r="DT6" s="401">
        <f si="1" t="shared"/>
        <v>45</v>
      </c>
      <c r="DU6" s="402">
        <f>SUM(CF6:DT6)</f>
        <v>1845</v>
      </c>
      <c r="DV6" t="s">
        <v>201</v>
      </c>
    </row>
    <row r="7" spans="1:147" x14ac:dyDescent="0.2">
      <c r="BX7" t="s">
        <v>189</v>
      </c>
      <c r="BY7" t="s">
        <v>190</v>
      </c>
    </row>
    <row r="8" spans="1:147" x14ac:dyDescent="0.2">
      <c r="BX8" t="s">
        <v>191</v>
      </c>
      <c r="BY8" t="s">
        <v>192</v>
      </c>
    </row>
    <row r="13" spans="1:147" x14ac:dyDescent="0.2">
      <c r="F13" s="3170" t="s">
        <v>170</v>
      </c>
      <c r="G13" s="3167"/>
      <c r="H13" s="3167"/>
      <c r="I13" s="3167"/>
      <c r="J13" s="3167"/>
      <c r="K13" s="3167"/>
      <c r="L13" s="3167"/>
      <c r="M13" s="3167"/>
      <c r="N13" s="3167"/>
      <c r="O13" s="3167"/>
      <c r="P13" s="3167"/>
      <c r="Q13" s="3167"/>
      <c r="R13" s="3167"/>
      <c r="S13" s="3167"/>
      <c r="T13" s="3167"/>
      <c r="U13" s="3167"/>
      <c r="V13" s="3167"/>
      <c r="W13" s="3167"/>
      <c r="X13" s="3167"/>
      <c r="Y13" s="3167"/>
      <c r="Z13" s="3167"/>
      <c r="AA13" s="3167"/>
      <c r="AB13" s="3167"/>
      <c r="AC13" s="3167"/>
      <c r="AD13" s="3167"/>
      <c r="AE13" s="3167"/>
      <c r="AF13" s="3167"/>
      <c r="AG13" s="3167"/>
      <c r="AH13" s="3167"/>
      <c r="AI13" s="3167"/>
      <c r="AJ13" s="3167"/>
      <c r="AK13" s="3167"/>
      <c r="AL13" s="3167"/>
      <c r="AM13" s="3167"/>
      <c r="AN13" s="3167"/>
      <c r="AO13" s="3167"/>
      <c r="AP13" s="3167"/>
      <c r="AQ13" s="3167"/>
      <c r="AR13" s="3167"/>
      <c r="AS13" s="3167"/>
      <c r="AT13" s="3167"/>
      <c r="AU13" s="3167"/>
      <c r="AV13" s="3167"/>
      <c r="AW13" s="3167"/>
      <c r="AX13" s="3167"/>
      <c r="AY13" s="3167"/>
      <c r="AZ13" s="3167"/>
      <c r="BA13" s="3167"/>
      <c r="BB13" s="3167"/>
      <c r="BC13" s="3167"/>
      <c r="BD13" s="3167"/>
      <c r="BE13" s="3167"/>
      <c r="BF13" s="3167"/>
      <c r="BG13" s="3167"/>
    </row>
    <row r="14" spans="1:147" x14ac:dyDescent="0.2">
      <c r="F14" s="3171" t="s">
        <v>158</v>
      </c>
      <c r="G14" s="3167"/>
      <c r="H14" s="3167"/>
      <c r="I14" s="3167"/>
      <c r="J14" s="3167"/>
      <c r="K14" s="3167"/>
      <c r="L14" s="3167"/>
      <c r="M14" s="3167"/>
      <c r="N14" s="3167"/>
      <c r="O14" s="3167"/>
      <c r="P14" s="3167"/>
      <c r="Q14" s="3167"/>
      <c r="R14" s="3167"/>
      <c r="S14" s="3167"/>
      <c r="T14" s="3167"/>
      <c r="U14" s="3167"/>
      <c r="V14" s="3167"/>
      <c r="W14" s="3167"/>
      <c r="X14" s="3171" t="s">
        <v>159</v>
      </c>
      <c r="Y14" s="3167"/>
      <c r="Z14" s="3167"/>
      <c r="AA14" s="3167"/>
      <c r="AB14" s="3167"/>
      <c r="AC14" s="3167"/>
      <c r="AD14" s="3167"/>
      <c r="AE14" s="3167"/>
      <c r="AF14" s="3167"/>
      <c r="AG14" s="3167"/>
      <c r="AH14" s="3167"/>
      <c r="AI14" s="3167"/>
      <c r="AJ14" s="3167"/>
      <c r="AK14" s="3167"/>
      <c r="AL14" s="3167"/>
      <c r="AM14" s="3167"/>
      <c r="AN14" s="3167"/>
      <c r="AO14" s="3167"/>
      <c r="AP14" s="3171" t="s">
        <v>160</v>
      </c>
      <c r="AQ14" s="3167"/>
      <c r="AR14" s="3167"/>
      <c r="AS14" s="3167"/>
      <c r="AT14" s="3167"/>
      <c r="AU14" s="3167"/>
      <c r="AV14" s="3167"/>
      <c r="AW14" s="3167"/>
      <c r="AX14" s="3167"/>
      <c r="AY14" s="3167"/>
      <c r="AZ14" s="3167"/>
      <c r="BA14" s="3171" t="s">
        <v>171</v>
      </c>
      <c r="BB14" s="3167"/>
      <c r="BC14" s="3167"/>
      <c r="BD14" s="3167"/>
      <c r="BE14" s="3167"/>
      <c r="BF14" s="3167"/>
      <c r="BG14" s="3167"/>
      <c r="BK14" s="3167"/>
      <c r="BL14" s="3167"/>
      <c r="BM14" s="3167"/>
      <c r="BN14" s="3167"/>
      <c r="BO14" s="3167"/>
      <c r="BP14" s="3167"/>
      <c r="BQ14" s="3167"/>
      <c r="BR14" s="3167"/>
      <c r="BS14" s="3167"/>
      <c r="BT14" s="3167"/>
      <c r="BU14" s="3167"/>
      <c r="BV14" s="3167"/>
      <c r="BW14" s="3167"/>
      <c r="BX14" s="3167"/>
      <c r="BY14" s="3167"/>
      <c r="BZ14" s="3167" t="s">
        <v>172</v>
      </c>
      <c r="CA14" s="3167"/>
    </row>
    <row r="15" spans="1:147" x14ac:dyDescent="0.2">
      <c r="D15" s="3166" t="s">
        <v>167</v>
      </c>
      <c r="E15" s="3167"/>
      <c r="F15" s="3172" t="s">
        <v>126</v>
      </c>
      <c r="G15" s="3167"/>
      <c r="H15" s="3172" t="s">
        <v>128</v>
      </c>
      <c r="I15" s="3167"/>
      <c r="J15" s="3172" t="s">
        <v>130</v>
      </c>
      <c r="K15" s="3167"/>
      <c r="L15" s="3172" t="s">
        <v>132</v>
      </c>
      <c r="M15" s="3167"/>
      <c r="N15" s="3172" t="s">
        <v>134</v>
      </c>
      <c r="O15" s="3167"/>
      <c r="P15" s="3172" t="s">
        <v>136</v>
      </c>
      <c r="Q15" s="3167"/>
      <c r="R15" s="3172" t="s">
        <v>152</v>
      </c>
      <c r="S15" s="3167"/>
      <c r="T15" s="3172" t="s">
        <v>154</v>
      </c>
      <c r="U15" s="3167"/>
      <c r="V15" s="3172" t="s">
        <v>156</v>
      </c>
      <c r="W15" s="3167"/>
      <c r="X15" s="3172" t="s">
        <v>126</v>
      </c>
      <c r="Y15" s="3167"/>
      <c r="Z15" s="3172" t="s">
        <v>128</v>
      </c>
      <c r="AA15" s="3167"/>
      <c r="AB15" s="3172" t="s">
        <v>130</v>
      </c>
      <c r="AC15" s="3167"/>
      <c r="AD15" s="3172" t="s">
        <v>132</v>
      </c>
      <c r="AE15" s="3167"/>
      <c r="AF15" s="3172" t="s">
        <v>134</v>
      </c>
      <c r="AG15" s="3167"/>
      <c r="AH15" s="3172" t="s">
        <v>136</v>
      </c>
      <c r="AI15" s="3167"/>
      <c r="AJ15" s="3172" t="s">
        <v>152</v>
      </c>
      <c r="AK15" s="3167"/>
      <c r="AL15" s="3172" t="s">
        <v>154</v>
      </c>
      <c r="AM15" s="3167"/>
      <c r="AN15" s="3172" t="s">
        <v>156</v>
      </c>
      <c r="AO15" s="3167"/>
      <c r="AP15" s="3172" t="s">
        <v>126</v>
      </c>
      <c r="AQ15" s="3167"/>
      <c r="AR15" s="3172" t="s">
        <v>128</v>
      </c>
      <c r="AS15" s="3167"/>
      <c r="AT15" s="3172" t="s">
        <v>130</v>
      </c>
      <c r="AU15" s="3167"/>
      <c r="AV15" s="3172" t="s">
        <v>132</v>
      </c>
      <c r="AW15" s="3167"/>
      <c r="AX15" s="3172" t="s">
        <v>134</v>
      </c>
      <c r="AY15" s="3167"/>
      <c r="AZ15" s="3172" t="s">
        <v>136</v>
      </c>
      <c r="BA15" s="3167"/>
      <c r="BB15" s="3172" t="s">
        <v>152</v>
      </c>
      <c r="BC15" s="3167"/>
      <c r="BD15" s="3172" t="s">
        <v>154</v>
      </c>
      <c r="BE15" s="3167"/>
      <c r="BF15" s="3172" t="s">
        <v>156</v>
      </c>
      <c r="BG15" s="3167"/>
      <c r="BK15" s="3172" t="s">
        <v>173</v>
      </c>
      <c r="BL15" s="3167"/>
      <c r="BM15" s="3167"/>
      <c r="BN15" s="3167"/>
      <c r="BO15" s="3167"/>
      <c r="BP15" s="3167"/>
      <c r="BQ15" s="3172" t="s">
        <v>174</v>
      </c>
      <c r="BR15" s="3167"/>
      <c r="BS15" s="3167"/>
      <c r="BT15" s="3167"/>
      <c r="BU15" s="3167"/>
      <c r="BV15" s="3167"/>
      <c r="BW15" s="3167"/>
      <c r="BX15" t="s">
        <v>175</v>
      </c>
      <c r="BY15" t="s">
        <v>176</v>
      </c>
      <c r="BZ15" t="s">
        <v>175</v>
      </c>
      <c r="CA15" t="s">
        <v>176</v>
      </c>
      <c r="CF15" s="608" t="str">
        <f ref="CF15" t="array">IF(COLUMNS($CF$16:CF16)&lt;=COUNTIF($CF$16:$DT$16,"?*"),INDEX($CF$4:$DT$4,1,SMALL(IF($CF$16:$DT$16&lt;&gt;"",COLUMN($CF$16:$DT$16)-COLUMN($CF16)+1),COLUMNS($CF$16:CF16))),"")</f>
        <v>AB</v>
      </c>
      <c r="CG15" s="609" t="str">
        <f ref="CG15" t="array">IF(COLUMNS($CF$16:CG16)&lt;=COUNTIF($CF$16:$DT$16,"?*"),INDEX($CF$4:$DT$4,1,SMALL(IF($CF$16:$DT$16&lt;&gt;"",COLUMN($CF$16:$DT$16)-COLUMN($CF16)+1),COLUMNS($CF$16:CG16))),"")</f>
        <v>BP</v>
      </c>
      <c r="CH15" s="610" t="str">
        <f ref="CH15" t="array">IF(COLUMNS($CF$16:CH16)&lt;=COUNTIF($CF$16:$DT$16,"?*"),INDEX($CF$4:$DT$4,1,SMALL(IF($CF$16:$DT$16&lt;&gt;"",COLUMN($CF$16:$DT$16)-COLUMN($CF16)+1),COLUMNS($CF$16:CH16))),"")</f>
        <v>CS</v>
      </c>
      <c r="CI15" s="611" t="str">
        <f ref="CI15" t="array">IF(COLUMNS($CF$16:CI16)&lt;=COUNTIF($CF$16:$DT$16,"?*"),INDEX($CF$4:$DT$4,1,SMALL(IF($CF$16:$DT$16&lt;&gt;"",COLUMN($CF$16:$DT$16)-COLUMN($CF16)+1),COLUMNS($CF$16:CI16))),"")</f>
        <v>DG</v>
      </c>
      <c r="CJ15" s="612" t="str">
        <f ref="CJ15" t="array">IF(COLUMNS($CF$16:CJ16)&lt;=COUNTIF($CF$16:$DT$16,"?*"),INDEX($CF$4:$DT$4,1,SMALL(IF($CF$16:$DT$16&lt;&gt;"",COLUMN($CF$16:$DT$16)-COLUMN($CF16)+1),COLUMNS($CF$16:CJ16))),"")</f>
        <v>HS</v>
      </c>
      <c r="CK15" s="613" t="str">
        <f ref="CK15" t="array">IF(COLUMNS($CF$16:CK16)&lt;=COUNTIF($CF$16:$DT$16,"?*"),INDEX($CF$4:$DT$4,1,SMALL(IF($CF$16:$DT$16&lt;&gt;"",COLUMN($CF$16:$DT$16)-COLUMN($CF16)+1),COLUMNS($CF$16:CK16))),"")</f>
        <v>KR</v>
      </c>
      <c r="CL15" s="614" t="str">
        <f ref="CL15" t="array">IF(COLUMNS($CF$16:CL16)&lt;=COUNTIF($CF$16:$DT$16,"?*"),INDEX($CF$4:$DT$4,1,SMALL(IF($CF$16:$DT$16&lt;&gt;"",COLUMN($CF$16:$DT$16)-COLUMN($CF16)+1),COLUMNS($CF$16:CL16))),"")</f>
        <v>MM</v>
      </c>
      <c r="CM15" s="615" t="str">
        <f ref="CM15" t="array">IF(COLUMNS($CF$16:CM16)&lt;=COUNTIF($CF$16:$DT$16,"?*"),INDEX($CF$4:$DT$4,1,SMALL(IF($CF$16:$DT$16&lt;&gt;"",COLUMN($CF$16:$DT$16)-COLUMN($CF16)+1),COLUMNS($CF$16:CM16))),"")</f>
        <v>NM</v>
      </c>
      <c r="CN15" s="616" t="str">
        <f ref="CN15" t="array">IF(COLUMNS($CF$16:CN16)&lt;=COUNTIF($CF$16:$DT$16,"?*"),INDEX($CF$4:$DT$4,1,SMALL(IF($CF$16:$DT$16&lt;&gt;"",COLUMN($CF$16:$DT$16)-COLUMN($CF16)+1),COLUMNS($CF$16:CN16))),"")</f>
        <v>LO</v>
      </c>
      <c r="CO15" s="617" t="str">
        <f ref="CO15" t="array">IF(COLUMNS($CF$16:CO16)&lt;=COUNTIF($CF$16:$DT$16,"?*"),INDEX($CF$4:$DT$4,1,SMALL(IF($CF$16:$DT$16&lt;&gt;"",COLUMN($CF$16:$DT$16)-COLUMN($CF16)+1),COLUMNS($CF$16:CO16))),"")</f>
        <v>HD</v>
      </c>
      <c r="CP15" s="618" t="str">
        <f ref="CP15" t="array">IF(COLUMNS($CF$16:CP16)&lt;=COUNTIF($CF$16:$DT$16,"?*"),INDEX($CF$4:$DT$4,1,SMALL(IF($CF$16:$DT$16&lt;&gt;"",COLUMN($CF$16:$DT$16)-COLUMN($CF16)+1),COLUMNS($CF$16:CP16))),"")</f>
        <v>DB</v>
      </c>
      <c r="CQ15" s="619" t="str">
        <f ref="CQ15" t="array">IF(COLUMNS($CF$16:CQ16)&lt;=COUNTIF($CF$16:$DT$16,"?*"),INDEX($CF$4:$DT$4,1,SMALL(IF($CF$16:$DT$16&lt;&gt;"",COLUMN($CF$16:$DT$16)-COLUMN($CF16)+1),COLUMNS($CF$16:CQ16))),"")</f>
        <v>ME</v>
      </c>
      <c r="CR15" s="620" t="str">
        <f ref="CR15" t="array">IF(COLUMNS($CF$16:CR16)&lt;=COUNTIF($CF$16:$DT$16,"?*"),INDEX($CF$4:$DT$4,1,SMALL(IF($CF$16:$DT$16&lt;&gt;"",COLUMN($CF$16:$DT$16)-COLUMN($CF16)+1),COLUMNS($CF$16:CR16))),"")</f>
        <v>RZ</v>
      </c>
      <c r="CS15" s="621" t="str">
        <f ref="CS15" t="array">IF(COLUMNS($CF$16:CS16)&lt;=COUNTIF($CF$16:$DT$16,"?*"),INDEX($CF$4:$DT$4,1,SMALL(IF($CF$16:$DT$16&lt;&gt;"",COLUMN($CF$16:$DT$16)-COLUMN($CF16)+1),COLUMNS($CF$16:CS16))),"")</f>
        <v>FP</v>
      </c>
      <c r="CT15" s="622" t="str">
        <f ref="CT15" t="array">IF(COLUMNS($CF$16:CT16)&lt;=COUNTIF($CF$16:$DT$16,"?*"),INDEX($CF$4:$DT$4,1,SMALL(IF($CF$16:$DT$16&lt;&gt;"",COLUMN($CF$16:$DT$16)-COLUMN($CF16)+1),COLUMNS($CF$16:CT16))),"")</f>
        <v>BA</v>
      </c>
      <c r="CU15" s="623" t="str">
        <f ref="CU15" t="array">IF(COLUMNS($CF$16:CU16)&lt;=COUNTIF($CF$16:$DT$16,"?*"),INDEX($CF$4:$DT$4,1,SMALL(IF($CF$16:$DT$16&lt;&gt;"",COLUMN($CF$16:$DT$16)-COLUMN($CF16)+1),COLUMNS($CF$16:CU16))),"")</f>
        <v>SJ</v>
      </c>
      <c r="CV15" s="624" t="str">
        <f ref="CV15" t="array">IF(COLUMNS($CF$16:CV16)&lt;=COUNTIF($CF$16:$DT$16,"?*"),INDEX($CF$4:$DT$4,1,SMALL(IF($CF$16:$DT$16&lt;&gt;"",COLUMN($CF$16:$DT$16)-COLUMN($CF16)+1),COLUMNS($CF$16:CV16))),"")</f>
        <v>BR</v>
      </c>
      <c r="CW15" s="625" t="str">
        <f ref="CW15" t="array">IF(COLUMNS($CF$16:CW16)&lt;=COUNTIF($CF$16:$DT$16,"?*"),INDEX($CF$4:$DT$4,1,SMALL(IF($CF$16:$DT$16&lt;&gt;"",COLUMN($CF$16:$DT$16)-COLUMN($CF16)+1),COLUMNS($CF$16:CW16))),"")</f>
        <v>HJ</v>
      </c>
      <c r="CX15" s="626" t="str">
        <f ref="CX15" t="array">IF(COLUMNS($CF$16:CX16)&lt;=COUNTIF($CF$16:$DT$16,"?*"),INDEX($CF$4:$DT$4,1,SMALL(IF($CF$16:$DT$16&lt;&gt;"",COLUMN($CF$16:$DT$16)-COLUMN($CF16)+1),COLUMNS($CF$16:CX16))),"")</f>
        <v>TM</v>
      </c>
      <c r="CY15" s="627" t="str">
        <f ref="CY15" t="array">IF(COLUMNS($CF$16:CY16)&lt;=COUNTIF($CF$16:$DT$16,"?*"),INDEX($CF$4:$DT$4,1,SMALL(IF($CF$16:$DT$16&lt;&gt;"",COLUMN($CF$16:$DT$16)-COLUMN($CF16)+1),COLUMNS($CF$16:CY16))),"")</f>
        <v>I H</v>
      </c>
      <c r="CZ15" s="628" t="str">
        <f ref="CZ15" t="array">IF(COLUMNS($CF$16:CZ16)&lt;=COUNTIF($CF$16:$DT$16,"?*"),INDEX($CF$4:$DT$4,1,SMALL(IF($CF$16:$DT$16&lt;&gt;"",COLUMN($CF$16:$DT$16)-COLUMN($CF16)+1),COLUMNS($CF$16:CZ16))),"")</f>
        <v>WC</v>
      </c>
      <c r="DA15" s="629" t="str">
        <f ref="DA15" t="array">IF(COLUMNS($CF$16:DA16)&lt;=COUNTIF($CF$16:$DT$16,"?*"),INDEX($CF$4:$DT$4,1,SMALL(IF($CF$16:$DT$16&lt;&gt;"",COLUMN($CF$16:$DT$16)-COLUMN($CF16)+1),COLUMNS($CF$16:DA16))),"")</f>
        <v>PO</v>
      </c>
      <c r="DB15" s="630" t="str">
        <f ref="DB15" t="array">IF(COLUMNS($CF$16:DB16)&lt;=COUNTIF($CF$16:$DT$16,"?*"),INDEX($CF$4:$DT$4,1,SMALL(IF($CF$16:$DT$16&lt;&gt;"",COLUMN($CF$16:$DT$16)-COLUMN($CF16)+1),COLUMNS($CF$16:DB16))),"")</f>
        <v>MF</v>
      </c>
      <c r="DC15" s="631" t="str">
        <f ref="DC15" t="array">IF(COLUMNS($CF$16:DC16)&lt;=COUNTIF($CF$16:$DT$16,"?*"),INDEX($CF$4:$DT$4,1,SMALL(IF($CF$16:$DT$16&lt;&gt;"",COLUMN($CF$16:$DT$16)-COLUMN($CF16)+1),COLUMNS($CF$16:DC16))),"")</f>
        <v>MO</v>
      </c>
      <c r="DD15" s="632" t="str">
        <f ref="DD15" t="array">IF(COLUMNS($CF$16:DD16)&lt;=COUNTIF($CF$16:$DT$16,"?*"),INDEX($CF$4:$DT$4,1,SMALL(IF($CF$16:$DT$16&lt;&gt;"",COLUMN($CF$16:$DT$16)-COLUMN($CF16)+1),COLUMNS($CF$16:DD16))),"")</f>
        <v>DP</v>
      </c>
      <c r="DE15" s="633" t="str">
        <f ref="DE15" t="array">IF(COLUMNS($CF$16:DE16)&lt;=COUNTIF($CF$16:$DT$16,"?*"),INDEX($CF$4:$DT$4,1,SMALL(IF($CF$16:$DT$16&lt;&gt;"",COLUMN($CF$16:$DT$16)-COLUMN($CF16)+1),COLUMNS($CF$16:DE16))),"")</f>
        <v>ZT</v>
      </c>
      <c r="DF15" s="634" t="str">
        <f ref="DF15" t="array">IF(COLUMNS($CF$16:DF16)&lt;=COUNTIF($CF$16:$DT$16,"?*"),INDEX($CF$4:$DT$4,1,SMALL(IF($CF$16:$DT$16&lt;&gt;"",COLUMN($CF$16:$DT$16)-COLUMN($CF16)+1),COLUMNS($CF$16:DF16))),"")</f>
        <v>KT</v>
      </c>
      <c r="DG15" s="635" t="str">
        <f ref="DG15" t="array">IF(COLUMNS($CF$16:DG16)&lt;=COUNTIF($CF$16:$DT$16,"?*"),INDEX($CF$4:$DT$4,1,SMALL(IF($CF$16:$DT$16&lt;&gt;"",COLUMN($CF$16:$DT$16)-COLUMN($CF16)+1),COLUMNS($CF$16:DG16))),"")</f>
        <v>CV</v>
      </c>
      <c r="DH15" s="636" t="str">
        <f ref="DH15" t="array">IF(COLUMNS($CF$16:DH16)&lt;=COUNTIF($CF$16:$DT$16,"?*"),INDEX($CF$4:$DT$4,1,SMALL(IF($CF$16:$DT$16&lt;&gt;"",COLUMN($CF$16:$DT$16)-COLUMN($CF16)+1),COLUMNS($CF$16:DH16))),"")</f>
        <v>MA</v>
      </c>
      <c r="DI15" s="637" t="str">
        <f ref="DI15" t="array">IF(COLUMNS($CF$16:DI16)&lt;=COUNTIF($CF$16:$DT$16,"?*"),INDEX($CF$4:$DT$4,1,SMALL(IF($CF$16:$DT$16&lt;&gt;"",COLUMN($CF$16:$DT$16)-COLUMN($CF16)+1),COLUMNS($CF$16:DI16))),"")</f>
        <v>EC</v>
      </c>
      <c r="DJ15" s="638" t="str">
        <f ref="DJ15" t="array">IF(COLUMNS($CF$16:DJ16)&lt;=COUNTIF($CF$16:$DT$16,"?*"),INDEX($CF$4:$DT$4,1,SMALL(IF($CF$16:$DT$16&lt;&gt;"",COLUMN($CF$16:$DT$16)-COLUMN($CF16)+1),COLUMNS($CF$16:DJ16))),"")</f>
        <v>PH</v>
      </c>
      <c r="DK15" s="639" t="str">
        <f ref="DK15" t="array">IF(COLUMNS($CF$16:DK16)&lt;=COUNTIF($CF$16:$DT$16,"?*"),INDEX($CF$4:$DT$4,1,SMALL(IF($CF$16:$DT$16&lt;&gt;"",COLUMN($CF$16:$DT$16)-COLUMN($CF16)+1),COLUMNS($CF$16:DK16))),"")</f>
        <v>WN</v>
      </c>
      <c r="DL15" s="640" t="str">
        <f ref="DL15" t="array">IF(COLUMNS($CF$16:DL16)&lt;=COUNTIF($CF$16:$DT$16,"?*"),INDEX($CF$4:$DT$4,1,SMALL(IF($CF$16:$DT$16&lt;&gt;"",COLUMN($CF$16:$DT$16)-COLUMN($CF16)+1),COLUMNS($CF$16:DL16))),"")</f>
        <v>TB</v>
      </c>
      <c r="DM15" s="641" t="str">
        <f ref="DM15" t="array">IF(COLUMNS($CF$16:DM16)&lt;=COUNTIF($CF$16:$DT$16,"?*"),INDEX($CF$4:$DT$4,1,SMALL(IF($CF$16:$DT$16&lt;&gt;"",COLUMN($CF$16:$DT$16)-COLUMN($CF16)+1),COLUMNS($CF$16:DM16))),"")</f>
        <v>GD</v>
      </c>
      <c r="DN15" s="642" t="str">
        <f ref="DN15" t="array">IF(COLUMNS($CF$16:DN16)&lt;=COUNTIF($CF$16:$DT$16,"?*"),INDEX($CF$4:$DT$4,1,SMALL(IF($CF$16:$DT$16&lt;&gt;"",COLUMN($CF$16:$DT$16)-COLUMN($CF16)+1),COLUMNS($CF$16:DN16))),"")</f>
        <v>TC</v>
      </c>
      <c r="DO15" s="643" t="str">
        <f ref="DO15" t="array">IF(COLUMNS($CF$16:DO16)&lt;=COUNTIF($CF$16:$DT$16,"?*"),INDEX($CF$4:$DT$4,1,SMALL(IF($CF$16:$DT$16&lt;&gt;"",COLUMN($CF$16:$DT$16)-COLUMN($CF16)+1),COLUMNS($CF$16:DO16))),"")</f>
        <v>RR</v>
      </c>
      <c r="DP15" s="644" t="str">
        <f ref="DP15" t="array">IF(COLUMNS($CF$16:DP16)&lt;=COUNTIF($CF$16:$DT$16,"?*"),INDEX($CF$4:$DT$4,1,SMALL(IF($CF$16:$DT$16&lt;&gt;"",COLUMN($CF$16:$DT$16)-COLUMN($CF16)+1),COLUMNS($CF$16:DP16))),"")</f>
        <v>HM</v>
      </c>
      <c r="DQ15" s="645" t="str">
        <f ref="DQ15" t="array">IF(COLUMNS($CF$16:DQ16)&lt;=COUNTIF($CF$16:$DT$16,"?*"),INDEX($CF$4:$DT$4,1,SMALL(IF($CF$16:$DT$16&lt;&gt;"",COLUMN($CF$16:$DT$16)-COLUMN($CF16)+1),COLUMNS($CF$16:DQ16))),"")</f>
        <v>LW</v>
      </c>
      <c r="DR15" s="646" t="str">
        <f ref="DR15" t="array">IF(COLUMNS($CF$16:DR16)&lt;=COUNTIF($CF$16:$DT$16,"?*"),INDEX($CF$4:$DT$4,1,SMALL(IF($CF$16:$DT$16&lt;&gt;"",COLUMN($CF$16:$DT$16)-COLUMN($CF16)+1),COLUMNS($CF$16:DR16))),"")</f>
        <v>LM</v>
      </c>
      <c r="DS15" s="647" t="str">
        <f ref="DS15" t="array">IF(COLUMNS($CF$16:DS16)&lt;=COUNTIF($CF$16:$DT$16,"?*"),INDEX($CF$4:$DT$4,1,SMALL(IF($CF$16:$DT$16&lt;&gt;"",COLUMN($CF$16:$DT$16)-COLUMN($CF16)+1),COLUMNS($CF$16:DS16))),"")</f>
        <v>RP</v>
      </c>
      <c r="DT15" s="648" t="str">
        <f ref="DT15" t="array">IF(COLUMNS($CF$16:DT16)&lt;=COUNTIF($CF$16:$DT$16,"?*"),INDEX($CF$4:$DT$4,1,SMALL(IF($CF$16:$DT$16&lt;&gt;"",COLUMN($CF$16:$DT$16)-COLUMN($CF16)+1),COLUMNS($CF$16:DT16))),"")</f>
        <v>RS</v>
      </c>
      <c r="DW15" s="3174" t="s">
        <v>202</v>
      </c>
      <c r="DX15" s="3167"/>
      <c r="DY15" s="3167"/>
      <c r="DZ15" s="3167"/>
      <c r="EA15" s="3167"/>
      <c r="EB15" s="3167"/>
      <c r="EC15" s="3174" t="s">
        <v>203</v>
      </c>
      <c r="ED15" s="3167"/>
      <c r="EE15" s="3167"/>
      <c r="EF15" s="3167"/>
      <c r="EG15" s="3167"/>
      <c r="EH15" s="3167"/>
      <c r="EI15" s="3167"/>
    </row>
    <row r="16" spans="1:147" x14ac:dyDescent="0.2">
      <c r="A16" t="s">
        <v>165</v>
      </c>
      <c r="B16" s="3166" t="s">
        <v>166</v>
      </c>
      <c r="C16" s="3167"/>
      <c r="D16" t="s">
        <v>168</v>
      </c>
      <c r="E16" t="s">
        <v>169</v>
      </c>
      <c r="F16" s="3173"/>
      <c r="G16" s="3167"/>
      <c r="H16" s="3173"/>
      <c r="I16" s="3167"/>
      <c r="J16" s="3173"/>
      <c r="K16" s="3167"/>
      <c r="L16" s="3173"/>
      <c r="M16" s="3167"/>
      <c r="N16" s="3173"/>
      <c r="O16" s="3167"/>
      <c r="P16" s="3173"/>
      <c r="Q16" s="3167"/>
      <c r="R16" s="3173"/>
      <c r="S16" s="3167"/>
      <c r="T16" s="3173"/>
      <c r="U16" s="3167"/>
      <c r="V16" s="3173"/>
      <c r="W16" s="3167"/>
      <c r="X16" s="3173"/>
      <c r="Y16" s="3167"/>
      <c r="Z16" s="3173"/>
      <c r="AA16" s="3167"/>
      <c r="AB16" s="3173"/>
      <c r="AC16" s="3167"/>
      <c r="AD16" s="3173"/>
      <c r="AE16" s="3167"/>
      <c r="AF16" s="3173"/>
      <c r="AG16" s="3167"/>
      <c r="AH16" s="3173"/>
      <c r="AI16" s="3167"/>
      <c r="AJ16" s="3173"/>
      <c r="AK16" s="3167"/>
      <c r="AL16" s="3173"/>
      <c r="AM16" s="3167"/>
      <c r="AN16" s="3173"/>
      <c r="AO16" s="3167"/>
      <c r="AP16" s="3173"/>
      <c r="AQ16" s="3167"/>
      <c r="AR16" s="3173"/>
      <c r="AS16" s="3167"/>
      <c r="AT16" s="3173"/>
      <c r="AU16" s="3167"/>
      <c r="AV16" s="3173"/>
      <c r="AW16" s="3167"/>
      <c r="AX16" s="3173"/>
      <c r="AY16" s="3167"/>
      <c r="AZ16" s="3173"/>
      <c r="BA16" s="3167"/>
      <c r="BB16" s="3173"/>
      <c r="BC16" s="3167"/>
      <c r="BD16" s="3173"/>
      <c r="BE16" s="3167"/>
      <c r="BF16" s="3173"/>
      <c r="BG16" s="3167"/>
      <c r="BH16" s="242" t="s">
        <v>177</v>
      </c>
      <c r="BI16" s="247" t="s">
        <v>169</v>
      </c>
      <c r="BJ16" s="252" t="s">
        <v>117</v>
      </c>
      <c r="BX16" s="257" t="s">
        <v>178</v>
      </c>
      <c r="BY16" s="262" t="s">
        <v>178</v>
      </c>
      <c r="BZ16" s="267" t="s">
        <v>63</v>
      </c>
      <c r="CA16" s="272" t="s">
        <v>63</v>
      </c>
      <c r="CF16" s="403" t="str">
        <f ref="CF16:DT16" si="2" t="shared">IF(CF2=$BX$2,CF$4,"")</f>
        <v>AB</v>
      </c>
      <c r="CG16" s="404" t="str">
        <f si="2" t="shared"/>
        <v>BP</v>
      </c>
      <c r="CH16" s="405" t="str">
        <f si="2" t="shared"/>
        <v>CS</v>
      </c>
      <c r="CI16" s="406" t="str">
        <f si="2" t="shared"/>
        <v>DG</v>
      </c>
      <c r="CJ16" s="407" t="str">
        <f si="2" t="shared"/>
        <v>HS</v>
      </c>
      <c r="CK16" s="408" t="str">
        <f si="2" t="shared"/>
        <v>KR</v>
      </c>
      <c r="CL16" s="409" t="str">
        <f si="2" t="shared"/>
        <v>MM</v>
      </c>
      <c r="CM16" s="410" t="str">
        <f si="2" t="shared"/>
        <v>NM</v>
      </c>
      <c r="CN16" s="411" t="str">
        <f si="2" t="shared"/>
        <v>LO</v>
      </c>
      <c r="CO16" s="412" t="str">
        <f si="2" t="shared"/>
        <v>HD</v>
      </c>
      <c r="CP16" s="413" t="str">
        <f si="2" t="shared"/>
        <v>DB</v>
      </c>
      <c r="CQ16" s="414" t="str">
        <f si="2" t="shared"/>
        <v>ME</v>
      </c>
      <c r="CR16" s="415" t="str">
        <f si="2" t="shared"/>
        <v>RZ</v>
      </c>
      <c r="CS16" s="416" t="str">
        <f si="2" t="shared"/>
        <v>FP</v>
      </c>
      <c r="CT16" s="417" t="str">
        <f si="2" t="shared"/>
        <v>BA</v>
      </c>
      <c r="CU16" s="418" t="str">
        <f si="2" t="shared"/>
        <v>SJ</v>
      </c>
      <c r="CV16" s="419" t="str">
        <f si="2" t="shared"/>
        <v>BR</v>
      </c>
      <c r="CW16" s="420" t="str">
        <f si="2" t="shared"/>
        <v>HJ</v>
      </c>
      <c r="CX16" s="421" t="str">
        <f si="2" t="shared"/>
        <v>TM</v>
      </c>
      <c r="CY16" s="422" t="str">
        <f si="2" t="shared"/>
        <v>I H</v>
      </c>
      <c r="CZ16" s="423" t="str">
        <f si="2" t="shared"/>
        <v>WC</v>
      </c>
      <c r="DA16" s="424" t="str">
        <f si="2" t="shared"/>
        <v>PO</v>
      </c>
      <c r="DB16" s="425" t="str">
        <f si="2" t="shared"/>
        <v>MF</v>
      </c>
      <c r="DC16" s="426" t="str">
        <f si="2" t="shared"/>
        <v>MO</v>
      </c>
      <c r="DD16" s="427" t="str">
        <f si="2" t="shared"/>
        <v>DP</v>
      </c>
      <c r="DE16" s="428" t="str">
        <f si="2" t="shared"/>
        <v>ZT</v>
      </c>
      <c r="DF16" s="429" t="str">
        <f si="2" t="shared"/>
        <v>KT</v>
      </c>
      <c r="DG16" s="430" t="str">
        <f si="2" t="shared"/>
        <v>CV</v>
      </c>
      <c r="DH16" s="431" t="str">
        <f si="2" t="shared"/>
        <v>MA</v>
      </c>
      <c r="DI16" s="432" t="str">
        <f si="2" t="shared"/>
        <v>EC</v>
      </c>
      <c r="DJ16" s="433" t="str">
        <f si="2" t="shared"/>
        <v>PH</v>
      </c>
      <c r="DK16" s="434" t="str">
        <f si="2" t="shared"/>
        <v>WN</v>
      </c>
      <c r="DL16" s="435" t="str">
        <f si="2" t="shared"/>
        <v>TB</v>
      </c>
      <c r="DM16" s="436" t="str">
        <f si="2" t="shared"/>
        <v>GD</v>
      </c>
      <c r="DN16" s="437" t="str">
        <f si="2" t="shared"/>
        <v>TC</v>
      </c>
      <c r="DO16" s="438" t="str">
        <f si="2" t="shared"/>
        <v>RR</v>
      </c>
      <c r="DP16" s="439" t="str">
        <f si="2" t="shared"/>
        <v>HM</v>
      </c>
      <c r="DQ16" s="440" t="str">
        <f si="2" t="shared"/>
        <v>LW</v>
      </c>
      <c r="DR16" s="441" t="str">
        <f si="2" t="shared"/>
        <v>LM</v>
      </c>
      <c r="DS16" s="442" t="str">
        <f si="2" t="shared"/>
        <v>RP</v>
      </c>
      <c r="DT16" s="443" t="str">
        <f si="2" t="shared"/>
        <v>RS</v>
      </c>
      <c r="DW16" s="649">
        <v>1</v>
      </c>
      <c r="DX16" s="650">
        <v>2</v>
      </c>
      <c r="DY16" s="651">
        <v>3</v>
      </c>
      <c r="DZ16" s="652">
        <v>4</v>
      </c>
      <c r="EA16" s="653">
        <v>5</v>
      </c>
      <c r="EB16" s="654">
        <v>6</v>
      </c>
      <c r="EC16" s="655">
        <v>1</v>
      </c>
      <c r="ED16" s="656">
        <v>2</v>
      </c>
      <c r="EE16" s="657">
        <v>3</v>
      </c>
      <c r="EF16" s="658">
        <v>4</v>
      </c>
      <c r="EG16" s="659">
        <v>5</v>
      </c>
      <c r="EH16" s="660">
        <v>6</v>
      </c>
      <c r="EI16" s="661">
        <v>7</v>
      </c>
      <c r="EM16" s="714" t="s">
        <v>204</v>
      </c>
      <c r="EN16" s="715" t="s">
        <v>205</v>
      </c>
      <c r="EO16" s="757" t="s">
        <v>206</v>
      </c>
      <c r="EP16" s="799" t="s">
        <v>207</v>
      </c>
      <c r="EQ16" s="841" t="s">
        <v>117</v>
      </c>
    </row>
    <row r="17" spans="1:147" x14ac:dyDescent="0.2">
      <c r="A17" s="122" t="s">
        <v>88</v>
      </c>
      <c r="B17" s="123" t="s">
        <v>122</v>
      </c>
      <c r="C17" s="124" t="s">
        <v>1</v>
      </c>
      <c r="D17">
        <f>VLOOKUP($B17,InputQuantities!$B$15:$R$18,10,FALSE)</f>
        <v>96.428571428571416</v>
      </c>
      <c r="E17">
        <f>VLOOKUP($B17,InputQuantities!$B$15:$R$18,3,FALSE)</f>
        <v>2</v>
      </c>
      <c r="F17">
        <v>5</v>
      </c>
      <c r="G17" s="134">
        <f ca="1">IF(INDIRECT(ADDRESS(4,ROUNDUP(4,0),4,1,"locationMatrix"))&lt;&gt;"X",INDIRECT(ADDRESS(4,ROUNDUP(4,0),4,1,"locationMatrix"))*-1,"X")</f>
        <v>-5</v>
      </c>
      <c r="H17">
        <v>5</v>
      </c>
      <c r="I17" s="135">
        <f ca="1">IF(INDIRECT(ADDRESS(4,ROUNDUP(5,0),4,1,"locationMatrix"))&lt;&gt;"X",INDIRECT(ADDRESS(4,ROUNDUP(5,0),4,1,"locationMatrix"))*-1,"X")</f>
        <v>-5</v>
      </c>
      <c r="J17">
        <v>5</v>
      </c>
      <c r="K17" s="136">
        <f ca="1">IF(INDIRECT(ADDRESS(4,ROUNDUP(6,0),4,1,"locationMatrix"))&lt;&gt;"X",INDIRECT(ADDRESS(4,ROUNDUP(6,0),4,1,"locationMatrix"))*-1,"X")</f>
        <v>-5</v>
      </c>
      <c r="L17">
        <v>5</v>
      </c>
      <c r="M17" s="137">
        <f ca="1">IF(INDIRECT(ADDRESS(4,ROUNDUP(7,0),4,1,"locationMatrix"))&lt;&gt;"X",INDIRECT(ADDRESS(4,ROUNDUP(7,0),4,1,"locationMatrix"))*-1,"X")</f>
        <v>-5</v>
      </c>
      <c r="N17">
        <v>5</v>
      </c>
      <c r="O17" s="138">
        <f ca="1">IF(INDIRECT(ADDRESS(4,ROUNDUP(8,0),4,1,"locationMatrix"))&lt;&gt;"X",INDIRECT(ADDRESS(4,ROUNDUP(8,0),4,1,"locationMatrix"))*-1,"X")</f>
        <v>-5</v>
      </c>
      <c r="P17">
        <v>5</v>
      </c>
      <c r="Q17" s="139">
        <f ca="1">IF(INDIRECT(ADDRESS(4,ROUNDUP(9,0),4,1,"locationMatrix"))&lt;&gt;"X",INDIRECT(ADDRESS(4,ROUNDUP(9,0),4,1,"locationMatrix"))*-1,"X")</f>
        <v>-5</v>
      </c>
      <c r="R17">
        <v>5</v>
      </c>
      <c r="S17" s="140">
        <f ca="1">IF(INDIRECT(ADDRESS(4,ROUNDUP(10,0),4,1,"locationMatrix"))&lt;&gt;"X",INDIRECT(ADDRESS(4,ROUNDUP(10,0),4,1,"locationMatrix"))*-1,"X")</f>
        <v>-5</v>
      </c>
      <c r="T17">
        <v>5</v>
      </c>
      <c r="U17" s="141">
        <f ca="1">IF(INDIRECT(ADDRESS(4,ROUNDUP(11,0),4,1,"locationMatrix"))&lt;&gt;"X",INDIRECT(ADDRESS(4,ROUNDUP(11,0),4,1,"locationMatrix"))*-1,"X")</f>
        <v>-5</v>
      </c>
      <c r="V17">
        <v>5</v>
      </c>
      <c r="W17" s="142">
        <f ca="1">IF(INDIRECT(ADDRESS(4,ROUNDUP(12,0),4,1,"locationMatrix"))&lt;&gt;"X",INDIRECT(ADDRESS(4,ROUNDUP(12,0),4,1,"locationMatrix"))*-1,"X")</f>
        <v>-5</v>
      </c>
      <c r="X17">
        <v>0</v>
      </c>
      <c r="Y17" s="143">
        <f ca="1">IF(INDIRECT(ADDRESS(4,ROUNDUP(13,0),4,1,"locationMatrix"))&lt;&gt;"X",INDIRECT(ADDRESS(4,ROUNDUP(13,0),4,1,"locationMatrix"))*-1,"X")</f>
        <v>-5</v>
      </c>
      <c r="Z17">
        <v>0</v>
      </c>
      <c r="AA17" s="144">
        <f ca="1">IF(INDIRECT(ADDRESS(4,ROUNDUP(14,0),4,1,"locationMatrix"))&lt;&gt;"X",INDIRECT(ADDRESS(4,ROUNDUP(14,0),4,1,"locationMatrix"))*-1,"X")</f>
        <v>-5</v>
      </c>
      <c r="AB17">
        <f ca="1">IF(AC17&lt;&gt;"X",,AC17)</f>
        <v>0</v>
      </c>
      <c r="AC17" s="145">
        <f ca="1">IF(INDIRECT(ADDRESS(4,ROUNDUP(15,0),4,1,"locationMatrix"))&lt;&gt;"X",INDIRECT(ADDRESS(4,ROUNDUP(15,0),4,1,"locationMatrix"))*-1,"X")</f>
        <v>-5</v>
      </c>
      <c r="AD17">
        <f ca="1">IF(AE17&lt;&gt;"X",,AE17)</f>
        <v>0</v>
      </c>
      <c r="AE17" s="146">
        <f ca="1">IF(INDIRECT(ADDRESS(4,ROUNDUP(16,0),4,1,"locationMatrix"))&lt;&gt;"X",INDIRECT(ADDRESS(4,ROUNDUP(16,0),4,1,"locationMatrix"))*-1,"X")</f>
        <v>-5</v>
      </c>
      <c r="AF17">
        <f ca="1">IF(AG17&lt;&gt;"X",,AG17)</f>
        <v>0</v>
      </c>
      <c r="AG17" s="147">
        <f ca="1">IF(INDIRECT(ADDRESS(4,ROUNDUP(17,0),4,1,"locationMatrix"))&lt;&gt;"X",INDIRECT(ADDRESS(4,ROUNDUP(17,0),4,1,"locationMatrix"))*-1,"X")</f>
        <v>-5</v>
      </c>
      <c r="AH17">
        <f ca="1">IF(AI17&lt;&gt;"X",,AI17)</f>
        <v>0</v>
      </c>
      <c r="AI17" s="148">
        <f ca="1">IF(INDIRECT(ADDRESS(4,ROUNDUP(18,0),4,1,"locationMatrix"))&lt;&gt;"X",INDIRECT(ADDRESS(4,ROUNDUP(18,0),4,1,"locationMatrix"))*-1,"X")</f>
        <v>-5</v>
      </c>
      <c r="AJ17">
        <f ca="1">IF(AK17&lt;&gt;"X",,AK17)</f>
        <v>0</v>
      </c>
      <c r="AK17" s="149">
        <f ca="1">IF(INDIRECT(ADDRESS(4,ROUNDUP(19,0),4,1,"locationMatrix"))&lt;&gt;"X",INDIRECT(ADDRESS(4,ROUNDUP(19,0),4,1,"locationMatrix"))*-1,"X")</f>
        <v>-5</v>
      </c>
      <c r="AL17">
        <f ca="1">IF(AM17&lt;&gt;"X",,AM17)</f>
        <v>0</v>
      </c>
      <c r="AM17" s="150">
        <f ca="1">IF(INDIRECT(ADDRESS(4,ROUNDUP(20,0),4,1,"locationMatrix"))&lt;&gt;"X",INDIRECT(ADDRESS(4,ROUNDUP(20,0),4,1,"locationMatrix"))*-1,"X")</f>
        <v>-5</v>
      </c>
      <c r="AN17">
        <f ca="1">IF(AO17&lt;&gt;"X",,AO17)</f>
        <v>0</v>
      </c>
      <c r="AO17" s="151">
        <f ca="1">IF(INDIRECT(ADDRESS(4,ROUNDUP(21,0),4,1,"locationMatrix"))&lt;&gt;"X",INDIRECT(ADDRESS(4,ROUNDUP(21,0),4,1,"locationMatrix"))*-1,"X")</f>
        <v>-5</v>
      </c>
      <c r="AP17">
        <f ca="1">IF(AQ17&lt;&gt;"X",,AQ17)</f>
        <v>0</v>
      </c>
      <c r="AQ17" s="152">
        <f ca="1">IF(INDIRECT(ADDRESS(4,ROUNDUP(22,0),4,1,"locationMatrix"))&lt;&gt;"X",INDIRECT(ADDRESS(4,ROUNDUP(22,0),4,1,"locationMatrix"))*-1,"X")</f>
        <v>-5</v>
      </c>
      <c r="AR17">
        <f ca="1">IF(AS17&lt;&gt;"X",,AS17)</f>
        <v>0</v>
      </c>
      <c r="AS17" s="153">
        <f ca="1">IF(INDIRECT(ADDRESS(4,ROUNDUP(23,0),4,1,"locationMatrix"))&lt;&gt;"X",INDIRECT(ADDRESS(4,ROUNDUP(23,0),4,1,"locationMatrix"))*-1,"X")</f>
        <v>-5</v>
      </c>
      <c r="AT17">
        <f ca="1">IF(AU17&lt;&gt;"X",,AU17)</f>
        <v>0</v>
      </c>
      <c r="AU17" s="154">
        <f ca="1">IF(INDIRECT(ADDRESS(4,ROUNDUP(24,0),4,1,"locationMatrix"))&lt;&gt;"X",INDIRECT(ADDRESS(4,ROUNDUP(24,0),4,1,"locationMatrix"))*-1,"X")</f>
        <v>-5</v>
      </c>
      <c r="AV17">
        <f ca="1">IF(AW17&lt;&gt;"X",,AW17)</f>
        <v>0</v>
      </c>
      <c r="AW17" s="155">
        <f ca="1">IF(INDIRECT(ADDRESS(4,ROUNDUP(25,0),4,1,"locationMatrix"))&lt;&gt;"X",INDIRECT(ADDRESS(4,ROUNDUP(25,0),4,1,"locationMatrix"))*-1,"X")</f>
        <v>-5</v>
      </c>
      <c r="AX17">
        <f ca="1">IF(AY17&lt;&gt;"X",,AY17)</f>
        <v>0</v>
      </c>
      <c r="AY17" s="156">
        <f ca="1">IF(INDIRECT(ADDRESS(4,ROUNDUP(26,0),4,1,"locationMatrix"))&lt;&gt;"X",INDIRECT(ADDRESS(4,ROUNDUP(26,0),4,1,"locationMatrix"))*-1,"X")</f>
        <v>-5</v>
      </c>
      <c r="AZ17">
        <f ca="1">IF(BA17&lt;&gt;"X",,BA17)</f>
        <v>0</v>
      </c>
      <c r="BA17" s="157">
        <f ca="1">IF(INDIRECT(ADDRESS(4,ROUNDUP(27,0),4,1,"locationMatrix"))&lt;&gt;"X",INDIRECT(ADDRESS(4,ROUNDUP(27,0),4,1,"locationMatrix"))*-1,"X")</f>
        <v>-5</v>
      </c>
      <c r="BB17">
        <f ca="1">IF(BC17&lt;&gt;"X",,BC17)</f>
        <v>0</v>
      </c>
      <c r="BC17" s="158">
        <f ca="1">IF(INDIRECT(ADDRESS(4,ROUNDUP(28,0),4,1,"locationMatrix"))&lt;&gt;"X",INDIRECT(ADDRESS(4,ROUNDUP(28,0),4,1,"locationMatrix"))*-1,"X")</f>
        <v>-5</v>
      </c>
      <c r="BD17">
        <f ca="1">IF(BE17&lt;&gt;"X",,BE17)</f>
        <v>0</v>
      </c>
      <c r="BE17" s="159">
        <f ca="1">IF(INDIRECT(ADDRESS(4,ROUNDUP(29,0),4,1,"locationMatrix"))&lt;&gt;"X",INDIRECT(ADDRESS(4,ROUNDUP(29,0),4,1,"locationMatrix"))*-1,"X")</f>
        <v>-5</v>
      </c>
      <c r="BF17">
        <f ca="1">IF(BG17&lt;&gt;"X",,BG17)</f>
        <v>0</v>
      </c>
      <c r="BG17" s="160">
        <f ca="1">IF(INDIRECT(ADDRESS(4,ROUNDUP(30,0),4,1,"locationMatrix"))&lt;&gt;"X",INDIRECT(ADDRESS(4,ROUNDUP(30,0),4,1,"locationMatrix"))*-1,"X")</f>
        <v>-5</v>
      </c>
      <c r="BH17" s="243">
        <f ca="1">SUMIF(F17:BG17,"&gt;0",F17:BG17)</f>
        <v>45</v>
      </c>
      <c r="BI17" s="248">
        <f ca="1">ROUNDUP(BJ17/CC$4/E17,0)*E17</f>
        <v>2</v>
      </c>
      <c r="BJ17" s="253">
        <f ca="1">BH17/D17*E17*CC$4</f>
        <v>42.000000000000007</v>
      </c>
      <c r="BK17" t="s">
        <v>7</v>
      </c>
      <c r="BL17" t="s">
        <v>9</v>
      </c>
      <c r="BX17" s="258">
        <f ca="1">IF(BH17&gt;D17,D17,BH17)</f>
        <v>45</v>
      </c>
      <c r="BY17" s="263">
        <f ca="1">IF(BH17&gt;D17,BH17-BX17,0)</f>
        <v>0</v>
      </c>
      <c r="BZ17" s="268">
        <f>COUNTIF(BK17:BP17,"?*")</f>
        <v>2</v>
      </c>
      <c r="CA17" s="273">
        <f>COUNTIF(BQ17:BW17,"?*")</f>
        <v>0</v>
      </c>
      <c r="CF17" s="444">
        <f ca="1">SUM(IFERROR(INDIRECT(ADDRESS(ROW(),COLUMN($DV17)+MATCH(CF$16,BK17:BP17,0),1,1),TRUE),0),IFERROR(INDIRECT(ADDRESS(ROW(),COLUMN($DV17)+MATCH(CF$16,BQ17:BW17,0)+6,1,1),TRUE),0))</f>
        <v>21.000000000000004</v>
      </c>
      <c r="CG17" s="445">
        <f ca="1">SUM(IFERROR(INDIRECT(ADDRESS(ROW(),COLUMN($DV17)+MATCH(CG$16,BK17:BP17,0),1,1),TRUE),0),IFERROR(INDIRECT(ADDRESS(ROW(),COLUMN($DV17)+MATCH(CG$16,BQ17:BW17,0)+6,1,1),TRUE),0))</f>
        <v>21.000000000000004</v>
      </c>
      <c r="CH17" s="446">
        <f ca="1">SUM(IFERROR(INDIRECT(ADDRESS(ROW(),COLUMN($DV17)+MATCH(CH$16,BK17:BP17,0),1,1),TRUE),0),IFERROR(INDIRECT(ADDRESS(ROW(),COLUMN($DV17)+MATCH(CH$16,BQ17:BW17,0)+6,1,1),TRUE),0))</f>
        <v>0</v>
      </c>
      <c r="CI17" s="447">
        <f ca="1">SUM(IFERROR(INDIRECT(ADDRESS(ROW(),COLUMN($DV17)+MATCH(CI$16,BK17:BP17,0),1,1),TRUE),0),IFERROR(INDIRECT(ADDRESS(ROW(),COLUMN($DV17)+MATCH(CI$16,BQ17:BW17,0)+6,1,1),TRUE),0))</f>
        <v>0</v>
      </c>
      <c r="CJ17" s="448">
        <f ca="1">SUM(IFERROR(INDIRECT(ADDRESS(ROW(),COLUMN($DV17)+MATCH(CJ$16,BK17:BP17,0),1,1),TRUE),0),IFERROR(INDIRECT(ADDRESS(ROW(),COLUMN($DV17)+MATCH(CJ$16,BQ17:BW17,0)+6,1,1),TRUE),0))</f>
        <v>0</v>
      </c>
      <c r="CK17" s="449">
        <f ca="1">SUM(IFERROR(INDIRECT(ADDRESS(ROW(),COLUMN($DV17)+MATCH(CK$16,BK17:BP17,0),1,1),TRUE),0),IFERROR(INDIRECT(ADDRESS(ROW(),COLUMN($DV17)+MATCH(CK$16,BQ17:BW17,0)+6,1,1),TRUE),0))</f>
        <v>0</v>
      </c>
      <c r="CL17" s="450">
        <f ca="1">SUM(IFERROR(INDIRECT(ADDRESS(ROW(),COLUMN($DV17)+MATCH(CL$16,BK17:BP17,0),1,1),TRUE),0),IFERROR(INDIRECT(ADDRESS(ROW(),COLUMN($DV17)+MATCH(CL$16,BQ17:BW17,0)+6,1,1),TRUE),0))</f>
        <v>0</v>
      </c>
      <c r="CM17" s="451">
        <f ca="1">SUM(IFERROR(INDIRECT(ADDRESS(ROW(),COLUMN($DV17)+MATCH(CM$16,BK17:BP17,0),1,1),TRUE),0),IFERROR(INDIRECT(ADDRESS(ROW(),COLUMN($DV17)+MATCH(CM$16,BQ17:BW17,0)+6,1,1),TRUE),0))</f>
        <v>0</v>
      </c>
      <c r="CN17" s="452">
        <f ca="1">SUM(IFERROR(INDIRECT(ADDRESS(ROW(),COLUMN($DV17)+MATCH(CN$16,BK17:BP17,0),1,1),TRUE),0),IFERROR(INDIRECT(ADDRESS(ROW(),COLUMN($DV17)+MATCH(CN$16,BQ17:BW17,0)+6,1,1),TRUE),0))</f>
        <v>0</v>
      </c>
      <c r="CO17" s="453">
        <f ca="1">SUM(IFERROR(INDIRECT(ADDRESS(ROW(),COLUMN($DV17)+MATCH(CO$16,BK17:BP17,0),1,1),TRUE),0),IFERROR(INDIRECT(ADDRESS(ROW(),COLUMN($DV17)+MATCH(CO$16,BQ17:BW17,0)+6,1,1),TRUE),0))</f>
        <v>0</v>
      </c>
      <c r="CP17" s="454">
        <f ca="1">SUM(IFERROR(INDIRECT(ADDRESS(ROW(),COLUMN($DV17)+MATCH(CP$16,BK17:BP17,0),1,1),TRUE),0),IFERROR(INDIRECT(ADDRESS(ROW(),COLUMN($DV17)+MATCH(CP$16,BQ17:BW17,0)+6,1,1),TRUE),0))</f>
        <v>0</v>
      </c>
      <c r="CQ17" s="455">
        <f ca="1">SUM(IFERROR(INDIRECT(ADDRESS(ROW(),COLUMN($DV17)+MATCH(CQ$16,BK17:BP17,0),1,1),TRUE),0),IFERROR(INDIRECT(ADDRESS(ROW(),COLUMN($DV17)+MATCH(CQ$16,BQ17:BW17,0)+6,1,1),TRUE),0))</f>
        <v>0</v>
      </c>
      <c r="CR17" s="456">
        <f ca="1">SUM(IFERROR(INDIRECT(ADDRESS(ROW(),COLUMN($DV17)+MATCH(CR$16,BK17:BP17,0),1,1),TRUE),0),IFERROR(INDIRECT(ADDRESS(ROW(),COLUMN($DV17)+MATCH(CR$16,BQ17:BW17,0)+6,1,1),TRUE),0))</f>
        <v>0</v>
      </c>
      <c r="CS17" s="457">
        <f ca="1">SUM(IFERROR(INDIRECT(ADDRESS(ROW(),COLUMN($DV17)+MATCH(CS$16,BK17:BP17,0),1,1),TRUE),0),IFERROR(INDIRECT(ADDRESS(ROW(),COLUMN($DV17)+MATCH(CS$16,BQ17:BW17,0)+6,1,1),TRUE),0))</f>
        <v>0</v>
      </c>
      <c r="CT17" s="458">
        <f ca="1">SUM(IFERROR(INDIRECT(ADDRESS(ROW(),COLUMN($DV17)+MATCH(CT$16,BK17:BP17,0),1,1),TRUE),0),IFERROR(INDIRECT(ADDRESS(ROW(),COLUMN($DV17)+MATCH(CT$16,BQ17:BW17,0)+6,1,1),TRUE),0))</f>
        <v>0</v>
      </c>
      <c r="CU17" s="459">
        <f ca="1">SUM(IFERROR(INDIRECT(ADDRESS(ROW(),COLUMN($DV17)+MATCH(CU$16,BK17:BP17,0),1,1),TRUE),0),IFERROR(INDIRECT(ADDRESS(ROW(),COLUMN($DV17)+MATCH(CU$16,BQ17:BW17,0)+6,1,1),TRUE),0))</f>
        <v>0</v>
      </c>
      <c r="CV17" s="460">
        <f ca="1">SUM(IFERROR(INDIRECT(ADDRESS(ROW(),COLUMN($DV17)+MATCH(CV$16,BK17:BP17,0),1,1),TRUE),0),IFERROR(INDIRECT(ADDRESS(ROW(),COLUMN($DV17)+MATCH(CV$16,BQ17:BW17,0)+6,1,1),TRUE),0))</f>
        <v>0</v>
      </c>
      <c r="CW17" s="461">
        <f ca="1">SUM(IFERROR(INDIRECT(ADDRESS(ROW(),COLUMN($DV17)+MATCH(CW$16,BK17:BP17,0),1,1),TRUE),0),IFERROR(INDIRECT(ADDRESS(ROW(),COLUMN($DV17)+MATCH(CW$16,BQ17:BW17,0)+6,1,1),TRUE),0))</f>
        <v>0</v>
      </c>
      <c r="CX17" s="462">
        <f ca="1">SUM(IFERROR(INDIRECT(ADDRESS(ROW(),COLUMN($DV17)+MATCH(CX$16,BK17:BP17,0),1,1),TRUE),0),IFERROR(INDIRECT(ADDRESS(ROW(),COLUMN($DV17)+MATCH(CX$16,BQ17:BW17,0)+6,1,1),TRUE),0))</f>
        <v>0</v>
      </c>
      <c r="CY17" s="463">
        <f ca="1">SUM(IFERROR(INDIRECT(ADDRESS(ROW(),COLUMN($DV17)+MATCH(CY$16,BK17:BP17,0),1,1),TRUE),0),IFERROR(INDIRECT(ADDRESS(ROW(),COLUMN($DV17)+MATCH(CY$16,BQ17:BW17,0)+6,1,1),TRUE),0))</f>
        <v>0</v>
      </c>
      <c r="CZ17" s="464">
        <f ca="1">SUM(IFERROR(INDIRECT(ADDRESS(ROW(),COLUMN($DV17)+MATCH(CZ$16,BK17:BP17,0),1,1),TRUE),0),IFERROR(INDIRECT(ADDRESS(ROW(),COLUMN($DV17)+MATCH(CZ$16,BQ17:BW17,0)+6,1,1),TRUE),0))</f>
        <v>0</v>
      </c>
      <c r="DA17" s="465">
        <f ca="1">SUM(IFERROR(INDIRECT(ADDRESS(ROW(),COLUMN($DV17)+MATCH(DA$16,BK17:BP17,0),1,1),TRUE),0),IFERROR(INDIRECT(ADDRESS(ROW(),COLUMN($DV17)+MATCH(DA$16,BQ17:BW17,0)+6,1,1),TRUE),0))</f>
        <v>0</v>
      </c>
      <c r="DB17" s="466">
        <f ca="1">SUM(IFERROR(INDIRECT(ADDRESS(ROW(),COLUMN($DV17)+MATCH(DB$16,BK17:BP17,0),1,1),TRUE),0),IFERROR(INDIRECT(ADDRESS(ROW(),COLUMN($DV17)+MATCH(DB$16,BQ17:BW17,0)+6,1,1),TRUE),0))</f>
        <v>0</v>
      </c>
      <c r="DC17" s="467">
        <f ca="1">SUM(IFERROR(INDIRECT(ADDRESS(ROW(),COLUMN($DV17)+MATCH(DC$16,BK17:BP17,0),1,1),TRUE),0),IFERROR(INDIRECT(ADDRESS(ROW(),COLUMN($DV17)+MATCH(DC$16,BQ17:BW17,0)+6,1,1),TRUE),0))</f>
        <v>0</v>
      </c>
      <c r="DD17" s="468">
        <f ca="1">SUM(IFERROR(INDIRECT(ADDRESS(ROW(),COLUMN($DV17)+MATCH(DD$16,BK17:BP17,0),1,1),TRUE),0),IFERROR(INDIRECT(ADDRESS(ROW(),COLUMN($DV17)+MATCH(DD$16,BQ17:BW17,0)+6,1,1),TRUE),0))</f>
        <v>0</v>
      </c>
      <c r="DE17" s="469">
        <f ca="1">SUM(IFERROR(INDIRECT(ADDRESS(ROW(),COLUMN($DV17)+MATCH(DE$16,BK17:BP17,0),1,1),TRUE),0),IFERROR(INDIRECT(ADDRESS(ROW(),COLUMN($DV17)+MATCH(DE$16,BQ17:BW17,0)+6,1,1),TRUE),0))</f>
        <v>0</v>
      </c>
      <c r="DF17" s="470">
        <f ca="1">SUM(IFERROR(INDIRECT(ADDRESS(ROW(),COLUMN($DV17)+MATCH(DF$16,BK17:BP17,0),1,1),TRUE),0),IFERROR(INDIRECT(ADDRESS(ROW(),COLUMN($DV17)+MATCH(DF$16,BQ17:BW17,0)+6,1,1),TRUE),0))</f>
        <v>0</v>
      </c>
      <c r="DG17" s="471">
        <f ca="1">SUM(IFERROR(INDIRECT(ADDRESS(ROW(),COLUMN($DV17)+MATCH(DG$16,BK17:BP17,0),1,1),TRUE),0),IFERROR(INDIRECT(ADDRESS(ROW(),COLUMN($DV17)+MATCH(DG$16,BQ17:BW17,0)+6,1,1),TRUE),0))</f>
        <v>0</v>
      </c>
      <c r="DH17" s="472">
        <f ca="1">SUM(IFERROR(INDIRECT(ADDRESS(ROW(),COLUMN($DV17)+MATCH(DH$16,BK17:BP17,0),1,1),TRUE),0),IFERROR(INDIRECT(ADDRESS(ROW(),COLUMN($DV17)+MATCH(DH$16,BQ17:BW17,0)+6,1,1),TRUE),0))</f>
        <v>0</v>
      </c>
      <c r="DI17" s="473">
        <f ca="1">SUM(IFERROR(INDIRECT(ADDRESS(ROW(),COLUMN($DV17)+MATCH(DI$16,BK17:BP17,0),1,1),TRUE),0),IFERROR(INDIRECT(ADDRESS(ROW(),COLUMN($DV17)+MATCH(DI$16,BQ17:BW17,0)+6,1,1),TRUE),0))</f>
        <v>0</v>
      </c>
      <c r="DJ17" s="474">
        <f ca="1">SUM(IFERROR(INDIRECT(ADDRESS(ROW(),COLUMN($DV17)+MATCH(DJ$16,BK17:BP17,0),1,1),TRUE),0),IFERROR(INDIRECT(ADDRESS(ROW(),COLUMN($DV17)+MATCH(DJ$16,BQ17:BW17,0)+6,1,1),TRUE),0))</f>
        <v>0</v>
      </c>
      <c r="DK17" s="475">
        <f ca="1">SUM(IFERROR(INDIRECT(ADDRESS(ROW(),COLUMN($DV17)+MATCH(DK$16,BK17:BP17,0),1,1),TRUE),0),IFERROR(INDIRECT(ADDRESS(ROW(),COLUMN($DV17)+MATCH(DK$16,BQ17:BW17,0)+6,1,1),TRUE),0))</f>
        <v>0</v>
      </c>
      <c r="DL17" s="476">
        <f ca="1">SUM(IFERROR(INDIRECT(ADDRESS(ROW(),COLUMN($DV17)+MATCH(DL$16,BK17:BP17,0),1,1),TRUE),0),IFERROR(INDIRECT(ADDRESS(ROW(),COLUMN($DV17)+MATCH(DL$16,BQ17:BW17,0)+6,1,1),TRUE),0))</f>
        <v>0</v>
      </c>
      <c r="DM17" s="477">
        <f ca="1">SUM(IFERROR(INDIRECT(ADDRESS(ROW(),COLUMN($DV17)+MATCH(DM$16,BK17:BP17,0),1,1),TRUE),0),IFERROR(INDIRECT(ADDRESS(ROW(),COLUMN($DV17)+MATCH(DM$16,BQ17:BW17,0)+6,1,1),TRUE),0))</f>
        <v>0</v>
      </c>
      <c r="DN17" s="478">
        <f ca="1">SUM(IFERROR(INDIRECT(ADDRESS(ROW(),COLUMN($DV17)+MATCH(DN$16,BK17:BP17,0),1,1),TRUE),0),IFERROR(INDIRECT(ADDRESS(ROW(),COLUMN($DV17)+MATCH(DN$16,BQ17:BW17,0)+6,1,1),TRUE),0))</f>
        <v>0</v>
      </c>
      <c r="DO17" s="479">
        <f ca="1">SUM(IFERROR(INDIRECT(ADDRESS(ROW(),COLUMN($DV17)+MATCH(DO$16,BK17:BP17,0),1,1),TRUE),0),IFERROR(INDIRECT(ADDRESS(ROW(),COLUMN($DV17)+MATCH(DO$16,BQ17:BW17,0)+6,1,1),TRUE),0))</f>
        <v>0</v>
      </c>
      <c r="DP17" s="480">
        <f ca="1">SUM(IFERROR(INDIRECT(ADDRESS(ROW(),COLUMN($DV17)+MATCH(DP$16,BK17:BP17,0),1,1),TRUE),0),IFERROR(INDIRECT(ADDRESS(ROW(),COLUMN($DV17)+MATCH(DP$16,BQ17:BW17,0)+6,1,1),TRUE),0))</f>
        <v>0</v>
      </c>
      <c r="DQ17" s="481">
        <f ca="1">SUM(IFERROR(INDIRECT(ADDRESS(ROW(),COLUMN($DV17)+MATCH(DQ$16,BK17:BP17,0),1,1),TRUE),0),IFERROR(INDIRECT(ADDRESS(ROW(),COLUMN($DV17)+MATCH(DQ$16,BQ17:BW17,0)+6,1,1),TRUE),0))</f>
        <v>0</v>
      </c>
      <c r="DR17" s="482">
        <f ca="1">SUM(IFERROR(INDIRECT(ADDRESS(ROW(),COLUMN($DV17)+MATCH(DR$16,BK17:BP17,0),1,1),TRUE),0),IFERROR(INDIRECT(ADDRESS(ROW(),COLUMN($DV17)+MATCH(DR$16,BQ17:BW17,0)+6,1,1),TRUE),0))</f>
        <v>0</v>
      </c>
      <c r="DS17" s="483">
        <f ca="1">SUM(IFERROR(INDIRECT(ADDRESS(ROW(),COLUMN($DV17)+MATCH(DS$16,BK17:BP17,0),1,1),TRUE),0),IFERROR(INDIRECT(ADDRESS(ROW(),COLUMN($DV17)+MATCH(DS$16,BQ17:BW17,0)+6,1,1),TRUE),0))</f>
        <v>0</v>
      </c>
      <c r="DT17" s="484">
        <f ca="1">SUM(IFERROR(INDIRECT(ADDRESS(ROW(),COLUMN($DV17)+MATCH(DT$16,BK17:BP17,0),1,1),TRUE),0),IFERROR(INDIRECT(ADDRESS(ROW(),COLUMN($DV17)+MATCH(DT$16,BQ17:BW17,0)+6,1,1),TRUE),0))</f>
        <v>0</v>
      </c>
      <c r="DW17" s="662">
        <f ca="1" ref="DW17:EB20" si="3" t="shared">IF(BK17="","",IF($E17+ROUNDDOWN($E17,0),IF($BZ17&lt;$E17,(($BJ17/$BH17*$BX17)/$E17)*($E17/$BZ17),IF($BZ17&gt;$E17+1,($BJ17*ROUNDUP($E17,0)/$E17*$BX17/$BH17/$E17)*($E17/$BZ17),IF($E17&gt;DW$16,(($BJ17/$BH17*$BX17)/$E17)*(1),(($BJ17/$BH17*$BX17)/$E17)*(1-(DW$16-$E17))))),(($BJ17/$BH17*$BX17)/$E17)*($E17/$BZ17)))</f>
        <v>21.000000000000004</v>
      </c>
      <c r="DX17" s="663">
        <f ca="1" si="3" t="shared"/>
        <v>21.000000000000004</v>
      </c>
      <c r="DY17" s="664" t="str">
        <f si="3" t="shared"/>
        <v/>
      </c>
      <c r="DZ17" s="665" t="str">
        <f si="3" t="shared"/>
        <v/>
      </c>
      <c r="EA17" s="666" t="str">
        <f si="3" t="shared"/>
        <v/>
      </c>
      <c r="EB17" s="667" t="str">
        <f si="3" t="shared"/>
        <v/>
      </c>
      <c r="EC17" s="686" t="str">
        <f ref="EC17:EI20" si="4" t="shared">IF(BQ17="","",IF($E17+ROUNDDOWN($E17,0),IF($CA17&lt;$E17,(($BJ17/$BH17*$BY17)/$E17)*($E17/$CA17),IF($CA17&gt;$E17+1,($BJ17*ROUNDUP($E17,0)/$E17*$BY17/$BH17/$E17)*($E17/$CA17),IF($E17&gt;EC$16,(($BJ17/$BH17*$BY17)/$E17)*(1),(($BJ17/$BH17*$BY17)/$E17)*(1-(EC$16-$E17))))),(($BJ17/$BH17*$BY17)/$E17)*($E17/$CA17)))</f>
        <v/>
      </c>
      <c r="ED17" s="687" t="str">
        <f si="4" t="shared"/>
        <v/>
      </c>
      <c r="EE17" s="688" t="str">
        <f si="4" t="shared"/>
        <v/>
      </c>
      <c r="EF17" s="689" t="str">
        <f si="4" t="shared"/>
        <v/>
      </c>
      <c r="EG17" s="690" t="str">
        <f si="4" t="shared"/>
        <v/>
      </c>
      <c r="EH17" s="691" t="str">
        <f si="4" t="shared"/>
        <v/>
      </c>
      <c r="EI17" s="692" t="str">
        <f si="4" t="shared"/>
        <v/>
      </c>
      <c r="EM17">
        <v>1</v>
      </c>
      <c r="EN17" s="716" t="str">
        <f>IF(ISBLANK(CF$2),"",CF$2)</f>
        <v>Yes</v>
      </c>
      <c r="EO17" s="758" t="str">
        <f>IF(OR(CF$2="J-ML",CF$2="J-S",CF$2="J-Z"),CF$4,"")</f>
        <v/>
      </c>
      <c r="EP17" s="800" t="str">
        <f>IF(EN$17="","",IF(EN$17="J-ML",1,IF(EN$17="J-S",2,IF(EN$17="J-Z",3,""))))</f>
        <v/>
      </c>
      <c r="EQ17" s="842">
        <f>IF(OR(EP$17=1,EP$17=2,EP$17=3),CE6,0)</f>
        <v>0</v>
      </c>
    </row>
    <row r="18" spans="1:147" x14ac:dyDescent="0.2">
      <c r="A18" s="125" t="s">
        <v>88</v>
      </c>
      <c r="B18" s="126" t="s">
        <v>123</v>
      </c>
      <c r="C18" s="127" t="s">
        <v>2</v>
      </c>
      <c r="D18">
        <f>VLOOKUP($B18,InputQuantities!$B$15:$R$18,10,FALSE)</f>
        <v>100.38461538461539</v>
      </c>
      <c r="E18">
        <f>VLOOKUP($B18,InputQuantities!$B$15:$R$18,3,FALSE)</f>
        <v>2</v>
      </c>
      <c r="F18">
        <v>5</v>
      </c>
      <c r="G18" s="161">
        <f ca="1">IF(INDIRECT(ADDRESS(5,ROUNDUP(4,0),4,1,"locationMatrix"))&lt;&gt;"X",INDIRECT(ADDRESS(5,ROUNDUP(4,0),4,1,"locationMatrix"))*-1,"X")</f>
        <v>-5</v>
      </c>
      <c r="H18">
        <v>5</v>
      </c>
      <c r="I18" s="162">
        <f ca="1">IF(INDIRECT(ADDRESS(5,ROUNDUP(5,0),4,1,"locationMatrix"))&lt;&gt;"X",INDIRECT(ADDRESS(5,ROUNDUP(5,0),4,1,"locationMatrix"))*-1,"X")</f>
        <v>-5</v>
      </c>
      <c r="J18">
        <v>5</v>
      </c>
      <c r="K18" s="163">
        <f ca="1">IF(INDIRECT(ADDRESS(5,ROUNDUP(6,0),4,1,"locationMatrix"))&lt;&gt;"X",INDIRECT(ADDRESS(5,ROUNDUP(6,0),4,1,"locationMatrix"))*-1,"X")</f>
        <v>-5</v>
      </c>
      <c r="L18">
        <v>5</v>
      </c>
      <c r="M18" s="164">
        <f ca="1">IF(INDIRECT(ADDRESS(5,ROUNDUP(7,0),4,1,"locationMatrix"))&lt;&gt;"X",INDIRECT(ADDRESS(5,ROUNDUP(7,0),4,1,"locationMatrix"))*-1,"X")</f>
        <v>-5</v>
      </c>
      <c r="N18">
        <v>5</v>
      </c>
      <c r="O18" s="165">
        <f ca="1">IF(INDIRECT(ADDRESS(5,ROUNDUP(8,0),4,1,"locationMatrix"))&lt;&gt;"X",INDIRECT(ADDRESS(5,ROUNDUP(8,0),4,1,"locationMatrix"))*-1,"X")</f>
        <v>-5</v>
      </c>
      <c r="P18">
        <v>5</v>
      </c>
      <c r="Q18" s="166">
        <f ca="1">IF(INDIRECT(ADDRESS(5,ROUNDUP(9,0),4,1,"locationMatrix"))&lt;&gt;"X",INDIRECT(ADDRESS(5,ROUNDUP(9,0),4,1,"locationMatrix"))*-1,"X")</f>
        <v>-5</v>
      </c>
      <c r="R18">
        <v>5</v>
      </c>
      <c r="S18" s="167">
        <f ca="1">IF(INDIRECT(ADDRESS(5,ROUNDUP(10,0),4,1,"locationMatrix"))&lt;&gt;"X",INDIRECT(ADDRESS(5,ROUNDUP(10,0),4,1,"locationMatrix"))*-1,"X")</f>
        <v>-5</v>
      </c>
      <c r="T18">
        <v>5</v>
      </c>
      <c r="U18" s="168">
        <f ca="1">IF(INDIRECT(ADDRESS(5,ROUNDUP(11,0),4,1,"locationMatrix"))&lt;&gt;"X",INDIRECT(ADDRESS(5,ROUNDUP(11,0),4,1,"locationMatrix"))*-1,"X")</f>
        <v>-5</v>
      </c>
      <c r="V18">
        <v>5</v>
      </c>
      <c r="W18" s="169">
        <f ca="1">IF(INDIRECT(ADDRESS(5,ROUNDUP(12,0),4,1,"locationMatrix"))&lt;&gt;"X",INDIRECT(ADDRESS(5,ROUNDUP(12,0),4,1,"locationMatrix"))*-1,"X")</f>
        <v>-5</v>
      </c>
      <c r="X18">
        <f ca="1">IF(Y18&lt;&gt;"X",,Y18)</f>
        <v>0</v>
      </c>
      <c r="Y18" s="170">
        <f ca="1">IF(INDIRECT(ADDRESS(5,ROUNDUP(13,0),4,1,"locationMatrix"))&lt;&gt;"X",INDIRECT(ADDRESS(5,ROUNDUP(13,0),4,1,"locationMatrix"))*-1,"X")</f>
        <v>-12</v>
      </c>
      <c r="Z18">
        <f ca="1">IF(AA18&lt;&gt;"X",,AA18)</f>
        <v>0</v>
      </c>
      <c r="AA18" s="171">
        <f ca="1">IF(INDIRECT(ADDRESS(5,ROUNDUP(14,0),4,1,"locationMatrix"))&lt;&gt;"X",INDIRECT(ADDRESS(5,ROUNDUP(14,0),4,1,"locationMatrix"))*-1,"X")</f>
        <v>-12</v>
      </c>
      <c r="AB18">
        <f ca="1">IF(AC18&lt;&gt;"X",,AC18)</f>
        <v>0</v>
      </c>
      <c r="AC18" s="172">
        <f ca="1">IF(INDIRECT(ADDRESS(5,ROUNDUP(15,0),4,1,"locationMatrix"))&lt;&gt;"X",INDIRECT(ADDRESS(5,ROUNDUP(15,0),4,1,"locationMatrix"))*-1,"X")</f>
        <v>-12</v>
      </c>
      <c r="AD18">
        <f ca="1">IF(AE18&lt;&gt;"X",,AE18)</f>
        <v>0</v>
      </c>
      <c r="AE18" s="173">
        <f ca="1">IF(INDIRECT(ADDRESS(5,ROUNDUP(16,0),4,1,"locationMatrix"))&lt;&gt;"X",INDIRECT(ADDRESS(5,ROUNDUP(16,0),4,1,"locationMatrix"))*-1,"X")</f>
        <v>-12</v>
      </c>
      <c r="AF18">
        <f ca="1">IF(AG18&lt;&gt;"X",,AG18)</f>
        <v>0</v>
      </c>
      <c r="AG18" s="174">
        <f ca="1">IF(INDIRECT(ADDRESS(5,ROUNDUP(17,0),4,1,"locationMatrix"))&lt;&gt;"X",INDIRECT(ADDRESS(5,ROUNDUP(17,0),4,1,"locationMatrix"))*-1,"X")</f>
        <v>-12</v>
      </c>
      <c r="AH18">
        <f ca="1">IF(AI18&lt;&gt;"X",,AI18)</f>
        <v>0</v>
      </c>
      <c r="AI18" s="175">
        <f ca="1">IF(INDIRECT(ADDRESS(5,ROUNDUP(18,0),4,1,"locationMatrix"))&lt;&gt;"X",INDIRECT(ADDRESS(5,ROUNDUP(18,0),4,1,"locationMatrix"))*-1,"X")</f>
        <v>-12</v>
      </c>
      <c r="AJ18">
        <f ca="1">IF(AK18&lt;&gt;"X",,AK18)</f>
        <v>0</v>
      </c>
      <c r="AK18" s="176">
        <f ca="1">IF(INDIRECT(ADDRESS(5,ROUNDUP(19,0),4,1,"locationMatrix"))&lt;&gt;"X",INDIRECT(ADDRESS(5,ROUNDUP(19,0),4,1,"locationMatrix"))*-1,"X")</f>
        <v>-12</v>
      </c>
      <c r="AL18">
        <f ca="1">IF(AM18&lt;&gt;"X",,AM18)</f>
        <v>0</v>
      </c>
      <c r="AM18" s="177">
        <f ca="1">IF(INDIRECT(ADDRESS(5,ROUNDUP(20,0),4,1,"locationMatrix"))&lt;&gt;"X",INDIRECT(ADDRESS(5,ROUNDUP(20,0),4,1,"locationMatrix"))*-1,"X")</f>
        <v>-12</v>
      </c>
      <c r="AN18">
        <f ca="1">IF(AO18&lt;&gt;"X",,AO18)</f>
        <v>0</v>
      </c>
      <c r="AO18" s="178">
        <f ca="1">IF(INDIRECT(ADDRESS(5,ROUNDUP(21,0),4,1,"locationMatrix"))&lt;&gt;"X",INDIRECT(ADDRESS(5,ROUNDUP(21,0),4,1,"locationMatrix"))*-1,"X")</f>
        <v>-12</v>
      </c>
      <c r="AP18">
        <f ca="1">IF(AQ18&lt;&gt;"X",,AQ18)</f>
        <v>0</v>
      </c>
      <c r="AQ18" s="179">
        <f ca="1">IF(INDIRECT(ADDRESS(5,ROUNDUP(22,0),4,1,"locationMatrix"))&lt;&gt;"X",INDIRECT(ADDRESS(5,ROUNDUP(22,0),4,1,"locationMatrix"))*-1,"X")</f>
        <v>-12</v>
      </c>
      <c r="AR18">
        <f ca="1">IF(AS18&lt;&gt;"X",,AS18)</f>
        <v>0</v>
      </c>
      <c r="AS18" s="180">
        <f ca="1">IF(INDIRECT(ADDRESS(5,ROUNDUP(23,0),4,1,"locationMatrix"))&lt;&gt;"X",INDIRECT(ADDRESS(5,ROUNDUP(23,0),4,1,"locationMatrix"))*-1,"X")</f>
        <v>-12</v>
      </c>
      <c r="AT18">
        <f ca="1">IF(AU18&lt;&gt;"X",,AU18)</f>
        <v>0</v>
      </c>
      <c r="AU18" s="181">
        <f ca="1">IF(INDIRECT(ADDRESS(5,ROUNDUP(24,0),4,1,"locationMatrix"))&lt;&gt;"X",INDIRECT(ADDRESS(5,ROUNDUP(24,0),4,1,"locationMatrix"))*-1,"X")</f>
        <v>-12</v>
      </c>
      <c r="AV18">
        <f ca="1">IF(AW18&lt;&gt;"X",,AW18)</f>
        <v>0</v>
      </c>
      <c r="AW18" s="182">
        <f ca="1">IF(INDIRECT(ADDRESS(5,ROUNDUP(25,0),4,1,"locationMatrix"))&lt;&gt;"X",INDIRECT(ADDRESS(5,ROUNDUP(25,0),4,1,"locationMatrix"))*-1,"X")</f>
        <v>-12</v>
      </c>
      <c r="AX18">
        <f ca="1">IF(AY18&lt;&gt;"X",,AY18)</f>
        <v>0</v>
      </c>
      <c r="AY18" s="183">
        <f ca="1">IF(INDIRECT(ADDRESS(5,ROUNDUP(26,0),4,1,"locationMatrix"))&lt;&gt;"X",INDIRECT(ADDRESS(5,ROUNDUP(26,0),4,1,"locationMatrix"))*-1,"X")</f>
        <v>-12</v>
      </c>
      <c r="AZ18">
        <f ca="1">IF(BA18&lt;&gt;"X",,BA18)</f>
        <v>0</v>
      </c>
      <c r="BA18" s="184">
        <f ca="1">IF(INDIRECT(ADDRESS(5,ROUNDUP(27,0),4,1,"locationMatrix"))&lt;&gt;"X",INDIRECT(ADDRESS(5,ROUNDUP(27,0),4,1,"locationMatrix"))*-1,"X")</f>
        <v>-12</v>
      </c>
      <c r="BB18">
        <f ca="1">IF(BC18&lt;&gt;"X",,BC18)</f>
        <v>0</v>
      </c>
      <c r="BC18" s="185">
        <f ca="1">IF(INDIRECT(ADDRESS(5,ROUNDUP(28,0),4,1,"locationMatrix"))&lt;&gt;"X",INDIRECT(ADDRESS(5,ROUNDUP(28,0),4,1,"locationMatrix"))*-1,"X")</f>
        <v>-12</v>
      </c>
      <c r="BD18">
        <f ca="1">IF(BE18&lt;&gt;"X",,BE18)</f>
        <v>0</v>
      </c>
      <c r="BE18" s="186">
        <f ca="1">IF(INDIRECT(ADDRESS(5,ROUNDUP(29,0),4,1,"locationMatrix"))&lt;&gt;"X",INDIRECT(ADDRESS(5,ROUNDUP(29,0),4,1,"locationMatrix"))*-1,"X")</f>
        <v>-12</v>
      </c>
      <c r="BF18">
        <f ca="1">IF(BG18&lt;&gt;"X",,BG18)</f>
        <v>0</v>
      </c>
      <c r="BG18" s="187">
        <f ca="1">IF(INDIRECT(ADDRESS(5,ROUNDUP(30,0),4,1,"locationMatrix"))&lt;&gt;"X",INDIRECT(ADDRESS(5,ROUNDUP(30,0),4,1,"locationMatrix"))*-1,"X")</f>
        <v>-12</v>
      </c>
      <c r="BH18" s="244">
        <f ca="1">SUMIF(F18:BG18,"&gt;0",F18:BG18)</f>
        <v>45</v>
      </c>
      <c r="BI18" s="249">
        <f ca="1">ROUNDUP(BJ18/CC$4/E18,0)*E18</f>
        <v>2</v>
      </c>
      <c r="BJ18" s="254">
        <f ca="1">BH18/D18*E18*CC$4</f>
        <v>40.344827586206897</v>
      </c>
      <c r="BK18" t="s">
        <v>7</v>
      </c>
      <c r="BL18" t="s">
        <v>9</v>
      </c>
      <c r="BX18" s="259">
        <f ca="1">IF(BH18&gt;D18,D18,BH18)</f>
        <v>45</v>
      </c>
      <c r="BY18" s="264">
        <f ca="1">IF(BH18&gt;D18,BH18-BX18,0)</f>
        <v>0</v>
      </c>
      <c r="BZ18" s="269">
        <f>COUNTIF(BK18:BP18,"?*")</f>
        <v>2</v>
      </c>
      <c r="CA18" s="274">
        <f>COUNTIF(BQ18:BW18,"?*")</f>
        <v>0</v>
      </c>
      <c r="CF18" s="485">
        <f ca="1">SUM(IFERROR(INDIRECT(ADDRESS(ROW(),COLUMN($DV18)+MATCH(CF$16,BK18:BP18,0),1,1),TRUE),0),IFERROR(INDIRECT(ADDRESS(ROW(),COLUMN($DV18)+MATCH(CF$16,BQ18:BW18,0)+6,1,1),TRUE),0))</f>
        <v>20.172413793103448</v>
      </c>
      <c r="CG18" s="486">
        <f ca="1">SUM(IFERROR(INDIRECT(ADDRESS(ROW(),COLUMN($DV18)+MATCH(CG$16,BK18:BP18,0),1,1),TRUE),0),IFERROR(INDIRECT(ADDRESS(ROW(),COLUMN($DV18)+MATCH(CG$16,BQ18:BW18,0)+6,1,1),TRUE),0))</f>
        <v>20.172413793103448</v>
      </c>
      <c r="CH18" s="487">
        <f ca="1">SUM(IFERROR(INDIRECT(ADDRESS(ROW(),COLUMN($DV18)+MATCH(CH$16,BK18:BP18,0),1,1),TRUE),0),IFERROR(INDIRECT(ADDRESS(ROW(),COLUMN($DV18)+MATCH(CH$16,BQ18:BW18,0)+6,1,1),TRUE),0))</f>
        <v>0</v>
      </c>
      <c r="CI18" s="488">
        <f ca="1">SUM(IFERROR(INDIRECT(ADDRESS(ROW(),COLUMN($DV18)+MATCH(CI$16,BK18:BP18,0),1,1),TRUE),0),IFERROR(INDIRECT(ADDRESS(ROW(),COLUMN($DV18)+MATCH(CI$16,BQ18:BW18,0)+6,1,1),TRUE),0))</f>
        <v>0</v>
      </c>
      <c r="CJ18" s="489">
        <f ca="1">SUM(IFERROR(INDIRECT(ADDRESS(ROW(),COLUMN($DV18)+MATCH(CJ$16,BK18:BP18,0),1,1),TRUE),0),IFERROR(INDIRECT(ADDRESS(ROW(),COLUMN($DV18)+MATCH(CJ$16,BQ18:BW18,0)+6,1,1),TRUE),0))</f>
        <v>0</v>
      </c>
      <c r="CK18" s="490">
        <f ca="1">SUM(IFERROR(INDIRECT(ADDRESS(ROW(),COLUMN($DV18)+MATCH(CK$16,BK18:BP18,0),1,1),TRUE),0),IFERROR(INDIRECT(ADDRESS(ROW(),COLUMN($DV18)+MATCH(CK$16,BQ18:BW18,0)+6,1,1),TRUE),0))</f>
        <v>0</v>
      </c>
      <c r="CL18" s="491">
        <f ca="1">SUM(IFERROR(INDIRECT(ADDRESS(ROW(),COLUMN($DV18)+MATCH(CL$16,BK18:BP18,0),1,1),TRUE),0),IFERROR(INDIRECT(ADDRESS(ROW(),COLUMN($DV18)+MATCH(CL$16,BQ18:BW18,0)+6,1,1),TRUE),0))</f>
        <v>0</v>
      </c>
      <c r="CM18" s="492">
        <f ca="1">SUM(IFERROR(INDIRECT(ADDRESS(ROW(),COLUMN($DV18)+MATCH(CM$16,BK18:BP18,0),1,1),TRUE),0),IFERROR(INDIRECT(ADDRESS(ROW(),COLUMN($DV18)+MATCH(CM$16,BQ18:BW18,0)+6,1,1),TRUE),0))</f>
        <v>0</v>
      </c>
      <c r="CN18" s="493">
        <f ca="1">SUM(IFERROR(INDIRECT(ADDRESS(ROW(),COLUMN($DV18)+MATCH(CN$16,BK18:BP18,0),1,1),TRUE),0),IFERROR(INDIRECT(ADDRESS(ROW(),COLUMN($DV18)+MATCH(CN$16,BQ18:BW18,0)+6,1,1),TRUE),0))</f>
        <v>0</v>
      </c>
      <c r="CO18" s="494">
        <f ca="1">SUM(IFERROR(INDIRECT(ADDRESS(ROW(),COLUMN($DV18)+MATCH(CO$16,BK18:BP18,0),1,1),TRUE),0),IFERROR(INDIRECT(ADDRESS(ROW(),COLUMN($DV18)+MATCH(CO$16,BQ18:BW18,0)+6,1,1),TRUE),0))</f>
        <v>0</v>
      </c>
      <c r="CP18" s="495">
        <f ca="1">SUM(IFERROR(INDIRECT(ADDRESS(ROW(),COLUMN($DV18)+MATCH(CP$16,BK18:BP18,0),1,1),TRUE),0),IFERROR(INDIRECT(ADDRESS(ROW(),COLUMN($DV18)+MATCH(CP$16,BQ18:BW18,0)+6,1,1),TRUE),0))</f>
        <v>0</v>
      </c>
      <c r="CQ18" s="496">
        <f ca="1">SUM(IFERROR(INDIRECT(ADDRESS(ROW(),COLUMN($DV18)+MATCH(CQ$16,BK18:BP18,0),1,1),TRUE),0),IFERROR(INDIRECT(ADDRESS(ROW(),COLUMN($DV18)+MATCH(CQ$16,BQ18:BW18,0)+6,1,1),TRUE),0))</f>
        <v>0</v>
      </c>
      <c r="CR18" s="497">
        <f ca="1">SUM(IFERROR(INDIRECT(ADDRESS(ROW(),COLUMN($DV18)+MATCH(CR$16,BK18:BP18,0),1,1),TRUE),0),IFERROR(INDIRECT(ADDRESS(ROW(),COLUMN($DV18)+MATCH(CR$16,BQ18:BW18,0)+6,1,1),TRUE),0))</f>
        <v>0</v>
      </c>
      <c r="CS18" s="498">
        <f ca="1">SUM(IFERROR(INDIRECT(ADDRESS(ROW(),COLUMN($DV18)+MATCH(CS$16,BK18:BP18,0),1,1),TRUE),0),IFERROR(INDIRECT(ADDRESS(ROW(),COLUMN($DV18)+MATCH(CS$16,BQ18:BW18,0)+6,1,1),TRUE),0))</f>
        <v>0</v>
      </c>
      <c r="CT18" s="499">
        <f ca="1">SUM(IFERROR(INDIRECT(ADDRESS(ROW(),COLUMN($DV18)+MATCH(CT$16,BK18:BP18,0),1,1),TRUE),0),IFERROR(INDIRECT(ADDRESS(ROW(),COLUMN($DV18)+MATCH(CT$16,BQ18:BW18,0)+6,1,1),TRUE),0))</f>
        <v>0</v>
      </c>
      <c r="CU18" s="500">
        <f ca="1">SUM(IFERROR(INDIRECT(ADDRESS(ROW(),COLUMN($DV18)+MATCH(CU$16,BK18:BP18,0),1,1),TRUE),0),IFERROR(INDIRECT(ADDRESS(ROW(),COLUMN($DV18)+MATCH(CU$16,BQ18:BW18,0)+6,1,1),TRUE),0))</f>
        <v>0</v>
      </c>
      <c r="CV18" s="501">
        <f ca="1">SUM(IFERROR(INDIRECT(ADDRESS(ROW(),COLUMN($DV18)+MATCH(CV$16,BK18:BP18,0),1,1),TRUE),0),IFERROR(INDIRECT(ADDRESS(ROW(),COLUMN($DV18)+MATCH(CV$16,BQ18:BW18,0)+6,1,1),TRUE),0))</f>
        <v>0</v>
      </c>
      <c r="CW18" s="502">
        <f ca="1">SUM(IFERROR(INDIRECT(ADDRESS(ROW(),COLUMN($DV18)+MATCH(CW$16,BK18:BP18,0),1,1),TRUE),0),IFERROR(INDIRECT(ADDRESS(ROW(),COLUMN($DV18)+MATCH(CW$16,BQ18:BW18,0)+6,1,1),TRUE),0))</f>
        <v>0</v>
      </c>
      <c r="CX18" s="503">
        <f ca="1">SUM(IFERROR(INDIRECT(ADDRESS(ROW(),COLUMN($DV18)+MATCH(CX$16,BK18:BP18,0),1,1),TRUE),0),IFERROR(INDIRECT(ADDRESS(ROW(),COLUMN($DV18)+MATCH(CX$16,BQ18:BW18,0)+6,1,1),TRUE),0))</f>
        <v>0</v>
      </c>
      <c r="CY18" s="504">
        <f ca="1">SUM(IFERROR(INDIRECT(ADDRESS(ROW(),COLUMN($DV18)+MATCH(CY$16,BK18:BP18,0),1,1),TRUE),0),IFERROR(INDIRECT(ADDRESS(ROW(),COLUMN($DV18)+MATCH(CY$16,BQ18:BW18,0)+6,1,1),TRUE),0))</f>
        <v>0</v>
      </c>
      <c r="CZ18" s="505">
        <f ca="1">SUM(IFERROR(INDIRECT(ADDRESS(ROW(),COLUMN($DV18)+MATCH(CZ$16,BK18:BP18,0),1,1),TRUE),0),IFERROR(INDIRECT(ADDRESS(ROW(),COLUMN($DV18)+MATCH(CZ$16,BQ18:BW18,0)+6,1,1),TRUE),0))</f>
        <v>0</v>
      </c>
      <c r="DA18" s="506">
        <f ca="1">SUM(IFERROR(INDIRECT(ADDRESS(ROW(),COLUMN($DV18)+MATCH(DA$16,BK18:BP18,0),1,1),TRUE),0),IFERROR(INDIRECT(ADDRESS(ROW(),COLUMN($DV18)+MATCH(DA$16,BQ18:BW18,0)+6,1,1),TRUE),0))</f>
        <v>0</v>
      </c>
      <c r="DB18" s="507">
        <f ca="1">SUM(IFERROR(INDIRECT(ADDRESS(ROW(),COLUMN($DV18)+MATCH(DB$16,BK18:BP18,0),1,1),TRUE),0),IFERROR(INDIRECT(ADDRESS(ROW(),COLUMN($DV18)+MATCH(DB$16,BQ18:BW18,0)+6,1,1),TRUE),0))</f>
        <v>0</v>
      </c>
      <c r="DC18" s="508">
        <f ca="1">SUM(IFERROR(INDIRECT(ADDRESS(ROW(),COLUMN($DV18)+MATCH(DC$16,BK18:BP18,0),1,1),TRUE),0),IFERROR(INDIRECT(ADDRESS(ROW(),COLUMN($DV18)+MATCH(DC$16,BQ18:BW18,0)+6,1,1),TRUE),0))</f>
        <v>0</v>
      </c>
      <c r="DD18" s="509">
        <f ca="1">SUM(IFERROR(INDIRECT(ADDRESS(ROW(),COLUMN($DV18)+MATCH(DD$16,BK18:BP18,0),1,1),TRUE),0),IFERROR(INDIRECT(ADDRESS(ROW(),COLUMN($DV18)+MATCH(DD$16,BQ18:BW18,0)+6,1,1),TRUE),0))</f>
        <v>0</v>
      </c>
      <c r="DE18" s="510">
        <f ca="1">SUM(IFERROR(INDIRECT(ADDRESS(ROW(),COLUMN($DV18)+MATCH(DE$16,BK18:BP18,0),1,1),TRUE),0),IFERROR(INDIRECT(ADDRESS(ROW(),COLUMN($DV18)+MATCH(DE$16,BQ18:BW18,0)+6,1,1),TRUE),0))</f>
        <v>0</v>
      </c>
      <c r="DF18" s="511">
        <f ca="1">SUM(IFERROR(INDIRECT(ADDRESS(ROW(),COLUMN($DV18)+MATCH(DF$16,BK18:BP18,0),1,1),TRUE),0),IFERROR(INDIRECT(ADDRESS(ROW(),COLUMN($DV18)+MATCH(DF$16,BQ18:BW18,0)+6,1,1),TRUE),0))</f>
        <v>0</v>
      </c>
      <c r="DG18" s="512">
        <f ca="1">SUM(IFERROR(INDIRECT(ADDRESS(ROW(),COLUMN($DV18)+MATCH(DG$16,BK18:BP18,0),1,1),TRUE),0),IFERROR(INDIRECT(ADDRESS(ROW(),COLUMN($DV18)+MATCH(DG$16,BQ18:BW18,0)+6,1,1),TRUE),0))</f>
        <v>0</v>
      </c>
      <c r="DH18" s="513">
        <f ca="1">SUM(IFERROR(INDIRECT(ADDRESS(ROW(),COLUMN($DV18)+MATCH(DH$16,BK18:BP18,0),1,1),TRUE),0),IFERROR(INDIRECT(ADDRESS(ROW(),COLUMN($DV18)+MATCH(DH$16,BQ18:BW18,0)+6,1,1),TRUE),0))</f>
        <v>0</v>
      </c>
      <c r="DI18" s="514">
        <f ca="1">SUM(IFERROR(INDIRECT(ADDRESS(ROW(),COLUMN($DV18)+MATCH(DI$16,BK18:BP18,0),1,1),TRUE),0),IFERROR(INDIRECT(ADDRESS(ROW(),COLUMN($DV18)+MATCH(DI$16,BQ18:BW18,0)+6,1,1),TRUE),0))</f>
        <v>0</v>
      </c>
      <c r="DJ18" s="515">
        <f ca="1">SUM(IFERROR(INDIRECT(ADDRESS(ROW(),COLUMN($DV18)+MATCH(DJ$16,BK18:BP18,0),1,1),TRUE),0),IFERROR(INDIRECT(ADDRESS(ROW(),COLUMN($DV18)+MATCH(DJ$16,BQ18:BW18,0)+6,1,1),TRUE),0))</f>
        <v>0</v>
      </c>
      <c r="DK18" s="516">
        <f ca="1">SUM(IFERROR(INDIRECT(ADDRESS(ROW(),COLUMN($DV18)+MATCH(DK$16,BK18:BP18,0),1,1),TRUE),0),IFERROR(INDIRECT(ADDRESS(ROW(),COLUMN($DV18)+MATCH(DK$16,BQ18:BW18,0)+6,1,1),TRUE),0))</f>
        <v>0</v>
      </c>
      <c r="DL18" s="517">
        <f ca="1">SUM(IFERROR(INDIRECT(ADDRESS(ROW(),COLUMN($DV18)+MATCH(DL$16,BK18:BP18,0),1,1),TRUE),0),IFERROR(INDIRECT(ADDRESS(ROW(),COLUMN($DV18)+MATCH(DL$16,BQ18:BW18,0)+6,1,1),TRUE),0))</f>
        <v>0</v>
      </c>
      <c r="DM18" s="518">
        <f ca="1">SUM(IFERROR(INDIRECT(ADDRESS(ROW(),COLUMN($DV18)+MATCH(DM$16,BK18:BP18,0),1,1),TRUE),0),IFERROR(INDIRECT(ADDRESS(ROW(),COLUMN($DV18)+MATCH(DM$16,BQ18:BW18,0)+6,1,1),TRUE),0))</f>
        <v>0</v>
      </c>
      <c r="DN18" s="519">
        <f ca="1">SUM(IFERROR(INDIRECT(ADDRESS(ROW(),COLUMN($DV18)+MATCH(DN$16,BK18:BP18,0),1,1),TRUE),0),IFERROR(INDIRECT(ADDRESS(ROW(),COLUMN($DV18)+MATCH(DN$16,BQ18:BW18,0)+6,1,1),TRUE),0))</f>
        <v>0</v>
      </c>
      <c r="DO18" s="520">
        <f ca="1">SUM(IFERROR(INDIRECT(ADDRESS(ROW(),COLUMN($DV18)+MATCH(DO$16,BK18:BP18,0),1,1),TRUE),0),IFERROR(INDIRECT(ADDRESS(ROW(),COLUMN($DV18)+MATCH(DO$16,BQ18:BW18,0)+6,1,1),TRUE),0))</f>
        <v>0</v>
      </c>
      <c r="DP18" s="521">
        <f ca="1">SUM(IFERROR(INDIRECT(ADDRESS(ROW(),COLUMN($DV18)+MATCH(DP$16,BK18:BP18,0),1,1),TRUE),0),IFERROR(INDIRECT(ADDRESS(ROW(),COLUMN($DV18)+MATCH(DP$16,BQ18:BW18,0)+6,1,1),TRUE),0))</f>
        <v>0</v>
      </c>
      <c r="DQ18" s="522">
        <f ca="1">SUM(IFERROR(INDIRECT(ADDRESS(ROW(),COLUMN($DV18)+MATCH(DQ$16,BK18:BP18,0),1,1),TRUE),0),IFERROR(INDIRECT(ADDRESS(ROW(),COLUMN($DV18)+MATCH(DQ$16,BQ18:BW18,0)+6,1,1),TRUE),0))</f>
        <v>0</v>
      </c>
      <c r="DR18" s="523">
        <f ca="1">SUM(IFERROR(INDIRECT(ADDRESS(ROW(),COLUMN($DV18)+MATCH(DR$16,BK18:BP18,0),1,1),TRUE),0),IFERROR(INDIRECT(ADDRESS(ROW(),COLUMN($DV18)+MATCH(DR$16,BQ18:BW18,0)+6,1,1),TRUE),0))</f>
        <v>0</v>
      </c>
      <c r="DS18" s="524">
        <f ca="1">SUM(IFERROR(INDIRECT(ADDRESS(ROW(),COLUMN($DV18)+MATCH(DS$16,BK18:BP18,0),1,1),TRUE),0),IFERROR(INDIRECT(ADDRESS(ROW(),COLUMN($DV18)+MATCH(DS$16,BQ18:BW18,0)+6,1,1),TRUE),0))</f>
        <v>0</v>
      </c>
      <c r="DT18" s="525">
        <f ca="1">SUM(IFERROR(INDIRECT(ADDRESS(ROW(),COLUMN($DV18)+MATCH(DT$16,BK18:BP18,0),1,1),TRUE),0),IFERROR(INDIRECT(ADDRESS(ROW(),COLUMN($DV18)+MATCH(DT$16,BQ18:BW18,0)+6,1,1),TRUE),0))</f>
        <v>0</v>
      </c>
      <c r="DW18" s="668">
        <f ca="1" si="3" t="shared"/>
        <v>20.172413793103448</v>
      </c>
      <c r="DX18" s="669">
        <f ca="1" si="3" t="shared"/>
        <v>20.172413793103448</v>
      </c>
      <c r="DY18" s="670" t="str">
        <f si="3" t="shared"/>
        <v/>
      </c>
      <c r="DZ18" s="671" t="str">
        <f si="3" t="shared"/>
        <v/>
      </c>
      <c r="EA18" s="672" t="str">
        <f si="3" t="shared"/>
        <v/>
      </c>
      <c r="EB18" s="673" t="str">
        <f si="3" t="shared"/>
        <v/>
      </c>
      <c r="EC18" s="693" t="str">
        <f si="4" t="shared"/>
        <v/>
      </c>
      <c r="ED18" s="694" t="str">
        <f si="4" t="shared"/>
        <v/>
      </c>
      <c r="EE18" s="695" t="str">
        <f si="4" t="shared"/>
        <v/>
      </c>
      <c r="EF18" s="696" t="str">
        <f si="4" t="shared"/>
        <v/>
      </c>
      <c r="EG18" s="697" t="str">
        <f si="4" t="shared"/>
        <v/>
      </c>
      <c r="EH18" s="698" t="str">
        <f si="4" t="shared"/>
        <v/>
      </c>
      <c r="EI18" s="699" t="str">
        <f si="4" t="shared"/>
        <v/>
      </c>
      <c r="EM18">
        <v>2</v>
      </c>
      <c r="EN18" s="717" t="str">
        <f>IF(ISBLANK(CG$2),"",CG$2)</f>
        <v>Yes</v>
      </c>
      <c r="EO18" s="759" t="str">
        <f>IF(OR(CG$2="J-ML",CG$2="J-S",CG$2="J-Z"),CG$4,"")</f>
        <v/>
      </c>
      <c r="EP18" s="801" t="str">
        <f>IF(EN$18="","",IF(EN$18="J-ML",1,IF(EN$18="J-S",2,IF(EN$18="J-Z",3,""))))</f>
        <v/>
      </c>
      <c r="EQ18" s="843">
        <f>IF(OR(EP$18=1,EP$18=2,EP$18=3),CE6,0)</f>
        <v>0</v>
      </c>
    </row>
    <row r="19" spans="1:147" x14ac:dyDescent="0.2">
      <c r="A19" s="128" t="s">
        <v>88</v>
      </c>
      <c r="B19" s="129" t="s">
        <v>124</v>
      </c>
      <c r="C19" s="130" t="s">
        <v>3</v>
      </c>
      <c r="D19">
        <f>VLOOKUP($B19,InputQuantities!$B$15:$R$18,10,FALSE)</f>
        <v>100.38461538461539</v>
      </c>
      <c r="E19">
        <f>VLOOKUP($B19,InputQuantities!$B$15:$R$18,3,FALSE)</f>
        <v>2</v>
      </c>
      <c r="F19">
        <f ca="1">IF(G19&lt;&gt;"X",,G19)</f>
        <v>0</v>
      </c>
      <c r="G19" s="188">
        <f ca="1">IF(INDIRECT(ADDRESS(6,ROUNDUP(4,0),4,1,"locationMatrix"))&lt;&gt;"X",INDIRECT(ADDRESS(6,ROUNDUP(4,0),4,1,"locationMatrix"))*-1,"X")</f>
        <v>-5</v>
      </c>
      <c r="H19">
        <f ca="1">IF(I19&lt;&gt;"X",,I19)</f>
        <v>0</v>
      </c>
      <c r="I19" s="189">
        <f ca="1">IF(INDIRECT(ADDRESS(6,ROUNDUP(5,0),4,1,"locationMatrix"))&lt;&gt;"X",INDIRECT(ADDRESS(6,ROUNDUP(5,0),4,1,"locationMatrix"))*-1,"X")</f>
        <v>-5</v>
      </c>
      <c r="J19">
        <f ca="1">IF(K19&lt;&gt;"X",,K19)</f>
        <v>0</v>
      </c>
      <c r="K19" s="190">
        <f ca="1">IF(INDIRECT(ADDRESS(6,ROUNDUP(6,0),4,1,"locationMatrix"))&lt;&gt;"X",INDIRECT(ADDRESS(6,ROUNDUP(6,0),4,1,"locationMatrix"))*-1,"X")</f>
        <v>-5</v>
      </c>
      <c r="L19">
        <f ca="1">IF(M19&lt;&gt;"X",,M19)</f>
        <v>0</v>
      </c>
      <c r="M19" s="191">
        <f ca="1">IF(INDIRECT(ADDRESS(6,ROUNDUP(7,0),4,1,"locationMatrix"))&lt;&gt;"X",INDIRECT(ADDRESS(6,ROUNDUP(7,0),4,1,"locationMatrix"))*-1,"X")</f>
        <v>-5</v>
      </c>
      <c r="N19">
        <f ca="1">IF(O19&lt;&gt;"X",,O19)</f>
        <v>0</v>
      </c>
      <c r="O19" s="192">
        <f ca="1">IF(INDIRECT(ADDRESS(6,ROUNDUP(8,0),4,1,"locationMatrix"))&lt;&gt;"X",INDIRECT(ADDRESS(6,ROUNDUP(8,0),4,1,"locationMatrix"))*-1,"X")</f>
        <v>-5</v>
      </c>
      <c r="P19">
        <f ca="1">IF(Q19&lt;&gt;"X",,Q19)</f>
        <v>0</v>
      </c>
      <c r="Q19" s="193">
        <f ca="1">IF(INDIRECT(ADDRESS(6,ROUNDUP(9,0),4,1,"locationMatrix"))&lt;&gt;"X",INDIRECT(ADDRESS(6,ROUNDUP(9,0),4,1,"locationMatrix"))*-1,"X")</f>
        <v>-5</v>
      </c>
      <c r="R19">
        <f ca="1">IF(S19&lt;&gt;"X",,S19)</f>
        <v>0</v>
      </c>
      <c r="S19" s="194">
        <f ca="1">IF(INDIRECT(ADDRESS(6,ROUNDUP(10,0),4,1,"locationMatrix"))&lt;&gt;"X",INDIRECT(ADDRESS(6,ROUNDUP(10,0),4,1,"locationMatrix"))*-1,"X")</f>
        <v>-5</v>
      </c>
      <c r="T19">
        <f ca="1">IF(U19&lt;&gt;"X",,U19)</f>
        <v>0</v>
      </c>
      <c r="U19" s="195">
        <f ca="1">IF(INDIRECT(ADDRESS(6,ROUNDUP(11,0),4,1,"locationMatrix"))&lt;&gt;"X",INDIRECT(ADDRESS(6,ROUNDUP(11,0),4,1,"locationMatrix"))*-1,"X")</f>
        <v>-5</v>
      </c>
      <c r="V19">
        <f ca="1">IF(W19&lt;&gt;"X",,W19)</f>
        <v>0</v>
      </c>
      <c r="W19" s="196">
        <f ca="1">IF(INDIRECT(ADDRESS(6,ROUNDUP(12,0),4,1,"locationMatrix"))&lt;&gt;"X",INDIRECT(ADDRESS(6,ROUNDUP(12,0),4,1,"locationMatrix"))*-1,"X")</f>
        <v>-5</v>
      </c>
      <c r="X19">
        <f ca="1">IF(Y19&lt;&gt;"X",,Y19)</f>
        <v>0</v>
      </c>
      <c r="Y19" s="197">
        <f ca="1">IF(INDIRECT(ADDRESS(6,ROUNDUP(13,0),4,1,"locationMatrix"))&lt;&gt;"X",INDIRECT(ADDRESS(6,ROUNDUP(13,0),4,1,"locationMatrix"))*-1,"X")</f>
        <v>-12</v>
      </c>
      <c r="Z19">
        <f ca="1">IF(AA19&lt;&gt;"X",,AA19)</f>
        <v>0</v>
      </c>
      <c r="AA19" s="198">
        <f ca="1">IF(INDIRECT(ADDRESS(6,ROUNDUP(14,0),4,1,"locationMatrix"))&lt;&gt;"X",INDIRECT(ADDRESS(6,ROUNDUP(14,0),4,1,"locationMatrix"))*-1,"X")</f>
        <v>-12</v>
      </c>
      <c r="AB19">
        <f ca="1">IF(AC19&lt;&gt;"X",,AC19)</f>
        <v>0</v>
      </c>
      <c r="AC19" s="199">
        <f ca="1">IF(INDIRECT(ADDRESS(6,ROUNDUP(15,0),4,1,"locationMatrix"))&lt;&gt;"X",INDIRECT(ADDRESS(6,ROUNDUP(15,0),4,1,"locationMatrix"))*-1,"X")</f>
        <v>-12</v>
      </c>
      <c r="AD19">
        <f ca="1">IF(AE19&lt;&gt;"X",,AE19)</f>
        <v>0</v>
      </c>
      <c r="AE19" s="200">
        <f ca="1">IF(INDIRECT(ADDRESS(6,ROUNDUP(16,0),4,1,"locationMatrix"))&lt;&gt;"X",INDIRECT(ADDRESS(6,ROUNDUP(16,0),4,1,"locationMatrix"))*-1,"X")</f>
        <v>-12</v>
      </c>
      <c r="AF19">
        <f ca="1">IF(AG19&lt;&gt;"X",,AG19)</f>
        <v>0</v>
      </c>
      <c r="AG19" s="201">
        <f ca="1">IF(INDIRECT(ADDRESS(6,ROUNDUP(17,0),4,1,"locationMatrix"))&lt;&gt;"X",INDIRECT(ADDRESS(6,ROUNDUP(17,0),4,1,"locationMatrix"))*-1,"X")</f>
        <v>-12</v>
      </c>
      <c r="AH19">
        <f ca="1">IF(AI19&lt;&gt;"X",,AI19)</f>
        <v>0</v>
      </c>
      <c r="AI19" s="202">
        <f ca="1">IF(INDIRECT(ADDRESS(6,ROUNDUP(18,0),4,1,"locationMatrix"))&lt;&gt;"X",INDIRECT(ADDRESS(6,ROUNDUP(18,0),4,1,"locationMatrix"))*-1,"X")</f>
        <v>-12</v>
      </c>
      <c r="AJ19">
        <f ca="1">IF(AK19&lt;&gt;"X",,AK19)</f>
        <v>0</v>
      </c>
      <c r="AK19" s="203">
        <f ca="1">IF(INDIRECT(ADDRESS(6,ROUNDUP(19,0),4,1,"locationMatrix"))&lt;&gt;"X",INDIRECT(ADDRESS(6,ROUNDUP(19,0),4,1,"locationMatrix"))*-1,"X")</f>
        <v>-12</v>
      </c>
      <c r="AL19">
        <f ca="1">IF(AM19&lt;&gt;"X",,AM19)</f>
        <v>0</v>
      </c>
      <c r="AM19" s="204">
        <f ca="1">IF(INDIRECT(ADDRESS(6,ROUNDUP(20,0),4,1,"locationMatrix"))&lt;&gt;"X",INDIRECT(ADDRESS(6,ROUNDUP(20,0),4,1,"locationMatrix"))*-1,"X")</f>
        <v>-12</v>
      </c>
      <c r="AN19">
        <f ca="1">IF(AO19&lt;&gt;"X",,AO19)</f>
        <v>0</v>
      </c>
      <c r="AO19" s="205">
        <f ca="1">IF(INDIRECT(ADDRESS(6,ROUNDUP(21,0),4,1,"locationMatrix"))&lt;&gt;"X",INDIRECT(ADDRESS(6,ROUNDUP(21,0),4,1,"locationMatrix"))*-1,"X")</f>
        <v>-12</v>
      </c>
      <c r="AP19">
        <f ca="1">IF(AQ19&lt;&gt;"X",,AQ19)</f>
        <v>0</v>
      </c>
      <c r="AQ19" s="206">
        <f ca="1">IF(INDIRECT(ADDRESS(6,ROUNDUP(22,0),4,1,"locationMatrix"))&lt;&gt;"X",INDIRECT(ADDRESS(6,ROUNDUP(22,0),4,1,"locationMatrix"))*-1,"X")</f>
        <v>-12</v>
      </c>
      <c r="AR19">
        <f ca="1">IF(AS19&lt;&gt;"X",,AS19)</f>
        <v>0</v>
      </c>
      <c r="AS19" s="207">
        <f ca="1">IF(INDIRECT(ADDRESS(6,ROUNDUP(23,0),4,1,"locationMatrix"))&lt;&gt;"X",INDIRECT(ADDRESS(6,ROUNDUP(23,0),4,1,"locationMatrix"))*-1,"X")</f>
        <v>-12</v>
      </c>
      <c r="AT19">
        <f ca="1">IF(AU19&lt;&gt;"X",,AU19)</f>
        <v>0</v>
      </c>
      <c r="AU19" s="208">
        <f ca="1">IF(INDIRECT(ADDRESS(6,ROUNDUP(24,0),4,1,"locationMatrix"))&lt;&gt;"X",INDIRECT(ADDRESS(6,ROUNDUP(24,0),4,1,"locationMatrix"))*-1,"X")</f>
        <v>-12</v>
      </c>
      <c r="AV19">
        <f ca="1">IF(AW19&lt;&gt;"X",,AW19)</f>
        <v>0</v>
      </c>
      <c r="AW19" s="209">
        <f ca="1">IF(INDIRECT(ADDRESS(6,ROUNDUP(25,0),4,1,"locationMatrix"))&lt;&gt;"X",INDIRECT(ADDRESS(6,ROUNDUP(25,0),4,1,"locationMatrix"))*-1,"X")</f>
        <v>-12</v>
      </c>
      <c r="AX19">
        <f ca="1">IF(AY19&lt;&gt;"X",,AY19)</f>
        <v>0</v>
      </c>
      <c r="AY19" s="210">
        <f ca="1">IF(INDIRECT(ADDRESS(6,ROUNDUP(26,0),4,1,"locationMatrix"))&lt;&gt;"X",INDIRECT(ADDRESS(6,ROUNDUP(26,0),4,1,"locationMatrix"))*-1,"X")</f>
        <v>-12</v>
      </c>
      <c r="AZ19">
        <f ca="1">IF(BA19&lt;&gt;"X",,BA19)</f>
        <v>0</v>
      </c>
      <c r="BA19" s="211">
        <f ca="1">IF(INDIRECT(ADDRESS(6,ROUNDUP(27,0),4,1,"locationMatrix"))&lt;&gt;"X",INDIRECT(ADDRESS(6,ROUNDUP(27,0),4,1,"locationMatrix"))*-1,"X")</f>
        <v>-12</v>
      </c>
      <c r="BB19">
        <f ca="1">IF(BC19&lt;&gt;"X",,BC19)</f>
        <v>0</v>
      </c>
      <c r="BC19" s="212">
        <f ca="1">IF(INDIRECT(ADDRESS(6,ROUNDUP(28,0),4,1,"locationMatrix"))&lt;&gt;"X",INDIRECT(ADDRESS(6,ROUNDUP(28,0),4,1,"locationMatrix"))*-1,"X")</f>
        <v>-12</v>
      </c>
      <c r="BD19">
        <f ca="1">IF(BE19&lt;&gt;"X",,BE19)</f>
        <v>0</v>
      </c>
      <c r="BE19" s="213">
        <f ca="1">IF(INDIRECT(ADDRESS(6,ROUNDUP(29,0),4,1,"locationMatrix"))&lt;&gt;"X",INDIRECT(ADDRESS(6,ROUNDUP(29,0),4,1,"locationMatrix"))*-1,"X")</f>
        <v>-12</v>
      </c>
      <c r="BF19">
        <f ca="1">IF(BG19&lt;&gt;"X",,BG19)</f>
        <v>0</v>
      </c>
      <c r="BG19" s="214">
        <f ca="1">IF(INDIRECT(ADDRESS(6,ROUNDUP(30,0),4,1,"locationMatrix"))&lt;&gt;"X",INDIRECT(ADDRESS(6,ROUNDUP(30,0),4,1,"locationMatrix"))*-1,"X")</f>
        <v>-12</v>
      </c>
      <c r="BH19" s="245">
        <f ca="1">SUMIF(F19:BG19,"&gt;0",F19:BG19)</f>
        <v>0</v>
      </c>
      <c r="BI19" s="250">
        <f ca="1">ROUNDUP(BJ19/CC$4/E19,0)*E19</f>
        <v>0</v>
      </c>
      <c r="BJ19" s="255">
        <f ca="1">BH19/D19*E19*CC$4</f>
        <v>0</v>
      </c>
      <c r="BX19" s="260">
        <f ca="1">IF(BH19&gt;D19,D19,BH19)</f>
        <v>0</v>
      </c>
      <c r="BY19" s="265">
        <f ca="1">IF(BH19&gt;D19,BH19-BX19,0)</f>
        <v>0</v>
      </c>
      <c r="BZ19" s="270">
        <f>COUNTIF(BK19:BP19,"?*")</f>
        <v>0</v>
      </c>
      <c r="CA19" s="275">
        <f>COUNTIF(BQ19:BW19,"?*")</f>
        <v>0</v>
      </c>
      <c r="CF19" s="526">
        <f ca="1">SUM(IFERROR(INDIRECT(ADDRESS(ROW(),COLUMN($DV19)+MATCH(CF$16,BK19:BP19,0),1,1),TRUE),0),IFERROR(INDIRECT(ADDRESS(ROW(),COLUMN($DV19)+MATCH(CF$16,BQ19:BW19,0)+6,1,1),TRUE),0))</f>
        <v>0</v>
      </c>
      <c r="CG19" s="527">
        <f ca="1">SUM(IFERROR(INDIRECT(ADDRESS(ROW(),COLUMN($DV19)+MATCH(CG$16,BK19:BP19,0),1,1),TRUE),0),IFERROR(INDIRECT(ADDRESS(ROW(),COLUMN($DV19)+MATCH(CG$16,BQ19:BW19,0)+6,1,1),TRUE),0))</f>
        <v>0</v>
      </c>
      <c r="CH19" s="528">
        <f ca="1">SUM(IFERROR(INDIRECT(ADDRESS(ROW(),COLUMN($DV19)+MATCH(CH$16,BK19:BP19,0),1,1),TRUE),0),IFERROR(INDIRECT(ADDRESS(ROW(),COLUMN($DV19)+MATCH(CH$16,BQ19:BW19,0)+6,1,1),TRUE),0))</f>
        <v>0</v>
      </c>
      <c r="CI19" s="529">
        <f ca="1">SUM(IFERROR(INDIRECT(ADDRESS(ROW(),COLUMN($DV19)+MATCH(CI$16,BK19:BP19,0),1,1),TRUE),0),IFERROR(INDIRECT(ADDRESS(ROW(),COLUMN($DV19)+MATCH(CI$16,BQ19:BW19,0)+6,1,1),TRUE),0))</f>
        <v>0</v>
      </c>
      <c r="CJ19" s="530">
        <f ca="1">SUM(IFERROR(INDIRECT(ADDRESS(ROW(),COLUMN($DV19)+MATCH(CJ$16,BK19:BP19,0),1,1),TRUE),0),IFERROR(INDIRECT(ADDRESS(ROW(),COLUMN($DV19)+MATCH(CJ$16,BQ19:BW19,0)+6,1,1),TRUE),0))</f>
        <v>0</v>
      </c>
      <c r="CK19" s="531">
        <f ca="1">SUM(IFERROR(INDIRECT(ADDRESS(ROW(),COLUMN($DV19)+MATCH(CK$16,BK19:BP19,0),1,1),TRUE),0),IFERROR(INDIRECT(ADDRESS(ROW(),COLUMN($DV19)+MATCH(CK$16,BQ19:BW19,0)+6,1,1),TRUE),0))</f>
        <v>0</v>
      </c>
      <c r="CL19" s="532">
        <f ca="1">SUM(IFERROR(INDIRECT(ADDRESS(ROW(),COLUMN($DV19)+MATCH(CL$16,BK19:BP19,0),1,1),TRUE),0),IFERROR(INDIRECT(ADDRESS(ROW(),COLUMN($DV19)+MATCH(CL$16,BQ19:BW19,0)+6,1,1),TRUE),0))</f>
        <v>0</v>
      </c>
      <c r="CM19" s="533">
        <f ca="1">SUM(IFERROR(INDIRECT(ADDRESS(ROW(),COLUMN($DV19)+MATCH(CM$16,BK19:BP19,0),1,1),TRUE),0),IFERROR(INDIRECT(ADDRESS(ROW(),COLUMN($DV19)+MATCH(CM$16,BQ19:BW19,0)+6,1,1),TRUE),0))</f>
        <v>0</v>
      </c>
      <c r="CN19" s="534">
        <f ca="1">SUM(IFERROR(INDIRECT(ADDRESS(ROW(),COLUMN($DV19)+MATCH(CN$16,BK19:BP19,0),1,1),TRUE),0),IFERROR(INDIRECT(ADDRESS(ROW(),COLUMN($DV19)+MATCH(CN$16,BQ19:BW19,0)+6,1,1),TRUE),0))</f>
        <v>0</v>
      </c>
      <c r="CO19" s="535">
        <f ca="1">SUM(IFERROR(INDIRECT(ADDRESS(ROW(),COLUMN($DV19)+MATCH(CO$16,BK19:BP19,0),1,1),TRUE),0),IFERROR(INDIRECT(ADDRESS(ROW(),COLUMN($DV19)+MATCH(CO$16,BQ19:BW19,0)+6,1,1),TRUE),0))</f>
        <v>0</v>
      </c>
      <c r="CP19" s="536">
        <f ca="1">SUM(IFERROR(INDIRECT(ADDRESS(ROW(),COLUMN($DV19)+MATCH(CP$16,BK19:BP19,0),1,1),TRUE),0),IFERROR(INDIRECT(ADDRESS(ROW(),COLUMN($DV19)+MATCH(CP$16,BQ19:BW19,0)+6,1,1),TRUE),0))</f>
        <v>0</v>
      </c>
      <c r="CQ19" s="537">
        <f ca="1">SUM(IFERROR(INDIRECT(ADDRESS(ROW(),COLUMN($DV19)+MATCH(CQ$16,BK19:BP19,0),1,1),TRUE),0),IFERROR(INDIRECT(ADDRESS(ROW(),COLUMN($DV19)+MATCH(CQ$16,BQ19:BW19,0)+6,1,1),TRUE),0))</f>
        <v>0</v>
      </c>
      <c r="CR19" s="538">
        <f ca="1">SUM(IFERROR(INDIRECT(ADDRESS(ROW(),COLUMN($DV19)+MATCH(CR$16,BK19:BP19,0),1,1),TRUE),0),IFERROR(INDIRECT(ADDRESS(ROW(),COLUMN($DV19)+MATCH(CR$16,BQ19:BW19,0)+6,1,1),TRUE),0))</f>
        <v>0</v>
      </c>
      <c r="CS19" s="539">
        <f ca="1">SUM(IFERROR(INDIRECT(ADDRESS(ROW(),COLUMN($DV19)+MATCH(CS$16,BK19:BP19,0),1,1),TRUE),0),IFERROR(INDIRECT(ADDRESS(ROW(),COLUMN($DV19)+MATCH(CS$16,BQ19:BW19,0)+6,1,1),TRUE),0))</f>
        <v>0</v>
      </c>
      <c r="CT19" s="540">
        <f ca="1">SUM(IFERROR(INDIRECT(ADDRESS(ROW(),COLUMN($DV19)+MATCH(CT$16,BK19:BP19,0),1,1),TRUE),0),IFERROR(INDIRECT(ADDRESS(ROW(),COLUMN($DV19)+MATCH(CT$16,BQ19:BW19,0)+6,1,1),TRUE),0))</f>
        <v>0</v>
      </c>
      <c r="CU19" s="541">
        <f ca="1">SUM(IFERROR(INDIRECT(ADDRESS(ROW(),COLUMN($DV19)+MATCH(CU$16,BK19:BP19,0),1,1),TRUE),0),IFERROR(INDIRECT(ADDRESS(ROW(),COLUMN($DV19)+MATCH(CU$16,BQ19:BW19,0)+6,1,1),TRUE),0))</f>
        <v>0</v>
      </c>
      <c r="CV19" s="542">
        <f ca="1">SUM(IFERROR(INDIRECT(ADDRESS(ROW(),COLUMN($DV19)+MATCH(CV$16,BK19:BP19,0),1,1),TRUE),0),IFERROR(INDIRECT(ADDRESS(ROW(),COLUMN($DV19)+MATCH(CV$16,BQ19:BW19,0)+6,1,1),TRUE),0))</f>
        <v>0</v>
      </c>
      <c r="CW19" s="543">
        <f ca="1">SUM(IFERROR(INDIRECT(ADDRESS(ROW(),COLUMN($DV19)+MATCH(CW$16,BK19:BP19,0),1,1),TRUE),0),IFERROR(INDIRECT(ADDRESS(ROW(),COLUMN($DV19)+MATCH(CW$16,BQ19:BW19,0)+6,1,1),TRUE),0))</f>
        <v>0</v>
      </c>
      <c r="CX19" s="544">
        <f ca="1">SUM(IFERROR(INDIRECT(ADDRESS(ROW(),COLUMN($DV19)+MATCH(CX$16,BK19:BP19,0),1,1),TRUE),0),IFERROR(INDIRECT(ADDRESS(ROW(),COLUMN($DV19)+MATCH(CX$16,BQ19:BW19,0)+6,1,1),TRUE),0))</f>
        <v>0</v>
      </c>
      <c r="CY19" s="545">
        <f ca="1">SUM(IFERROR(INDIRECT(ADDRESS(ROW(),COLUMN($DV19)+MATCH(CY$16,BK19:BP19,0),1,1),TRUE),0),IFERROR(INDIRECT(ADDRESS(ROW(),COLUMN($DV19)+MATCH(CY$16,BQ19:BW19,0)+6,1,1),TRUE),0))</f>
        <v>0</v>
      </c>
      <c r="CZ19" s="546">
        <f ca="1">SUM(IFERROR(INDIRECT(ADDRESS(ROW(),COLUMN($DV19)+MATCH(CZ$16,BK19:BP19,0),1,1),TRUE),0),IFERROR(INDIRECT(ADDRESS(ROW(),COLUMN($DV19)+MATCH(CZ$16,BQ19:BW19,0)+6,1,1),TRUE),0))</f>
        <v>0</v>
      </c>
      <c r="DA19" s="547">
        <f ca="1">SUM(IFERROR(INDIRECT(ADDRESS(ROW(),COLUMN($DV19)+MATCH(DA$16,BK19:BP19,0),1,1),TRUE),0),IFERROR(INDIRECT(ADDRESS(ROW(),COLUMN($DV19)+MATCH(DA$16,BQ19:BW19,0)+6,1,1),TRUE),0))</f>
        <v>0</v>
      </c>
      <c r="DB19" s="548">
        <f ca="1">SUM(IFERROR(INDIRECT(ADDRESS(ROW(),COLUMN($DV19)+MATCH(DB$16,BK19:BP19,0),1,1),TRUE),0),IFERROR(INDIRECT(ADDRESS(ROW(),COLUMN($DV19)+MATCH(DB$16,BQ19:BW19,0)+6,1,1),TRUE),0))</f>
        <v>0</v>
      </c>
      <c r="DC19" s="549">
        <f ca="1">SUM(IFERROR(INDIRECT(ADDRESS(ROW(),COLUMN($DV19)+MATCH(DC$16,BK19:BP19,0),1,1),TRUE),0),IFERROR(INDIRECT(ADDRESS(ROW(),COLUMN($DV19)+MATCH(DC$16,BQ19:BW19,0)+6,1,1),TRUE),0))</f>
        <v>0</v>
      </c>
      <c r="DD19" s="550">
        <f ca="1">SUM(IFERROR(INDIRECT(ADDRESS(ROW(),COLUMN($DV19)+MATCH(DD$16,BK19:BP19,0),1,1),TRUE),0),IFERROR(INDIRECT(ADDRESS(ROW(),COLUMN($DV19)+MATCH(DD$16,BQ19:BW19,0)+6,1,1),TRUE),0))</f>
        <v>0</v>
      </c>
      <c r="DE19" s="551">
        <f ca="1">SUM(IFERROR(INDIRECT(ADDRESS(ROW(),COLUMN($DV19)+MATCH(DE$16,BK19:BP19,0),1,1),TRUE),0),IFERROR(INDIRECT(ADDRESS(ROW(),COLUMN($DV19)+MATCH(DE$16,BQ19:BW19,0)+6,1,1),TRUE),0))</f>
        <v>0</v>
      </c>
      <c r="DF19" s="552">
        <f ca="1">SUM(IFERROR(INDIRECT(ADDRESS(ROW(),COLUMN($DV19)+MATCH(DF$16,BK19:BP19,0),1,1),TRUE),0),IFERROR(INDIRECT(ADDRESS(ROW(),COLUMN($DV19)+MATCH(DF$16,BQ19:BW19,0)+6,1,1),TRUE),0))</f>
        <v>0</v>
      </c>
      <c r="DG19" s="553">
        <f ca="1">SUM(IFERROR(INDIRECT(ADDRESS(ROW(),COLUMN($DV19)+MATCH(DG$16,BK19:BP19,0),1,1),TRUE),0),IFERROR(INDIRECT(ADDRESS(ROW(),COLUMN($DV19)+MATCH(DG$16,BQ19:BW19,0)+6,1,1),TRUE),0))</f>
        <v>0</v>
      </c>
      <c r="DH19" s="554">
        <f ca="1">SUM(IFERROR(INDIRECT(ADDRESS(ROW(),COLUMN($DV19)+MATCH(DH$16,BK19:BP19,0),1,1),TRUE),0),IFERROR(INDIRECT(ADDRESS(ROW(),COLUMN($DV19)+MATCH(DH$16,BQ19:BW19,0)+6,1,1),TRUE),0))</f>
        <v>0</v>
      </c>
      <c r="DI19" s="555">
        <f ca="1">SUM(IFERROR(INDIRECT(ADDRESS(ROW(),COLUMN($DV19)+MATCH(DI$16,BK19:BP19,0),1,1),TRUE),0),IFERROR(INDIRECT(ADDRESS(ROW(),COLUMN($DV19)+MATCH(DI$16,BQ19:BW19,0)+6,1,1),TRUE),0))</f>
        <v>0</v>
      </c>
      <c r="DJ19" s="556">
        <f ca="1">SUM(IFERROR(INDIRECT(ADDRESS(ROW(),COLUMN($DV19)+MATCH(DJ$16,BK19:BP19,0),1,1),TRUE),0),IFERROR(INDIRECT(ADDRESS(ROW(),COLUMN($DV19)+MATCH(DJ$16,BQ19:BW19,0)+6,1,1),TRUE),0))</f>
        <v>0</v>
      </c>
      <c r="DK19" s="557">
        <f ca="1">SUM(IFERROR(INDIRECT(ADDRESS(ROW(),COLUMN($DV19)+MATCH(DK$16,BK19:BP19,0),1,1),TRUE),0),IFERROR(INDIRECT(ADDRESS(ROW(),COLUMN($DV19)+MATCH(DK$16,BQ19:BW19,0)+6,1,1),TRUE),0))</f>
        <v>0</v>
      </c>
      <c r="DL19" s="558">
        <f ca="1">SUM(IFERROR(INDIRECT(ADDRESS(ROW(),COLUMN($DV19)+MATCH(DL$16,BK19:BP19,0),1,1),TRUE),0),IFERROR(INDIRECT(ADDRESS(ROW(),COLUMN($DV19)+MATCH(DL$16,BQ19:BW19,0)+6,1,1),TRUE),0))</f>
        <v>0</v>
      </c>
      <c r="DM19" s="559">
        <f ca="1">SUM(IFERROR(INDIRECT(ADDRESS(ROW(),COLUMN($DV19)+MATCH(DM$16,BK19:BP19,0),1,1),TRUE),0),IFERROR(INDIRECT(ADDRESS(ROW(),COLUMN($DV19)+MATCH(DM$16,BQ19:BW19,0)+6,1,1),TRUE),0))</f>
        <v>0</v>
      </c>
      <c r="DN19" s="560">
        <f ca="1">SUM(IFERROR(INDIRECT(ADDRESS(ROW(),COLUMN($DV19)+MATCH(DN$16,BK19:BP19,0),1,1),TRUE),0),IFERROR(INDIRECT(ADDRESS(ROW(),COLUMN($DV19)+MATCH(DN$16,BQ19:BW19,0)+6,1,1),TRUE),0))</f>
        <v>0</v>
      </c>
      <c r="DO19" s="561">
        <f ca="1">SUM(IFERROR(INDIRECT(ADDRESS(ROW(),COLUMN($DV19)+MATCH(DO$16,BK19:BP19,0),1,1),TRUE),0),IFERROR(INDIRECT(ADDRESS(ROW(),COLUMN($DV19)+MATCH(DO$16,BQ19:BW19,0)+6,1,1),TRUE),0))</f>
        <v>0</v>
      </c>
      <c r="DP19" s="562">
        <f ca="1">SUM(IFERROR(INDIRECT(ADDRESS(ROW(),COLUMN($DV19)+MATCH(DP$16,BK19:BP19,0),1,1),TRUE),0),IFERROR(INDIRECT(ADDRESS(ROW(),COLUMN($DV19)+MATCH(DP$16,BQ19:BW19,0)+6,1,1),TRUE),0))</f>
        <v>0</v>
      </c>
      <c r="DQ19" s="563">
        <f ca="1">SUM(IFERROR(INDIRECT(ADDRESS(ROW(),COLUMN($DV19)+MATCH(DQ$16,BK19:BP19,0),1,1),TRUE),0),IFERROR(INDIRECT(ADDRESS(ROW(),COLUMN($DV19)+MATCH(DQ$16,BQ19:BW19,0)+6,1,1),TRUE),0))</f>
        <v>0</v>
      </c>
      <c r="DR19" s="564">
        <f ca="1">SUM(IFERROR(INDIRECT(ADDRESS(ROW(),COLUMN($DV19)+MATCH(DR$16,BK19:BP19,0),1,1),TRUE),0),IFERROR(INDIRECT(ADDRESS(ROW(),COLUMN($DV19)+MATCH(DR$16,BQ19:BW19,0)+6,1,1),TRUE),0))</f>
        <v>0</v>
      </c>
      <c r="DS19" s="565">
        <f ca="1">SUM(IFERROR(INDIRECT(ADDRESS(ROW(),COLUMN($DV19)+MATCH(DS$16,BK19:BP19,0),1,1),TRUE),0),IFERROR(INDIRECT(ADDRESS(ROW(),COLUMN($DV19)+MATCH(DS$16,BQ19:BW19,0)+6,1,1),TRUE),0))</f>
        <v>0</v>
      </c>
      <c r="DT19" s="566">
        <f ca="1">SUM(IFERROR(INDIRECT(ADDRESS(ROW(),COLUMN($DV19)+MATCH(DT$16,BK19:BP19,0),1,1),TRUE),0),IFERROR(INDIRECT(ADDRESS(ROW(),COLUMN($DV19)+MATCH(DT$16,BQ19:BW19,0)+6,1,1),TRUE),0))</f>
        <v>0</v>
      </c>
      <c r="DW19" s="674" t="str">
        <f si="3" t="shared"/>
        <v/>
      </c>
      <c r="DX19" s="675" t="str">
        <f si="3" t="shared"/>
        <v/>
      </c>
      <c r="DY19" s="676" t="str">
        <f si="3" t="shared"/>
        <v/>
      </c>
      <c r="DZ19" s="677" t="str">
        <f si="3" t="shared"/>
        <v/>
      </c>
      <c r="EA19" s="678" t="str">
        <f si="3" t="shared"/>
        <v/>
      </c>
      <c r="EB19" s="679" t="str">
        <f si="3" t="shared"/>
        <v/>
      </c>
      <c r="EC19" s="700" t="str">
        <f si="4" t="shared"/>
        <v/>
      </c>
      <c r="ED19" s="701" t="str">
        <f si="4" t="shared"/>
        <v/>
      </c>
      <c r="EE19" s="702" t="str">
        <f si="4" t="shared"/>
        <v/>
      </c>
      <c r="EF19" s="703" t="str">
        <f si="4" t="shared"/>
        <v/>
      </c>
      <c r="EG19" s="704" t="str">
        <f si="4" t="shared"/>
        <v/>
      </c>
      <c r="EH19" s="705" t="str">
        <f si="4" t="shared"/>
        <v/>
      </c>
      <c r="EI19" s="706" t="str">
        <f si="4" t="shared"/>
        <v/>
      </c>
      <c r="EM19">
        <v>3</v>
      </c>
      <c r="EN19" s="718" t="str">
        <f>IF(ISBLANK(CH$2),"",CH$2)</f>
        <v>Yes</v>
      </c>
      <c r="EO19" s="760" t="str">
        <f>IF(OR(CH$2="J-ML",CH$2="J-S",CH$2="J-Z"),CH$4,"")</f>
        <v/>
      </c>
      <c r="EP19" s="802" t="str">
        <f>IF(EN$19="","",IF(EN$19="J-ML",1,IF(EN$19="J-S",2,IF(EN$19="J-Z",3,""))))</f>
        <v/>
      </c>
      <c r="EQ19" s="844">
        <f>IF(OR(EP$19=1,EP$19=2,EP$19=3),CE6,0)</f>
        <v>0</v>
      </c>
    </row>
    <row r="20" spans="1:147" x14ac:dyDescent="0.2">
      <c r="A20" s="131" t="s">
        <v>88</v>
      </c>
      <c r="B20" s="132" t="s">
        <v>125</v>
      </c>
      <c r="C20" s="133" t="s">
        <v>102</v>
      </c>
      <c r="D20">
        <f>VLOOKUP($B20,InputQuantities!$B$15:$R$18,10,FALSE)</f>
        <v>81.5625</v>
      </c>
      <c r="E20">
        <f>VLOOKUP($B20,InputQuantities!$B$15:$R$18,3,FALSE)</f>
        <v>2</v>
      </c>
      <c r="F20">
        <f ca="1">IF(G20&lt;&gt;"X",,G20)</f>
        <v>0</v>
      </c>
      <c r="G20" s="215">
        <f ca="1">IF(INDIRECT(ADDRESS(7,ROUNDUP(4,0),4,1,"locationMatrix"))&lt;&gt;"X",INDIRECT(ADDRESS(7,ROUNDUP(4,0),4,1,"locationMatrix"))*-1,"X")</f>
        <v>-5</v>
      </c>
      <c r="H20">
        <f ca="1">IF(I20&lt;&gt;"X",,I20)</f>
        <v>0</v>
      </c>
      <c r="I20" s="216">
        <f ca="1">IF(INDIRECT(ADDRESS(7,ROUNDUP(5,0),4,1,"locationMatrix"))&lt;&gt;"X",INDIRECT(ADDRESS(7,ROUNDUP(5,0),4,1,"locationMatrix"))*-1,"X")</f>
        <v>-5</v>
      </c>
      <c r="J20">
        <f ca="1">IF(K20&lt;&gt;"X",,K20)</f>
        <v>0</v>
      </c>
      <c r="K20" s="217">
        <f ca="1">IF(INDIRECT(ADDRESS(7,ROUNDUP(6,0),4,1,"locationMatrix"))&lt;&gt;"X",INDIRECT(ADDRESS(7,ROUNDUP(6,0),4,1,"locationMatrix"))*-1,"X")</f>
        <v>-5</v>
      </c>
      <c r="L20">
        <f ca="1">IF(M20&lt;&gt;"X",,M20)</f>
        <v>0</v>
      </c>
      <c r="M20" s="218">
        <f ca="1">IF(INDIRECT(ADDRESS(7,ROUNDUP(7,0),4,1,"locationMatrix"))&lt;&gt;"X",INDIRECT(ADDRESS(7,ROUNDUP(7,0),4,1,"locationMatrix"))*-1,"X")</f>
        <v>-5</v>
      </c>
      <c r="N20">
        <f ca="1">IF(O20&lt;&gt;"X",,O20)</f>
        <v>0</v>
      </c>
      <c r="O20" s="219">
        <f ca="1">IF(INDIRECT(ADDRESS(7,ROUNDUP(8,0),4,1,"locationMatrix"))&lt;&gt;"X",INDIRECT(ADDRESS(7,ROUNDUP(8,0),4,1,"locationMatrix"))*-1,"X")</f>
        <v>-5</v>
      </c>
      <c r="P20">
        <f ca="1">IF(Q20&lt;&gt;"X",,Q20)</f>
        <v>0</v>
      </c>
      <c r="Q20" s="220">
        <f ca="1">IF(INDIRECT(ADDRESS(7,ROUNDUP(9,0),4,1,"locationMatrix"))&lt;&gt;"X",INDIRECT(ADDRESS(7,ROUNDUP(9,0),4,1,"locationMatrix"))*-1,"X")</f>
        <v>-5</v>
      </c>
      <c r="R20">
        <f ca="1">IF(S20&lt;&gt;"X",,S20)</f>
        <v>0</v>
      </c>
      <c r="S20" s="221">
        <f ca="1">IF(INDIRECT(ADDRESS(7,ROUNDUP(10,0),4,1,"locationMatrix"))&lt;&gt;"X",INDIRECT(ADDRESS(7,ROUNDUP(10,0),4,1,"locationMatrix"))*-1,"X")</f>
        <v>-5</v>
      </c>
      <c r="T20">
        <f ca="1">IF(U20&lt;&gt;"X",,U20)</f>
        <v>0</v>
      </c>
      <c r="U20" s="222">
        <f ca="1">IF(INDIRECT(ADDRESS(7,ROUNDUP(11,0),4,1,"locationMatrix"))&lt;&gt;"X",INDIRECT(ADDRESS(7,ROUNDUP(11,0),4,1,"locationMatrix"))*-1,"X")</f>
        <v>-5</v>
      </c>
      <c r="V20">
        <f ca="1">IF(W20&lt;&gt;"X",,W20)</f>
        <v>0</v>
      </c>
      <c r="W20" s="223">
        <f ca="1">IF(INDIRECT(ADDRESS(7,ROUNDUP(12,0),4,1,"locationMatrix"))&lt;&gt;"X",INDIRECT(ADDRESS(7,ROUNDUP(12,0),4,1,"locationMatrix"))*-1,"X")</f>
        <v>-5</v>
      </c>
      <c r="X20">
        <f ca="1">IF(Y20&lt;&gt;"X",,Y20)</f>
        <v>0</v>
      </c>
      <c r="Y20" s="224">
        <f ca="1">IF(INDIRECT(ADDRESS(7,ROUNDUP(13,0),4,1,"locationMatrix"))&lt;&gt;"X",INDIRECT(ADDRESS(7,ROUNDUP(13,0),4,1,"locationMatrix"))*-1,"X")</f>
        <v>-12</v>
      </c>
      <c r="Z20">
        <f ca="1">IF(AA20&lt;&gt;"X",,AA20)</f>
        <v>0</v>
      </c>
      <c r="AA20" s="225">
        <f ca="1">IF(INDIRECT(ADDRESS(7,ROUNDUP(14,0),4,1,"locationMatrix"))&lt;&gt;"X",INDIRECT(ADDRESS(7,ROUNDUP(14,0),4,1,"locationMatrix"))*-1,"X")</f>
        <v>-12</v>
      </c>
      <c r="AB20">
        <f ca="1">IF(AC20&lt;&gt;"X",,AC20)</f>
        <v>0</v>
      </c>
      <c r="AC20" s="226">
        <f ca="1">IF(INDIRECT(ADDRESS(7,ROUNDUP(15,0),4,1,"locationMatrix"))&lt;&gt;"X",INDIRECT(ADDRESS(7,ROUNDUP(15,0),4,1,"locationMatrix"))*-1,"X")</f>
        <v>-12</v>
      </c>
      <c r="AD20">
        <f ca="1">IF(AE20&lt;&gt;"X",,AE20)</f>
        <v>0</v>
      </c>
      <c r="AE20" s="227">
        <f ca="1">IF(INDIRECT(ADDRESS(7,ROUNDUP(16,0),4,1,"locationMatrix"))&lt;&gt;"X",INDIRECT(ADDRESS(7,ROUNDUP(16,0),4,1,"locationMatrix"))*-1,"X")</f>
        <v>-12</v>
      </c>
      <c r="AF20">
        <f ca="1">IF(AG20&lt;&gt;"X",,AG20)</f>
        <v>0</v>
      </c>
      <c r="AG20" s="228">
        <f ca="1">IF(INDIRECT(ADDRESS(7,ROUNDUP(17,0),4,1,"locationMatrix"))&lt;&gt;"X",INDIRECT(ADDRESS(7,ROUNDUP(17,0),4,1,"locationMatrix"))*-1,"X")</f>
        <v>-12</v>
      </c>
      <c r="AH20">
        <f ca="1">IF(AI20&lt;&gt;"X",,AI20)</f>
        <v>0</v>
      </c>
      <c r="AI20" s="229">
        <f ca="1">IF(INDIRECT(ADDRESS(7,ROUNDUP(18,0),4,1,"locationMatrix"))&lt;&gt;"X",INDIRECT(ADDRESS(7,ROUNDUP(18,0),4,1,"locationMatrix"))*-1,"X")</f>
        <v>-12</v>
      </c>
      <c r="AJ20">
        <f ca="1">IF(AK20&lt;&gt;"X",,AK20)</f>
        <v>0</v>
      </c>
      <c r="AK20" s="230">
        <f ca="1">IF(INDIRECT(ADDRESS(7,ROUNDUP(19,0),4,1,"locationMatrix"))&lt;&gt;"X",INDIRECT(ADDRESS(7,ROUNDUP(19,0),4,1,"locationMatrix"))*-1,"X")</f>
        <v>-12</v>
      </c>
      <c r="AL20">
        <f ca="1">IF(AM20&lt;&gt;"X",,AM20)</f>
        <v>0</v>
      </c>
      <c r="AM20" s="231">
        <f ca="1">IF(INDIRECT(ADDRESS(7,ROUNDUP(20,0),4,1,"locationMatrix"))&lt;&gt;"X",INDIRECT(ADDRESS(7,ROUNDUP(20,0),4,1,"locationMatrix"))*-1,"X")</f>
        <v>-12</v>
      </c>
      <c r="AN20">
        <f ca="1">IF(AO20&lt;&gt;"X",,AO20)</f>
        <v>0</v>
      </c>
      <c r="AO20" s="232">
        <f ca="1">IF(INDIRECT(ADDRESS(7,ROUNDUP(21,0),4,1,"locationMatrix"))&lt;&gt;"X",INDIRECT(ADDRESS(7,ROUNDUP(21,0),4,1,"locationMatrix"))*-1,"X")</f>
        <v>-12</v>
      </c>
      <c r="AP20">
        <f ca="1">IF(AQ20&lt;&gt;"X",,AQ20)</f>
        <v>0</v>
      </c>
      <c r="AQ20" s="233">
        <f ca="1">IF(INDIRECT(ADDRESS(7,ROUNDUP(22,0),4,1,"locationMatrix"))&lt;&gt;"X",INDIRECT(ADDRESS(7,ROUNDUP(22,0),4,1,"locationMatrix"))*-1,"X")</f>
        <v>-12</v>
      </c>
      <c r="AR20">
        <f ca="1">IF(AS20&lt;&gt;"X",,AS20)</f>
        <v>0</v>
      </c>
      <c r="AS20" s="234">
        <f ca="1">IF(INDIRECT(ADDRESS(7,ROUNDUP(23,0),4,1,"locationMatrix"))&lt;&gt;"X",INDIRECT(ADDRESS(7,ROUNDUP(23,0),4,1,"locationMatrix"))*-1,"X")</f>
        <v>-12</v>
      </c>
      <c r="AT20">
        <f ca="1">IF(AU20&lt;&gt;"X",,AU20)</f>
        <v>0</v>
      </c>
      <c r="AU20" s="235">
        <f ca="1">IF(INDIRECT(ADDRESS(7,ROUNDUP(24,0),4,1,"locationMatrix"))&lt;&gt;"X",INDIRECT(ADDRESS(7,ROUNDUP(24,0),4,1,"locationMatrix"))*-1,"X")</f>
        <v>-12</v>
      </c>
      <c r="AV20">
        <f ca="1">IF(AW20&lt;&gt;"X",,AW20)</f>
        <v>0</v>
      </c>
      <c r="AW20" s="236">
        <f ca="1">IF(INDIRECT(ADDRESS(7,ROUNDUP(25,0),4,1,"locationMatrix"))&lt;&gt;"X",INDIRECT(ADDRESS(7,ROUNDUP(25,0),4,1,"locationMatrix"))*-1,"X")</f>
        <v>-12</v>
      </c>
      <c r="AX20">
        <f ca="1">IF(AY20&lt;&gt;"X",,AY20)</f>
        <v>0</v>
      </c>
      <c r="AY20" s="237">
        <f ca="1">IF(INDIRECT(ADDRESS(7,ROUNDUP(26,0),4,1,"locationMatrix"))&lt;&gt;"X",INDIRECT(ADDRESS(7,ROUNDUP(26,0),4,1,"locationMatrix"))*-1,"X")</f>
        <v>-12</v>
      </c>
      <c r="AZ20">
        <f ca="1">IF(BA20&lt;&gt;"X",,BA20)</f>
        <v>0</v>
      </c>
      <c r="BA20" s="238">
        <f ca="1">IF(INDIRECT(ADDRESS(7,ROUNDUP(27,0),4,1,"locationMatrix"))&lt;&gt;"X",INDIRECT(ADDRESS(7,ROUNDUP(27,0),4,1,"locationMatrix"))*-1,"X")</f>
        <v>-12</v>
      </c>
      <c r="BB20">
        <f ca="1">IF(BC20&lt;&gt;"X",,BC20)</f>
        <v>0</v>
      </c>
      <c r="BC20" s="239">
        <f ca="1">IF(INDIRECT(ADDRESS(7,ROUNDUP(28,0),4,1,"locationMatrix"))&lt;&gt;"X",INDIRECT(ADDRESS(7,ROUNDUP(28,0),4,1,"locationMatrix"))*-1,"X")</f>
        <v>-12</v>
      </c>
      <c r="BD20">
        <f ca="1">IF(BE20&lt;&gt;"X",,BE20)</f>
        <v>0</v>
      </c>
      <c r="BE20" s="240">
        <f ca="1">IF(INDIRECT(ADDRESS(7,ROUNDUP(29,0),4,1,"locationMatrix"))&lt;&gt;"X",INDIRECT(ADDRESS(7,ROUNDUP(29,0),4,1,"locationMatrix"))*-1,"X")</f>
        <v>-12</v>
      </c>
      <c r="BF20">
        <f ca="1">IF(BG20&lt;&gt;"X",,BG20)</f>
        <v>0</v>
      </c>
      <c r="BG20" s="241">
        <f ca="1">IF(INDIRECT(ADDRESS(7,ROUNDUP(30,0),4,1,"locationMatrix"))&lt;&gt;"X",INDIRECT(ADDRESS(7,ROUNDUP(30,0),4,1,"locationMatrix"))*-1,"X")</f>
        <v>-12</v>
      </c>
      <c r="BH20" s="246">
        <f ca="1">SUMIF(F20:BG20,"&gt;0",F20:BG20)</f>
        <v>0</v>
      </c>
      <c r="BI20" s="251">
        <f ca="1">ROUNDUP(BJ20/CC$4/E20,0)*E20</f>
        <v>0</v>
      </c>
      <c r="BJ20" s="256">
        <f ca="1">BH20/D20*E20*CC$4</f>
        <v>0</v>
      </c>
      <c r="BX20" s="261">
        <f ca="1">IF(BH20&gt;D20,D20,BH20)</f>
        <v>0</v>
      </c>
      <c r="BY20" s="266">
        <f ca="1">IF(BH20&gt;D20,BH20-BX20,0)</f>
        <v>0</v>
      </c>
      <c r="BZ20" s="271">
        <f>COUNTIF(BK20:BP20,"?*")</f>
        <v>0</v>
      </c>
      <c r="CA20" s="276">
        <f>COUNTIF(BQ20:BW20,"?*")</f>
        <v>0</v>
      </c>
      <c r="CF20" s="567">
        <f ca="1">SUM(IFERROR(INDIRECT(ADDRESS(ROW(),COLUMN($DV20)+MATCH(CF$16,BK20:BP20,0),1,1),TRUE),0),IFERROR(INDIRECT(ADDRESS(ROW(),COLUMN($DV20)+MATCH(CF$16,BQ20:BW20,0)+6,1,1),TRUE),0))</f>
        <v>0</v>
      </c>
      <c r="CG20" s="568">
        <f ca="1">SUM(IFERROR(INDIRECT(ADDRESS(ROW(),COLUMN($DV20)+MATCH(CG$16,BK20:BP20,0),1,1),TRUE),0),IFERROR(INDIRECT(ADDRESS(ROW(),COLUMN($DV20)+MATCH(CG$16,BQ20:BW20,0)+6,1,1),TRUE),0))</f>
        <v>0</v>
      </c>
      <c r="CH20" s="569">
        <f ca="1">SUM(IFERROR(INDIRECT(ADDRESS(ROW(),COLUMN($DV20)+MATCH(CH$16,BK20:BP20,0),1,1),TRUE),0),IFERROR(INDIRECT(ADDRESS(ROW(),COLUMN($DV20)+MATCH(CH$16,BQ20:BW20,0)+6,1,1),TRUE),0))</f>
        <v>0</v>
      </c>
      <c r="CI20" s="570">
        <f ca="1">SUM(IFERROR(INDIRECT(ADDRESS(ROW(),COLUMN($DV20)+MATCH(CI$16,BK20:BP20,0),1,1),TRUE),0),IFERROR(INDIRECT(ADDRESS(ROW(),COLUMN($DV20)+MATCH(CI$16,BQ20:BW20,0)+6,1,1),TRUE),0))</f>
        <v>0</v>
      </c>
      <c r="CJ20" s="571">
        <f ca="1">SUM(IFERROR(INDIRECT(ADDRESS(ROW(),COLUMN($DV20)+MATCH(CJ$16,BK20:BP20,0),1,1),TRUE),0),IFERROR(INDIRECT(ADDRESS(ROW(),COLUMN($DV20)+MATCH(CJ$16,BQ20:BW20,0)+6,1,1),TRUE),0))</f>
        <v>0</v>
      </c>
      <c r="CK20" s="572">
        <f ca="1">SUM(IFERROR(INDIRECT(ADDRESS(ROW(),COLUMN($DV20)+MATCH(CK$16,BK20:BP20,0),1,1),TRUE),0),IFERROR(INDIRECT(ADDRESS(ROW(),COLUMN($DV20)+MATCH(CK$16,BQ20:BW20,0)+6,1,1),TRUE),0))</f>
        <v>0</v>
      </c>
      <c r="CL20" s="573">
        <f ca="1">SUM(IFERROR(INDIRECT(ADDRESS(ROW(),COLUMN($DV20)+MATCH(CL$16,BK20:BP20,0),1,1),TRUE),0),IFERROR(INDIRECT(ADDRESS(ROW(),COLUMN($DV20)+MATCH(CL$16,BQ20:BW20,0)+6,1,1),TRUE),0))</f>
        <v>0</v>
      </c>
      <c r="CM20" s="574">
        <f ca="1">SUM(IFERROR(INDIRECT(ADDRESS(ROW(),COLUMN($DV20)+MATCH(CM$16,BK20:BP20,0),1,1),TRUE),0),IFERROR(INDIRECT(ADDRESS(ROW(),COLUMN($DV20)+MATCH(CM$16,BQ20:BW20,0)+6,1,1),TRUE),0))</f>
        <v>0</v>
      </c>
      <c r="CN20" s="575">
        <f ca="1">SUM(IFERROR(INDIRECT(ADDRESS(ROW(),COLUMN($DV20)+MATCH(CN$16,BK20:BP20,0),1,1),TRUE),0),IFERROR(INDIRECT(ADDRESS(ROW(),COLUMN($DV20)+MATCH(CN$16,BQ20:BW20,0)+6,1,1),TRUE),0))</f>
        <v>0</v>
      </c>
      <c r="CO20" s="576">
        <f ca="1">SUM(IFERROR(INDIRECT(ADDRESS(ROW(),COLUMN($DV20)+MATCH(CO$16,BK20:BP20,0),1,1),TRUE),0),IFERROR(INDIRECT(ADDRESS(ROW(),COLUMN($DV20)+MATCH(CO$16,BQ20:BW20,0)+6,1,1),TRUE),0))</f>
        <v>0</v>
      </c>
      <c r="CP20" s="577">
        <f ca="1">SUM(IFERROR(INDIRECT(ADDRESS(ROW(),COLUMN($DV20)+MATCH(CP$16,BK20:BP20,0),1,1),TRUE),0),IFERROR(INDIRECT(ADDRESS(ROW(),COLUMN($DV20)+MATCH(CP$16,BQ20:BW20,0)+6,1,1),TRUE),0))</f>
        <v>0</v>
      </c>
      <c r="CQ20" s="578">
        <f ca="1">SUM(IFERROR(INDIRECT(ADDRESS(ROW(),COLUMN($DV20)+MATCH(CQ$16,BK20:BP20,0),1,1),TRUE),0),IFERROR(INDIRECT(ADDRESS(ROW(),COLUMN($DV20)+MATCH(CQ$16,BQ20:BW20,0)+6,1,1),TRUE),0))</f>
        <v>0</v>
      </c>
      <c r="CR20" s="579">
        <f ca="1">SUM(IFERROR(INDIRECT(ADDRESS(ROW(),COLUMN($DV20)+MATCH(CR$16,BK20:BP20,0),1,1),TRUE),0),IFERROR(INDIRECT(ADDRESS(ROW(),COLUMN($DV20)+MATCH(CR$16,BQ20:BW20,0)+6,1,1),TRUE),0))</f>
        <v>0</v>
      </c>
      <c r="CS20" s="580">
        <f ca="1">SUM(IFERROR(INDIRECT(ADDRESS(ROW(),COLUMN($DV20)+MATCH(CS$16,BK20:BP20,0),1,1),TRUE),0),IFERROR(INDIRECT(ADDRESS(ROW(),COLUMN($DV20)+MATCH(CS$16,BQ20:BW20,0)+6,1,1),TRUE),0))</f>
        <v>0</v>
      </c>
      <c r="CT20" s="581">
        <f ca="1">SUM(IFERROR(INDIRECT(ADDRESS(ROW(),COLUMN($DV20)+MATCH(CT$16,BK20:BP20,0),1,1),TRUE),0),IFERROR(INDIRECT(ADDRESS(ROW(),COLUMN($DV20)+MATCH(CT$16,BQ20:BW20,0)+6,1,1),TRUE),0))</f>
        <v>0</v>
      </c>
      <c r="CU20" s="582">
        <f ca="1">SUM(IFERROR(INDIRECT(ADDRESS(ROW(),COLUMN($DV20)+MATCH(CU$16,BK20:BP20,0),1,1),TRUE),0),IFERROR(INDIRECT(ADDRESS(ROW(),COLUMN($DV20)+MATCH(CU$16,BQ20:BW20,0)+6,1,1),TRUE),0))</f>
        <v>0</v>
      </c>
      <c r="CV20" s="583">
        <f ca="1">SUM(IFERROR(INDIRECT(ADDRESS(ROW(),COLUMN($DV20)+MATCH(CV$16,BK20:BP20,0),1,1),TRUE),0),IFERROR(INDIRECT(ADDRESS(ROW(),COLUMN($DV20)+MATCH(CV$16,BQ20:BW20,0)+6,1,1),TRUE),0))</f>
        <v>0</v>
      </c>
      <c r="CW20" s="584">
        <f ca="1">SUM(IFERROR(INDIRECT(ADDRESS(ROW(),COLUMN($DV20)+MATCH(CW$16,BK20:BP20,0),1,1),TRUE),0),IFERROR(INDIRECT(ADDRESS(ROW(),COLUMN($DV20)+MATCH(CW$16,BQ20:BW20,0)+6,1,1),TRUE),0))</f>
        <v>0</v>
      </c>
      <c r="CX20" s="585">
        <f ca="1">SUM(IFERROR(INDIRECT(ADDRESS(ROW(),COLUMN($DV20)+MATCH(CX$16,BK20:BP20,0),1,1),TRUE),0),IFERROR(INDIRECT(ADDRESS(ROW(),COLUMN($DV20)+MATCH(CX$16,BQ20:BW20,0)+6,1,1),TRUE),0))</f>
        <v>0</v>
      </c>
      <c r="CY20" s="586">
        <f ca="1">SUM(IFERROR(INDIRECT(ADDRESS(ROW(),COLUMN($DV20)+MATCH(CY$16,BK20:BP20,0),1,1),TRUE),0),IFERROR(INDIRECT(ADDRESS(ROW(),COLUMN($DV20)+MATCH(CY$16,BQ20:BW20,0)+6,1,1),TRUE),0))</f>
        <v>0</v>
      </c>
      <c r="CZ20" s="587">
        <f ca="1">SUM(IFERROR(INDIRECT(ADDRESS(ROW(),COLUMN($DV20)+MATCH(CZ$16,BK20:BP20,0),1,1),TRUE),0),IFERROR(INDIRECT(ADDRESS(ROW(),COLUMN($DV20)+MATCH(CZ$16,BQ20:BW20,0)+6,1,1),TRUE),0))</f>
        <v>0</v>
      </c>
      <c r="DA20" s="588">
        <f ca="1">SUM(IFERROR(INDIRECT(ADDRESS(ROW(),COLUMN($DV20)+MATCH(DA$16,BK20:BP20,0),1,1),TRUE),0),IFERROR(INDIRECT(ADDRESS(ROW(),COLUMN($DV20)+MATCH(DA$16,BQ20:BW20,0)+6,1,1),TRUE),0))</f>
        <v>0</v>
      </c>
      <c r="DB20" s="589">
        <f ca="1">SUM(IFERROR(INDIRECT(ADDRESS(ROW(),COLUMN($DV20)+MATCH(DB$16,BK20:BP20,0),1,1),TRUE),0),IFERROR(INDIRECT(ADDRESS(ROW(),COLUMN($DV20)+MATCH(DB$16,BQ20:BW20,0)+6,1,1),TRUE),0))</f>
        <v>0</v>
      </c>
      <c r="DC20" s="590">
        <f ca="1">SUM(IFERROR(INDIRECT(ADDRESS(ROW(),COLUMN($DV20)+MATCH(DC$16,BK20:BP20,0),1,1),TRUE),0),IFERROR(INDIRECT(ADDRESS(ROW(),COLUMN($DV20)+MATCH(DC$16,BQ20:BW20,0)+6,1,1),TRUE),0))</f>
        <v>0</v>
      </c>
      <c r="DD20" s="591">
        <f ca="1">SUM(IFERROR(INDIRECT(ADDRESS(ROW(),COLUMN($DV20)+MATCH(DD$16,BK20:BP20,0),1,1),TRUE),0),IFERROR(INDIRECT(ADDRESS(ROW(),COLUMN($DV20)+MATCH(DD$16,BQ20:BW20,0)+6,1,1),TRUE),0))</f>
        <v>0</v>
      </c>
      <c r="DE20" s="592">
        <f ca="1">SUM(IFERROR(INDIRECT(ADDRESS(ROW(),COLUMN($DV20)+MATCH(DE$16,BK20:BP20,0),1,1),TRUE),0),IFERROR(INDIRECT(ADDRESS(ROW(),COLUMN($DV20)+MATCH(DE$16,BQ20:BW20,0)+6,1,1),TRUE),0))</f>
        <v>0</v>
      </c>
      <c r="DF20" s="593">
        <f ca="1">SUM(IFERROR(INDIRECT(ADDRESS(ROW(),COLUMN($DV20)+MATCH(DF$16,BK20:BP20,0),1,1),TRUE),0),IFERROR(INDIRECT(ADDRESS(ROW(),COLUMN($DV20)+MATCH(DF$16,BQ20:BW20,0)+6,1,1),TRUE),0))</f>
        <v>0</v>
      </c>
      <c r="DG20" s="594">
        <f ca="1">SUM(IFERROR(INDIRECT(ADDRESS(ROW(),COLUMN($DV20)+MATCH(DG$16,BK20:BP20,0),1,1),TRUE),0),IFERROR(INDIRECT(ADDRESS(ROW(),COLUMN($DV20)+MATCH(DG$16,BQ20:BW20,0)+6,1,1),TRUE),0))</f>
        <v>0</v>
      </c>
      <c r="DH20" s="595">
        <f ca="1">SUM(IFERROR(INDIRECT(ADDRESS(ROW(),COLUMN($DV20)+MATCH(DH$16,BK20:BP20,0),1,1),TRUE),0),IFERROR(INDIRECT(ADDRESS(ROW(),COLUMN($DV20)+MATCH(DH$16,BQ20:BW20,0)+6,1,1),TRUE),0))</f>
        <v>0</v>
      </c>
      <c r="DI20" s="596">
        <f ca="1">SUM(IFERROR(INDIRECT(ADDRESS(ROW(),COLUMN($DV20)+MATCH(DI$16,BK20:BP20,0),1,1),TRUE),0),IFERROR(INDIRECT(ADDRESS(ROW(),COLUMN($DV20)+MATCH(DI$16,BQ20:BW20,0)+6,1,1),TRUE),0))</f>
        <v>0</v>
      </c>
      <c r="DJ20" s="597">
        <f ca="1">SUM(IFERROR(INDIRECT(ADDRESS(ROW(),COLUMN($DV20)+MATCH(DJ$16,BK20:BP20,0),1,1),TRUE),0),IFERROR(INDIRECT(ADDRESS(ROW(),COLUMN($DV20)+MATCH(DJ$16,BQ20:BW20,0)+6,1,1),TRUE),0))</f>
        <v>0</v>
      </c>
      <c r="DK20" s="598">
        <f ca="1">SUM(IFERROR(INDIRECT(ADDRESS(ROW(),COLUMN($DV20)+MATCH(DK$16,BK20:BP20,0),1,1),TRUE),0),IFERROR(INDIRECT(ADDRESS(ROW(),COLUMN($DV20)+MATCH(DK$16,BQ20:BW20,0)+6,1,1),TRUE),0))</f>
        <v>0</v>
      </c>
      <c r="DL20" s="599">
        <f ca="1">SUM(IFERROR(INDIRECT(ADDRESS(ROW(),COLUMN($DV20)+MATCH(DL$16,BK20:BP20,0),1,1),TRUE),0),IFERROR(INDIRECT(ADDRESS(ROW(),COLUMN($DV20)+MATCH(DL$16,BQ20:BW20,0)+6,1,1),TRUE),0))</f>
        <v>0</v>
      </c>
      <c r="DM20" s="600">
        <f ca="1">SUM(IFERROR(INDIRECT(ADDRESS(ROW(),COLUMN($DV20)+MATCH(DM$16,BK20:BP20,0),1,1),TRUE),0),IFERROR(INDIRECT(ADDRESS(ROW(),COLUMN($DV20)+MATCH(DM$16,BQ20:BW20,0)+6,1,1),TRUE),0))</f>
        <v>0</v>
      </c>
      <c r="DN20" s="601">
        <f ca="1">SUM(IFERROR(INDIRECT(ADDRESS(ROW(),COLUMN($DV20)+MATCH(DN$16,BK20:BP20,0),1,1),TRUE),0),IFERROR(INDIRECT(ADDRESS(ROW(),COLUMN($DV20)+MATCH(DN$16,BQ20:BW20,0)+6,1,1),TRUE),0))</f>
        <v>0</v>
      </c>
      <c r="DO20" s="602">
        <f ca="1">SUM(IFERROR(INDIRECT(ADDRESS(ROW(),COLUMN($DV20)+MATCH(DO$16,BK20:BP20,0),1,1),TRUE),0),IFERROR(INDIRECT(ADDRESS(ROW(),COLUMN($DV20)+MATCH(DO$16,BQ20:BW20,0)+6,1,1),TRUE),0))</f>
        <v>0</v>
      </c>
      <c r="DP20" s="603">
        <f ca="1">SUM(IFERROR(INDIRECT(ADDRESS(ROW(),COLUMN($DV20)+MATCH(DP$16,BK20:BP20,0),1,1),TRUE),0),IFERROR(INDIRECT(ADDRESS(ROW(),COLUMN($DV20)+MATCH(DP$16,BQ20:BW20,0)+6,1,1),TRUE),0))</f>
        <v>0</v>
      </c>
      <c r="DQ20" s="604">
        <f ca="1">SUM(IFERROR(INDIRECT(ADDRESS(ROW(),COLUMN($DV20)+MATCH(DQ$16,BK20:BP20,0),1,1),TRUE),0),IFERROR(INDIRECT(ADDRESS(ROW(),COLUMN($DV20)+MATCH(DQ$16,BQ20:BW20,0)+6,1,1),TRUE),0))</f>
        <v>0</v>
      </c>
      <c r="DR20" s="605">
        <f ca="1">SUM(IFERROR(INDIRECT(ADDRESS(ROW(),COLUMN($DV20)+MATCH(DR$16,BK20:BP20,0),1,1),TRUE),0),IFERROR(INDIRECT(ADDRESS(ROW(),COLUMN($DV20)+MATCH(DR$16,BQ20:BW20,0)+6,1,1),TRUE),0))</f>
        <v>0</v>
      </c>
      <c r="DS20" s="606">
        <f ca="1">SUM(IFERROR(INDIRECT(ADDRESS(ROW(),COLUMN($DV20)+MATCH(DS$16,BK20:BP20,0),1,1),TRUE),0),IFERROR(INDIRECT(ADDRESS(ROW(),COLUMN($DV20)+MATCH(DS$16,BQ20:BW20,0)+6,1,1),TRUE),0))</f>
        <v>0</v>
      </c>
      <c r="DT20" s="607">
        <f ca="1">SUM(IFERROR(INDIRECT(ADDRESS(ROW(),COLUMN($DV20)+MATCH(DT$16,BK20:BP20,0),1,1),TRUE),0),IFERROR(INDIRECT(ADDRESS(ROW(),COLUMN($DV20)+MATCH(DT$16,BQ20:BW20,0)+6,1,1),TRUE),0))</f>
        <v>0</v>
      </c>
      <c r="DW20" s="680" t="str">
        <f si="3" t="shared"/>
        <v/>
      </c>
      <c r="DX20" s="681" t="str">
        <f si="3" t="shared"/>
        <v/>
      </c>
      <c r="DY20" s="682" t="str">
        <f si="3" t="shared"/>
        <v/>
      </c>
      <c r="DZ20" s="683" t="str">
        <f si="3" t="shared"/>
        <v/>
      </c>
      <c r="EA20" s="684" t="str">
        <f si="3" t="shared"/>
        <v/>
      </c>
      <c r="EB20" s="685" t="str">
        <f si="3" t="shared"/>
        <v/>
      </c>
      <c r="EC20" s="707" t="str">
        <f si="4" t="shared"/>
        <v/>
      </c>
      <c r="ED20" s="708" t="str">
        <f si="4" t="shared"/>
        <v/>
      </c>
      <c r="EE20" s="709" t="str">
        <f si="4" t="shared"/>
        <v/>
      </c>
      <c r="EF20" s="710" t="str">
        <f si="4" t="shared"/>
        <v/>
      </c>
      <c r="EG20" s="711" t="str">
        <f si="4" t="shared"/>
        <v/>
      </c>
      <c r="EH20" s="712" t="str">
        <f si="4" t="shared"/>
        <v/>
      </c>
      <c r="EI20" s="713" t="str">
        <f si="4" t="shared"/>
        <v/>
      </c>
      <c r="EM20">
        <v>4</v>
      </c>
      <c r="EN20" s="719" t="str">
        <f>IF(ISBLANK(CI$2),"",CI$2)</f>
        <v>Yes</v>
      </c>
      <c r="EO20" s="761" t="str">
        <f>IF(OR(CI$2="J-ML",CI$2="J-S",CI$2="J-Z"),CI$4,"")</f>
        <v/>
      </c>
      <c r="EP20" s="803" t="str">
        <f>IF(EN$20="","",IF(EN$20="J-ML",1,IF(EN$20="J-S",2,IF(EN$20="J-Z",3,""))))</f>
        <v/>
      </c>
      <c r="EQ20" s="845">
        <f>IF(OR(EP$20=1,EP$20=2,EP$20=3),CE6,0)</f>
        <v>0</v>
      </c>
    </row>
    <row r="21" spans="1:147" x14ac:dyDescent="0.2">
      <c r="EM21">
        <v>5</v>
      </c>
      <c r="EN21" s="720" t="str">
        <f>IF(ISBLANK(CJ$2),"",CJ$2)</f>
        <v>Yes</v>
      </c>
      <c r="EO21" s="762" t="str">
        <f>IF(OR(CJ$2="J-ML",CJ$2="J-S",CJ$2="J-Z"),CJ$4,"")</f>
        <v/>
      </c>
      <c r="EP21" s="804" t="str">
        <f>IF(EN$21="","",IF(EN$21="J-ML",1,IF(EN$21="J-S",2,IF(EN$21="J-Z",3,""))))</f>
        <v/>
      </c>
      <c r="EQ21" s="846">
        <f>IF(OR(EP$21=1,EP$21=2,EP$21=3),CE6,0)</f>
        <v>0</v>
      </c>
    </row>
    <row r="22" spans="1:147" x14ac:dyDescent="0.2">
      <c r="EM22">
        <v>6</v>
      </c>
      <c r="EN22" s="721" t="str">
        <f>IF(ISBLANK(CK$2),"",CK$2)</f>
        <v>Yes</v>
      </c>
      <c r="EO22" s="763" t="str">
        <f>IF(OR(CK$2="J-ML",CK$2="J-S",CK$2="J-Z"),CK$4,"")</f>
        <v/>
      </c>
      <c r="EP22" s="805" t="str">
        <f>IF(EN$22="","",IF(EN$22="J-ML",1,IF(EN$22="J-S",2,IF(EN$22="J-Z",3,""))))</f>
        <v/>
      </c>
      <c r="EQ22" s="847">
        <f>IF(OR(EP$22=1,EP$22=2,EP$22=3),CE6,0)</f>
        <v>0</v>
      </c>
    </row>
    <row r="23" spans="1:147" x14ac:dyDescent="0.2">
      <c r="EM23">
        <v>7</v>
      </c>
      <c r="EN23" s="722" t="str">
        <f>IF(ISBLANK(CL$2),"",CL$2)</f>
        <v>Yes</v>
      </c>
      <c r="EO23" s="764" t="str">
        <f>IF(OR(CL$2="J-ML",CL$2="J-S",CL$2="J-Z"),CL$4,"")</f>
        <v/>
      </c>
      <c r="EP23" s="806" t="str">
        <f>IF(EN$23="","",IF(EN$23="J-ML",1,IF(EN$23="J-S",2,IF(EN$23="J-Z",3,""))))</f>
        <v/>
      </c>
      <c r="EQ23" s="848">
        <f>IF(OR(EP$23=1,EP$23=2,EP$23=3),CE6,0)</f>
        <v>0</v>
      </c>
    </row>
    <row r="24" spans="1:147" x14ac:dyDescent="0.2">
      <c r="EM24">
        <v>8</v>
      </c>
      <c r="EN24" s="723" t="str">
        <f>IF(ISBLANK(CM$2),"",CM$2)</f>
        <v>Yes</v>
      </c>
      <c r="EO24" s="765" t="str">
        <f>IF(OR(CM$2="J-ML",CM$2="J-S",CM$2="J-Z"),CM$4,"")</f>
        <v/>
      </c>
      <c r="EP24" s="807" t="str">
        <f>IF(EN$24="","",IF(EN$24="J-ML",1,IF(EN$24="J-S",2,IF(EN$24="J-Z",3,""))))</f>
        <v/>
      </c>
      <c r="EQ24" s="849">
        <f>IF(OR(EP$24=1,EP$24=2,EP$24=3),CE6,0)</f>
        <v>0</v>
      </c>
    </row>
    <row r="25" spans="1:147" x14ac:dyDescent="0.2">
      <c r="EM25">
        <v>9</v>
      </c>
      <c r="EN25" s="724" t="str">
        <f>IF(ISBLANK(CN$2),"",CN$2)</f>
        <v>Yes</v>
      </c>
      <c r="EO25" s="766" t="str">
        <f>IF(OR(CN$2="J-ML",CN$2="J-S",CN$2="J-Z"),CN$4,"")</f>
        <v/>
      </c>
      <c r="EP25" s="808" t="str">
        <f>IF(EN$25="","",IF(EN$25="J-ML",1,IF(EN$25="J-S",2,IF(EN$25="J-Z",3,""))))</f>
        <v/>
      </c>
      <c r="EQ25" s="850">
        <f>IF(OR(EP$25=1,EP$25=2,EP$25=3),CE6,0)</f>
        <v>0</v>
      </c>
    </row>
    <row r="26" spans="1:147" x14ac:dyDescent="0.2">
      <c r="EM26">
        <v>10</v>
      </c>
      <c r="EN26" s="725" t="str">
        <f>IF(ISBLANK(CO$2),"",CO$2)</f>
        <v>Yes</v>
      </c>
      <c r="EO26" s="767" t="str">
        <f>IF(OR(CO$2="J-ML",CO$2="J-S",CO$2="J-Z"),CO$4,"")</f>
        <v/>
      </c>
      <c r="EP26" s="809" t="str">
        <f>IF(EN$26="","",IF(EN$26="J-ML",1,IF(EN$26="J-S",2,IF(EN$26="J-Z",3,""))))</f>
        <v/>
      </c>
      <c r="EQ26" s="851">
        <f>IF(OR(EP$26=1,EP$26=2,EP$26=3),CE6,0)</f>
        <v>0</v>
      </c>
    </row>
    <row r="27" spans="1:147" x14ac:dyDescent="0.2">
      <c r="EM27">
        <v>11</v>
      </c>
      <c r="EN27" s="726" t="str">
        <f>IF(ISBLANK(CP$2),"",CP$2)</f>
        <v>Yes</v>
      </c>
      <c r="EO27" s="768" t="str">
        <f>IF(OR(CP$2="J-ML",CP$2="J-S",CP$2="J-Z"),CP$4,"")</f>
        <v/>
      </c>
      <c r="EP27" s="810" t="str">
        <f>IF(EN$27="","",IF(EN$27="J-ML",1,IF(EN$27="J-S",2,IF(EN$27="J-Z",3,""))))</f>
        <v/>
      </c>
      <c r="EQ27" s="852">
        <f>IF(OR(EP$27=1,EP$27=2,EP$27=3),CE6,0)</f>
        <v>0</v>
      </c>
    </row>
    <row r="28" spans="1:147" x14ac:dyDescent="0.2">
      <c r="EM28">
        <v>12</v>
      </c>
      <c r="EN28" s="727" t="str">
        <f>IF(ISBLANK(CQ$2),"",CQ$2)</f>
        <v>Yes</v>
      </c>
      <c r="EO28" s="769" t="str">
        <f>IF(OR(CQ$2="J-ML",CQ$2="J-S",CQ$2="J-Z"),CQ$4,"")</f>
        <v/>
      </c>
      <c r="EP28" s="811" t="str">
        <f>IF(EN$28="","",IF(EN$28="J-ML",1,IF(EN$28="J-S",2,IF(EN$28="J-Z",3,""))))</f>
        <v/>
      </c>
      <c r="EQ28" s="853">
        <f>IF(OR(EP$28=1,EP$28=2,EP$28=3),CE6,0)</f>
        <v>0</v>
      </c>
    </row>
    <row r="29" spans="1:147" x14ac:dyDescent="0.2">
      <c r="EM29">
        <v>13</v>
      </c>
      <c r="EN29" s="728" t="str">
        <f>IF(ISBLANK(CR$2),"",CR$2)</f>
        <v>Yes</v>
      </c>
      <c r="EO29" s="770" t="str">
        <f>IF(OR(CR$2="J-ML",CR$2="J-S",CR$2="J-Z"),CR$4,"")</f>
        <v/>
      </c>
      <c r="EP29" s="812" t="str">
        <f>IF(EN$29="","",IF(EN$29="J-ML",1,IF(EN$29="J-S",2,IF(EN$29="J-Z",3,""))))</f>
        <v/>
      </c>
      <c r="EQ29" s="854">
        <f>IF(OR(EP$29=1,EP$29=2,EP$29=3),CE6,0)</f>
        <v>0</v>
      </c>
    </row>
    <row r="30" spans="1:147" x14ac:dyDescent="0.2">
      <c r="EM30">
        <v>14</v>
      </c>
      <c r="EN30" s="729" t="str">
        <f>IF(ISBLANK(CS$2),"",CS$2)</f>
        <v>Yes</v>
      </c>
      <c r="EO30" s="771" t="str">
        <f>IF(OR(CS$2="J-ML",CS$2="J-S",CS$2="J-Z"),CS$4,"")</f>
        <v/>
      </c>
      <c r="EP30" s="813" t="str">
        <f>IF(EN$30="","",IF(EN$30="J-ML",1,IF(EN$30="J-S",2,IF(EN$30="J-Z",3,""))))</f>
        <v/>
      </c>
      <c r="EQ30" s="855">
        <f>IF(OR(EP$30=1,EP$30=2,EP$30=3),CE6,0)</f>
        <v>0</v>
      </c>
    </row>
    <row r="31" spans="1:147" x14ac:dyDescent="0.2">
      <c r="EM31">
        <v>15</v>
      </c>
      <c r="EN31" s="730" t="str">
        <f>IF(ISBLANK(CT$2),"",CT$2)</f>
        <v>Yes</v>
      </c>
      <c r="EO31" s="772" t="str">
        <f>IF(OR(CT$2="J-ML",CT$2="J-S",CT$2="J-Z"),CT$4,"")</f>
        <v/>
      </c>
      <c r="EP31" s="814" t="str">
        <f>IF(EN$31="","",IF(EN$31="J-ML",1,IF(EN$31="J-S",2,IF(EN$31="J-Z",3,""))))</f>
        <v/>
      </c>
      <c r="EQ31" s="856">
        <f>IF(OR(EP$31=1,EP$31=2,EP$31=3),CE6,0)</f>
        <v>0</v>
      </c>
    </row>
    <row r="32" spans="1:147" x14ac:dyDescent="0.2">
      <c r="EM32">
        <v>16</v>
      </c>
      <c r="EN32" s="731" t="str">
        <f>IF(ISBLANK(CU$2),"",CU$2)</f>
        <v>Yes</v>
      </c>
      <c r="EO32" s="773" t="str">
        <f>IF(OR(CU$2="J-ML",CU$2="J-S",CU$2="J-Z"),CU$4,"")</f>
        <v/>
      </c>
      <c r="EP32" s="815" t="str">
        <f>IF(EN$32="","",IF(EN$32="J-ML",1,IF(EN$32="J-S",2,IF(EN$32="J-Z",3,""))))</f>
        <v/>
      </c>
      <c r="EQ32" s="857">
        <f>IF(OR(EP$32=1,EP$32=2,EP$32=3),CE6,0)</f>
        <v>0</v>
      </c>
    </row>
    <row r="33" spans="143:147" x14ac:dyDescent="0.2">
      <c r="EM33">
        <v>17</v>
      </c>
      <c r="EN33" s="732" t="str">
        <f>IF(ISBLANK(CV$2),"",CV$2)</f>
        <v>Yes</v>
      </c>
      <c r="EO33" s="774" t="str">
        <f>IF(OR(CV$2="J-ML",CV$2="J-S",CV$2="J-Z"),CV$4,"")</f>
        <v/>
      </c>
      <c r="EP33" s="816" t="str">
        <f>IF(EN$33="","",IF(EN$33="J-ML",1,IF(EN$33="J-S",2,IF(EN$33="J-Z",3,""))))</f>
        <v/>
      </c>
      <c r="EQ33" s="858">
        <f>IF(OR(EP$33=1,EP$33=2,EP$33=3),CE6,0)</f>
        <v>0</v>
      </c>
    </row>
    <row r="34" spans="143:147" x14ac:dyDescent="0.2">
      <c r="EM34">
        <v>18</v>
      </c>
      <c r="EN34" s="733" t="str">
        <f>IF(ISBLANK(CW$2),"",CW$2)</f>
        <v>Yes</v>
      </c>
      <c r="EO34" s="775" t="str">
        <f>IF(OR(CW$2="J-ML",CW$2="J-S",CW$2="J-Z"),CW$4,"")</f>
        <v/>
      </c>
      <c r="EP34" s="817" t="str">
        <f>IF(EN$34="","",IF(EN$34="J-ML",1,IF(EN$34="J-S",2,IF(EN$34="J-Z",3,""))))</f>
        <v/>
      </c>
      <c r="EQ34" s="859">
        <f>IF(OR(EP$34=1,EP$34=2,EP$34=3),CE6,0)</f>
        <v>0</v>
      </c>
    </row>
    <row r="35" spans="143:147" x14ac:dyDescent="0.2">
      <c r="EM35">
        <v>19</v>
      </c>
      <c r="EN35" s="734" t="str">
        <f>IF(ISBLANK(CX$2),"",CX$2)</f>
        <v>Yes</v>
      </c>
      <c r="EO35" s="776" t="str">
        <f>IF(OR(CX$2="J-ML",CX$2="J-S",CX$2="J-Z"),CX$4,"")</f>
        <v/>
      </c>
      <c r="EP35" s="818" t="str">
        <f>IF(EN$35="","",IF(EN$35="J-ML",1,IF(EN$35="J-S",2,IF(EN$35="J-Z",3,""))))</f>
        <v/>
      </c>
      <c r="EQ35" s="860">
        <f>IF(OR(EP$35=1,EP$35=2,EP$35=3),CE6,0)</f>
        <v>0</v>
      </c>
    </row>
    <row r="36" spans="143:147" x14ac:dyDescent="0.2">
      <c r="EM36">
        <v>20</v>
      </c>
      <c r="EN36" s="735" t="str">
        <f>IF(ISBLANK(CY$2),"",CY$2)</f>
        <v>Yes</v>
      </c>
      <c r="EO36" s="777" t="str">
        <f>IF(OR(CY$2="J-ML",CY$2="J-S",CY$2="J-Z"),CY$4,"")</f>
        <v/>
      </c>
      <c r="EP36" s="819" t="str">
        <f>IF(EN$36="","",IF(EN$36="J-ML",1,IF(EN$36="J-S",2,IF(EN$36="J-Z",3,""))))</f>
        <v/>
      </c>
      <c r="EQ36" s="861">
        <f>IF(OR(EP$36=1,EP$36=2,EP$36=3),CE6,0)</f>
        <v>0</v>
      </c>
    </row>
    <row r="37" spans="143:147" x14ac:dyDescent="0.2">
      <c r="EM37">
        <v>21</v>
      </c>
      <c r="EN37" s="736" t="str">
        <f>IF(ISBLANK(CZ$2),"",CZ$2)</f>
        <v>Yes</v>
      </c>
      <c r="EO37" s="778" t="str">
        <f>IF(OR(CZ$2="J-ML",CZ$2="J-S",CZ$2="J-Z"),CZ$4,"")</f>
        <v/>
      </c>
      <c r="EP37" s="820" t="str">
        <f>IF(EN$37="","",IF(EN$37="J-ML",1,IF(EN$37="J-S",2,IF(EN$37="J-Z",3,""))))</f>
        <v/>
      </c>
      <c r="EQ37" s="862">
        <f>IF(OR(EP$37=1,EP$37=2,EP$37=3),CE6,0)</f>
        <v>0</v>
      </c>
    </row>
    <row r="38" spans="143:147" x14ac:dyDescent="0.2">
      <c r="EM38">
        <v>22</v>
      </c>
      <c r="EN38" s="737" t="str">
        <f>IF(ISBLANK(DA$2),"",DA$2)</f>
        <v>Yes</v>
      </c>
      <c r="EO38" s="779" t="str">
        <f>IF(OR(DA$2="J-ML",DA$2="J-S",DA$2="J-Z"),DA$4,"")</f>
        <v/>
      </c>
      <c r="EP38" s="821" t="str">
        <f>IF(EN$38="","",IF(EN$38="J-ML",1,IF(EN$38="J-S",2,IF(EN$38="J-Z",3,""))))</f>
        <v/>
      </c>
      <c r="EQ38" s="863">
        <f>IF(OR(EP$38=1,EP$38=2,EP$38=3),CE6,0)</f>
        <v>0</v>
      </c>
    </row>
    <row r="39" spans="143:147" x14ac:dyDescent="0.2">
      <c r="EM39">
        <v>23</v>
      </c>
      <c r="EN39" s="738" t="str">
        <f>IF(ISBLANK(DB$2),"",DB$2)</f>
        <v>Yes</v>
      </c>
      <c r="EO39" s="780" t="str">
        <f>IF(OR(DB$2="J-ML",DB$2="J-S",DB$2="J-Z"),DB$4,"")</f>
        <v/>
      </c>
      <c r="EP39" s="822" t="str">
        <f>IF(EN$39="","",IF(EN$39="J-ML",1,IF(EN$39="J-S",2,IF(EN$39="J-Z",3,""))))</f>
        <v/>
      </c>
      <c r="EQ39" s="864">
        <f>IF(OR(EP$39=1,EP$39=2,EP$39=3),CE6,0)</f>
        <v>0</v>
      </c>
    </row>
    <row r="40" spans="143:147" x14ac:dyDescent="0.2">
      <c r="EM40">
        <v>24</v>
      </c>
      <c r="EN40" s="739" t="str">
        <f>IF(ISBLANK(DC$2),"",DC$2)</f>
        <v>Yes</v>
      </c>
      <c r="EO40" s="781" t="str">
        <f>IF(OR(DC$2="J-ML",DC$2="J-S",DC$2="J-Z"),DC$4,"")</f>
        <v/>
      </c>
      <c r="EP40" s="823" t="str">
        <f>IF(EN$40="","",IF(EN$40="J-ML",1,IF(EN$40="J-S",2,IF(EN$40="J-Z",3,""))))</f>
        <v/>
      </c>
      <c r="EQ40" s="865">
        <f>IF(OR(EP$40=1,EP$40=2,EP$40=3),CE6,0)</f>
        <v>0</v>
      </c>
    </row>
    <row r="41" spans="143:147" x14ac:dyDescent="0.2">
      <c r="EM41">
        <v>25</v>
      </c>
      <c r="EN41" s="740" t="str">
        <f>IF(ISBLANK(DD$2),"",DD$2)</f>
        <v>Yes</v>
      </c>
      <c r="EO41" s="782" t="str">
        <f>IF(OR(DD$2="J-ML",DD$2="J-S",DD$2="J-Z"),DD$4,"")</f>
        <v/>
      </c>
      <c r="EP41" s="824" t="str">
        <f>IF(EN$41="","",IF(EN$41="J-ML",1,IF(EN$41="J-S",2,IF(EN$41="J-Z",3,""))))</f>
        <v/>
      </c>
      <c r="EQ41" s="866">
        <f>IF(OR(EP$41=1,EP$41=2,EP$41=3),CE6,0)</f>
        <v>0</v>
      </c>
    </row>
    <row r="42" spans="143:147" x14ac:dyDescent="0.2">
      <c r="EM42">
        <v>26</v>
      </c>
      <c r="EN42" s="741" t="str">
        <f>IF(ISBLANK(DE$2),"",DE$2)</f>
        <v>Yes</v>
      </c>
      <c r="EO42" s="783" t="str">
        <f>IF(OR(DE$2="J-ML",DE$2="J-S",DE$2="J-Z"),DE$4,"")</f>
        <v/>
      </c>
      <c r="EP42" s="825" t="str">
        <f>IF(EN$42="","",IF(EN$42="J-ML",1,IF(EN$42="J-S",2,IF(EN$42="J-Z",3,""))))</f>
        <v/>
      </c>
      <c r="EQ42" s="867">
        <f>IF(OR(EP$42=1,EP$42=2,EP$42=3),CE6,0)</f>
        <v>0</v>
      </c>
    </row>
    <row r="43" spans="143:147" x14ac:dyDescent="0.2">
      <c r="EM43">
        <v>27</v>
      </c>
      <c r="EN43" s="742" t="str">
        <f>IF(ISBLANK(DF$2),"",DF$2)</f>
        <v>Yes</v>
      </c>
      <c r="EO43" s="784" t="str">
        <f>IF(OR(DF$2="J-ML",DF$2="J-S",DF$2="J-Z"),DF$4,"")</f>
        <v/>
      </c>
      <c r="EP43" s="826" t="str">
        <f>IF(EN$43="","",IF(EN$43="J-ML",1,IF(EN$43="J-S",2,IF(EN$43="J-Z",3,""))))</f>
        <v/>
      </c>
      <c r="EQ43" s="868">
        <f>IF(OR(EP$43=1,EP$43=2,EP$43=3),CE6,0)</f>
        <v>0</v>
      </c>
    </row>
    <row r="44" spans="143:147" x14ac:dyDescent="0.2">
      <c r="EM44">
        <v>28</v>
      </c>
      <c r="EN44" s="743" t="str">
        <f>IF(ISBLANK(DG$2),"",DG$2)</f>
        <v>Yes</v>
      </c>
      <c r="EO44" s="785" t="str">
        <f>IF(OR(DG$2="J-ML",DG$2="J-S",DG$2="J-Z"),DG$4,"")</f>
        <v/>
      </c>
      <c r="EP44" s="827" t="str">
        <f>IF(EN$44="","",IF(EN$44="J-ML",1,IF(EN$44="J-S",2,IF(EN$44="J-Z",3,""))))</f>
        <v/>
      </c>
      <c r="EQ44" s="869">
        <f>IF(OR(EP$44=1,EP$44=2,EP$44=3),CE6,0)</f>
        <v>0</v>
      </c>
    </row>
    <row r="45" spans="143:147" x14ac:dyDescent="0.2">
      <c r="EM45">
        <v>29</v>
      </c>
      <c r="EN45" s="744" t="str">
        <f>IF(ISBLANK(DH$2),"",DH$2)</f>
        <v>Yes</v>
      </c>
      <c r="EO45" s="786" t="str">
        <f>IF(OR(DH$2="J-ML",DH$2="J-S",DH$2="J-Z"),DH$4,"")</f>
        <v/>
      </c>
      <c r="EP45" s="828" t="str">
        <f>IF(EN$45="","",IF(EN$45="J-ML",1,IF(EN$45="J-S",2,IF(EN$45="J-Z",3,""))))</f>
        <v/>
      </c>
      <c r="EQ45" s="870">
        <f>IF(OR(EP$45=1,EP$45=2,EP$45=3),CE6,0)</f>
        <v>0</v>
      </c>
    </row>
    <row r="46" spans="143:147" x14ac:dyDescent="0.2">
      <c r="EM46">
        <v>30</v>
      </c>
      <c r="EN46" s="745" t="str">
        <f>IF(ISBLANK(DI$2),"",DI$2)</f>
        <v>Yes</v>
      </c>
      <c r="EO46" s="787" t="str">
        <f>IF(OR(DI$2="J-ML",DI$2="J-S",DI$2="J-Z"),DI$4,"")</f>
        <v/>
      </c>
      <c r="EP46" s="829" t="str">
        <f>IF(EN$46="","",IF(EN$46="J-ML",1,IF(EN$46="J-S",2,IF(EN$46="J-Z",3,""))))</f>
        <v/>
      </c>
      <c r="EQ46" s="871">
        <f>IF(OR(EP$46=1,EP$46=2,EP$46=3),CE6,0)</f>
        <v>0</v>
      </c>
    </row>
    <row r="47" spans="143:147" x14ac:dyDescent="0.2">
      <c r="EM47">
        <v>31</v>
      </c>
      <c r="EN47" s="746" t="str">
        <f>IF(ISBLANK(DJ$2),"",DJ$2)</f>
        <v>Yes</v>
      </c>
      <c r="EO47" s="788" t="str">
        <f>IF(OR(DJ$2="J-ML",DJ$2="J-S",DJ$2="J-Z"),DJ$4,"")</f>
        <v/>
      </c>
      <c r="EP47" s="830" t="str">
        <f>IF(EN$47="","",IF(EN$47="J-ML",1,IF(EN$47="J-S",2,IF(EN$47="J-Z",3,""))))</f>
        <v/>
      </c>
      <c r="EQ47" s="872">
        <f>IF(OR(EP$47=1,EP$47=2,EP$47=3),CE6,0)</f>
        <v>0</v>
      </c>
    </row>
    <row r="48" spans="143:147" x14ac:dyDescent="0.2">
      <c r="EM48">
        <v>32</v>
      </c>
      <c r="EN48" s="747" t="str">
        <f>IF(ISBLANK(DK$2),"",DK$2)</f>
        <v>Yes</v>
      </c>
      <c r="EO48" s="789" t="str">
        <f>IF(OR(DK$2="J-ML",DK$2="J-S",DK$2="J-Z"),DK$4,"")</f>
        <v/>
      </c>
      <c r="EP48" s="831" t="str">
        <f>IF(EN$48="","",IF(EN$48="J-ML",1,IF(EN$48="J-S",2,IF(EN$48="J-Z",3,""))))</f>
        <v/>
      </c>
      <c r="EQ48" s="873">
        <f>IF(OR(EP$48=1,EP$48=2,EP$48=3),CE6,0)</f>
        <v>0</v>
      </c>
    </row>
    <row r="49" spans="143:147" x14ac:dyDescent="0.2">
      <c r="EM49">
        <v>33</v>
      </c>
      <c r="EN49" s="748" t="str">
        <f>IF(ISBLANK(DL$2),"",DL$2)</f>
        <v>Yes</v>
      </c>
      <c r="EO49" s="790" t="str">
        <f>IF(OR(DL$2="J-ML",DL$2="J-S",DL$2="J-Z"),DL$4,"")</f>
        <v/>
      </c>
      <c r="EP49" s="832" t="str">
        <f>IF(EN$49="","",IF(EN$49="J-ML",1,IF(EN$49="J-S",2,IF(EN$49="J-Z",3,""))))</f>
        <v/>
      </c>
      <c r="EQ49" s="874">
        <f>IF(OR(EP$49=1,EP$49=2,EP$49=3),CE6,0)</f>
        <v>0</v>
      </c>
    </row>
    <row r="50" spans="143:147" x14ac:dyDescent="0.2">
      <c r="EM50">
        <v>34</v>
      </c>
      <c r="EN50" s="749" t="str">
        <f>IF(ISBLANK(DM$2),"",DM$2)</f>
        <v>Yes</v>
      </c>
      <c r="EO50" s="791" t="str">
        <f>IF(OR(DM$2="J-ML",DM$2="J-S",DM$2="J-Z"),DM$4,"")</f>
        <v/>
      </c>
      <c r="EP50" s="833" t="str">
        <f>IF(EN$50="","",IF(EN$50="J-ML",1,IF(EN$50="J-S",2,IF(EN$50="J-Z",3,""))))</f>
        <v/>
      </c>
      <c r="EQ50" s="875">
        <f>IF(OR(EP$50=1,EP$50=2,EP$50=3),CE6,0)</f>
        <v>0</v>
      </c>
    </row>
    <row r="51" spans="143:147" x14ac:dyDescent="0.2">
      <c r="EM51">
        <v>35</v>
      </c>
      <c r="EN51" s="750" t="str">
        <f>IF(ISBLANK(DN$2),"",DN$2)</f>
        <v>Yes</v>
      </c>
      <c r="EO51" s="792" t="str">
        <f>IF(OR(DN$2="J-ML",DN$2="J-S",DN$2="J-Z"),DN$4,"")</f>
        <v/>
      </c>
      <c r="EP51" s="834" t="str">
        <f>IF(EN$51="","",IF(EN$51="J-ML",1,IF(EN$51="J-S",2,IF(EN$51="J-Z",3,""))))</f>
        <v/>
      </c>
      <c r="EQ51" s="876">
        <f>IF(OR(EP$51=1,EP$51=2,EP$51=3),CE6,0)</f>
        <v>0</v>
      </c>
    </row>
    <row r="52" spans="143:147" x14ac:dyDescent="0.2">
      <c r="EM52">
        <v>36</v>
      </c>
      <c r="EN52" s="751" t="str">
        <f>IF(ISBLANK(DO$2),"",DO$2)</f>
        <v>Yes</v>
      </c>
      <c r="EO52" s="793" t="str">
        <f>IF(OR(DO$2="J-ML",DO$2="J-S",DO$2="J-Z"),DO$4,"")</f>
        <v/>
      </c>
      <c r="EP52" s="835" t="str">
        <f>IF(EN$52="","",IF(EN$52="J-ML",1,IF(EN$52="J-S",2,IF(EN$52="J-Z",3,""))))</f>
        <v/>
      </c>
      <c r="EQ52" s="877">
        <f>IF(OR(EP$52=1,EP$52=2,EP$52=3),CE6,0)</f>
        <v>0</v>
      </c>
    </row>
    <row r="53" spans="143:147" x14ac:dyDescent="0.2">
      <c r="EM53">
        <v>37</v>
      </c>
      <c r="EN53" s="752" t="str">
        <f>IF(ISBLANK(DP$2),"",DP$2)</f>
        <v>Yes</v>
      </c>
      <c r="EO53" s="794" t="str">
        <f>IF(OR(DP$2="J-ML",DP$2="J-S",DP$2="J-Z"),DP$4,"")</f>
        <v/>
      </c>
      <c r="EP53" s="836" t="str">
        <f>IF(EN$53="","",IF(EN$53="J-ML",1,IF(EN$53="J-S",2,IF(EN$53="J-Z",3,""))))</f>
        <v/>
      </c>
      <c r="EQ53" s="878">
        <f>IF(OR(EP$53=1,EP$53=2,EP$53=3),CE6,0)</f>
        <v>0</v>
      </c>
    </row>
    <row r="54" spans="143:147" x14ac:dyDescent="0.2">
      <c r="EM54">
        <v>38</v>
      </c>
      <c r="EN54" s="753" t="str">
        <f>IF(ISBLANK(DQ$2),"",DQ$2)</f>
        <v>Yes</v>
      </c>
      <c r="EO54" s="795" t="str">
        <f>IF(OR(DQ$2="J-ML",DQ$2="J-S",DQ$2="J-Z"),DQ$4,"")</f>
        <v/>
      </c>
      <c r="EP54" s="837" t="str">
        <f>IF(EN$54="","",IF(EN$54="J-ML",1,IF(EN$54="J-S",2,IF(EN$54="J-Z",3,""))))</f>
        <v/>
      </c>
      <c r="EQ54" s="879">
        <f>IF(OR(EP$54=1,EP$54=2,EP$54=3),CE6,0)</f>
        <v>0</v>
      </c>
    </row>
    <row r="55" spans="143:147" x14ac:dyDescent="0.2">
      <c r="EM55">
        <v>39</v>
      </c>
      <c r="EN55" s="754" t="str">
        <f>IF(ISBLANK(DR$2),"",DR$2)</f>
        <v>Yes</v>
      </c>
      <c r="EO55" s="796" t="str">
        <f>IF(OR(DR$2="J-ML",DR$2="J-S",DR$2="J-Z"),DR$4,"")</f>
        <v/>
      </c>
      <c r="EP55" s="838" t="str">
        <f>IF(EN$55="","",IF(EN$55="J-ML",1,IF(EN$55="J-S",2,IF(EN$55="J-Z",3,""))))</f>
        <v/>
      </c>
      <c r="EQ55" s="880">
        <f>IF(OR(EP$55=1,EP$55=2,EP$55=3),CE6,0)</f>
        <v>0</v>
      </c>
    </row>
    <row r="56" spans="143:147" x14ac:dyDescent="0.2">
      <c r="EM56">
        <v>40</v>
      </c>
      <c r="EN56" s="755" t="str">
        <f>IF(ISBLANK(DS$2),"",DS$2)</f>
        <v>Yes</v>
      </c>
      <c r="EO56" s="797" t="str">
        <f>IF(OR(DS$2="J-ML",DS$2="J-S",DS$2="J-Z"),DS$4,"")</f>
        <v/>
      </c>
      <c r="EP56" s="839" t="str">
        <f>IF(EN$56="","",IF(EN$56="J-ML",1,IF(EN$56="J-S",2,IF(EN$56="J-Z",3,""))))</f>
        <v/>
      </c>
      <c r="EQ56" s="881">
        <f>IF(OR(EP$56=1,EP$56=2,EP$56=3),CE6,0)</f>
        <v>0</v>
      </c>
    </row>
    <row r="57" spans="143:147" x14ac:dyDescent="0.2">
      <c r="EM57">
        <v>41</v>
      </c>
      <c r="EN57" s="756" t="str">
        <f>IF(ISBLANK(DT$2),"",DT$2)</f>
        <v>Yes</v>
      </c>
      <c r="EO57" s="798" t="str">
        <f>IF(OR(DT$2="J-ML",DT$2="J-S",DT$2="J-Z"),DT$4,"")</f>
        <v/>
      </c>
      <c r="EP57" s="840" t="str">
        <f>IF(EN$57="","",IF(EN$57="J-ML",1,IF(EN$57="J-S",2,IF(EN$57="J-Z",3,""))))</f>
        <v/>
      </c>
      <c r="EQ57" s="882">
        <f>IF(OR(EP$57=1,EP$57=2,EP$57=3),CE6,0)</f>
        <v>0</v>
      </c>
    </row>
  </sheetData>
  <mergeCells count="67">
    <mergeCell ref="CF1:DU1"/>
    <mergeCell ref="DW15:EB15"/>
    <mergeCell ref="EC15:EI15"/>
    <mergeCell ref="BD16:BE16"/>
    <mergeCell ref="BF16:BG16"/>
    <mergeCell ref="BK14:BY14"/>
    <mergeCell ref="BZ14:CA14"/>
    <mergeCell ref="BK15:BP15"/>
    <mergeCell ref="BQ15:BW15"/>
    <mergeCell ref="AT16:AU16"/>
    <mergeCell ref="AV16:AW16"/>
    <mergeCell ref="AX16:AY16"/>
    <mergeCell ref="AZ16:BA16"/>
    <mergeCell ref="BB16:BC16"/>
    <mergeCell ref="AH16:AI16"/>
    <mergeCell ref="AJ16:AK16"/>
    <mergeCell ref="AL16:AM16"/>
    <mergeCell ref="AN16:AO16"/>
    <mergeCell ref="AP14:BG14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AP16:AQ16"/>
    <mergeCell ref="AR16:AS16"/>
    <mergeCell ref="V16:W16"/>
    <mergeCell ref="X14:AO14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X16:Y16"/>
    <mergeCell ref="Z16:AA16"/>
    <mergeCell ref="AB16:AC16"/>
    <mergeCell ref="AD16:AE16"/>
    <mergeCell ref="AF16:AG16"/>
    <mergeCell ref="L16:M16"/>
    <mergeCell ref="N16:O16"/>
    <mergeCell ref="P16:Q16"/>
    <mergeCell ref="R16:S16"/>
    <mergeCell ref="T16:U16"/>
    <mergeCell ref="B16:C16"/>
    <mergeCell ref="D15:E15"/>
    <mergeCell ref="F13:BG13"/>
    <mergeCell ref="F14:W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F16:G16"/>
    <mergeCell ref="H16:I16"/>
    <mergeCell ref="J16:K16"/>
  </mergeCells>
  <conditionalFormatting sqref="G17">
    <cfRule dxfId="2315" operator="equal" priority="1" type="cellIs">
      <formula>"X"</formula>
    </cfRule>
  </conditionalFormatting>
  <conditionalFormatting sqref="F17">
    <cfRule dxfId="2314" operator="equal" priority="2" type="cellIs">
      <formula>"X"</formula>
    </cfRule>
  </conditionalFormatting>
  <conditionalFormatting sqref="F17">
    <cfRule dxfId="2313" operator="greaterThan" priority="3" type="cellIs">
      <formula>ABS(G17)</formula>
    </cfRule>
  </conditionalFormatting>
  <conditionalFormatting sqref="I17">
    <cfRule dxfId="2312" operator="equal" priority="4" type="cellIs">
      <formula>"X"</formula>
    </cfRule>
  </conditionalFormatting>
  <conditionalFormatting sqref="H17">
    <cfRule dxfId="2311" operator="equal" priority="5" type="cellIs">
      <formula>"X"</formula>
    </cfRule>
  </conditionalFormatting>
  <conditionalFormatting sqref="H17">
    <cfRule dxfId="2310" operator="greaterThan" priority="6" type="cellIs">
      <formula>ABS(I17)</formula>
    </cfRule>
  </conditionalFormatting>
  <conditionalFormatting sqref="K17">
    <cfRule dxfId="2309" operator="equal" priority="7" type="cellIs">
      <formula>"X"</formula>
    </cfRule>
  </conditionalFormatting>
  <conditionalFormatting sqref="J17">
    <cfRule dxfId="2308" operator="equal" priority="8" type="cellIs">
      <formula>"X"</formula>
    </cfRule>
  </conditionalFormatting>
  <conditionalFormatting sqref="J17">
    <cfRule dxfId="2307" operator="greaterThan" priority="9" type="cellIs">
      <formula>ABS(K17)</formula>
    </cfRule>
  </conditionalFormatting>
  <conditionalFormatting sqref="M17">
    <cfRule dxfId="2306" operator="equal" priority="10" type="cellIs">
      <formula>"X"</formula>
    </cfRule>
  </conditionalFormatting>
  <conditionalFormatting sqref="L17">
    <cfRule dxfId="2305" operator="equal" priority="11" type="cellIs">
      <formula>"X"</formula>
    </cfRule>
  </conditionalFormatting>
  <conditionalFormatting sqref="L17">
    <cfRule dxfId="2304" operator="greaterThan" priority="12" type="cellIs">
      <formula>ABS(M17)</formula>
    </cfRule>
  </conditionalFormatting>
  <conditionalFormatting sqref="O17">
    <cfRule dxfId="2303" operator="equal" priority="13" type="cellIs">
      <formula>"X"</formula>
    </cfRule>
  </conditionalFormatting>
  <conditionalFormatting sqref="N17">
    <cfRule dxfId="2302" operator="equal" priority="14" type="cellIs">
      <formula>"X"</formula>
    </cfRule>
  </conditionalFormatting>
  <conditionalFormatting sqref="N17">
    <cfRule dxfId="2301" operator="greaterThan" priority="15" type="cellIs">
      <formula>ABS(O17)</formula>
    </cfRule>
  </conditionalFormatting>
  <conditionalFormatting sqref="Q17">
    <cfRule dxfId="2300" operator="equal" priority="16" type="cellIs">
      <formula>"X"</formula>
    </cfRule>
  </conditionalFormatting>
  <conditionalFormatting sqref="P17">
    <cfRule dxfId="2299" operator="equal" priority="17" type="cellIs">
      <formula>"X"</formula>
    </cfRule>
  </conditionalFormatting>
  <conditionalFormatting sqref="P17">
    <cfRule dxfId="2298" operator="greaterThan" priority="18" type="cellIs">
      <formula>ABS(Q17)</formula>
    </cfRule>
  </conditionalFormatting>
  <conditionalFormatting sqref="S17">
    <cfRule dxfId="2297" operator="equal" priority="19" type="cellIs">
      <formula>"X"</formula>
    </cfRule>
  </conditionalFormatting>
  <conditionalFormatting sqref="R17">
    <cfRule dxfId="2296" operator="equal" priority="20" type="cellIs">
      <formula>"X"</formula>
    </cfRule>
  </conditionalFormatting>
  <conditionalFormatting sqref="R17">
    <cfRule dxfId="2295" operator="greaterThan" priority="21" type="cellIs">
      <formula>ABS(S17)</formula>
    </cfRule>
  </conditionalFormatting>
  <conditionalFormatting sqref="U17">
    <cfRule dxfId="2294" operator="equal" priority="22" type="cellIs">
      <formula>"X"</formula>
    </cfRule>
  </conditionalFormatting>
  <conditionalFormatting sqref="T17">
    <cfRule dxfId="2293" operator="equal" priority="23" type="cellIs">
      <formula>"X"</formula>
    </cfRule>
  </conditionalFormatting>
  <conditionalFormatting sqref="T17">
    <cfRule dxfId="2292" operator="greaterThan" priority="24" type="cellIs">
      <formula>ABS(U17)</formula>
    </cfRule>
  </conditionalFormatting>
  <conditionalFormatting sqref="W17">
    <cfRule dxfId="2291" operator="equal" priority="25" type="cellIs">
      <formula>"X"</formula>
    </cfRule>
  </conditionalFormatting>
  <conditionalFormatting sqref="V17">
    <cfRule dxfId="2290" operator="equal" priority="26" type="cellIs">
      <formula>"X"</formula>
    </cfRule>
  </conditionalFormatting>
  <conditionalFormatting sqref="V17">
    <cfRule dxfId="2289" operator="greaterThan" priority="27" type="cellIs">
      <formula>ABS(W17)</formula>
    </cfRule>
  </conditionalFormatting>
  <conditionalFormatting sqref="Y17">
    <cfRule dxfId="2288" operator="equal" priority="28" type="cellIs">
      <formula>"X"</formula>
    </cfRule>
  </conditionalFormatting>
  <conditionalFormatting sqref="X17">
    <cfRule dxfId="2287" operator="equal" priority="29" type="cellIs">
      <formula>"X"</formula>
    </cfRule>
  </conditionalFormatting>
  <conditionalFormatting sqref="X17">
    <cfRule dxfId="2286" operator="greaterThan" priority="30" type="cellIs">
      <formula>ABS(Y17)</formula>
    </cfRule>
  </conditionalFormatting>
  <conditionalFormatting sqref="AA17">
    <cfRule dxfId="2285" operator="equal" priority="31" type="cellIs">
      <formula>"X"</formula>
    </cfRule>
  </conditionalFormatting>
  <conditionalFormatting sqref="Z17">
    <cfRule dxfId="2284" operator="equal" priority="32" type="cellIs">
      <formula>"X"</formula>
    </cfRule>
  </conditionalFormatting>
  <conditionalFormatting sqref="Z17">
    <cfRule dxfId="2283" operator="greaterThan" priority="33" type="cellIs">
      <formula>ABS(AA17)</formula>
    </cfRule>
  </conditionalFormatting>
  <conditionalFormatting sqref="AC17">
    <cfRule dxfId="2282" operator="equal" priority="34" type="cellIs">
      <formula>"X"</formula>
    </cfRule>
  </conditionalFormatting>
  <conditionalFormatting sqref="AB17">
    <cfRule dxfId="2281" operator="equal" priority="35" type="cellIs">
      <formula>"X"</formula>
    </cfRule>
  </conditionalFormatting>
  <conditionalFormatting sqref="AB17">
    <cfRule dxfId="2280" operator="greaterThan" priority="36" type="cellIs">
      <formula>ABS(AC17)</formula>
    </cfRule>
  </conditionalFormatting>
  <conditionalFormatting sqref="AE17">
    <cfRule dxfId="2279" operator="equal" priority="37" type="cellIs">
      <formula>"X"</formula>
    </cfRule>
  </conditionalFormatting>
  <conditionalFormatting sqref="AD17">
    <cfRule dxfId="2278" operator="equal" priority="38" type="cellIs">
      <formula>"X"</formula>
    </cfRule>
  </conditionalFormatting>
  <conditionalFormatting sqref="AD17">
    <cfRule dxfId="2277" operator="greaterThan" priority="39" type="cellIs">
      <formula>ABS(AE17)</formula>
    </cfRule>
  </conditionalFormatting>
  <conditionalFormatting sqref="AG17">
    <cfRule dxfId="2276" operator="equal" priority="40" type="cellIs">
      <formula>"X"</formula>
    </cfRule>
  </conditionalFormatting>
  <conditionalFormatting sqref="AF17">
    <cfRule dxfId="2275" operator="equal" priority="41" type="cellIs">
      <formula>"X"</formula>
    </cfRule>
  </conditionalFormatting>
  <conditionalFormatting sqref="AF17">
    <cfRule dxfId="2274" operator="greaterThan" priority="42" type="cellIs">
      <formula>ABS(AG17)</formula>
    </cfRule>
  </conditionalFormatting>
  <conditionalFormatting sqref="AI17">
    <cfRule dxfId="2273" operator="equal" priority="43" type="cellIs">
      <formula>"X"</formula>
    </cfRule>
  </conditionalFormatting>
  <conditionalFormatting sqref="AH17">
    <cfRule dxfId="2272" operator="equal" priority="44" type="cellIs">
      <formula>"X"</formula>
    </cfRule>
  </conditionalFormatting>
  <conditionalFormatting sqref="AH17">
    <cfRule dxfId="2271" operator="greaterThan" priority="45" type="cellIs">
      <formula>ABS(AI17)</formula>
    </cfRule>
  </conditionalFormatting>
  <conditionalFormatting sqref="AK17">
    <cfRule dxfId="2270" operator="equal" priority="46" type="cellIs">
      <formula>"X"</formula>
    </cfRule>
  </conditionalFormatting>
  <conditionalFormatting sqref="AJ17">
    <cfRule dxfId="2269" operator="equal" priority="47" type="cellIs">
      <formula>"X"</formula>
    </cfRule>
  </conditionalFormatting>
  <conditionalFormatting sqref="AJ17">
    <cfRule dxfId="2268" operator="greaterThan" priority="48" type="cellIs">
      <formula>ABS(AK17)</formula>
    </cfRule>
  </conditionalFormatting>
  <conditionalFormatting sqref="AM17">
    <cfRule dxfId="2267" operator="equal" priority="49" type="cellIs">
      <formula>"X"</formula>
    </cfRule>
  </conditionalFormatting>
  <conditionalFormatting sqref="AL17">
    <cfRule dxfId="2266" operator="equal" priority="50" type="cellIs">
      <formula>"X"</formula>
    </cfRule>
  </conditionalFormatting>
  <conditionalFormatting sqref="AL17">
    <cfRule dxfId="2265" operator="greaterThan" priority="51" type="cellIs">
      <formula>ABS(AM17)</formula>
    </cfRule>
  </conditionalFormatting>
  <conditionalFormatting sqref="AO17">
    <cfRule dxfId="2264" operator="equal" priority="52" type="cellIs">
      <formula>"X"</formula>
    </cfRule>
  </conditionalFormatting>
  <conditionalFormatting sqref="AN17">
    <cfRule dxfId="2263" operator="equal" priority="53" type="cellIs">
      <formula>"X"</formula>
    </cfRule>
  </conditionalFormatting>
  <conditionalFormatting sqref="AN17">
    <cfRule dxfId="2262" operator="greaterThan" priority="54" type="cellIs">
      <formula>ABS(AO17)</formula>
    </cfRule>
  </conditionalFormatting>
  <conditionalFormatting sqref="AQ17">
    <cfRule dxfId="2261" operator="equal" priority="55" type="cellIs">
      <formula>"X"</formula>
    </cfRule>
  </conditionalFormatting>
  <conditionalFormatting sqref="AP17">
    <cfRule dxfId="2260" operator="equal" priority="56" type="cellIs">
      <formula>"X"</formula>
    </cfRule>
  </conditionalFormatting>
  <conditionalFormatting sqref="AP17">
    <cfRule dxfId="2259" operator="greaterThan" priority="57" type="cellIs">
      <formula>ABS(AQ17)</formula>
    </cfRule>
  </conditionalFormatting>
  <conditionalFormatting sqref="AS17">
    <cfRule dxfId="2258" operator="equal" priority="58" type="cellIs">
      <formula>"X"</formula>
    </cfRule>
  </conditionalFormatting>
  <conditionalFormatting sqref="AR17">
    <cfRule dxfId="2257" operator="equal" priority="59" type="cellIs">
      <formula>"X"</formula>
    </cfRule>
  </conditionalFormatting>
  <conditionalFormatting sqref="AR17">
    <cfRule dxfId="2256" operator="greaterThan" priority="60" type="cellIs">
      <formula>ABS(AS17)</formula>
    </cfRule>
  </conditionalFormatting>
  <conditionalFormatting sqref="AU17">
    <cfRule dxfId="2255" operator="equal" priority="61" type="cellIs">
      <formula>"X"</formula>
    </cfRule>
  </conditionalFormatting>
  <conditionalFormatting sqref="AT17">
    <cfRule dxfId="2254" operator="equal" priority="62" type="cellIs">
      <formula>"X"</formula>
    </cfRule>
  </conditionalFormatting>
  <conditionalFormatting sqref="AT17">
    <cfRule dxfId="2253" operator="greaterThan" priority="63" type="cellIs">
      <formula>ABS(AU17)</formula>
    </cfRule>
  </conditionalFormatting>
  <conditionalFormatting sqref="AW17">
    <cfRule dxfId="2252" operator="equal" priority="64" type="cellIs">
      <formula>"X"</formula>
    </cfRule>
  </conditionalFormatting>
  <conditionalFormatting sqref="AV17">
    <cfRule dxfId="2251" operator="equal" priority="65" type="cellIs">
      <formula>"X"</formula>
    </cfRule>
  </conditionalFormatting>
  <conditionalFormatting sqref="AV17">
    <cfRule dxfId="2250" operator="greaterThan" priority="66" type="cellIs">
      <formula>ABS(AW17)</formula>
    </cfRule>
  </conditionalFormatting>
  <conditionalFormatting sqref="AY17">
    <cfRule dxfId="2249" operator="equal" priority="67" type="cellIs">
      <formula>"X"</formula>
    </cfRule>
  </conditionalFormatting>
  <conditionalFormatting sqref="AX17">
    <cfRule dxfId="2248" operator="equal" priority="68" type="cellIs">
      <formula>"X"</formula>
    </cfRule>
  </conditionalFormatting>
  <conditionalFormatting sqref="AX17">
    <cfRule dxfId="2247" operator="greaterThan" priority="69" type="cellIs">
      <formula>ABS(AY17)</formula>
    </cfRule>
  </conditionalFormatting>
  <conditionalFormatting sqref="BA17">
    <cfRule dxfId="2246" operator="equal" priority="70" type="cellIs">
      <formula>"X"</formula>
    </cfRule>
  </conditionalFormatting>
  <conditionalFormatting sqref="AZ17">
    <cfRule dxfId="2245" operator="equal" priority="71" type="cellIs">
      <formula>"X"</formula>
    </cfRule>
  </conditionalFormatting>
  <conditionalFormatting sqref="AZ17">
    <cfRule dxfId="2244" operator="greaterThan" priority="72" type="cellIs">
      <formula>ABS(BA17)</formula>
    </cfRule>
  </conditionalFormatting>
  <conditionalFormatting sqref="BC17">
    <cfRule dxfId="2243" operator="equal" priority="73" type="cellIs">
      <formula>"X"</formula>
    </cfRule>
  </conditionalFormatting>
  <conditionalFormatting sqref="BB17">
    <cfRule dxfId="2242" operator="equal" priority="74" type="cellIs">
      <formula>"X"</formula>
    </cfRule>
  </conditionalFormatting>
  <conditionalFormatting sqref="BB17">
    <cfRule dxfId="2241" operator="greaterThan" priority="75" type="cellIs">
      <formula>ABS(BC17)</formula>
    </cfRule>
  </conditionalFormatting>
  <conditionalFormatting sqref="BE17">
    <cfRule dxfId="2240" operator="equal" priority="76" type="cellIs">
      <formula>"X"</formula>
    </cfRule>
  </conditionalFormatting>
  <conditionalFormatting sqref="BD17">
    <cfRule dxfId="2239" operator="equal" priority="77" type="cellIs">
      <formula>"X"</formula>
    </cfRule>
  </conditionalFormatting>
  <conditionalFormatting sqref="BD17">
    <cfRule dxfId="2238" operator="greaterThan" priority="78" type="cellIs">
      <formula>ABS(BE17)</formula>
    </cfRule>
  </conditionalFormatting>
  <conditionalFormatting sqref="BG17">
    <cfRule dxfId="2237" operator="equal" priority="79" type="cellIs">
      <formula>"X"</formula>
    </cfRule>
  </conditionalFormatting>
  <conditionalFormatting sqref="BF17">
    <cfRule dxfId="2236" operator="equal" priority="80" type="cellIs">
      <formula>"X"</formula>
    </cfRule>
  </conditionalFormatting>
  <conditionalFormatting sqref="BF17">
    <cfRule dxfId="2235" operator="greaterThan" priority="81" type="cellIs">
      <formula>ABS(BG17)</formula>
    </cfRule>
  </conditionalFormatting>
  <conditionalFormatting sqref="G18">
    <cfRule dxfId="2234" operator="equal" priority="82" type="cellIs">
      <formula>"X"</formula>
    </cfRule>
  </conditionalFormatting>
  <conditionalFormatting sqref="F18">
    <cfRule dxfId="2233" operator="equal" priority="83" type="cellIs">
      <formula>"X"</formula>
    </cfRule>
  </conditionalFormatting>
  <conditionalFormatting sqref="F18">
    <cfRule dxfId="2232" operator="greaterThan" priority="84" type="cellIs">
      <formula>ABS(G18)</formula>
    </cfRule>
  </conditionalFormatting>
  <conditionalFormatting sqref="I18">
    <cfRule dxfId="2231" operator="equal" priority="85" type="cellIs">
      <formula>"X"</formula>
    </cfRule>
  </conditionalFormatting>
  <conditionalFormatting sqref="H18">
    <cfRule dxfId="2230" operator="equal" priority="86" type="cellIs">
      <formula>"X"</formula>
    </cfRule>
  </conditionalFormatting>
  <conditionalFormatting sqref="H18">
    <cfRule dxfId="2229" operator="greaterThan" priority="87" type="cellIs">
      <formula>ABS(I18)</formula>
    </cfRule>
  </conditionalFormatting>
  <conditionalFormatting sqref="K18">
    <cfRule dxfId="2228" operator="equal" priority="88" type="cellIs">
      <formula>"X"</formula>
    </cfRule>
  </conditionalFormatting>
  <conditionalFormatting sqref="J18">
    <cfRule dxfId="2227" operator="equal" priority="89" type="cellIs">
      <formula>"X"</formula>
    </cfRule>
  </conditionalFormatting>
  <conditionalFormatting sqref="J18">
    <cfRule dxfId="2226" operator="greaterThan" priority="90" type="cellIs">
      <formula>ABS(K18)</formula>
    </cfRule>
  </conditionalFormatting>
  <conditionalFormatting sqref="M18">
    <cfRule dxfId="2225" operator="equal" priority="91" type="cellIs">
      <formula>"X"</formula>
    </cfRule>
  </conditionalFormatting>
  <conditionalFormatting sqref="L18">
    <cfRule dxfId="2224" operator="equal" priority="92" type="cellIs">
      <formula>"X"</formula>
    </cfRule>
  </conditionalFormatting>
  <conditionalFormatting sqref="L18">
    <cfRule dxfId="2223" operator="greaterThan" priority="93" type="cellIs">
      <formula>ABS(M18)</formula>
    </cfRule>
  </conditionalFormatting>
  <conditionalFormatting sqref="O18">
    <cfRule dxfId="2222" operator="equal" priority="94" type="cellIs">
      <formula>"X"</formula>
    </cfRule>
  </conditionalFormatting>
  <conditionalFormatting sqref="N18">
    <cfRule dxfId="2221" operator="equal" priority="95" type="cellIs">
      <formula>"X"</formula>
    </cfRule>
  </conditionalFormatting>
  <conditionalFormatting sqref="N18">
    <cfRule dxfId="2220" operator="greaterThan" priority="96" type="cellIs">
      <formula>ABS(O18)</formula>
    </cfRule>
  </conditionalFormatting>
  <conditionalFormatting sqref="Q18">
    <cfRule dxfId="2219" operator="equal" priority="97" type="cellIs">
      <formula>"X"</formula>
    </cfRule>
  </conditionalFormatting>
  <conditionalFormatting sqref="P18">
    <cfRule dxfId="2218" operator="equal" priority="98" type="cellIs">
      <formula>"X"</formula>
    </cfRule>
  </conditionalFormatting>
  <conditionalFormatting sqref="P18">
    <cfRule dxfId="2217" operator="greaterThan" priority="99" type="cellIs">
      <formula>ABS(Q18)</formula>
    </cfRule>
  </conditionalFormatting>
  <conditionalFormatting sqref="S18">
    <cfRule dxfId="2216" operator="equal" priority="100" type="cellIs">
      <formula>"X"</formula>
    </cfRule>
  </conditionalFormatting>
  <conditionalFormatting sqref="R18">
    <cfRule dxfId="2215" operator="equal" priority="101" type="cellIs">
      <formula>"X"</formula>
    </cfRule>
  </conditionalFormatting>
  <conditionalFormatting sqref="R18">
    <cfRule dxfId="2214" operator="greaterThan" priority="102" type="cellIs">
      <formula>ABS(S18)</formula>
    </cfRule>
  </conditionalFormatting>
  <conditionalFormatting sqref="U18">
    <cfRule dxfId="2213" operator="equal" priority="103" type="cellIs">
      <formula>"X"</formula>
    </cfRule>
  </conditionalFormatting>
  <conditionalFormatting sqref="T18">
    <cfRule dxfId="2212" operator="equal" priority="104" type="cellIs">
      <formula>"X"</formula>
    </cfRule>
  </conditionalFormatting>
  <conditionalFormatting sqref="T18">
    <cfRule dxfId="2211" operator="greaterThan" priority="105" type="cellIs">
      <formula>ABS(U18)</formula>
    </cfRule>
  </conditionalFormatting>
  <conditionalFormatting sqref="W18">
    <cfRule dxfId="2210" operator="equal" priority="106" type="cellIs">
      <formula>"X"</formula>
    </cfRule>
  </conditionalFormatting>
  <conditionalFormatting sqref="V18">
    <cfRule dxfId="2209" operator="equal" priority="107" type="cellIs">
      <formula>"X"</formula>
    </cfRule>
  </conditionalFormatting>
  <conditionalFormatting sqref="V18">
    <cfRule dxfId="2208" operator="greaterThan" priority="108" type="cellIs">
      <formula>ABS(W18)</formula>
    </cfRule>
  </conditionalFormatting>
  <conditionalFormatting sqref="Y18">
    <cfRule dxfId="2207" operator="equal" priority="109" type="cellIs">
      <formula>"X"</formula>
    </cfRule>
  </conditionalFormatting>
  <conditionalFormatting sqref="X18">
    <cfRule dxfId="2206" operator="equal" priority="110" type="cellIs">
      <formula>"X"</formula>
    </cfRule>
  </conditionalFormatting>
  <conditionalFormatting sqref="X18">
    <cfRule dxfId="2205" operator="greaterThan" priority="111" type="cellIs">
      <formula>ABS(Y18)</formula>
    </cfRule>
  </conditionalFormatting>
  <conditionalFormatting sqref="AA18">
    <cfRule dxfId="2204" operator="equal" priority="112" type="cellIs">
      <formula>"X"</formula>
    </cfRule>
  </conditionalFormatting>
  <conditionalFormatting sqref="Z18">
    <cfRule dxfId="2203" operator="equal" priority="113" type="cellIs">
      <formula>"X"</formula>
    </cfRule>
  </conditionalFormatting>
  <conditionalFormatting sqref="Z18">
    <cfRule dxfId="2202" operator="greaterThan" priority="114" type="cellIs">
      <formula>ABS(AA18)</formula>
    </cfRule>
  </conditionalFormatting>
  <conditionalFormatting sqref="AC18">
    <cfRule dxfId="2201" operator="equal" priority="115" type="cellIs">
      <formula>"X"</formula>
    </cfRule>
  </conditionalFormatting>
  <conditionalFormatting sqref="AB18">
    <cfRule dxfId="2200" operator="equal" priority="116" type="cellIs">
      <formula>"X"</formula>
    </cfRule>
  </conditionalFormatting>
  <conditionalFormatting sqref="AB18">
    <cfRule dxfId="2199" operator="greaterThan" priority="117" type="cellIs">
      <formula>ABS(AC18)</formula>
    </cfRule>
  </conditionalFormatting>
  <conditionalFormatting sqref="AE18">
    <cfRule dxfId="2198" operator="equal" priority="118" type="cellIs">
      <formula>"X"</formula>
    </cfRule>
  </conditionalFormatting>
  <conditionalFormatting sqref="AD18">
    <cfRule dxfId="2197" operator="equal" priority="119" type="cellIs">
      <formula>"X"</formula>
    </cfRule>
  </conditionalFormatting>
  <conditionalFormatting sqref="AD18">
    <cfRule dxfId="2196" operator="greaterThan" priority="120" type="cellIs">
      <formula>ABS(AE18)</formula>
    </cfRule>
  </conditionalFormatting>
  <conditionalFormatting sqref="AG18">
    <cfRule dxfId="2195" operator="equal" priority="121" type="cellIs">
      <formula>"X"</formula>
    </cfRule>
  </conditionalFormatting>
  <conditionalFormatting sqref="AF18">
    <cfRule dxfId="2194" operator="equal" priority="122" type="cellIs">
      <formula>"X"</formula>
    </cfRule>
  </conditionalFormatting>
  <conditionalFormatting sqref="AF18">
    <cfRule dxfId="2193" operator="greaterThan" priority="123" type="cellIs">
      <formula>ABS(AG18)</formula>
    </cfRule>
  </conditionalFormatting>
  <conditionalFormatting sqref="AI18">
    <cfRule dxfId="2192" operator="equal" priority="124" type="cellIs">
      <formula>"X"</formula>
    </cfRule>
  </conditionalFormatting>
  <conditionalFormatting sqref="AH18">
    <cfRule dxfId="2191" operator="equal" priority="125" type="cellIs">
      <formula>"X"</formula>
    </cfRule>
  </conditionalFormatting>
  <conditionalFormatting sqref="AH18">
    <cfRule dxfId="2190" operator="greaterThan" priority="126" type="cellIs">
      <formula>ABS(AI18)</formula>
    </cfRule>
  </conditionalFormatting>
  <conditionalFormatting sqref="AK18">
    <cfRule dxfId="2189" operator="equal" priority="127" type="cellIs">
      <formula>"X"</formula>
    </cfRule>
  </conditionalFormatting>
  <conditionalFormatting sqref="AJ18">
    <cfRule dxfId="2188" operator="equal" priority="128" type="cellIs">
      <formula>"X"</formula>
    </cfRule>
  </conditionalFormatting>
  <conditionalFormatting sqref="AJ18">
    <cfRule dxfId="2187" operator="greaterThan" priority="129" type="cellIs">
      <formula>ABS(AK18)</formula>
    </cfRule>
  </conditionalFormatting>
  <conditionalFormatting sqref="AM18">
    <cfRule dxfId="2186" operator="equal" priority="130" type="cellIs">
      <formula>"X"</formula>
    </cfRule>
  </conditionalFormatting>
  <conditionalFormatting sqref="AL18">
    <cfRule dxfId="2185" operator="equal" priority="131" type="cellIs">
      <formula>"X"</formula>
    </cfRule>
  </conditionalFormatting>
  <conditionalFormatting sqref="AL18">
    <cfRule dxfId="2184" operator="greaterThan" priority="132" type="cellIs">
      <formula>ABS(AM18)</formula>
    </cfRule>
  </conditionalFormatting>
  <conditionalFormatting sqref="AO18">
    <cfRule dxfId="2183" operator="equal" priority="133" type="cellIs">
      <formula>"X"</formula>
    </cfRule>
  </conditionalFormatting>
  <conditionalFormatting sqref="AN18">
    <cfRule dxfId="2182" operator="equal" priority="134" type="cellIs">
      <formula>"X"</formula>
    </cfRule>
  </conditionalFormatting>
  <conditionalFormatting sqref="AN18">
    <cfRule dxfId="2181" operator="greaterThan" priority="135" type="cellIs">
      <formula>ABS(AO18)</formula>
    </cfRule>
  </conditionalFormatting>
  <conditionalFormatting sqref="AQ18">
    <cfRule dxfId="2180" operator="equal" priority="136" type="cellIs">
      <formula>"X"</formula>
    </cfRule>
  </conditionalFormatting>
  <conditionalFormatting sqref="AP18">
    <cfRule dxfId="2179" operator="equal" priority="137" type="cellIs">
      <formula>"X"</formula>
    </cfRule>
  </conditionalFormatting>
  <conditionalFormatting sqref="AP18">
    <cfRule dxfId="2178" operator="greaterThan" priority="138" type="cellIs">
      <formula>ABS(AQ18)</formula>
    </cfRule>
  </conditionalFormatting>
  <conditionalFormatting sqref="AS18">
    <cfRule dxfId="2177" operator="equal" priority="139" type="cellIs">
      <formula>"X"</formula>
    </cfRule>
  </conditionalFormatting>
  <conditionalFormatting sqref="AR18">
    <cfRule dxfId="2176" operator="equal" priority="140" type="cellIs">
      <formula>"X"</formula>
    </cfRule>
  </conditionalFormatting>
  <conditionalFormatting sqref="AR18">
    <cfRule dxfId="2175" operator="greaterThan" priority="141" type="cellIs">
      <formula>ABS(AS18)</formula>
    </cfRule>
  </conditionalFormatting>
  <conditionalFormatting sqref="AU18">
    <cfRule dxfId="2174" operator="equal" priority="142" type="cellIs">
      <formula>"X"</formula>
    </cfRule>
  </conditionalFormatting>
  <conditionalFormatting sqref="AT18">
    <cfRule dxfId="2173" operator="equal" priority="143" type="cellIs">
      <formula>"X"</formula>
    </cfRule>
  </conditionalFormatting>
  <conditionalFormatting sqref="AT18">
    <cfRule dxfId="2172" operator="greaterThan" priority="144" type="cellIs">
      <formula>ABS(AU18)</formula>
    </cfRule>
  </conditionalFormatting>
  <conditionalFormatting sqref="AW18">
    <cfRule dxfId="2171" operator="equal" priority="145" type="cellIs">
      <formula>"X"</formula>
    </cfRule>
  </conditionalFormatting>
  <conditionalFormatting sqref="AV18">
    <cfRule dxfId="2170" operator="equal" priority="146" type="cellIs">
      <formula>"X"</formula>
    </cfRule>
  </conditionalFormatting>
  <conditionalFormatting sqref="AV18">
    <cfRule dxfId="2169" operator="greaterThan" priority="147" type="cellIs">
      <formula>ABS(AW18)</formula>
    </cfRule>
  </conditionalFormatting>
  <conditionalFormatting sqref="AY18">
    <cfRule dxfId="2168" operator="equal" priority="148" type="cellIs">
      <formula>"X"</formula>
    </cfRule>
  </conditionalFormatting>
  <conditionalFormatting sqref="AX18">
    <cfRule dxfId="2167" operator="equal" priority="149" type="cellIs">
      <formula>"X"</formula>
    </cfRule>
  </conditionalFormatting>
  <conditionalFormatting sqref="AX18">
    <cfRule dxfId="2166" operator="greaterThan" priority="150" type="cellIs">
      <formula>ABS(AY18)</formula>
    </cfRule>
  </conditionalFormatting>
  <conditionalFormatting sqref="BA18">
    <cfRule dxfId="2165" operator="equal" priority="151" type="cellIs">
      <formula>"X"</formula>
    </cfRule>
  </conditionalFormatting>
  <conditionalFormatting sqref="AZ18">
    <cfRule dxfId="2164" operator="equal" priority="152" type="cellIs">
      <formula>"X"</formula>
    </cfRule>
  </conditionalFormatting>
  <conditionalFormatting sqref="AZ18">
    <cfRule dxfId="2163" operator="greaterThan" priority="153" type="cellIs">
      <formula>ABS(BA18)</formula>
    </cfRule>
  </conditionalFormatting>
  <conditionalFormatting sqref="BC18">
    <cfRule dxfId="2162" operator="equal" priority="154" type="cellIs">
      <formula>"X"</formula>
    </cfRule>
  </conditionalFormatting>
  <conditionalFormatting sqref="BB18">
    <cfRule dxfId="2161" operator="equal" priority="155" type="cellIs">
      <formula>"X"</formula>
    </cfRule>
  </conditionalFormatting>
  <conditionalFormatting sqref="BB18">
    <cfRule dxfId="2160" operator="greaterThan" priority="156" type="cellIs">
      <formula>ABS(BC18)</formula>
    </cfRule>
  </conditionalFormatting>
  <conditionalFormatting sqref="BE18">
    <cfRule dxfId="2159" operator="equal" priority="157" type="cellIs">
      <formula>"X"</formula>
    </cfRule>
  </conditionalFormatting>
  <conditionalFormatting sqref="BD18">
    <cfRule dxfId="2158" operator="equal" priority="158" type="cellIs">
      <formula>"X"</formula>
    </cfRule>
  </conditionalFormatting>
  <conditionalFormatting sqref="BD18">
    <cfRule dxfId="2157" operator="greaterThan" priority="159" type="cellIs">
      <formula>ABS(BE18)</formula>
    </cfRule>
  </conditionalFormatting>
  <conditionalFormatting sqref="BG18">
    <cfRule dxfId="2156" operator="equal" priority="160" type="cellIs">
      <formula>"X"</formula>
    </cfRule>
  </conditionalFormatting>
  <conditionalFormatting sqref="BF18">
    <cfRule dxfId="2155" operator="equal" priority="161" type="cellIs">
      <formula>"X"</formula>
    </cfRule>
  </conditionalFormatting>
  <conditionalFormatting sqref="BF18">
    <cfRule dxfId="2154" operator="greaterThan" priority="162" type="cellIs">
      <formula>ABS(BG18)</formula>
    </cfRule>
  </conditionalFormatting>
  <conditionalFormatting sqref="G19">
    <cfRule dxfId="2153" operator="equal" priority="163" type="cellIs">
      <formula>"X"</formula>
    </cfRule>
  </conditionalFormatting>
  <conditionalFormatting sqref="F19">
    <cfRule dxfId="2152" operator="equal" priority="164" type="cellIs">
      <formula>"X"</formula>
    </cfRule>
  </conditionalFormatting>
  <conditionalFormatting sqref="F19">
    <cfRule dxfId="2151" operator="greaterThan" priority="165" type="cellIs">
      <formula>ABS(G19)</formula>
    </cfRule>
  </conditionalFormatting>
  <conditionalFormatting sqref="I19">
    <cfRule dxfId="2150" operator="equal" priority="166" type="cellIs">
      <formula>"X"</formula>
    </cfRule>
  </conditionalFormatting>
  <conditionalFormatting sqref="H19">
    <cfRule dxfId="2149" operator="equal" priority="167" type="cellIs">
      <formula>"X"</formula>
    </cfRule>
  </conditionalFormatting>
  <conditionalFormatting sqref="H19">
    <cfRule dxfId="2148" operator="greaterThan" priority="168" type="cellIs">
      <formula>ABS(I19)</formula>
    </cfRule>
  </conditionalFormatting>
  <conditionalFormatting sqref="K19">
    <cfRule dxfId="2147" operator="equal" priority="169" type="cellIs">
      <formula>"X"</formula>
    </cfRule>
  </conditionalFormatting>
  <conditionalFormatting sqref="J19">
    <cfRule dxfId="2146" operator="equal" priority="170" type="cellIs">
      <formula>"X"</formula>
    </cfRule>
  </conditionalFormatting>
  <conditionalFormatting sqref="J19">
    <cfRule dxfId="2145" operator="greaterThan" priority="171" type="cellIs">
      <formula>ABS(K19)</formula>
    </cfRule>
  </conditionalFormatting>
  <conditionalFormatting sqref="M19">
    <cfRule dxfId="2144" operator="equal" priority="172" type="cellIs">
      <formula>"X"</formula>
    </cfRule>
  </conditionalFormatting>
  <conditionalFormatting sqref="L19">
    <cfRule dxfId="2143" operator="equal" priority="173" type="cellIs">
      <formula>"X"</formula>
    </cfRule>
  </conditionalFormatting>
  <conditionalFormatting sqref="L19">
    <cfRule dxfId="2142" operator="greaterThan" priority="174" type="cellIs">
      <formula>ABS(M19)</formula>
    </cfRule>
  </conditionalFormatting>
  <conditionalFormatting sqref="O19">
    <cfRule dxfId="2141" operator="equal" priority="175" type="cellIs">
      <formula>"X"</formula>
    </cfRule>
  </conditionalFormatting>
  <conditionalFormatting sqref="N19">
    <cfRule dxfId="2140" operator="equal" priority="176" type="cellIs">
      <formula>"X"</formula>
    </cfRule>
  </conditionalFormatting>
  <conditionalFormatting sqref="N19">
    <cfRule dxfId="2139" operator="greaterThan" priority="177" type="cellIs">
      <formula>ABS(O19)</formula>
    </cfRule>
  </conditionalFormatting>
  <conditionalFormatting sqref="Q19">
    <cfRule dxfId="2138" operator="equal" priority="178" type="cellIs">
      <formula>"X"</formula>
    </cfRule>
  </conditionalFormatting>
  <conditionalFormatting sqref="P19">
    <cfRule dxfId="2137" operator="equal" priority="179" type="cellIs">
      <formula>"X"</formula>
    </cfRule>
  </conditionalFormatting>
  <conditionalFormatting sqref="P19">
    <cfRule dxfId="2136" operator="greaterThan" priority="180" type="cellIs">
      <formula>ABS(Q19)</formula>
    </cfRule>
  </conditionalFormatting>
  <conditionalFormatting sqref="S19">
    <cfRule dxfId="2135" operator="equal" priority="181" type="cellIs">
      <formula>"X"</formula>
    </cfRule>
  </conditionalFormatting>
  <conditionalFormatting sqref="R19">
    <cfRule dxfId="2134" operator="equal" priority="182" type="cellIs">
      <formula>"X"</formula>
    </cfRule>
  </conditionalFormatting>
  <conditionalFormatting sqref="R19">
    <cfRule dxfId="2133" operator="greaterThan" priority="183" type="cellIs">
      <formula>ABS(S19)</formula>
    </cfRule>
  </conditionalFormatting>
  <conditionalFormatting sqref="U19">
    <cfRule dxfId="2132" operator="equal" priority="184" type="cellIs">
      <formula>"X"</formula>
    </cfRule>
  </conditionalFormatting>
  <conditionalFormatting sqref="T19">
    <cfRule dxfId="2131" operator="equal" priority="185" type="cellIs">
      <formula>"X"</formula>
    </cfRule>
  </conditionalFormatting>
  <conditionalFormatting sqref="T19">
    <cfRule dxfId="2130" operator="greaterThan" priority="186" type="cellIs">
      <formula>ABS(U19)</formula>
    </cfRule>
  </conditionalFormatting>
  <conditionalFormatting sqref="W19">
    <cfRule dxfId="2129" operator="equal" priority="187" type="cellIs">
      <formula>"X"</formula>
    </cfRule>
  </conditionalFormatting>
  <conditionalFormatting sqref="V19">
    <cfRule dxfId="2128" operator="equal" priority="188" type="cellIs">
      <formula>"X"</formula>
    </cfRule>
  </conditionalFormatting>
  <conditionalFormatting sqref="V19">
    <cfRule dxfId="2127" operator="greaterThan" priority="189" type="cellIs">
      <formula>ABS(W19)</formula>
    </cfRule>
  </conditionalFormatting>
  <conditionalFormatting sqref="Y19">
    <cfRule dxfId="2126" operator="equal" priority="190" type="cellIs">
      <formula>"X"</formula>
    </cfRule>
  </conditionalFormatting>
  <conditionalFormatting sqref="X19">
    <cfRule dxfId="2125" operator="equal" priority="191" type="cellIs">
      <formula>"X"</formula>
    </cfRule>
  </conditionalFormatting>
  <conditionalFormatting sqref="X19">
    <cfRule dxfId="2124" operator="greaterThan" priority="192" type="cellIs">
      <formula>ABS(Y19)</formula>
    </cfRule>
  </conditionalFormatting>
  <conditionalFormatting sqref="AA19">
    <cfRule dxfId="2123" operator="equal" priority="193" type="cellIs">
      <formula>"X"</formula>
    </cfRule>
  </conditionalFormatting>
  <conditionalFormatting sqref="Z19">
    <cfRule dxfId="2122" operator="equal" priority="194" type="cellIs">
      <formula>"X"</formula>
    </cfRule>
  </conditionalFormatting>
  <conditionalFormatting sqref="Z19">
    <cfRule dxfId="2121" operator="greaterThan" priority="195" type="cellIs">
      <formula>ABS(AA19)</formula>
    </cfRule>
  </conditionalFormatting>
  <conditionalFormatting sqref="AC19">
    <cfRule dxfId="2120" operator="equal" priority="196" type="cellIs">
      <formula>"X"</formula>
    </cfRule>
  </conditionalFormatting>
  <conditionalFormatting sqref="AB19">
    <cfRule dxfId="2119" operator="equal" priority="197" type="cellIs">
      <formula>"X"</formula>
    </cfRule>
  </conditionalFormatting>
  <conditionalFormatting sqref="AB19">
    <cfRule dxfId="2118" operator="greaterThan" priority="198" type="cellIs">
      <formula>ABS(AC19)</formula>
    </cfRule>
  </conditionalFormatting>
  <conditionalFormatting sqref="AE19">
    <cfRule dxfId="2117" operator="equal" priority="199" type="cellIs">
      <formula>"X"</formula>
    </cfRule>
  </conditionalFormatting>
  <conditionalFormatting sqref="AD19">
    <cfRule dxfId="2116" operator="equal" priority="200" type="cellIs">
      <formula>"X"</formula>
    </cfRule>
  </conditionalFormatting>
  <conditionalFormatting sqref="AD19">
    <cfRule dxfId="2115" operator="greaterThan" priority="201" type="cellIs">
      <formula>ABS(AE19)</formula>
    </cfRule>
  </conditionalFormatting>
  <conditionalFormatting sqref="AG19">
    <cfRule dxfId="2114" operator="equal" priority="202" type="cellIs">
      <formula>"X"</formula>
    </cfRule>
  </conditionalFormatting>
  <conditionalFormatting sqref="AF19">
    <cfRule dxfId="2113" operator="equal" priority="203" type="cellIs">
      <formula>"X"</formula>
    </cfRule>
  </conditionalFormatting>
  <conditionalFormatting sqref="AF19">
    <cfRule dxfId="2112" operator="greaterThan" priority="204" type="cellIs">
      <formula>ABS(AG19)</formula>
    </cfRule>
  </conditionalFormatting>
  <conditionalFormatting sqref="AI19">
    <cfRule dxfId="2111" operator="equal" priority="205" type="cellIs">
      <formula>"X"</formula>
    </cfRule>
  </conditionalFormatting>
  <conditionalFormatting sqref="AH19">
    <cfRule dxfId="2110" operator="equal" priority="206" type="cellIs">
      <formula>"X"</formula>
    </cfRule>
  </conditionalFormatting>
  <conditionalFormatting sqref="AH19">
    <cfRule dxfId="2109" operator="greaterThan" priority="207" type="cellIs">
      <formula>ABS(AI19)</formula>
    </cfRule>
  </conditionalFormatting>
  <conditionalFormatting sqref="AK19">
    <cfRule dxfId="2108" operator="equal" priority="208" type="cellIs">
      <formula>"X"</formula>
    </cfRule>
  </conditionalFormatting>
  <conditionalFormatting sqref="AJ19">
    <cfRule dxfId="2107" operator="equal" priority="209" type="cellIs">
      <formula>"X"</formula>
    </cfRule>
  </conditionalFormatting>
  <conditionalFormatting sqref="AJ19">
    <cfRule dxfId="2106" operator="greaterThan" priority="210" type="cellIs">
      <formula>ABS(AK19)</formula>
    </cfRule>
  </conditionalFormatting>
  <conditionalFormatting sqref="AM19">
    <cfRule dxfId="2105" operator="equal" priority="211" type="cellIs">
      <formula>"X"</formula>
    </cfRule>
  </conditionalFormatting>
  <conditionalFormatting sqref="AL19">
    <cfRule dxfId="2104" operator="equal" priority="212" type="cellIs">
      <formula>"X"</formula>
    </cfRule>
  </conditionalFormatting>
  <conditionalFormatting sqref="AL19">
    <cfRule dxfId="2103" operator="greaterThan" priority="213" type="cellIs">
      <formula>ABS(AM19)</formula>
    </cfRule>
  </conditionalFormatting>
  <conditionalFormatting sqref="AO19">
    <cfRule dxfId="2102" operator="equal" priority="214" type="cellIs">
      <formula>"X"</formula>
    </cfRule>
  </conditionalFormatting>
  <conditionalFormatting sqref="AN19">
    <cfRule dxfId="2101" operator="equal" priority="215" type="cellIs">
      <formula>"X"</formula>
    </cfRule>
  </conditionalFormatting>
  <conditionalFormatting sqref="AN19">
    <cfRule dxfId="2100" operator="greaterThan" priority="216" type="cellIs">
      <formula>ABS(AO19)</formula>
    </cfRule>
  </conditionalFormatting>
  <conditionalFormatting sqref="AQ19">
    <cfRule dxfId="2099" operator="equal" priority="217" type="cellIs">
      <formula>"X"</formula>
    </cfRule>
  </conditionalFormatting>
  <conditionalFormatting sqref="AP19">
    <cfRule dxfId="2098" operator="equal" priority="218" type="cellIs">
      <formula>"X"</formula>
    </cfRule>
  </conditionalFormatting>
  <conditionalFormatting sqref="AP19">
    <cfRule dxfId="2097" operator="greaterThan" priority="219" type="cellIs">
      <formula>ABS(AQ19)</formula>
    </cfRule>
  </conditionalFormatting>
  <conditionalFormatting sqref="AS19">
    <cfRule dxfId="2096" operator="equal" priority="220" type="cellIs">
      <formula>"X"</formula>
    </cfRule>
  </conditionalFormatting>
  <conditionalFormatting sqref="AR19">
    <cfRule dxfId="2095" operator="equal" priority="221" type="cellIs">
      <formula>"X"</formula>
    </cfRule>
  </conditionalFormatting>
  <conditionalFormatting sqref="AR19">
    <cfRule dxfId="2094" operator="greaterThan" priority="222" type="cellIs">
      <formula>ABS(AS19)</formula>
    </cfRule>
  </conditionalFormatting>
  <conditionalFormatting sqref="AU19">
    <cfRule dxfId="2093" operator="equal" priority="223" type="cellIs">
      <formula>"X"</formula>
    </cfRule>
  </conditionalFormatting>
  <conditionalFormatting sqref="AT19">
    <cfRule dxfId="2092" operator="equal" priority="224" type="cellIs">
      <formula>"X"</formula>
    </cfRule>
  </conditionalFormatting>
  <conditionalFormatting sqref="AT19">
    <cfRule dxfId="2091" operator="greaterThan" priority="225" type="cellIs">
      <formula>ABS(AU19)</formula>
    </cfRule>
  </conditionalFormatting>
  <conditionalFormatting sqref="AW19">
    <cfRule dxfId="2090" operator="equal" priority="226" type="cellIs">
      <formula>"X"</formula>
    </cfRule>
  </conditionalFormatting>
  <conditionalFormatting sqref="AV19">
    <cfRule dxfId="2089" operator="equal" priority="227" type="cellIs">
      <formula>"X"</formula>
    </cfRule>
  </conditionalFormatting>
  <conditionalFormatting sqref="AV19">
    <cfRule dxfId="2088" operator="greaterThan" priority="228" type="cellIs">
      <formula>ABS(AW19)</formula>
    </cfRule>
  </conditionalFormatting>
  <conditionalFormatting sqref="AY19">
    <cfRule dxfId="2087" operator="equal" priority="229" type="cellIs">
      <formula>"X"</formula>
    </cfRule>
  </conditionalFormatting>
  <conditionalFormatting sqref="AX19">
    <cfRule dxfId="2086" operator="equal" priority="230" type="cellIs">
      <formula>"X"</formula>
    </cfRule>
  </conditionalFormatting>
  <conditionalFormatting sqref="AX19">
    <cfRule dxfId="2085" operator="greaterThan" priority="231" type="cellIs">
      <formula>ABS(AY19)</formula>
    </cfRule>
  </conditionalFormatting>
  <conditionalFormatting sqref="BA19">
    <cfRule dxfId="2084" operator="equal" priority="232" type="cellIs">
      <formula>"X"</formula>
    </cfRule>
  </conditionalFormatting>
  <conditionalFormatting sqref="AZ19">
    <cfRule dxfId="2083" operator="equal" priority="233" type="cellIs">
      <formula>"X"</formula>
    </cfRule>
  </conditionalFormatting>
  <conditionalFormatting sqref="AZ19">
    <cfRule dxfId="2082" operator="greaterThan" priority="234" type="cellIs">
      <formula>ABS(BA19)</formula>
    </cfRule>
  </conditionalFormatting>
  <conditionalFormatting sqref="BC19">
    <cfRule dxfId="2081" operator="equal" priority="235" type="cellIs">
      <formula>"X"</formula>
    </cfRule>
  </conditionalFormatting>
  <conditionalFormatting sqref="BB19">
    <cfRule dxfId="2080" operator="equal" priority="236" type="cellIs">
      <formula>"X"</formula>
    </cfRule>
  </conditionalFormatting>
  <conditionalFormatting sqref="BB19">
    <cfRule dxfId="2079" operator="greaterThan" priority="237" type="cellIs">
      <formula>ABS(BC19)</formula>
    </cfRule>
  </conditionalFormatting>
  <conditionalFormatting sqref="BE19">
    <cfRule dxfId="2078" operator="equal" priority="238" type="cellIs">
      <formula>"X"</formula>
    </cfRule>
  </conditionalFormatting>
  <conditionalFormatting sqref="BD19">
    <cfRule dxfId="2077" operator="equal" priority="239" type="cellIs">
      <formula>"X"</formula>
    </cfRule>
  </conditionalFormatting>
  <conditionalFormatting sqref="BD19">
    <cfRule dxfId="2076" operator="greaterThan" priority="240" type="cellIs">
      <formula>ABS(BE19)</formula>
    </cfRule>
  </conditionalFormatting>
  <conditionalFormatting sqref="BG19">
    <cfRule dxfId="2075" operator="equal" priority="241" type="cellIs">
      <formula>"X"</formula>
    </cfRule>
  </conditionalFormatting>
  <conditionalFormatting sqref="BF19">
    <cfRule dxfId="2074" operator="equal" priority="242" type="cellIs">
      <formula>"X"</formula>
    </cfRule>
  </conditionalFormatting>
  <conditionalFormatting sqref="BF19">
    <cfRule dxfId="2073" operator="greaterThan" priority="243" type="cellIs">
      <formula>ABS(BG19)</formula>
    </cfRule>
  </conditionalFormatting>
  <conditionalFormatting sqref="G20">
    <cfRule dxfId="2072" operator="equal" priority="244" type="cellIs">
      <formula>"X"</formula>
    </cfRule>
  </conditionalFormatting>
  <conditionalFormatting sqref="F20">
    <cfRule dxfId="2071" operator="equal" priority="245" type="cellIs">
      <formula>"X"</formula>
    </cfRule>
  </conditionalFormatting>
  <conditionalFormatting sqref="F20">
    <cfRule dxfId="2070" operator="greaterThan" priority="246" type="cellIs">
      <formula>ABS(G20)</formula>
    </cfRule>
  </conditionalFormatting>
  <conditionalFormatting sqref="I20">
    <cfRule dxfId="2069" operator="equal" priority="247" type="cellIs">
      <formula>"X"</formula>
    </cfRule>
  </conditionalFormatting>
  <conditionalFormatting sqref="H20">
    <cfRule dxfId="2068" operator="equal" priority="248" type="cellIs">
      <formula>"X"</formula>
    </cfRule>
  </conditionalFormatting>
  <conditionalFormatting sqref="H20">
    <cfRule dxfId="2067" operator="greaterThan" priority="249" type="cellIs">
      <formula>ABS(I20)</formula>
    </cfRule>
  </conditionalFormatting>
  <conditionalFormatting sqref="K20">
    <cfRule dxfId="2066" operator="equal" priority="250" type="cellIs">
      <formula>"X"</formula>
    </cfRule>
  </conditionalFormatting>
  <conditionalFormatting sqref="J20">
    <cfRule dxfId="2065" operator="equal" priority="251" type="cellIs">
      <formula>"X"</formula>
    </cfRule>
  </conditionalFormatting>
  <conditionalFormatting sqref="J20">
    <cfRule dxfId="2064" operator="greaterThan" priority="252" type="cellIs">
      <formula>ABS(K20)</formula>
    </cfRule>
  </conditionalFormatting>
  <conditionalFormatting sqref="M20">
    <cfRule dxfId="2063" operator="equal" priority="253" type="cellIs">
      <formula>"X"</formula>
    </cfRule>
  </conditionalFormatting>
  <conditionalFormatting sqref="L20">
    <cfRule dxfId="2062" operator="equal" priority="254" type="cellIs">
      <formula>"X"</formula>
    </cfRule>
  </conditionalFormatting>
  <conditionalFormatting sqref="L20">
    <cfRule dxfId="2061" operator="greaterThan" priority="255" type="cellIs">
      <formula>ABS(M20)</formula>
    </cfRule>
  </conditionalFormatting>
  <conditionalFormatting sqref="O20">
    <cfRule dxfId="2060" operator="equal" priority="256" type="cellIs">
      <formula>"X"</formula>
    </cfRule>
  </conditionalFormatting>
  <conditionalFormatting sqref="N20">
    <cfRule dxfId="2059" operator="equal" priority="257" type="cellIs">
      <formula>"X"</formula>
    </cfRule>
  </conditionalFormatting>
  <conditionalFormatting sqref="N20">
    <cfRule dxfId="2058" operator="greaterThan" priority="258" type="cellIs">
      <formula>ABS(O20)</formula>
    </cfRule>
  </conditionalFormatting>
  <conditionalFormatting sqref="Q20">
    <cfRule dxfId="2057" operator="equal" priority="259" type="cellIs">
      <formula>"X"</formula>
    </cfRule>
  </conditionalFormatting>
  <conditionalFormatting sqref="P20">
    <cfRule dxfId="2056" operator="equal" priority="260" type="cellIs">
      <formula>"X"</formula>
    </cfRule>
  </conditionalFormatting>
  <conditionalFormatting sqref="P20">
    <cfRule dxfId="2055" operator="greaterThan" priority="261" type="cellIs">
      <formula>ABS(Q20)</formula>
    </cfRule>
  </conditionalFormatting>
  <conditionalFormatting sqref="S20">
    <cfRule dxfId="2054" operator="equal" priority="262" type="cellIs">
      <formula>"X"</formula>
    </cfRule>
  </conditionalFormatting>
  <conditionalFormatting sqref="R20">
    <cfRule dxfId="2053" operator="equal" priority="263" type="cellIs">
      <formula>"X"</formula>
    </cfRule>
  </conditionalFormatting>
  <conditionalFormatting sqref="R20">
    <cfRule dxfId="2052" operator="greaterThan" priority="264" type="cellIs">
      <formula>ABS(S20)</formula>
    </cfRule>
  </conditionalFormatting>
  <conditionalFormatting sqref="U20">
    <cfRule dxfId="2051" operator="equal" priority="265" type="cellIs">
      <formula>"X"</formula>
    </cfRule>
  </conditionalFormatting>
  <conditionalFormatting sqref="T20">
    <cfRule dxfId="2050" operator="equal" priority="266" type="cellIs">
      <formula>"X"</formula>
    </cfRule>
  </conditionalFormatting>
  <conditionalFormatting sqref="T20">
    <cfRule dxfId="2049" operator="greaterThan" priority="267" type="cellIs">
      <formula>ABS(U20)</formula>
    </cfRule>
  </conditionalFormatting>
  <conditionalFormatting sqref="W20">
    <cfRule dxfId="2048" operator="equal" priority="268" type="cellIs">
      <formula>"X"</formula>
    </cfRule>
  </conditionalFormatting>
  <conditionalFormatting sqref="V20">
    <cfRule dxfId="2047" operator="equal" priority="269" type="cellIs">
      <formula>"X"</formula>
    </cfRule>
  </conditionalFormatting>
  <conditionalFormatting sqref="V20">
    <cfRule dxfId="2046" operator="greaterThan" priority="270" type="cellIs">
      <formula>ABS(W20)</formula>
    </cfRule>
  </conditionalFormatting>
  <conditionalFormatting sqref="Y20">
    <cfRule dxfId="2045" operator="equal" priority="271" type="cellIs">
      <formula>"X"</formula>
    </cfRule>
  </conditionalFormatting>
  <conditionalFormatting sqref="X20">
    <cfRule dxfId="2044" operator="equal" priority="272" type="cellIs">
      <formula>"X"</formula>
    </cfRule>
  </conditionalFormatting>
  <conditionalFormatting sqref="X20">
    <cfRule dxfId="2043" operator="greaterThan" priority="273" type="cellIs">
      <formula>ABS(Y20)</formula>
    </cfRule>
  </conditionalFormatting>
  <conditionalFormatting sqref="AA20">
    <cfRule dxfId="2042" operator="equal" priority="274" type="cellIs">
      <formula>"X"</formula>
    </cfRule>
  </conditionalFormatting>
  <conditionalFormatting sqref="Z20">
    <cfRule dxfId="2041" operator="equal" priority="275" type="cellIs">
      <formula>"X"</formula>
    </cfRule>
  </conditionalFormatting>
  <conditionalFormatting sqref="Z20">
    <cfRule dxfId="2040" operator="greaterThan" priority="276" type="cellIs">
      <formula>ABS(AA20)</formula>
    </cfRule>
  </conditionalFormatting>
  <conditionalFormatting sqref="AC20">
    <cfRule dxfId="2039" operator="equal" priority="277" type="cellIs">
      <formula>"X"</formula>
    </cfRule>
  </conditionalFormatting>
  <conditionalFormatting sqref="AB20">
    <cfRule dxfId="2038" operator="equal" priority="278" type="cellIs">
      <formula>"X"</formula>
    </cfRule>
  </conditionalFormatting>
  <conditionalFormatting sqref="AB20">
    <cfRule dxfId="2037" operator="greaterThan" priority="279" type="cellIs">
      <formula>ABS(AC20)</formula>
    </cfRule>
  </conditionalFormatting>
  <conditionalFormatting sqref="AE20">
    <cfRule dxfId="2036" operator="equal" priority="280" type="cellIs">
      <formula>"X"</formula>
    </cfRule>
  </conditionalFormatting>
  <conditionalFormatting sqref="AD20">
    <cfRule dxfId="2035" operator="equal" priority="281" type="cellIs">
      <formula>"X"</formula>
    </cfRule>
  </conditionalFormatting>
  <conditionalFormatting sqref="AD20">
    <cfRule dxfId="2034" operator="greaterThan" priority="282" type="cellIs">
      <formula>ABS(AE20)</formula>
    </cfRule>
  </conditionalFormatting>
  <conditionalFormatting sqref="AG20">
    <cfRule dxfId="2033" operator="equal" priority="283" type="cellIs">
      <formula>"X"</formula>
    </cfRule>
  </conditionalFormatting>
  <conditionalFormatting sqref="AF20">
    <cfRule dxfId="2032" operator="equal" priority="284" type="cellIs">
      <formula>"X"</formula>
    </cfRule>
  </conditionalFormatting>
  <conditionalFormatting sqref="AF20">
    <cfRule dxfId="2031" operator="greaterThan" priority="285" type="cellIs">
      <formula>ABS(AG20)</formula>
    </cfRule>
  </conditionalFormatting>
  <conditionalFormatting sqref="AI20">
    <cfRule dxfId="2030" operator="equal" priority="286" type="cellIs">
      <formula>"X"</formula>
    </cfRule>
  </conditionalFormatting>
  <conditionalFormatting sqref="AH20">
    <cfRule dxfId="2029" operator="equal" priority="287" type="cellIs">
      <formula>"X"</formula>
    </cfRule>
  </conditionalFormatting>
  <conditionalFormatting sqref="AH20">
    <cfRule dxfId="2028" operator="greaterThan" priority="288" type="cellIs">
      <formula>ABS(AI20)</formula>
    </cfRule>
  </conditionalFormatting>
  <conditionalFormatting sqref="AK20">
    <cfRule dxfId="2027" operator="equal" priority="289" type="cellIs">
      <formula>"X"</formula>
    </cfRule>
  </conditionalFormatting>
  <conditionalFormatting sqref="AJ20">
    <cfRule dxfId="2026" operator="equal" priority="290" type="cellIs">
      <formula>"X"</formula>
    </cfRule>
  </conditionalFormatting>
  <conditionalFormatting sqref="AJ20">
    <cfRule dxfId="2025" operator="greaterThan" priority="291" type="cellIs">
      <formula>ABS(AK20)</formula>
    </cfRule>
  </conditionalFormatting>
  <conditionalFormatting sqref="AM20">
    <cfRule dxfId="2024" operator="equal" priority="292" type="cellIs">
      <formula>"X"</formula>
    </cfRule>
  </conditionalFormatting>
  <conditionalFormatting sqref="AL20">
    <cfRule dxfId="2023" operator="equal" priority="293" type="cellIs">
      <formula>"X"</formula>
    </cfRule>
  </conditionalFormatting>
  <conditionalFormatting sqref="AL20">
    <cfRule dxfId="2022" operator="greaterThan" priority="294" type="cellIs">
      <formula>ABS(AM20)</formula>
    </cfRule>
  </conditionalFormatting>
  <conditionalFormatting sqref="AO20">
    <cfRule dxfId="2021" operator="equal" priority="295" type="cellIs">
      <formula>"X"</formula>
    </cfRule>
  </conditionalFormatting>
  <conditionalFormatting sqref="AN20">
    <cfRule dxfId="2020" operator="equal" priority="296" type="cellIs">
      <formula>"X"</formula>
    </cfRule>
  </conditionalFormatting>
  <conditionalFormatting sqref="AN20">
    <cfRule dxfId="2019" operator="greaterThan" priority="297" type="cellIs">
      <formula>ABS(AO20)</formula>
    </cfRule>
  </conditionalFormatting>
  <conditionalFormatting sqref="AQ20">
    <cfRule dxfId="2018" operator="equal" priority="298" type="cellIs">
      <formula>"X"</formula>
    </cfRule>
  </conditionalFormatting>
  <conditionalFormatting sqref="AP20">
    <cfRule dxfId="2017" operator="equal" priority="299" type="cellIs">
      <formula>"X"</formula>
    </cfRule>
  </conditionalFormatting>
  <conditionalFormatting sqref="AP20">
    <cfRule dxfId="2016" operator="greaterThan" priority="300" type="cellIs">
      <formula>ABS(AQ20)</formula>
    </cfRule>
  </conditionalFormatting>
  <conditionalFormatting sqref="AS20">
    <cfRule dxfId="2015" operator="equal" priority="301" type="cellIs">
      <formula>"X"</formula>
    </cfRule>
  </conditionalFormatting>
  <conditionalFormatting sqref="AR20">
    <cfRule dxfId="2014" operator="equal" priority="302" type="cellIs">
      <formula>"X"</formula>
    </cfRule>
  </conditionalFormatting>
  <conditionalFormatting sqref="AR20">
    <cfRule dxfId="2013" operator="greaterThan" priority="303" type="cellIs">
      <formula>ABS(AS20)</formula>
    </cfRule>
  </conditionalFormatting>
  <conditionalFormatting sqref="AU20">
    <cfRule dxfId="2012" operator="equal" priority="304" type="cellIs">
      <formula>"X"</formula>
    </cfRule>
  </conditionalFormatting>
  <conditionalFormatting sqref="AT20">
    <cfRule dxfId="2011" operator="equal" priority="305" type="cellIs">
      <formula>"X"</formula>
    </cfRule>
  </conditionalFormatting>
  <conditionalFormatting sqref="AT20">
    <cfRule dxfId="2010" operator="greaterThan" priority="306" type="cellIs">
      <formula>ABS(AU20)</formula>
    </cfRule>
  </conditionalFormatting>
  <conditionalFormatting sqref="AW20">
    <cfRule dxfId="2009" operator="equal" priority="307" type="cellIs">
      <formula>"X"</formula>
    </cfRule>
  </conditionalFormatting>
  <conditionalFormatting sqref="AV20">
    <cfRule dxfId="2008" operator="equal" priority="308" type="cellIs">
      <formula>"X"</formula>
    </cfRule>
  </conditionalFormatting>
  <conditionalFormatting sqref="AV20">
    <cfRule dxfId="2007" operator="greaterThan" priority="309" type="cellIs">
      <formula>ABS(AW20)</formula>
    </cfRule>
  </conditionalFormatting>
  <conditionalFormatting sqref="AY20">
    <cfRule dxfId="2006" operator="equal" priority="310" type="cellIs">
      <formula>"X"</formula>
    </cfRule>
  </conditionalFormatting>
  <conditionalFormatting sqref="AX20">
    <cfRule dxfId="2005" operator="equal" priority="311" type="cellIs">
      <formula>"X"</formula>
    </cfRule>
  </conditionalFormatting>
  <conditionalFormatting sqref="AX20">
    <cfRule dxfId="2004" operator="greaterThan" priority="312" type="cellIs">
      <formula>ABS(AY20)</formula>
    </cfRule>
  </conditionalFormatting>
  <conditionalFormatting sqref="BA20">
    <cfRule dxfId="2003" operator="equal" priority="313" type="cellIs">
      <formula>"X"</formula>
    </cfRule>
  </conditionalFormatting>
  <conditionalFormatting sqref="AZ20">
    <cfRule dxfId="2002" operator="equal" priority="314" type="cellIs">
      <formula>"X"</formula>
    </cfRule>
  </conditionalFormatting>
  <conditionalFormatting sqref="AZ20">
    <cfRule dxfId="2001" operator="greaterThan" priority="315" type="cellIs">
      <formula>ABS(BA20)</formula>
    </cfRule>
  </conditionalFormatting>
  <conditionalFormatting sqref="BC20">
    <cfRule dxfId="2000" operator="equal" priority="316" type="cellIs">
      <formula>"X"</formula>
    </cfRule>
  </conditionalFormatting>
  <conditionalFormatting sqref="BB20">
    <cfRule dxfId="1999" operator="equal" priority="317" type="cellIs">
      <formula>"X"</formula>
    </cfRule>
  </conditionalFormatting>
  <conditionalFormatting sqref="BB20">
    <cfRule dxfId="1998" operator="greaterThan" priority="318" type="cellIs">
      <formula>ABS(BC20)</formula>
    </cfRule>
  </conditionalFormatting>
  <conditionalFormatting sqref="BE20">
    <cfRule dxfId="1997" operator="equal" priority="319" type="cellIs">
      <formula>"X"</formula>
    </cfRule>
  </conditionalFormatting>
  <conditionalFormatting sqref="BD20">
    <cfRule dxfId="1996" operator="equal" priority="320" type="cellIs">
      <formula>"X"</formula>
    </cfRule>
  </conditionalFormatting>
  <conditionalFormatting sqref="BD20">
    <cfRule dxfId="1995" operator="greaterThan" priority="321" type="cellIs">
      <formula>ABS(BE20)</formula>
    </cfRule>
  </conditionalFormatting>
  <conditionalFormatting sqref="BG20">
    <cfRule dxfId="1994" operator="equal" priority="322" type="cellIs">
      <formula>"X"</formula>
    </cfRule>
  </conditionalFormatting>
  <conditionalFormatting sqref="BF20">
    <cfRule dxfId="1993" operator="equal" priority="323" type="cellIs">
      <formula>"X"</formula>
    </cfRule>
  </conditionalFormatting>
  <conditionalFormatting sqref="BF20">
    <cfRule dxfId="1992" operator="greaterThan" priority="324" type="cellIs">
      <formula>ABS(BG20)</formula>
    </cfRule>
  </conditionalFormatting>
  <conditionalFormatting sqref="BH17">
    <cfRule dxfId="1991" operator="greaterThan" priority="325" type="cellIs">
      <formula>2*D17</formula>
    </cfRule>
  </conditionalFormatting>
  <conditionalFormatting sqref="BH18">
    <cfRule dxfId="1990" operator="greaterThan" priority="326" type="cellIs">
      <formula>2*D18</formula>
    </cfRule>
  </conditionalFormatting>
  <conditionalFormatting sqref="BH19">
    <cfRule dxfId="1989" operator="greaterThan" priority="327" type="cellIs">
      <formula>2*D19</formula>
    </cfRule>
  </conditionalFormatting>
  <conditionalFormatting sqref="BH20">
    <cfRule dxfId="1988" operator="greaterThan" priority="328" type="cellIs">
      <formula>2*D20</formula>
    </cfRule>
  </conditionalFormatting>
  <conditionalFormatting sqref="BY17">
    <cfRule dxfId="1987" operator="greaterThan" priority="329" type="cellIs">
      <formula>D17</formula>
    </cfRule>
  </conditionalFormatting>
  <conditionalFormatting sqref="BY18">
    <cfRule dxfId="1986" operator="greaterThan" priority="330" type="cellIs">
      <formula>D18</formula>
    </cfRule>
  </conditionalFormatting>
  <conditionalFormatting sqref="BY19">
    <cfRule dxfId="1985" operator="greaterThan" priority="331" type="cellIs">
      <formula>D19</formula>
    </cfRule>
  </conditionalFormatting>
  <conditionalFormatting sqref="BY20">
    <cfRule dxfId="1984" operator="greaterThan" priority="332" type="cellIs">
      <formula>D20</formula>
    </cfRule>
  </conditionalFormatting>
  <conditionalFormatting sqref="CA17">
    <cfRule dxfId="1983" priority="333" type="expression">
      <formula>OR(AND(BY17=0,CA17&gt;0),CA17&gt;E17)</formula>
    </cfRule>
  </conditionalFormatting>
  <conditionalFormatting sqref="CA18">
    <cfRule dxfId="1982" priority="334" type="expression">
      <formula>OR(AND(BY18=0,CA18&gt;0),CA18&gt;E18)</formula>
    </cfRule>
  </conditionalFormatting>
  <conditionalFormatting sqref="CA19">
    <cfRule dxfId="1981" priority="335" type="expression">
      <formula>OR(AND(BY19=0,CA19&gt;0),CA19&gt;E19)</formula>
    </cfRule>
  </conditionalFormatting>
  <conditionalFormatting sqref="CA20">
    <cfRule dxfId="1980" priority="336" type="expression">
      <formula>OR(AND(BY20=0,CA20&gt;0),CA20&gt;E20)</formula>
    </cfRule>
  </conditionalFormatting>
  <dataValidations count="3">
    <dataValidation allowBlank="1" sqref="CF2:DU2" type="list" xr:uid="{00000000-0002-0000-0B00-000000000000}">
      <formula1>"Yes,No,J-ML,J-S,J-A"</formula1>
    </dataValidation>
    <dataValidation allowBlank="1" sqref="CF3:DU3" type="list" xr:uid="{00000000-0002-0000-0B00-000001000000}">
      <formula1>"hd.,fd.,J-A"</formula1>
    </dataValidation>
    <dataValidation allowBlank="1" sqref="BK17:BW20" type="list" xr:uid="{00000000-0002-0000-0B00-000002000000}">
      <formula1>$CF$15:$DT$15</formula1>
    </dataValidation>
  </dataValidation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B33B-06E3-1E42-A0A0-B86423168433}">
  <dimension ref="A1:ER57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bestFit="true" customWidth="true" width="7.83203125" collapsed="true"/>
    <col min="2" max="2" bestFit="true" customWidth="true" width="26.33203125" collapsed="true"/>
    <col min="3" max="3" bestFit="true" customWidth="true" width="2.33203125" collapsed="true"/>
    <col min="4" max="4" bestFit="true" customWidth="true" width="7.33203125" collapsed="true"/>
    <col min="5" max="5" bestFit="true" customWidth="true" width="3.83203125" collapsed="true"/>
    <col min="6" max="6" customWidth="true" width="4.33203125" collapsed="true"/>
    <col min="7" max="7" customWidth="true" width="4.6640625" collapsed="true"/>
    <col min="8" max="8" customWidth="true" width="4.33203125" collapsed="true"/>
    <col min="9" max="9" customWidth="true" width="4.6640625" collapsed="true"/>
    <col min="10" max="10" customWidth="true" width="4.33203125" collapsed="true"/>
    <col min="11" max="11" customWidth="true" width="4.6640625" collapsed="true"/>
    <col min="12" max="12" customWidth="true" width="4.33203125" collapsed="true"/>
    <col min="13" max="13" customWidth="true" width="4.6640625" collapsed="true"/>
    <col min="14" max="14" customWidth="true" width="4.33203125" collapsed="true"/>
    <col min="15" max="15" customWidth="true" width="4.6640625" collapsed="true"/>
    <col min="16" max="16" customWidth="true" width="4.33203125" collapsed="true"/>
    <col min="17" max="17" customWidth="true" width="4.6640625" collapsed="true"/>
    <col min="18" max="18" customWidth="true" width="4.33203125" collapsed="true"/>
    <col min="19" max="19" customWidth="true" width="4.6640625" collapsed="true"/>
    <col min="20" max="20" customWidth="true" width="4.33203125" collapsed="true"/>
    <col min="21" max="21" customWidth="true" width="4.6640625" collapsed="true"/>
    <col min="22" max="22" customWidth="true" width="4.33203125" collapsed="true"/>
    <col min="23" max="23" customWidth="true" width="4.6640625" collapsed="true"/>
    <col min="24" max="24" customWidth="true" width="4.33203125" collapsed="true"/>
    <col min="25" max="25" customWidth="true" width="4.6640625" collapsed="true"/>
    <col min="26" max="26" customWidth="true" width="4.33203125" collapsed="true"/>
    <col min="27" max="27" customWidth="true" width="4.6640625" collapsed="true"/>
    <col min="28" max="28" customWidth="true" width="4.33203125" collapsed="true"/>
    <col min="29" max="29" customWidth="true" width="4.6640625" collapsed="true"/>
    <col min="30" max="30" customWidth="true" width="4.33203125" collapsed="true"/>
    <col min="31" max="31" customWidth="true" width="4.6640625" collapsed="true"/>
    <col min="32" max="32" customWidth="true" width="4.33203125" collapsed="true"/>
    <col min="33" max="33" customWidth="true" width="4.6640625" collapsed="true"/>
    <col min="34" max="34" customWidth="true" width="4.33203125" collapsed="true"/>
    <col min="35" max="35" customWidth="true" width="4.6640625" collapsed="true"/>
    <col min="36" max="36" customWidth="true" width="4.33203125" collapsed="true"/>
    <col min="37" max="37" customWidth="true" width="4.6640625" collapsed="true"/>
    <col min="38" max="38" customWidth="true" width="4.33203125" collapsed="true"/>
    <col min="39" max="39" customWidth="true" width="4.6640625" collapsed="true"/>
    <col min="40" max="40" customWidth="true" width="4.33203125" collapsed="true"/>
    <col min="41" max="41" customWidth="true" width="4.6640625" collapsed="true"/>
    <col min="42" max="42" customWidth="true" width="4.33203125" collapsed="true"/>
    <col min="43" max="43" customWidth="true" width="4.6640625" collapsed="true"/>
    <col min="44" max="44" customWidth="true" width="4.33203125" collapsed="true"/>
    <col min="45" max="45" customWidth="true" width="4.6640625" collapsed="true"/>
    <col min="46" max="46" customWidth="true" width="4.33203125" collapsed="true"/>
    <col min="47" max="47" customWidth="true" width="4.6640625" collapsed="true"/>
    <col min="48" max="48" customWidth="true" width="4.33203125" collapsed="true"/>
    <col min="49" max="49" customWidth="true" width="4.6640625" collapsed="true"/>
    <col min="50" max="50" customWidth="true" width="4.33203125" collapsed="true"/>
    <col min="51" max="51" customWidth="true" width="4.6640625" collapsed="true"/>
    <col min="52" max="52" customWidth="true" width="4.33203125" collapsed="true"/>
    <col min="53" max="53" customWidth="true" width="4.6640625" collapsed="true"/>
    <col min="54" max="54" customWidth="true" width="4.33203125" collapsed="true"/>
    <col min="55" max="55" customWidth="true" width="4.6640625" collapsed="true"/>
    <col min="56" max="56" customWidth="true" width="4.33203125" collapsed="true"/>
    <col min="57" max="57" customWidth="true" width="4.6640625" collapsed="true"/>
    <col min="58" max="58" customWidth="true" width="4.33203125" collapsed="true"/>
    <col min="59" max="62" customWidth="true" width="4.6640625" collapsed="true"/>
    <col min="84" max="124" customWidth="true" width="4.6640625" collapsed="true"/>
    <col min="127" max="127" bestFit="true" customWidth="true" width="3.33203125" collapsed="true"/>
    <col min="128" max="132" bestFit="true" customWidth="true" width="2.1640625" collapsed="true"/>
    <col min="133" max="133" bestFit="true" customWidth="true" width="3.0" collapsed="true"/>
    <col min="134" max="139" bestFit="true" customWidth="true" width="2.1640625" collapsed="true"/>
  </cols>
  <sheetData>
    <row r="1" spans="1:147" x14ac:dyDescent="0.2">
      <c r="BX1" t="s">
        <v>179</v>
      </c>
      <c r="BY1" t="s">
        <v>180</v>
      </c>
      <c r="CB1" t="s">
        <v>193</v>
      </c>
      <c r="CC1" t="s">
        <v>194</v>
      </c>
      <c r="CF1" s="3175" t="s">
        <v>199</v>
      </c>
      <c r="CG1" s="3167"/>
      <c r="CH1" s="3167"/>
      <c r="CI1" s="3167"/>
      <c r="CJ1" s="3167"/>
      <c r="CK1" s="3167"/>
      <c r="CL1" s="3167"/>
      <c r="CM1" s="3167"/>
      <c r="CN1" s="3167"/>
      <c r="CO1" s="3167"/>
      <c r="CP1" s="3167"/>
      <c r="CQ1" s="3167"/>
      <c r="CR1" s="3167"/>
      <c r="CS1" s="3167"/>
      <c r="CT1" s="3167"/>
      <c r="CU1" s="3167"/>
      <c r="CV1" s="3167"/>
      <c r="CW1" s="3167"/>
      <c r="CX1" s="3167"/>
      <c r="CY1" s="3167"/>
      <c r="CZ1" s="3167"/>
      <c r="DA1" s="3167"/>
      <c r="DB1" s="3167"/>
      <c r="DC1" s="3167"/>
      <c r="DD1" s="3167"/>
      <c r="DE1" s="3167"/>
      <c r="DF1" s="3167"/>
      <c r="DG1" s="3167"/>
      <c r="DH1" s="3167"/>
      <c r="DI1" s="3167"/>
      <c r="DJ1" s="3167"/>
      <c r="DK1" s="3167"/>
      <c r="DL1" s="3167"/>
      <c r="DM1" s="3167"/>
      <c r="DN1" s="3167"/>
      <c r="DO1" s="3167"/>
      <c r="DP1" s="3167"/>
      <c r="DQ1" s="3167"/>
      <c r="DR1" s="3167"/>
      <c r="DS1" s="3167"/>
      <c r="DT1" s="3167"/>
      <c r="DU1" s="3167"/>
    </row>
    <row r="2" spans="1:147" x14ac:dyDescent="0.2">
      <c r="BX2" t="s">
        <v>181</v>
      </c>
      <c r="BY2" t="s">
        <v>181</v>
      </c>
      <c r="CB2" t="s">
        <v>164</v>
      </c>
      <c r="CC2" t="s">
        <v>195</v>
      </c>
      <c r="CF2" t="s">
        <v>181</v>
      </c>
      <c r="CG2" t="s">
        <v>181</v>
      </c>
      <c r="CH2" t="s">
        <v>181</v>
      </c>
      <c r="CI2" t="s">
        <v>181</v>
      </c>
      <c r="CJ2" t="s">
        <v>181</v>
      </c>
      <c r="CK2" t="s">
        <v>181</v>
      </c>
      <c r="CL2" t="s">
        <v>181</v>
      </c>
      <c r="CM2" t="s">
        <v>181</v>
      </c>
      <c r="CN2" t="s">
        <v>181</v>
      </c>
      <c r="CO2" t="s">
        <v>181</v>
      </c>
      <c r="CP2" t="s">
        <v>181</v>
      </c>
      <c r="CQ2" t="s">
        <v>181</v>
      </c>
      <c r="CR2" t="s">
        <v>181</v>
      </c>
      <c r="CS2" t="s">
        <v>181</v>
      </c>
      <c r="CT2" t="s">
        <v>181</v>
      </c>
      <c r="CU2" t="s">
        <v>181</v>
      </c>
      <c r="CV2" t="s">
        <v>181</v>
      </c>
      <c r="CW2" t="s">
        <v>181</v>
      </c>
      <c r="CX2" t="s">
        <v>181</v>
      </c>
      <c r="CY2" t="s">
        <v>181</v>
      </c>
      <c r="CZ2" t="s">
        <v>181</v>
      </c>
      <c r="DA2" t="s">
        <v>181</v>
      </c>
      <c r="DB2" t="s">
        <v>181</v>
      </c>
      <c r="DC2" t="s">
        <v>181</v>
      </c>
      <c r="DD2" t="s">
        <v>181</v>
      </c>
      <c r="DE2" t="s">
        <v>181</v>
      </c>
      <c r="DF2" t="s">
        <v>181</v>
      </c>
      <c r="DG2" t="s">
        <v>181</v>
      </c>
      <c r="DH2" t="s">
        <v>181</v>
      </c>
      <c r="DI2" t="s">
        <v>181</v>
      </c>
      <c r="DJ2" t="s">
        <v>181</v>
      </c>
      <c r="DK2" t="s">
        <v>181</v>
      </c>
      <c r="DL2" t="s">
        <v>181</v>
      </c>
      <c r="DM2" t="s">
        <v>181</v>
      </c>
      <c r="DN2" t="s">
        <v>181</v>
      </c>
      <c r="DO2" t="s">
        <v>181</v>
      </c>
      <c r="DP2" t="s">
        <v>181</v>
      </c>
      <c r="DQ2" t="s">
        <v>181</v>
      </c>
      <c r="DR2" t="s">
        <v>181</v>
      </c>
      <c r="DS2" t="s">
        <v>181</v>
      </c>
      <c r="DT2" t="s">
        <v>181</v>
      </c>
      <c r="DU2" s="1079">
        <f>COUNTIF(CF2:DT2,$BX$2)+COUNTIF(CF2:DT2,$BX$4)</f>
        <v>41</v>
      </c>
      <c r="DV2" t="s">
        <v>169</v>
      </c>
    </row>
    <row r="3" spans="1:147" x14ac:dyDescent="0.2">
      <c r="BX3" t="s">
        <v>182</v>
      </c>
      <c r="BY3" t="s">
        <v>182</v>
      </c>
      <c r="CB3" t="s">
        <v>196</v>
      </c>
      <c r="CC3" t="s">
        <v>197</v>
      </c>
      <c r="CF3" t="s">
        <v>189</v>
      </c>
      <c r="CG3" t="s">
        <v>189</v>
      </c>
      <c r="CH3" t="s">
        <v>189</v>
      </c>
      <c r="CI3" t="s">
        <v>189</v>
      </c>
      <c r="CJ3" t="s">
        <v>189</v>
      </c>
      <c r="CK3" t="s">
        <v>189</v>
      </c>
      <c r="CL3" t="s">
        <v>189</v>
      </c>
      <c r="CM3" t="s">
        <v>189</v>
      </c>
      <c r="CN3" t="s">
        <v>189</v>
      </c>
      <c r="CO3" t="s">
        <v>189</v>
      </c>
      <c r="CP3" t="s">
        <v>189</v>
      </c>
      <c r="CQ3" t="s">
        <v>189</v>
      </c>
      <c r="CR3" t="s">
        <v>189</v>
      </c>
      <c r="CS3" t="s">
        <v>189</v>
      </c>
      <c r="CT3" t="s">
        <v>189</v>
      </c>
      <c r="CU3" t="s">
        <v>189</v>
      </c>
      <c r="CV3" t="s">
        <v>189</v>
      </c>
      <c r="CW3" t="s">
        <v>189</v>
      </c>
      <c r="CX3" t="s">
        <v>189</v>
      </c>
      <c r="CY3" t="s">
        <v>189</v>
      </c>
      <c r="CZ3" t="s">
        <v>189</v>
      </c>
      <c r="DA3" t="s">
        <v>189</v>
      </c>
      <c r="DB3" t="s">
        <v>189</v>
      </c>
      <c r="DC3" t="s">
        <v>189</v>
      </c>
      <c r="DD3" t="s">
        <v>189</v>
      </c>
      <c r="DE3" t="s">
        <v>189</v>
      </c>
      <c r="DF3" t="s">
        <v>189</v>
      </c>
      <c r="DG3" t="s">
        <v>189</v>
      </c>
      <c r="DH3" t="s">
        <v>189</v>
      </c>
      <c r="DI3" t="s">
        <v>189</v>
      </c>
      <c r="DJ3" t="s">
        <v>189</v>
      </c>
      <c r="DK3" t="s">
        <v>189</v>
      </c>
      <c r="DL3" t="s">
        <v>189</v>
      </c>
      <c r="DM3" t="s">
        <v>189</v>
      </c>
      <c r="DN3" t="s">
        <v>189</v>
      </c>
      <c r="DO3" t="s">
        <v>189</v>
      </c>
      <c r="DP3" t="s">
        <v>189</v>
      </c>
      <c r="DQ3" t="s">
        <v>189</v>
      </c>
      <c r="DR3" t="s">
        <v>189</v>
      </c>
      <c r="DS3" t="s">
        <v>189</v>
      </c>
      <c r="DT3" t="s">
        <v>189</v>
      </c>
    </row>
    <row r="4" spans="1:147" x14ac:dyDescent="0.2">
      <c r="BX4" t="s">
        <v>183</v>
      </c>
      <c r="BY4" t="s">
        <v>184</v>
      </c>
      <c r="CB4" t="s">
        <v>198</v>
      </c>
      <c r="CC4">
        <f>CC2*CC3</f>
        <v>45</v>
      </c>
      <c r="CF4" s="1038" t="s">
        <v>7</v>
      </c>
      <c r="CG4" s="1039" t="s">
        <v>9</v>
      </c>
      <c r="CH4" s="1040" t="s">
        <v>11</v>
      </c>
      <c r="CI4" s="1041" t="s">
        <v>13</v>
      </c>
      <c r="CJ4" s="1042" t="s">
        <v>15</v>
      </c>
      <c r="CK4" s="1043" t="s">
        <v>17</v>
      </c>
      <c r="CL4" s="1044" t="s">
        <v>19</v>
      </c>
      <c r="CM4" s="1045" t="s">
        <v>21</v>
      </c>
      <c r="CN4" s="1046" t="s">
        <v>23</v>
      </c>
      <c r="CO4" s="1047" t="s">
        <v>25</v>
      </c>
      <c r="CP4" s="1048" t="s">
        <v>27</v>
      </c>
      <c r="CQ4" s="1049" t="s">
        <v>29</v>
      </c>
      <c r="CR4" s="1050" t="s">
        <v>31</v>
      </c>
      <c r="CS4" s="1051" t="s">
        <v>33</v>
      </c>
      <c r="CT4" s="1052" t="s">
        <v>35</v>
      </c>
      <c r="CU4" s="1053" t="s">
        <v>37</v>
      </c>
      <c r="CV4" s="1054" t="s">
        <v>39</v>
      </c>
      <c r="CW4" s="1055" t="s">
        <v>41</v>
      </c>
      <c r="CX4" s="1056" t="s">
        <v>43</v>
      </c>
      <c r="CY4" s="1057" t="s">
        <v>45</v>
      </c>
      <c r="CZ4" s="1058" t="s">
        <v>47</v>
      </c>
      <c r="DA4" s="1059" t="s">
        <v>49</v>
      </c>
      <c r="DB4" s="1060" t="s">
        <v>51</v>
      </c>
      <c r="DC4" s="1061" t="s">
        <v>53</v>
      </c>
      <c r="DD4" s="1062" t="s">
        <v>55</v>
      </c>
      <c r="DE4" s="1063" t="s">
        <v>57</v>
      </c>
      <c r="DF4" s="1064" t="s">
        <v>59</v>
      </c>
      <c r="DG4" s="1065" t="s">
        <v>61</v>
      </c>
      <c r="DH4" s="1066" t="s">
        <v>63</v>
      </c>
      <c r="DI4" s="1067" t="s">
        <v>65</v>
      </c>
      <c r="DJ4" s="1068" t="s">
        <v>67</v>
      </c>
      <c r="DK4" s="1069" t="s">
        <v>69</v>
      </c>
      <c r="DL4" s="1070" t="s">
        <v>71</v>
      </c>
      <c r="DM4" s="1071" t="s">
        <v>73</v>
      </c>
      <c r="DN4" s="1072" t="s">
        <v>75</v>
      </c>
      <c r="DO4" s="1073" t="s">
        <v>77</v>
      </c>
      <c r="DP4" s="1074" t="s">
        <v>79</v>
      </c>
      <c r="DQ4" s="1075" t="s">
        <v>81</v>
      </c>
      <c r="DR4" s="1076" t="s">
        <v>83</v>
      </c>
      <c r="DS4" s="1077" t="s">
        <v>85</v>
      </c>
      <c r="DT4" s="1078" t="s">
        <v>87</v>
      </c>
    </row>
    <row r="5" spans="1:147" x14ac:dyDescent="0.2">
      <c r="BX5" t="s">
        <v>185</v>
      </c>
      <c r="BY5" t="s">
        <v>186</v>
      </c>
      <c r="CF5" s="1080">
        <f ca="1" ref="CF5:DT5" si="0" t="shared">IF(CF2=$BX$2,SUM(CF17:CF20),IF(OR(CF2=$BX$4,CF2=$BX$5,CF2=$BX$6),$CE$6,0))</f>
        <v>0</v>
      </c>
      <c r="CG5" s="1081">
        <f ca="1" si="0" t="shared"/>
        <v>0</v>
      </c>
      <c r="CH5" s="1082">
        <f ca="1" si="0" t="shared"/>
        <v>0</v>
      </c>
      <c r="CI5" s="1083">
        <f ca="1" si="0" t="shared"/>
        <v>0</v>
      </c>
      <c r="CJ5" s="1084">
        <f ca="1" si="0" t="shared"/>
        <v>0</v>
      </c>
      <c r="CK5" s="1085">
        <f ca="1" si="0" t="shared"/>
        <v>0</v>
      </c>
      <c r="CL5" s="1086">
        <f ca="1" si="0" t="shared"/>
        <v>0</v>
      </c>
      <c r="CM5" s="1087">
        <f ca="1" si="0" t="shared"/>
        <v>0</v>
      </c>
      <c r="CN5" s="1088">
        <f ca="1" si="0" t="shared"/>
        <v>0</v>
      </c>
      <c r="CO5" s="1089">
        <f ca="1" si="0" t="shared"/>
        <v>0</v>
      </c>
      <c r="CP5" s="1090">
        <f ca="1" si="0" t="shared"/>
        <v>0</v>
      </c>
      <c r="CQ5" s="1091">
        <f ca="1" si="0" t="shared"/>
        <v>0</v>
      </c>
      <c r="CR5" s="1092">
        <f ca="1" si="0" t="shared"/>
        <v>0</v>
      </c>
      <c r="CS5" s="1093">
        <f ca="1" si="0" t="shared"/>
        <v>0</v>
      </c>
      <c r="CT5" s="1094">
        <f ca="1" si="0" t="shared"/>
        <v>0</v>
      </c>
      <c r="CU5" s="1095">
        <f ca="1" si="0" t="shared"/>
        <v>0</v>
      </c>
      <c r="CV5" s="1096">
        <f ca="1" si="0" t="shared"/>
        <v>0</v>
      </c>
      <c r="CW5" s="1097">
        <f ca="1" si="0" t="shared"/>
        <v>0</v>
      </c>
      <c r="CX5" s="1098">
        <f ca="1" si="0" t="shared"/>
        <v>0</v>
      </c>
      <c r="CY5" s="1099">
        <f ca="1" si="0" t="shared"/>
        <v>0</v>
      </c>
      <c r="CZ5" s="1100">
        <f ca="1" si="0" t="shared"/>
        <v>0</v>
      </c>
      <c r="DA5" s="1101">
        <f ca="1" si="0" t="shared"/>
        <v>0</v>
      </c>
      <c r="DB5" s="1102">
        <f ca="1" si="0" t="shared"/>
        <v>0</v>
      </c>
      <c r="DC5" s="1103">
        <f ca="1" si="0" t="shared"/>
        <v>0</v>
      </c>
      <c r="DD5" s="1104">
        <f ca="1" si="0" t="shared"/>
        <v>0</v>
      </c>
      <c r="DE5" s="1105">
        <f ca="1" si="0" t="shared"/>
        <v>0</v>
      </c>
      <c r="DF5" s="1106">
        <f ca="1" si="0" t="shared"/>
        <v>0</v>
      </c>
      <c r="DG5" s="1107">
        <f ca="1" si="0" t="shared"/>
        <v>0</v>
      </c>
      <c r="DH5" s="1108">
        <f ca="1" si="0" t="shared"/>
        <v>0</v>
      </c>
      <c r="DI5" s="1109">
        <f ca="1" si="0" t="shared"/>
        <v>0</v>
      </c>
      <c r="DJ5" s="1110">
        <f ca="1" si="0" t="shared"/>
        <v>0</v>
      </c>
      <c r="DK5" s="1111">
        <f ca="1" si="0" t="shared"/>
        <v>0</v>
      </c>
      <c r="DL5" s="1112">
        <f ca="1" si="0" t="shared"/>
        <v>0</v>
      </c>
      <c r="DM5" s="1113">
        <f ca="1" si="0" t="shared"/>
        <v>0</v>
      </c>
      <c r="DN5" s="1114">
        <f ca="1" si="0" t="shared"/>
        <v>0</v>
      </c>
      <c r="DO5" s="1115">
        <f ca="1" si="0" t="shared"/>
        <v>0</v>
      </c>
      <c r="DP5" s="1116">
        <f ca="1" si="0" t="shared"/>
        <v>0</v>
      </c>
      <c r="DQ5" s="1117">
        <f ca="1" si="0" t="shared"/>
        <v>0</v>
      </c>
      <c r="DR5" s="1118">
        <f ca="1" si="0" t="shared"/>
        <v>0</v>
      </c>
      <c r="DS5" s="1119">
        <f ca="1" si="0" t="shared"/>
        <v>0</v>
      </c>
      <c r="DT5" s="1120">
        <f ca="1" si="0" t="shared"/>
        <v>0</v>
      </c>
      <c r="DU5" s="1121">
        <f ca="1">SUM(CF5:DT5)</f>
        <v>0</v>
      </c>
      <c r="DV5" t="s">
        <v>200</v>
      </c>
    </row>
    <row r="6" spans="1:147" x14ac:dyDescent="0.2">
      <c r="BX6" t="s">
        <v>187</v>
      </c>
      <c r="BY6" t="s">
        <v>188</v>
      </c>
      <c r="CE6">
        <v>45</v>
      </c>
      <c r="CF6" s="1122">
        <f ref="CF6:DT6" si="1" t="shared">IF(CF3=$BX$7,$CE$6,IF(CF3=$BX$8,$CE$6/2,0))</f>
        <v>45</v>
      </c>
      <c r="CG6" s="1123">
        <f si="1" t="shared"/>
        <v>45</v>
      </c>
      <c r="CH6" s="1124">
        <f si="1" t="shared"/>
        <v>45</v>
      </c>
      <c r="CI6" s="1125">
        <f si="1" t="shared"/>
        <v>45</v>
      </c>
      <c r="CJ6" s="1126">
        <f si="1" t="shared"/>
        <v>45</v>
      </c>
      <c r="CK6" s="1127">
        <f si="1" t="shared"/>
        <v>45</v>
      </c>
      <c r="CL6" s="1128">
        <f si="1" t="shared"/>
        <v>45</v>
      </c>
      <c r="CM6" s="1129">
        <f si="1" t="shared"/>
        <v>45</v>
      </c>
      <c r="CN6" s="1130">
        <f si="1" t="shared"/>
        <v>45</v>
      </c>
      <c r="CO6" s="1131">
        <f si="1" t="shared"/>
        <v>45</v>
      </c>
      <c r="CP6" s="1132">
        <f si="1" t="shared"/>
        <v>45</v>
      </c>
      <c r="CQ6" s="1133">
        <f si="1" t="shared"/>
        <v>45</v>
      </c>
      <c r="CR6" s="1134">
        <f si="1" t="shared"/>
        <v>45</v>
      </c>
      <c r="CS6" s="1135">
        <f si="1" t="shared"/>
        <v>45</v>
      </c>
      <c r="CT6" s="1136">
        <f si="1" t="shared"/>
        <v>45</v>
      </c>
      <c r="CU6" s="1137">
        <f si="1" t="shared"/>
        <v>45</v>
      </c>
      <c r="CV6" s="1138">
        <f si="1" t="shared"/>
        <v>45</v>
      </c>
      <c r="CW6" s="1139">
        <f si="1" t="shared"/>
        <v>45</v>
      </c>
      <c r="CX6" s="1140">
        <f si="1" t="shared"/>
        <v>45</v>
      </c>
      <c r="CY6" s="1141">
        <f si="1" t="shared"/>
        <v>45</v>
      </c>
      <c r="CZ6" s="1142">
        <f si="1" t="shared"/>
        <v>45</v>
      </c>
      <c r="DA6" s="1143">
        <f si="1" t="shared"/>
        <v>45</v>
      </c>
      <c r="DB6" s="1144">
        <f si="1" t="shared"/>
        <v>45</v>
      </c>
      <c r="DC6" s="1145">
        <f si="1" t="shared"/>
        <v>45</v>
      </c>
      <c r="DD6" s="1146">
        <f si="1" t="shared"/>
        <v>45</v>
      </c>
      <c r="DE6" s="1147">
        <f si="1" t="shared"/>
        <v>45</v>
      </c>
      <c r="DF6" s="1148">
        <f si="1" t="shared"/>
        <v>45</v>
      </c>
      <c r="DG6" s="1149">
        <f si="1" t="shared"/>
        <v>45</v>
      </c>
      <c r="DH6" s="1150">
        <f si="1" t="shared"/>
        <v>45</v>
      </c>
      <c r="DI6" s="1151">
        <f si="1" t="shared"/>
        <v>45</v>
      </c>
      <c r="DJ6" s="1152">
        <f si="1" t="shared"/>
        <v>45</v>
      </c>
      <c r="DK6" s="1153">
        <f si="1" t="shared"/>
        <v>45</v>
      </c>
      <c r="DL6" s="1154">
        <f si="1" t="shared"/>
        <v>45</v>
      </c>
      <c r="DM6" s="1155">
        <f si="1" t="shared"/>
        <v>45</v>
      </c>
      <c r="DN6" s="1156">
        <f si="1" t="shared"/>
        <v>45</v>
      </c>
      <c r="DO6" s="1157">
        <f si="1" t="shared"/>
        <v>45</v>
      </c>
      <c r="DP6" s="1158">
        <f si="1" t="shared"/>
        <v>45</v>
      </c>
      <c r="DQ6" s="1159">
        <f si="1" t="shared"/>
        <v>45</v>
      </c>
      <c r="DR6" s="1160">
        <f si="1" t="shared"/>
        <v>45</v>
      </c>
      <c r="DS6" s="1161">
        <f si="1" t="shared"/>
        <v>45</v>
      </c>
      <c r="DT6" s="1162">
        <f si="1" t="shared"/>
        <v>45</v>
      </c>
      <c r="DU6" s="1163">
        <f>SUM(CF6:DT6)</f>
        <v>1845</v>
      </c>
      <c r="DV6" t="s">
        <v>201</v>
      </c>
    </row>
    <row r="7" spans="1:147" x14ac:dyDescent="0.2">
      <c r="BX7" t="s">
        <v>189</v>
      </c>
      <c r="BY7" t="s">
        <v>190</v>
      </c>
    </row>
    <row r="8" spans="1:147" x14ac:dyDescent="0.2">
      <c r="BX8" t="s">
        <v>191</v>
      </c>
      <c r="BY8" t="s">
        <v>192</v>
      </c>
    </row>
    <row r="13" spans="1:147" x14ac:dyDescent="0.2">
      <c r="F13" s="3175" t="s">
        <v>208</v>
      </c>
      <c r="G13" s="3167"/>
      <c r="H13" s="3167"/>
      <c r="I13" s="3167"/>
      <c r="J13" s="3167"/>
      <c r="K13" s="3167"/>
      <c r="L13" s="3167"/>
      <c r="M13" s="3167"/>
      <c r="N13" s="3167"/>
      <c r="O13" s="3167"/>
      <c r="P13" s="3167"/>
      <c r="Q13" s="3167"/>
      <c r="R13" s="3167"/>
      <c r="S13" s="3167"/>
      <c r="T13" s="3167"/>
      <c r="U13" s="3167"/>
      <c r="V13" s="3167"/>
      <c r="W13" s="3167"/>
      <c r="X13" s="3167"/>
      <c r="Y13" s="3167"/>
      <c r="Z13" s="3167"/>
      <c r="AA13" s="3167"/>
      <c r="AB13" s="3167"/>
      <c r="AC13" s="3167"/>
      <c r="AD13" s="3167"/>
      <c r="AE13" s="3167"/>
      <c r="AF13" s="3167"/>
      <c r="AG13" s="3167"/>
      <c r="AH13" s="3167"/>
      <c r="AI13" s="3167"/>
      <c r="AJ13" s="3167"/>
      <c r="AK13" s="3167"/>
      <c r="AL13" s="3167"/>
      <c r="AM13" s="3167"/>
      <c r="AN13" s="3167"/>
      <c r="AO13" s="3167"/>
      <c r="AP13" s="3167"/>
      <c r="AQ13" s="3167"/>
      <c r="AR13" s="3167"/>
      <c r="AS13" s="3167"/>
      <c r="AT13" s="3167"/>
      <c r="AU13" s="3167"/>
      <c r="AV13" s="3167"/>
      <c r="AW13" s="3167"/>
      <c r="AX13" s="3167"/>
      <c r="AY13" s="3167"/>
      <c r="AZ13" s="3167"/>
      <c r="BA13" s="3167"/>
      <c r="BB13" s="3167"/>
      <c r="BC13" s="3167"/>
      <c r="BD13" s="3167"/>
      <c r="BE13" s="3167"/>
      <c r="BF13" s="3167"/>
      <c r="BG13" s="3167"/>
    </row>
    <row r="14" spans="1:147" x14ac:dyDescent="0.2">
      <c r="F14" s="3176" t="s">
        <v>158</v>
      </c>
      <c r="G14" s="3167"/>
      <c r="H14" s="3167"/>
      <c r="I14" s="3167"/>
      <c r="J14" s="3167"/>
      <c r="K14" s="3167"/>
      <c r="L14" s="3167"/>
      <c r="M14" s="3167"/>
      <c r="N14" s="3167"/>
      <c r="O14" s="3167"/>
      <c r="P14" s="3167"/>
      <c r="Q14" s="3167"/>
      <c r="R14" s="3167"/>
      <c r="S14" s="3167"/>
      <c r="T14" s="3167"/>
      <c r="U14" s="3167"/>
      <c r="V14" s="3167"/>
      <c r="W14" s="3167"/>
      <c r="X14" s="3176" t="s">
        <v>159</v>
      </c>
      <c r="Y14" s="3167"/>
      <c r="Z14" s="3167"/>
      <c r="AA14" s="3167"/>
      <c r="AB14" s="3167"/>
      <c r="AC14" s="3167"/>
      <c r="AD14" s="3167"/>
      <c r="AE14" s="3167"/>
      <c r="AF14" s="3167"/>
      <c r="AG14" s="3167"/>
      <c r="AH14" s="3167"/>
      <c r="AI14" s="3167"/>
      <c r="AJ14" s="3167"/>
      <c r="AK14" s="3167"/>
      <c r="AL14" s="3167"/>
      <c r="AM14" s="3167"/>
      <c r="AN14" s="3167"/>
      <c r="AO14" s="3167"/>
      <c r="AP14" s="3176" t="s">
        <v>160</v>
      </c>
      <c r="AQ14" s="3167"/>
      <c r="AR14" s="3167"/>
      <c r="AS14" s="3167"/>
      <c r="AT14" s="3167"/>
      <c r="AU14" s="3167"/>
      <c r="AV14" s="3167"/>
      <c r="AW14" s="3167"/>
      <c r="AX14" s="3167"/>
      <c r="AY14" s="3167"/>
      <c r="AZ14" s="3167"/>
      <c r="BA14" s="3176" t="s">
        <v>171</v>
      </c>
      <c r="BB14" s="3167"/>
      <c r="BC14" s="3167"/>
      <c r="BD14" s="3167"/>
      <c r="BE14" s="3167"/>
      <c r="BF14" s="3167"/>
      <c r="BG14" s="3167"/>
      <c r="BK14" s="3167"/>
      <c r="BL14" s="3167"/>
      <c r="BM14" s="3167"/>
      <c r="BN14" s="3167"/>
      <c r="BO14" s="3167"/>
      <c r="BP14" s="3167"/>
      <c r="BQ14" s="3167"/>
      <c r="BR14" s="3167"/>
      <c r="BS14" s="3167"/>
      <c r="BT14" s="3167"/>
      <c r="BU14" s="3167"/>
      <c r="BV14" s="3167"/>
      <c r="BW14" s="3167"/>
      <c r="BX14" s="3167"/>
      <c r="BY14" s="3167"/>
      <c r="BZ14" s="3167" t="s">
        <v>172</v>
      </c>
      <c r="CA14" s="3167"/>
    </row>
    <row r="15" spans="1:147" x14ac:dyDescent="0.2">
      <c r="D15" s="3166" t="s">
        <v>167</v>
      </c>
      <c r="E15" s="3167"/>
      <c r="F15" s="3177" t="s">
        <v>126</v>
      </c>
      <c r="G15" s="3167"/>
      <c r="H15" s="3177" t="s">
        <v>128</v>
      </c>
      <c r="I15" s="3167"/>
      <c r="J15" s="3177" t="s">
        <v>130</v>
      </c>
      <c r="K15" s="3167"/>
      <c r="L15" s="3177" t="s">
        <v>132</v>
      </c>
      <c r="M15" s="3167"/>
      <c r="N15" s="3177" t="s">
        <v>134</v>
      </c>
      <c r="O15" s="3167"/>
      <c r="P15" s="3177" t="s">
        <v>136</v>
      </c>
      <c r="Q15" s="3167"/>
      <c r="R15" s="3177" t="s">
        <v>152</v>
      </c>
      <c r="S15" s="3167"/>
      <c r="T15" s="3177" t="s">
        <v>154</v>
      </c>
      <c r="U15" s="3167"/>
      <c r="V15" s="3177" t="s">
        <v>156</v>
      </c>
      <c r="W15" s="3167"/>
      <c r="X15" s="3177" t="s">
        <v>126</v>
      </c>
      <c r="Y15" s="3167"/>
      <c r="Z15" s="3177" t="s">
        <v>128</v>
      </c>
      <c r="AA15" s="3167"/>
      <c r="AB15" s="3177" t="s">
        <v>130</v>
      </c>
      <c r="AC15" s="3167"/>
      <c r="AD15" s="3177" t="s">
        <v>132</v>
      </c>
      <c r="AE15" s="3167"/>
      <c r="AF15" s="3177" t="s">
        <v>134</v>
      </c>
      <c r="AG15" s="3167"/>
      <c r="AH15" s="3177" t="s">
        <v>136</v>
      </c>
      <c r="AI15" s="3167"/>
      <c r="AJ15" s="3177" t="s">
        <v>152</v>
      </c>
      <c r="AK15" s="3167"/>
      <c r="AL15" s="3177" t="s">
        <v>154</v>
      </c>
      <c r="AM15" s="3167"/>
      <c r="AN15" s="3177" t="s">
        <v>156</v>
      </c>
      <c r="AO15" s="3167"/>
      <c r="AP15" s="3177" t="s">
        <v>126</v>
      </c>
      <c r="AQ15" s="3167"/>
      <c r="AR15" s="3177" t="s">
        <v>128</v>
      </c>
      <c r="AS15" s="3167"/>
      <c r="AT15" s="3177" t="s">
        <v>130</v>
      </c>
      <c r="AU15" s="3167"/>
      <c r="AV15" s="3177" t="s">
        <v>132</v>
      </c>
      <c r="AW15" s="3167"/>
      <c r="AX15" s="3177" t="s">
        <v>134</v>
      </c>
      <c r="AY15" s="3167"/>
      <c r="AZ15" s="3177" t="s">
        <v>136</v>
      </c>
      <c r="BA15" s="3167"/>
      <c r="BB15" s="3177" t="s">
        <v>152</v>
      </c>
      <c r="BC15" s="3167"/>
      <c r="BD15" s="3177" t="s">
        <v>154</v>
      </c>
      <c r="BE15" s="3167"/>
      <c r="BF15" s="3177" t="s">
        <v>156</v>
      </c>
      <c r="BG15" s="3167"/>
      <c r="BK15" s="3177" t="s">
        <v>173</v>
      </c>
      <c r="BL15" s="3167"/>
      <c r="BM15" s="3167"/>
      <c r="BN15" s="3167"/>
      <c r="BO15" s="3167"/>
      <c r="BP15" s="3167"/>
      <c r="BQ15" s="3177" t="s">
        <v>174</v>
      </c>
      <c r="BR15" s="3167"/>
      <c r="BS15" s="3167"/>
      <c r="BT15" s="3167"/>
      <c r="BU15" s="3167"/>
      <c r="BV15" s="3167"/>
      <c r="BW15" s="3167"/>
      <c r="BX15" t="s">
        <v>175</v>
      </c>
      <c r="BY15" t="s">
        <v>176</v>
      </c>
      <c r="BZ15" t="s">
        <v>175</v>
      </c>
      <c r="CA15" t="s">
        <v>176</v>
      </c>
      <c r="CF15" s="1369" t="str">
        <f ref="CF15" t="array">IF(COLUMNS($CF$16:CF16)&lt;=COUNTIF($CF$16:$DT$16,"?*"),INDEX($CF$4:$DT$4,1,SMALL(IF($CF$16:$DT$16&lt;&gt;"",COLUMN($CF$16:$DT$16)-COLUMN($CF16)+1),COLUMNS($CF$16:CF16))),"")</f>
        <v>AB</v>
      </c>
      <c r="CG15" s="1370" t="str">
        <f ref="CG15" t="array">IF(COLUMNS($CF$16:CG16)&lt;=COUNTIF($CF$16:$DT$16,"?*"),INDEX($CF$4:$DT$4,1,SMALL(IF($CF$16:$DT$16&lt;&gt;"",COLUMN($CF$16:$DT$16)-COLUMN($CF16)+1),COLUMNS($CF$16:CG16))),"")</f>
        <v>BP</v>
      </c>
      <c r="CH15" s="1371" t="str">
        <f ref="CH15" t="array">IF(COLUMNS($CF$16:CH16)&lt;=COUNTIF($CF$16:$DT$16,"?*"),INDEX($CF$4:$DT$4,1,SMALL(IF($CF$16:$DT$16&lt;&gt;"",COLUMN($CF$16:$DT$16)-COLUMN($CF16)+1),COLUMNS($CF$16:CH16))),"")</f>
        <v>CS</v>
      </c>
      <c r="CI15" s="1372" t="str">
        <f ref="CI15" t="array">IF(COLUMNS($CF$16:CI16)&lt;=COUNTIF($CF$16:$DT$16,"?*"),INDEX($CF$4:$DT$4,1,SMALL(IF($CF$16:$DT$16&lt;&gt;"",COLUMN($CF$16:$DT$16)-COLUMN($CF16)+1),COLUMNS($CF$16:CI16))),"")</f>
        <v>DG</v>
      </c>
      <c r="CJ15" s="1373" t="str">
        <f ref="CJ15" t="array">IF(COLUMNS($CF$16:CJ16)&lt;=COUNTIF($CF$16:$DT$16,"?*"),INDEX($CF$4:$DT$4,1,SMALL(IF($CF$16:$DT$16&lt;&gt;"",COLUMN($CF$16:$DT$16)-COLUMN($CF16)+1),COLUMNS($CF$16:CJ16))),"")</f>
        <v>HS</v>
      </c>
      <c r="CK15" s="1374" t="str">
        <f ref="CK15" t="array">IF(COLUMNS($CF$16:CK16)&lt;=COUNTIF($CF$16:$DT$16,"?*"),INDEX($CF$4:$DT$4,1,SMALL(IF($CF$16:$DT$16&lt;&gt;"",COLUMN($CF$16:$DT$16)-COLUMN($CF16)+1),COLUMNS($CF$16:CK16))),"")</f>
        <v>KR</v>
      </c>
      <c r="CL15" s="1375" t="str">
        <f ref="CL15" t="array">IF(COLUMNS($CF$16:CL16)&lt;=COUNTIF($CF$16:$DT$16,"?*"),INDEX($CF$4:$DT$4,1,SMALL(IF($CF$16:$DT$16&lt;&gt;"",COLUMN($CF$16:$DT$16)-COLUMN($CF16)+1),COLUMNS($CF$16:CL16))),"")</f>
        <v>MM</v>
      </c>
      <c r="CM15" s="1376" t="str">
        <f ref="CM15" t="array">IF(COLUMNS($CF$16:CM16)&lt;=COUNTIF($CF$16:$DT$16,"?*"),INDEX($CF$4:$DT$4,1,SMALL(IF($CF$16:$DT$16&lt;&gt;"",COLUMN($CF$16:$DT$16)-COLUMN($CF16)+1),COLUMNS($CF$16:CM16))),"")</f>
        <v>NM</v>
      </c>
      <c r="CN15" s="1377" t="str">
        <f ref="CN15" t="array">IF(COLUMNS($CF$16:CN16)&lt;=COUNTIF($CF$16:$DT$16,"?*"),INDEX($CF$4:$DT$4,1,SMALL(IF($CF$16:$DT$16&lt;&gt;"",COLUMN($CF$16:$DT$16)-COLUMN($CF16)+1),COLUMNS($CF$16:CN16))),"")</f>
        <v>LO</v>
      </c>
      <c r="CO15" s="1378" t="str">
        <f ref="CO15" t="array">IF(COLUMNS($CF$16:CO16)&lt;=COUNTIF($CF$16:$DT$16,"?*"),INDEX($CF$4:$DT$4,1,SMALL(IF($CF$16:$DT$16&lt;&gt;"",COLUMN($CF$16:$DT$16)-COLUMN($CF16)+1),COLUMNS($CF$16:CO16))),"")</f>
        <v>HD</v>
      </c>
      <c r="CP15" s="1379" t="str">
        <f ref="CP15" t="array">IF(COLUMNS($CF$16:CP16)&lt;=COUNTIF($CF$16:$DT$16,"?*"),INDEX($CF$4:$DT$4,1,SMALL(IF($CF$16:$DT$16&lt;&gt;"",COLUMN($CF$16:$DT$16)-COLUMN($CF16)+1),COLUMNS($CF$16:CP16))),"")</f>
        <v>DB</v>
      </c>
      <c r="CQ15" s="1380" t="str">
        <f ref="CQ15" t="array">IF(COLUMNS($CF$16:CQ16)&lt;=COUNTIF($CF$16:$DT$16,"?*"),INDEX($CF$4:$DT$4,1,SMALL(IF($CF$16:$DT$16&lt;&gt;"",COLUMN($CF$16:$DT$16)-COLUMN($CF16)+1),COLUMNS($CF$16:CQ16))),"")</f>
        <v>ME</v>
      </c>
      <c r="CR15" s="1381" t="str">
        <f ref="CR15" t="array">IF(COLUMNS($CF$16:CR16)&lt;=COUNTIF($CF$16:$DT$16,"?*"),INDEX($CF$4:$DT$4,1,SMALL(IF($CF$16:$DT$16&lt;&gt;"",COLUMN($CF$16:$DT$16)-COLUMN($CF16)+1),COLUMNS($CF$16:CR16))),"")</f>
        <v>RZ</v>
      </c>
      <c r="CS15" s="1382" t="str">
        <f ref="CS15" t="array">IF(COLUMNS($CF$16:CS16)&lt;=COUNTIF($CF$16:$DT$16,"?*"),INDEX($CF$4:$DT$4,1,SMALL(IF($CF$16:$DT$16&lt;&gt;"",COLUMN($CF$16:$DT$16)-COLUMN($CF16)+1),COLUMNS($CF$16:CS16))),"")</f>
        <v>FP</v>
      </c>
      <c r="CT15" s="1383" t="str">
        <f ref="CT15" t="array">IF(COLUMNS($CF$16:CT16)&lt;=COUNTIF($CF$16:$DT$16,"?*"),INDEX($CF$4:$DT$4,1,SMALL(IF($CF$16:$DT$16&lt;&gt;"",COLUMN($CF$16:$DT$16)-COLUMN($CF16)+1),COLUMNS($CF$16:CT16))),"")</f>
        <v>BA</v>
      </c>
      <c r="CU15" s="1384" t="str">
        <f ref="CU15" t="array">IF(COLUMNS($CF$16:CU16)&lt;=COUNTIF($CF$16:$DT$16,"?*"),INDEX($CF$4:$DT$4,1,SMALL(IF($CF$16:$DT$16&lt;&gt;"",COLUMN($CF$16:$DT$16)-COLUMN($CF16)+1),COLUMNS($CF$16:CU16))),"")</f>
        <v>SJ</v>
      </c>
      <c r="CV15" s="1385" t="str">
        <f ref="CV15" t="array">IF(COLUMNS($CF$16:CV16)&lt;=COUNTIF($CF$16:$DT$16,"?*"),INDEX($CF$4:$DT$4,1,SMALL(IF($CF$16:$DT$16&lt;&gt;"",COLUMN($CF$16:$DT$16)-COLUMN($CF16)+1),COLUMNS($CF$16:CV16))),"")</f>
        <v>BR</v>
      </c>
      <c r="CW15" s="1386" t="str">
        <f ref="CW15" t="array">IF(COLUMNS($CF$16:CW16)&lt;=COUNTIF($CF$16:$DT$16,"?*"),INDEX($CF$4:$DT$4,1,SMALL(IF($CF$16:$DT$16&lt;&gt;"",COLUMN($CF$16:$DT$16)-COLUMN($CF16)+1),COLUMNS($CF$16:CW16))),"")</f>
        <v>HJ</v>
      </c>
      <c r="CX15" s="1387" t="str">
        <f ref="CX15" t="array">IF(COLUMNS($CF$16:CX16)&lt;=COUNTIF($CF$16:$DT$16,"?*"),INDEX($CF$4:$DT$4,1,SMALL(IF($CF$16:$DT$16&lt;&gt;"",COLUMN($CF$16:$DT$16)-COLUMN($CF16)+1),COLUMNS($CF$16:CX16))),"")</f>
        <v>TM</v>
      </c>
      <c r="CY15" s="1388" t="str">
        <f ref="CY15" t="array">IF(COLUMNS($CF$16:CY16)&lt;=COUNTIF($CF$16:$DT$16,"?*"),INDEX($CF$4:$DT$4,1,SMALL(IF($CF$16:$DT$16&lt;&gt;"",COLUMN($CF$16:$DT$16)-COLUMN($CF16)+1),COLUMNS($CF$16:CY16))),"")</f>
        <v>I H</v>
      </c>
      <c r="CZ15" s="1389" t="str">
        <f ref="CZ15" t="array">IF(COLUMNS($CF$16:CZ16)&lt;=COUNTIF($CF$16:$DT$16,"?*"),INDEX($CF$4:$DT$4,1,SMALL(IF($CF$16:$DT$16&lt;&gt;"",COLUMN($CF$16:$DT$16)-COLUMN($CF16)+1),COLUMNS($CF$16:CZ16))),"")</f>
        <v>WC</v>
      </c>
      <c r="DA15" s="1390" t="str">
        <f ref="DA15" t="array">IF(COLUMNS($CF$16:DA16)&lt;=COUNTIF($CF$16:$DT$16,"?*"),INDEX($CF$4:$DT$4,1,SMALL(IF($CF$16:$DT$16&lt;&gt;"",COLUMN($CF$16:$DT$16)-COLUMN($CF16)+1),COLUMNS($CF$16:DA16))),"")</f>
        <v>PO</v>
      </c>
      <c r="DB15" s="1391" t="str">
        <f ref="DB15" t="array">IF(COLUMNS($CF$16:DB16)&lt;=COUNTIF($CF$16:$DT$16,"?*"),INDEX($CF$4:$DT$4,1,SMALL(IF($CF$16:$DT$16&lt;&gt;"",COLUMN($CF$16:$DT$16)-COLUMN($CF16)+1),COLUMNS($CF$16:DB16))),"")</f>
        <v>MF</v>
      </c>
      <c r="DC15" s="1392" t="str">
        <f ref="DC15" t="array">IF(COLUMNS($CF$16:DC16)&lt;=COUNTIF($CF$16:$DT$16,"?*"),INDEX($CF$4:$DT$4,1,SMALL(IF($CF$16:$DT$16&lt;&gt;"",COLUMN($CF$16:$DT$16)-COLUMN($CF16)+1),COLUMNS($CF$16:DC16))),"")</f>
        <v>MO</v>
      </c>
      <c r="DD15" s="1393" t="str">
        <f ref="DD15" t="array">IF(COLUMNS($CF$16:DD16)&lt;=COUNTIF($CF$16:$DT$16,"?*"),INDEX($CF$4:$DT$4,1,SMALL(IF($CF$16:$DT$16&lt;&gt;"",COLUMN($CF$16:$DT$16)-COLUMN($CF16)+1),COLUMNS($CF$16:DD16))),"")</f>
        <v>DP</v>
      </c>
      <c r="DE15" s="1394" t="str">
        <f ref="DE15" t="array">IF(COLUMNS($CF$16:DE16)&lt;=COUNTIF($CF$16:$DT$16,"?*"),INDEX($CF$4:$DT$4,1,SMALL(IF($CF$16:$DT$16&lt;&gt;"",COLUMN($CF$16:$DT$16)-COLUMN($CF16)+1),COLUMNS($CF$16:DE16))),"")</f>
        <v>ZT</v>
      </c>
      <c r="DF15" s="1395" t="str">
        <f ref="DF15" t="array">IF(COLUMNS($CF$16:DF16)&lt;=COUNTIF($CF$16:$DT$16,"?*"),INDEX($CF$4:$DT$4,1,SMALL(IF($CF$16:$DT$16&lt;&gt;"",COLUMN($CF$16:$DT$16)-COLUMN($CF16)+1),COLUMNS($CF$16:DF16))),"")</f>
        <v>KT</v>
      </c>
      <c r="DG15" s="1396" t="str">
        <f ref="DG15" t="array">IF(COLUMNS($CF$16:DG16)&lt;=COUNTIF($CF$16:$DT$16,"?*"),INDEX($CF$4:$DT$4,1,SMALL(IF($CF$16:$DT$16&lt;&gt;"",COLUMN($CF$16:$DT$16)-COLUMN($CF16)+1),COLUMNS($CF$16:DG16))),"")</f>
        <v>CV</v>
      </c>
      <c r="DH15" s="1397" t="str">
        <f ref="DH15" t="array">IF(COLUMNS($CF$16:DH16)&lt;=COUNTIF($CF$16:$DT$16,"?*"),INDEX($CF$4:$DT$4,1,SMALL(IF($CF$16:$DT$16&lt;&gt;"",COLUMN($CF$16:$DT$16)-COLUMN($CF16)+1),COLUMNS($CF$16:DH16))),"")</f>
        <v>MA</v>
      </c>
      <c r="DI15" s="1398" t="str">
        <f ref="DI15" t="array">IF(COLUMNS($CF$16:DI16)&lt;=COUNTIF($CF$16:$DT$16,"?*"),INDEX($CF$4:$DT$4,1,SMALL(IF($CF$16:$DT$16&lt;&gt;"",COLUMN($CF$16:$DT$16)-COLUMN($CF16)+1),COLUMNS($CF$16:DI16))),"")</f>
        <v>EC</v>
      </c>
      <c r="DJ15" s="1399" t="str">
        <f ref="DJ15" t="array">IF(COLUMNS($CF$16:DJ16)&lt;=COUNTIF($CF$16:$DT$16,"?*"),INDEX($CF$4:$DT$4,1,SMALL(IF($CF$16:$DT$16&lt;&gt;"",COLUMN($CF$16:$DT$16)-COLUMN($CF16)+1),COLUMNS($CF$16:DJ16))),"")</f>
        <v>PH</v>
      </c>
      <c r="DK15" s="1400" t="str">
        <f ref="DK15" t="array">IF(COLUMNS($CF$16:DK16)&lt;=COUNTIF($CF$16:$DT$16,"?*"),INDEX($CF$4:$DT$4,1,SMALL(IF($CF$16:$DT$16&lt;&gt;"",COLUMN($CF$16:$DT$16)-COLUMN($CF16)+1),COLUMNS($CF$16:DK16))),"")</f>
        <v>WN</v>
      </c>
      <c r="DL15" s="1401" t="str">
        <f ref="DL15" t="array">IF(COLUMNS($CF$16:DL16)&lt;=COUNTIF($CF$16:$DT$16,"?*"),INDEX($CF$4:$DT$4,1,SMALL(IF($CF$16:$DT$16&lt;&gt;"",COLUMN($CF$16:$DT$16)-COLUMN($CF16)+1),COLUMNS($CF$16:DL16))),"")</f>
        <v>TB</v>
      </c>
      <c r="DM15" s="1402" t="str">
        <f ref="DM15" t="array">IF(COLUMNS($CF$16:DM16)&lt;=COUNTIF($CF$16:$DT$16,"?*"),INDEX($CF$4:$DT$4,1,SMALL(IF($CF$16:$DT$16&lt;&gt;"",COLUMN($CF$16:$DT$16)-COLUMN($CF16)+1),COLUMNS($CF$16:DM16))),"")</f>
        <v>GD</v>
      </c>
      <c r="DN15" s="1403" t="str">
        <f ref="DN15" t="array">IF(COLUMNS($CF$16:DN16)&lt;=COUNTIF($CF$16:$DT$16,"?*"),INDEX($CF$4:$DT$4,1,SMALL(IF($CF$16:$DT$16&lt;&gt;"",COLUMN($CF$16:$DT$16)-COLUMN($CF16)+1),COLUMNS($CF$16:DN16))),"")</f>
        <v>TC</v>
      </c>
      <c r="DO15" s="1404" t="str">
        <f ref="DO15" t="array">IF(COLUMNS($CF$16:DO16)&lt;=COUNTIF($CF$16:$DT$16,"?*"),INDEX($CF$4:$DT$4,1,SMALL(IF($CF$16:$DT$16&lt;&gt;"",COLUMN($CF$16:$DT$16)-COLUMN($CF16)+1),COLUMNS($CF$16:DO16))),"")</f>
        <v>RR</v>
      </c>
      <c r="DP15" s="1405" t="str">
        <f ref="DP15" t="array">IF(COLUMNS($CF$16:DP16)&lt;=COUNTIF($CF$16:$DT$16,"?*"),INDEX($CF$4:$DT$4,1,SMALL(IF($CF$16:$DT$16&lt;&gt;"",COLUMN($CF$16:$DT$16)-COLUMN($CF16)+1),COLUMNS($CF$16:DP16))),"")</f>
        <v>HM</v>
      </c>
      <c r="DQ15" s="1406" t="str">
        <f ref="DQ15" t="array">IF(COLUMNS($CF$16:DQ16)&lt;=COUNTIF($CF$16:$DT$16,"?*"),INDEX($CF$4:$DT$4,1,SMALL(IF($CF$16:$DT$16&lt;&gt;"",COLUMN($CF$16:$DT$16)-COLUMN($CF16)+1),COLUMNS($CF$16:DQ16))),"")</f>
        <v>LW</v>
      </c>
      <c r="DR15" s="1407" t="str">
        <f ref="DR15" t="array">IF(COLUMNS($CF$16:DR16)&lt;=COUNTIF($CF$16:$DT$16,"?*"),INDEX($CF$4:$DT$4,1,SMALL(IF($CF$16:$DT$16&lt;&gt;"",COLUMN($CF$16:$DT$16)-COLUMN($CF16)+1),COLUMNS($CF$16:DR16))),"")</f>
        <v>LM</v>
      </c>
      <c r="DS15" s="1408" t="str">
        <f ref="DS15" t="array">IF(COLUMNS($CF$16:DS16)&lt;=COUNTIF($CF$16:$DT$16,"?*"),INDEX($CF$4:$DT$4,1,SMALL(IF($CF$16:$DT$16&lt;&gt;"",COLUMN($CF$16:$DT$16)-COLUMN($CF16)+1),COLUMNS($CF$16:DS16))),"")</f>
        <v>RP</v>
      </c>
      <c r="DT15" s="1409" t="str">
        <f ref="DT15" t="array">IF(COLUMNS($CF$16:DT16)&lt;=COUNTIF($CF$16:$DT$16,"?*"),INDEX($CF$4:$DT$4,1,SMALL(IF($CF$16:$DT$16&lt;&gt;"",COLUMN($CF$16:$DT$16)-COLUMN($CF16)+1),COLUMNS($CF$16:DT16))),"")</f>
        <v>RS</v>
      </c>
      <c r="DW15" s="3179" t="s">
        <v>202</v>
      </c>
      <c r="DX15" s="3167"/>
      <c r="DY15" s="3167"/>
      <c r="DZ15" s="3167"/>
      <c r="EA15" s="3167"/>
      <c r="EB15" s="3167"/>
      <c r="EC15" s="3179" t="s">
        <v>203</v>
      </c>
      <c r="ED15" s="3167"/>
      <c r="EE15" s="3167"/>
      <c r="EF15" s="3167"/>
      <c r="EG15" s="3167"/>
      <c r="EH15" s="3167"/>
      <c r="EI15" s="3167"/>
    </row>
    <row r="16" spans="1:147" x14ac:dyDescent="0.2">
      <c r="A16" t="s">
        <v>165</v>
      </c>
      <c r="B16" s="3166" t="s">
        <v>166</v>
      </c>
      <c r="C16" s="3167"/>
      <c r="D16" t="s">
        <v>168</v>
      </c>
      <c r="E16" t="s">
        <v>169</v>
      </c>
      <c r="F16" s="3178"/>
      <c r="G16" s="3167"/>
      <c r="H16" s="3178"/>
      <c r="I16" s="3167"/>
      <c r="J16" s="3178"/>
      <c r="K16" s="3167"/>
      <c r="L16" s="3178"/>
      <c r="M16" s="3167"/>
      <c r="N16" s="3178"/>
      <c r="O16" s="3167"/>
      <c r="P16" s="3178"/>
      <c r="Q16" s="3167"/>
      <c r="R16" s="3178"/>
      <c r="S16" s="3167"/>
      <c r="T16" s="3178"/>
      <c r="U16" s="3167"/>
      <c r="V16" s="3178"/>
      <c r="W16" s="3167"/>
      <c r="X16" s="3178"/>
      <c r="Y16" s="3167"/>
      <c r="Z16" s="3178"/>
      <c r="AA16" s="3167"/>
      <c r="AB16" s="3178"/>
      <c r="AC16" s="3167"/>
      <c r="AD16" s="3178"/>
      <c r="AE16" s="3167"/>
      <c r="AF16" s="3178"/>
      <c r="AG16" s="3167"/>
      <c r="AH16" s="3178"/>
      <c r="AI16" s="3167"/>
      <c r="AJ16" s="3178"/>
      <c r="AK16" s="3167"/>
      <c r="AL16" s="3178"/>
      <c r="AM16" s="3167"/>
      <c r="AN16" s="3178"/>
      <c r="AO16" s="3167"/>
      <c r="AP16" s="3178"/>
      <c r="AQ16" s="3167"/>
      <c r="AR16" s="3178"/>
      <c r="AS16" s="3167"/>
      <c r="AT16" s="3178"/>
      <c r="AU16" s="3167"/>
      <c r="AV16" s="3178"/>
      <c r="AW16" s="3167"/>
      <c r="AX16" s="3178"/>
      <c r="AY16" s="3167"/>
      <c r="AZ16" s="3178"/>
      <c r="BA16" s="3167"/>
      <c r="BB16" s="3178"/>
      <c r="BC16" s="3167"/>
      <c r="BD16" s="3178"/>
      <c r="BE16" s="3167"/>
      <c r="BF16" s="3178"/>
      <c r="BG16" s="3167"/>
      <c r="BH16" s="1003" t="s">
        <v>177</v>
      </c>
      <c r="BI16" s="1008" t="s">
        <v>169</v>
      </c>
      <c r="BJ16" s="1013" t="s">
        <v>117</v>
      </c>
      <c r="BX16" s="1018" t="s">
        <v>178</v>
      </c>
      <c r="BY16" s="1023" t="s">
        <v>178</v>
      </c>
      <c r="BZ16" s="1028" t="s">
        <v>63</v>
      </c>
      <c r="CA16" s="1033" t="s">
        <v>63</v>
      </c>
      <c r="CF16" s="1164" t="str">
        <f ref="CF16:DT16" si="2" t="shared">IF(CF2=$BX$2,CF$4,"")</f>
        <v>AB</v>
      </c>
      <c r="CG16" s="1165" t="str">
        <f si="2" t="shared"/>
        <v>BP</v>
      </c>
      <c r="CH16" s="1166" t="str">
        <f si="2" t="shared"/>
        <v>CS</v>
      </c>
      <c r="CI16" s="1167" t="str">
        <f si="2" t="shared"/>
        <v>DG</v>
      </c>
      <c r="CJ16" s="1168" t="str">
        <f si="2" t="shared"/>
        <v>HS</v>
      </c>
      <c r="CK16" s="1169" t="str">
        <f si="2" t="shared"/>
        <v>KR</v>
      </c>
      <c r="CL16" s="1170" t="str">
        <f si="2" t="shared"/>
        <v>MM</v>
      </c>
      <c r="CM16" s="1171" t="str">
        <f si="2" t="shared"/>
        <v>NM</v>
      </c>
      <c r="CN16" s="1172" t="str">
        <f si="2" t="shared"/>
        <v>LO</v>
      </c>
      <c r="CO16" s="1173" t="str">
        <f si="2" t="shared"/>
        <v>HD</v>
      </c>
      <c r="CP16" s="1174" t="str">
        <f si="2" t="shared"/>
        <v>DB</v>
      </c>
      <c r="CQ16" s="1175" t="str">
        <f si="2" t="shared"/>
        <v>ME</v>
      </c>
      <c r="CR16" s="1176" t="str">
        <f si="2" t="shared"/>
        <v>RZ</v>
      </c>
      <c r="CS16" s="1177" t="str">
        <f si="2" t="shared"/>
        <v>FP</v>
      </c>
      <c r="CT16" s="1178" t="str">
        <f si="2" t="shared"/>
        <v>BA</v>
      </c>
      <c r="CU16" s="1179" t="str">
        <f si="2" t="shared"/>
        <v>SJ</v>
      </c>
      <c r="CV16" s="1180" t="str">
        <f si="2" t="shared"/>
        <v>BR</v>
      </c>
      <c r="CW16" s="1181" t="str">
        <f si="2" t="shared"/>
        <v>HJ</v>
      </c>
      <c r="CX16" s="1182" t="str">
        <f si="2" t="shared"/>
        <v>TM</v>
      </c>
      <c r="CY16" s="1183" t="str">
        <f si="2" t="shared"/>
        <v>I H</v>
      </c>
      <c r="CZ16" s="1184" t="str">
        <f si="2" t="shared"/>
        <v>WC</v>
      </c>
      <c r="DA16" s="1185" t="str">
        <f si="2" t="shared"/>
        <v>PO</v>
      </c>
      <c r="DB16" s="1186" t="str">
        <f si="2" t="shared"/>
        <v>MF</v>
      </c>
      <c r="DC16" s="1187" t="str">
        <f si="2" t="shared"/>
        <v>MO</v>
      </c>
      <c r="DD16" s="1188" t="str">
        <f si="2" t="shared"/>
        <v>DP</v>
      </c>
      <c r="DE16" s="1189" t="str">
        <f si="2" t="shared"/>
        <v>ZT</v>
      </c>
      <c r="DF16" s="1190" t="str">
        <f si="2" t="shared"/>
        <v>KT</v>
      </c>
      <c r="DG16" s="1191" t="str">
        <f si="2" t="shared"/>
        <v>CV</v>
      </c>
      <c r="DH16" s="1192" t="str">
        <f si="2" t="shared"/>
        <v>MA</v>
      </c>
      <c r="DI16" s="1193" t="str">
        <f si="2" t="shared"/>
        <v>EC</v>
      </c>
      <c r="DJ16" s="1194" t="str">
        <f si="2" t="shared"/>
        <v>PH</v>
      </c>
      <c r="DK16" s="1195" t="str">
        <f si="2" t="shared"/>
        <v>WN</v>
      </c>
      <c r="DL16" s="1196" t="str">
        <f si="2" t="shared"/>
        <v>TB</v>
      </c>
      <c r="DM16" s="1197" t="str">
        <f si="2" t="shared"/>
        <v>GD</v>
      </c>
      <c r="DN16" s="1198" t="str">
        <f si="2" t="shared"/>
        <v>TC</v>
      </c>
      <c r="DO16" s="1199" t="str">
        <f si="2" t="shared"/>
        <v>RR</v>
      </c>
      <c r="DP16" s="1200" t="str">
        <f si="2" t="shared"/>
        <v>HM</v>
      </c>
      <c r="DQ16" s="1201" t="str">
        <f si="2" t="shared"/>
        <v>LW</v>
      </c>
      <c r="DR16" s="1202" t="str">
        <f si="2" t="shared"/>
        <v>LM</v>
      </c>
      <c r="DS16" s="1203" t="str">
        <f si="2" t="shared"/>
        <v>RP</v>
      </c>
      <c r="DT16" s="1204" t="str">
        <f si="2" t="shared"/>
        <v>RS</v>
      </c>
      <c r="DW16" s="1410">
        <v>1</v>
      </c>
      <c r="DX16" s="1411">
        <v>2</v>
      </c>
      <c r="DY16" s="1412">
        <v>3</v>
      </c>
      <c r="DZ16" s="1413">
        <v>4</v>
      </c>
      <c r="EA16" s="1414">
        <v>5</v>
      </c>
      <c r="EB16" s="1415">
        <v>6</v>
      </c>
      <c r="EC16" s="1416">
        <v>1</v>
      </c>
      <c r="ED16" s="1417">
        <v>2</v>
      </c>
      <c r="EE16" s="1418">
        <v>3</v>
      </c>
      <c r="EF16" s="1419">
        <v>4</v>
      </c>
      <c r="EG16" s="1420">
        <v>5</v>
      </c>
      <c r="EH16" s="1421">
        <v>6</v>
      </c>
      <c r="EI16" s="1422">
        <v>7</v>
      </c>
      <c r="EM16" s="1475" t="s">
        <v>204</v>
      </c>
      <c r="EN16" s="1476" t="s">
        <v>205</v>
      </c>
      <c r="EO16" s="1518" t="s">
        <v>206</v>
      </c>
      <c r="EP16" s="1560" t="s">
        <v>207</v>
      </c>
      <c r="EQ16" s="1602" t="s">
        <v>117</v>
      </c>
    </row>
    <row r="17" spans="1:147" x14ac:dyDescent="0.2">
      <c r="A17" s="883" t="s">
        <v>88</v>
      </c>
      <c r="B17" s="884" t="s">
        <v>122</v>
      </c>
      <c r="C17" s="885" t="s">
        <v>1</v>
      </c>
      <c r="D17">
        <f>VLOOKUP($B17,InputQuantities!$B$15:$R$18,10,FALSE)</f>
        <v>96.428571428571416</v>
      </c>
      <c r="E17">
        <f>VLOOKUP($B17,InputQuantities!$B$15:$R$18,3,FALSE)</f>
        <v>2</v>
      </c>
      <c r="F17">
        <f ca="1">IF(G17&lt;&gt;"X",,G17)</f>
        <v>0</v>
      </c>
      <c r="G17" s="895">
        <f ca="1">IF(Week1!G17&lt;&gt;"X",IF(ISREF(INDIRECT("MonitoringWeek1!A1")),INDIRECT("MonitoringWeek1!G17")+INDIRECT("MonitoringWeek1!F17"),INDIRECT("Week1!G17")+INDIRECT("Week1!F17")),"X")</f>
        <v>0</v>
      </c>
      <c r="H17">
        <f ca="1">IF(I17&lt;&gt;"X",,I17)</f>
        <v>0</v>
      </c>
      <c r="I17" s="896">
        <f ca="1">IF(Week1!I17&lt;&gt;"X",IF(ISREF(INDIRECT("MonitoringWeek1!A1")),INDIRECT("MonitoringWeek1!I17")+INDIRECT("MonitoringWeek1!H17"),INDIRECT("Week1!I17")+INDIRECT("Week1!H17")),"X")</f>
        <v>0</v>
      </c>
      <c r="J17">
        <f ca="1">IF(K17&lt;&gt;"X",,K17)</f>
        <v>0</v>
      </c>
      <c r="K17" s="897">
        <f ca="1">IF(Week1!K17&lt;&gt;"X",IF(ISREF(INDIRECT("MonitoringWeek1!A1")),INDIRECT("MonitoringWeek1!K17")+INDIRECT("MonitoringWeek1!J17"),INDIRECT("Week1!K17")+INDIRECT("Week1!J17")),"X")</f>
        <v>0</v>
      </c>
      <c r="L17">
        <f ca="1">IF(M17&lt;&gt;"X",,M17)</f>
        <v>0</v>
      </c>
      <c r="M17" s="898">
        <f ca="1">IF(Week1!M17&lt;&gt;"X",IF(ISREF(INDIRECT("MonitoringWeek1!A1")),INDIRECT("MonitoringWeek1!M17")+INDIRECT("MonitoringWeek1!L17"),INDIRECT("Week1!M17")+INDIRECT("Week1!L17")),"X")</f>
        <v>0</v>
      </c>
      <c r="N17">
        <f ca="1">IF(O17&lt;&gt;"X",,O17)</f>
        <v>0</v>
      </c>
      <c r="O17" s="899">
        <f ca="1">IF(Week1!O17&lt;&gt;"X",IF(ISREF(INDIRECT("MonitoringWeek1!A1")),INDIRECT("MonitoringWeek1!O17")+INDIRECT("MonitoringWeek1!N17"),INDIRECT("Week1!O17")+INDIRECT("Week1!N17")),"X")</f>
        <v>0</v>
      </c>
      <c r="P17">
        <f ca="1">IF(Q17&lt;&gt;"X",,Q17)</f>
        <v>0</v>
      </c>
      <c r="Q17" s="900">
        <f ca="1">IF(Week1!Q17&lt;&gt;"X",IF(ISREF(INDIRECT("MonitoringWeek1!A1")),INDIRECT("MonitoringWeek1!Q17")+INDIRECT("MonitoringWeek1!P17"),INDIRECT("Week1!Q17")+INDIRECT("Week1!P17")),"X")</f>
        <v>0</v>
      </c>
      <c r="R17">
        <f ca="1">IF(S17&lt;&gt;"X",,S17)</f>
        <v>0</v>
      </c>
      <c r="S17" s="901">
        <f ca="1">IF(Week1!S17&lt;&gt;"X",IF(ISREF(INDIRECT("MonitoringWeek1!A1")),INDIRECT("MonitoringWeek1!S17")+INDIRECT("MonitoringWeek1!R17"),INDIRECT("Week1!S17")+INDIRECT("Week1!R17")),"X")</f>
        <v>0</v>
      </c>
      <c r="T17">
        <f ca="1">IF(U17&lt;&gt;"X",,U17)</f>
        <v>0</v>
      </c>
      <c r="U17" s="902">
        <f ca="1">IF(Week1!U17&lt;&gt;"X",IF(ISREF(INDIRECT("MonitoringWeek1!A1")),INDIRECT("MonitoringWeek1!U17")+INDIRECT("MonitoringWeek1!T17"),INDIRECT("Week1!U17")+INDIRECT("Week1!T17")),"X")</f>
        <v>0</v>
      </c>
      <c r="V17">
        <f ca="1">IF(W17&lt;&gt;"X",,W17)</f>
        <v>0</v>
      </c>
      <c r="W17" s="903">
        <f ca="1">IF(Week1!W17&lt;&gt;"X",IF(ISREF(INDIRECT("MonitoringWeek1!A1")),INDIRECT("MonitoringWeek1!W17")+INDIRECT("MonitoringWeek1!V17"),INDIRECT("Week1!W17")+INDIRECT("Week1!V17")),"X")</f>
        <v>0</v>
      </c>
      <c r="X17">
        <f ca="1">IF(Y17&lt;&gt;"X",,Y17)</f>
        <v>0</v>
      </c>
      <c r="Y17" s="904">
        <f ca="1">IF(Week1!Y17&lt;&gt;"X",IF(ISREF(INDIRECT("MonitoringWeek1!A1")),INDIRECT("MonitoringWeek1!Y17")+INDIRECT("MonitoringWeek1!X17"),INDIRECT("Week1!Y17")+INDIRECT("Week1!X17")),"X")</f>
        <v>-5</v>
      </c>
      <c r="Z17">
        <f ca="1">IF(AA17&lt;&gt;"X",,AA17)</f>
        <v>0</v>
      </c>
      <c r="AA17" s="905">
        <f ca="1">IF(Week1!AA17&lt;&gt;"X",IF(ISREF(INDIRECT("MonitoringWeek1!A1")),INDIRECT("MonitoringWeek1!AA17")+INDIRECT("MonitoringWeek1!Z17"),INDIRECT("Week1!AA17")+INDIRECT("Week1!Z17")),"X")</f>
        <v>-5</v>
      </c>
      <c r="AB17">
        <f ca="1">IF(AC17&lt;&gt;"X",,AC17)</f>
        <v>0</v>
      </c>
      <c r="AC17" s="906">
        <f ca="1">IF(Week1!AC17&lt;&gt;"X",IF(ISREF(INDIRECT("MonitoringWeek1!A1")),INDIRECT("MonitoringWeek1!AC17")+INDIRECT("MonitoringWeek1!AB17"),INDIRECT("Week1!AC17")+INDIRECT("Week1!AB17")),"X")</f>
        <v>-5</v>
      </c>
      <c r="AD17">
        <f ca="1">IF(AE17&lt;&gt;"X",,AE17)</f>
        <v>0</v>
      </c>
      <c r="AE17" s="907">
        <f ca="1">IF(Week1!AE17&lt;&gt;"X",IF(ISREF(INDIRECT("MonitoringWeek1!A1")),INDIRECT("MonitoringWeek1!AE17")+INDIRECT("MonitoringWeek1!AD17"),INDIRECT("Week1!AE17")+INDIRECT("Week1!AD17")),"X")</f>
        <v>-5</v>
      </c>
      <c r="AF17">
        <f ca="1">IF(AG17&lt;&gt;"X",,AG17)</f>
        <v>0</v>
      </c>
      <c r="AG17" s="908">
        <f ca="1">IF(Week1!AG17&lt;&gt;"X",IF(ISREF(INDIRECT("MonitoringWeek1!A1")),INDIRECT("MonitoringWeek1!AG17")+INDIRECT("MonitoringWeek1!AF17"),INDIRECT("Week1!AG17")+INDIRECT("Week1!AF17")),"X")</f>
        <v>-5</v>
      </c>
      <c r="AH17">
        <f ca="1">IF(AI17&lt;&gt;"X",,AI17)</f>
        <v>0</v>
      </c>
      <c r="AI17" s="909">
        <f ca="1">IF(Week1!AI17&lt;&gt;"X",IF(ISREF(INDIRECT("MonitoringWeek1!A1")),INDIRECT("MonitoringWeek1!AI17")+INDIRECT("MonitoringWeek1!AH17"),INDIRECT("Week1!AI17")+INDIRECT("Week1!AH17")),"X")</f>
        <v>-5</v>
      </c>
      <c r="AJ17">
        <f ca="1">IF(AK17&lt;&gt;"X",,AK17)</f>
        <v>0</v>
      </c>
      <c r="AK17" s="910">
        <f ca="1">IF(Week1!AK17&lt;&gt;"X",IF(ISREF(INDIRECT("MonitoringWeek1!A1")),INDIRECT("MonitoringWeek1!AK17")+INDIRECT("MonitoringWeek1!AJ17"),INDIRECT("Week1!AK17")+INDIRECT("Week1!AJ17")),"X")</f>
        <v>-5</v>
      </c>
      <c r="AL17">
        <f ca="1">IF(AM17&lt;&gt;"X",,AM17)</f>
        <v>0</v>
      </c>
      <c r="AM17" s="911">
        <f ca="1">IF(Week1!AM17&lt;&gt;"X",IF(ISREF(INDIRECT("MonitoringWeek1!A1")),INDIRECT("MonitoringWeek1!AM17")+INDIRECT("MonitoringWeek1!AL17"),INDIRECT("Week1!AM17")+INDIRECT("Week1!AL17")),"X")</f>
        <v>-5</v>
      </c>
      <c r="AN17">
        <f ca="1">IF(AO17&lt;&gt;"X",,AO17)</f>
        <v>0</v>
      </c>
      <c r="AO17" s="912">
        <f ca="1">IF(Week1!AO17&lt;&gt;"X",IF(ISREF(INDIRECT("MonitoringWeek1!A1")),INDIRECT("MonitoringWeek1!AO17")+INDIRECT("MonitoringWeek1!AN17"),INDIRECT("Week1!AO17")+INDIRECT("Week1!AN17")),"X")</f>
        <v>-5</v>
      </c>
      <c r="AP17">
        <f ca="1">IF(AQ17&lt;&gt;"X",,AQ17)</f>
        <v>0</v>
      </c>
      <c r="AQ17" s="913">
        <f ca="1">IF(Week1!AQ17&lt;&gt;"X",IF(ISREF(INDIRECT("MonitoringWeek1!A1")),INDIRECT("MonitoringWeek1!AQ17")+INDIRECT("MonitoringWeek1!AP17"),INDIRECT("Week1!AQ17")+INDIRECT("Week1!AP17")),"X")</f>
        <v>-5</v>
      </c>
      <c r="AR17">
        <f ca="1">IF(AS17&lt;&gt;"X",,AS17)</f>
        <v>0</v>
      </c>
      <c r="AS17" s="914">
        <f ca="1">IF(Week1!AS17&lt;&gt;"X",IF(ISREF(INDIRECT("MonitoringWeek1!A1")),INDIRECT("MonitoringWeek1!AS17")+INDIRECT("MonitoringWeek1!AR17"),INDIRECT("Week1!AS17")+INDIRECT("Week1!AR17")),"X")</f>
        <v>-5</v>
      </c>
      <c r="AT17">
        <f ca="1">IF(AU17&lt;&gt;"X",,AU17)</f>
        <v>0</v>
      </c>
      <c r="AU17" s="915">
        <f ca="1">IF(Week1!AU17&lt;&gt;"X",IF(ISREF(INDIRECT("MonitoringWeek1!A1")),INDIRECT("MonitoringWeek1!AU17")+INDIRECT("MonitoringWeek1!AT17"),INDIRECT("Week1!AU17")+INDIRECT("Week1!AT17")),"X")</f>
        <v>-5</v>
      </c>
      <c r="AV17">
        <f ca="1">IF(AW17&lt;&gt;"X",,AW17)</f>
        <v>0</v>
      </c>
      <c r="AW17" s="916">
        <f ca="1">IF(Week1!AW17&lt;&gt;"X",IF(ISREF(INDIRECT("MonitoringWeek1!A1")),INDIRECT("MonitoringWeek1!AW17")+INDIRECT("MonitoringWeek1!AV17"),INDIRECT("Week1!AW17")+INDIRECT("Week1!AV17")),"X")</f>
        <v>-5</v>
      </c>
      <c r="AX17">
        <f ca="1">IF(AY17&lt;&gt;"X",,AY17)</f>
        <v>0</v>
      </c>
      <c r="AY17" s="917">
        <f ca="1">IF(Week1!AY17&lt;&gt;"X",IF(ISREF(INDIRECT("MonitoringWeek1!A1")),INDIRECT("MonitoringWeek1!AY17")+INDIRECT("MonitoringWeek1!AX17"),INDIRECT("Week1!AY17")+INDIRECT("Week1!AX17")),"X")</f>
        <v>-5</v>
      </c>
      <c r="AZ17">
        <f ca="1">IF(BA17&lt;&gt;"X",,BA17)</f>
        <v>0</v>
      </c>
      <c r="BA17" s="918">
        <f ca="1">IF(Week1!BA17&lt;&gt;"X",IF(ISREF(INDIRECT("MonitoringWeek1!A1")),INDIRECT("MonitoringWeek1!BA17")+INDIRECT("MonitoringWeek1!AZ17"),INDIRECT("Week1!BA17")+INDIRECT("Week1!AZ17")),"X")</f>
        <v>-5</v>
      </c>
      <c r="BB17">
        <f ca="1">IF(BC17&lt;&gt;"X",,BC17)</f>
        <v>0</v>
      </c>
      <c r="BC17" s="919">
        <f ca="1">IF(Week1!BC17&lt;&gt;"X",IF(ISREF(INDIRECT("MonitoringWeek1!A1")),INDIRECT("MonitoringWeek1!BC17")+INDIRECT("MonitoringWeek1!BB17"),INDIRECT("Week1!BC17")+INDIRECT("Week1!BB17")),"X")</f>
        <v>-5</v>
      </c>
      <c r="BD17">
        <f ca="1">IF(BE17&lt;&gt;"X",,BE17)</f>
        <v>0</v>
      </c>
      <c r="BE17" s="920">
        <f ca="1">IF(Week1!BE17&lt;&gt;"X",IF(ISREF(INDIRECT("MonitoringWeek1!A1")),INDIRECT("MonitoringWeek1!BE17")+INDIRECT("MonitoringWeek1!BD17"),INDIRECT("Week1!BE17")+INDIRECT("Week1!BD17")),"X")</f>
        <v>-5</v>
      </c>
      <c r="BF17">
        <f ca="1">IF(BG17&lt;&gt;"X",,BG17)</f>
        <v>0</v>
      </c>
      <c r="BG17" s="921">
        <f ca="1">IF(Week1!BG17&lt;&gt;"X",IF(ISREF(INDIRECT("MonitoringWeek1!A1")),INDIRECT("MonitoringWeek1!BG17")+INDIRECT("MonitoringWeek1!BF17"),INDIRECT("Week1!BG17")+INDIRECT("Week1!BF17")),"X")</f>
        <v>-5</v>
      </c>
      <c r="BH17" s="1004">
        <f ca="1">SUMIF(F17:BG17,"&gt;0",F17:BG17)</f>
        <v>0</v>
      </c>
      <c r="BI17" s="1009">
        <f ca="1">ROUNDUP(BJ17/CC$4/E17,0)*E17</f>
        <v>0</v>
      </c>
      <c r="BJ17" s="1014">
        <f ca="1">BH17/D17*E17*CC$4</f>
        <v>0</v>
      </c>
      <c r="BX17" s="1019">
        <f ca="1">IF(BH17&gt;D17,D17,BH17)</f>
        <v>0</v>
      </c>
      <c r="BY17" s="1024">
        <f ca="1">IF(BH17&gt;D17,BH17-BX17,0)</f>
        <v>0</v>
      </c>
      <c r="BZ17" s="1029">
        <f>COUNTIF(BK17:BP17,"?*")</f>
        <v>0</v>
      </c>
      <c r="CA17" s="1034">
        <f>COUNTIF(BQ17:BW17,"?*")</f>
        <v>0</v>
      </c>
      <c r="CF17" s="1205">
        <f ca="1">SUM(IFERROR(INDIRECT(ADDRESS(ROW(),COLUMN($DV17)+MATCH(CF$16,BK17:BP17,0),1,1),TRUE),0),IFERROR(INDIRECT(ADDRESS(ROW(),COLUMN($DV17)+MATCH(CF$16,BQ17:BW17,0)+6,1,1),TRUE),0))</f>
        <v>0</v>
      </c>
      <c r="CG17" s="1206">
        <f ca="1">SUM(IFERROR(INDIRECT(ADDRESS(ROW(),COLUMN($DV17)+MATCH(CG$16,BK17:BP17,0),1,1),TRUE),0),IFERROR(INDIRECT(ADDRESS(ROW(),COLUMN($DV17)+MATCH(CG$16,BQ17:BW17,0)+6,1,1),TRUE),0))</f>
        <v>0</v>
      </c>
      <c r="CH17" s="1207">
        <f ca="1">SUM(IFERROR(INDIRECT(ADDRESS(ROW(),COLUMN($DV17)+MATCH(CH$16,BK17:BP17,0),1,1),TRUE),0),IFERROR(INDIRECT(ADDRESS(ROW(),COLUMN($DV17)+MATCH(CH$16,BQ17:BW17,0)+6,1,1),TRUE),0))</f>
        <v>0</v>
      </c>
      <c r="CI17" s="1208">
        <f ca="1">SUM(IFERROR(INDIRECT(ADDRESS(ROW(),COLUMN($DV17)+MATCH(CI$16,BK17:BP17,0),1,1),TRUE),0),IFERROR(INDIRECT(ADDRESS(ROW(),COLUMN($DV17)+MATCH(CI$16,BQ17:BW17,0)+6,1,1),TRUE),0))</f>
        <v>0</v>
      </c>
      <c r="CJ17" s="1209">
        <f ca="1">SUM(IFERROR(INDIRECT(ADDRESS(ROW(),COLUMN($DV17)+MATCH(CJ$16,BK17:BP17,0),1,1),TRUE),0),IFERROR(INDIRECT(ADDRESS(ROW(),COLUMN($DV17)+MATCH(CJ$16,BQ17:BW17,0)+6,1,1),TRUE),0))</f>
        <v>0</v>
      </c>
      <c r="CK17" s="1210">
        <f ca="1">SUM(IFERROR(INDIRECT(ADDRESS(ROW(),COLUMN($DV17)+MATCH(CK$16,BK17:BP17,0),1,1),TRUE),0),IFERROR(INDIRECT(ADDRESS(ROW(),COLUMN($DV17)+MATCH(CK$16,BQ17:BW17,0)+6,1,1),TRUE),0))</f>
        <v>0</v>
      </c>
      <c r="CL17" s="1211">
        <f ca="1">SUM(IFERROR(INDIRECT(ADDRESS(ROW(),COLUMN($DV17)+MATCH(CL$16,BK17:BP17,0),1,1),TRUE),0),IFERROR(INDIRECT(ADDRESS(ROW(),COLUMN($DV17)+MATCH(CL$16,BQ17:BW17,0)+6,1,1),TRUE),0))</f>
        <v>0</v>
      </c>
      <c r="CM17" s="1212">
        <f ca="1">SUM(IFERROR(INDIRECT(ADDRESS(ROW(),COLUMN($DV17)+MATCH(CM$16,BK17:BP17,0),1,1),TRUE),0),IFERROR(INDIRECT(ADDRESS(ROW(),COLUMN($DV17)+MATCH(CM$16,BQ17:BW17,0)+6,1,1),TRUE),0))</f>
        <v>0</v>
      </c>
      <c r="CN17" s="1213">
        <f ca="1">SUM(IFERROR(INDIRECT(ADDRESS(ROW(),COLUMN($DV17)+MATCH(CN$16,BK17:BP17,0),1,1),TRUE),0),IFERROR(INDIRECT(ADDRESS(ROW(),COLUMN($DV17)+MATCH(CN$16,BQ17:BW17,0)+6,1,1),TRUE),0))</f>
        <v>0</v>
      </c>
      <c r="CO17" s="1214">
        <f ca="1">SUM(IFERROR(INDIRECT(ADDRESS(ROW(),COLUMN($DV17)+MATCH(CO$16,BK17:BP17,0),1,1),TRUE),0),IFERROR(INDIRECT(ADDRESS(ROW(),COLUMN($DV17)+MATCH(CO$16,BQ17:BW17,0)+6,1,1),TRUE),0))</f>
        <v>0</v>
      </c>
      <c r="CP17" s="1215">
        <f ca="1">SUM(IFERROR(INDIRECT(ADDRESS(ROW(),COLUMN($DV17)+MATCH(CP$16,BK17:BP17,0),1,1),TRUE),0),IFERROR(INDIRECT(ADDRESS(ROW(),COLUMN($DV17)+MATCH(CP$16,BQ17:BW17,0)+6,1,1),TRUE),0))</f>
        <v>0</v>
      </c>
      <c r="CQ17" s="1216">
        <f ca="1">SUM(IFERROR(INDIRECT(ADDRESS(ROW(),COLUMN($DV17)+MATCH(CQ$16,BK17:BP17,0),1,1),TRUE),0),IFERROR(INDIRECT(ADDRESS(ROW(),COLUMN($DV17)+MATCH(CQ$16,BQ17:BW17,0)+6,1,1),TRUE),0))</f>
        <v>0</v>
      </c>
      <c r="CR17" s="1217">
        <f ca="1">SUM(IFERROR(INDIRECT(ADDRESS(ROW(),COLUMN($DV17)+MATCH(CR$16,BK17:BP17,0),1,1),TRUE),0),IFERROR(INDIRECT(ADDRESS(ROW(),COLUMN($DV17)+MATCH(CR$16,BQ17:BW17,0)+6,1,1),TRUE),0))</f>
        <v>0</v>
      </c>
      <c r="CS17" s="1218">
        <f ca="1">SUM(IFERROR(INDIRECT(ADDRESS(ROW(),COLUMN($DV17)+MATCH(CS$16,BK17:BP17,0),1,1),TRUE),0),IFERROR(INDIRECT(ADDRESS(ROW(),COLUMN($DV17)+MATCH(CS$16,BQ17:BW17,0)+6,1,1),TRUE),0))</f>
        <v>0</v>
      </c>
      <c r="CT17" s="1219">
        <f ca="1">SUM(IFERROR(INDIRECT(ADDRESS(ROW(),COLUMN($DV17)+MATCH(CT$16,BK17:BP17,0),1,1),TRUE),0),IFERROR(INDIRECT(ADDRESS(ROW(),COLUMN($DV17)+MATCH(CT$16,BQ17:BW17,0)+6,1,1),TRUE),0))</f>
        <v>0</v>
      </c>
      <c r="CU17" s="1220">
        <f ca="1">SUM(IFERROR(INDIRECT(ADDRESS(ROW(),COLUMN($DV17)+MATCH(CU$16,BK17:BP17,0),1,1),TRUE),0),IFERROR(INDIRECT(ADDRESS(ROW(),COLUMN($DV17)+MATCH(CU$16,BQ17:BW17,0)+6,1,1),TRUE),0))</f>
        <v>0</v>
      </c>
      <c r="CV17" s="1221">
        <f ca="1">SUM(IFERROR(INDIRECT(ADDRESS(ROW(),COLUMN($DV17)+MATCH(CV$16,BK17:BP17,0),1,1),TRUE),0),IFERROR(INDIRECT(ADDRESS(ROW(),COLUMN($DV17)+MATCH(CV$16,BQ17:BW17,0)+6,1,1),TRUE),0))</f>
        <v>0</v>
      </c>
      <c r="CW17" s="1222">
        <f ca="1">SUM(IFERROR(INDIRECT(ADDRESS(ROW(),COLUMN($DV17)+MATCH(CW$16,BK17:BP17,0),1,1),TRUE),0),IFERROR(INDIRECT(ADDRESS(ROW(),COLUMN($DV17)+MATCH(CW$16,BQ17:BW17,0)+6,1,1),TRUE),0))</f>
        <v>0</v>
      </c>
      <c r="CX17" s="1223">
        <f ca="1">SUM(IFERROR(INDIRECT(ADDRESS(ROW(),COLUMN($DV17)+MATCH(CX$16,BK17:BP17,0),1,1),TRUE),0),IFERROR(INDIRECT(ADDRESS(ROW(),COLUMN($DV17)+MATCH(CX$16,BQ17:BW17,0)+6,1,1),TRUE),0))</f>
        <v>0</v>
      </c>
      <c r="CY17" s="1224">
        <f ca="1">SUM(IFERROR(INDIRECT(ADDRESS(ROW(),COLUMN($DV17)+MATCH(CY$16,BK17:BP17,0),1,1),TRUE),0),IFERROR(INDIRECT(ADDRESS(ROW(),COLUMN($DV17)+MATCH(CY$16,BQ17:BW17,0)+6,1,1),TRUE),0))</f>
        <v>0</v>
      </c>
      <c r="CZ17" s="1225">
        <f ca="1">SUM(IFERROR(INDIRECT(ADDRESS(ROW(),COLUMN($DV17)+MATCH(CZ$16,BK17:BP17,0),1,1),TRUE),0),IFERROR(INDIRECT(ADDRESS(ROW(),COLUMN($DV17)+MATCH(CZ$16,BQ17:BW17,0)+6,1,1),TRUE),0))</f>
        <v>0</v>
      </c>
      <c r="DA17" s="1226">
        <f ca="1">SUM(IFERROR(INDIRECT(ADDRESS(ROW(),COLUMN($DV17)+MATCH(DA$16,BK17:BP17,0),1,1),TRUE),0),IFERROR(INDIRECT(ADDRESS(ROW(),COLUMN($DV17)+MATCH(DA$16,BQ17:BW17,0)+6,1,1),TRUE),0))</f>
        <v>0</v>
      </c>
      <c r="DB17" s="1227">
        <f ca="1">SUM(IFERROR(INDIRECT(ADDRESS(ROW(),COLUMN($DV17)+MATCH(DB$16,BK17:BP17,0),1,1),TRUE),0),IFERROR(INDIRECT(ADDRESS(ROW(),COLUMN($DV17)+MATCH(DB$16,BQ17:BW17,0)+6,1,1),TRUE),0))</f>
        <v>0</v>
      </c>
      <c r="DC17" s="1228">
        <f ca="1">SUM(IFERROR(INDIRECT(ADDRESS(ROW(),COLUMN($DV17)+MATCH(DC$16,BK17:BP17,0),1,1),TRUE),0),IFERROR(INDIRECT(ADDRESS(ROW(),COLUMN($DV17)+MATCH(DC$16,BQ17:BW17,0)+6,1,1),TRUE),0))</f>
        <v>0</v>
      </c>
      <c r="DD17" s="1229">
        <f ca="1">SUM(IFERROR(INDIRECT(ADDRESS(ROW(),COLUMN($DV17)+MATCH(DD$16,BK17:BP17,0),1,1),TRUE),0),IFERROR(INDIRECT(ADDRESS(ROW(),COLUMN($DV17)+MATCH(DD$16,BQ17:BW17,0)+6,1,1),TRUE),0))</f>
        <v>0</v>
      </c>
      <c r="DE17" s="1230">
        <f ca="1">SUM(IFERROR(INDIRECT(ADDRESS(ROW(),COLUMN($DV17)+MATCH(DE$16,BK17:BP17,0),1,1),TRUE),0),IFERROR(INDIRECT(ADDRESS(ROW(),COLUMN($DV17)+MATCH(DE$16,BQ17:BW17,0)+6,1,1),TRUE),0))</f>
        <v>0</v>
      </c>
      <c r="DF17" s="1231">
        <f ca="1">SUM(IFERROR(INDIRECT(ADDRESS(ROW(),COLUMN($DV17)+MATCH(DF$16,BK17:BP17,0),1,1),TRUE),0),IFERROR(INDIRECT(ADDRESS(ROW(),COLUMN($DV17)+MATCH(DF$16,BQ17:BW17,0)+6,1,1),TRUE),0))</f>
        <v>0</v>
      </c>
      <c r="DG17" s="1232">
        <f ca="1">SUM(IFERROR(INDIRECT(ADDRESS(ROW(),COLUMN($DV17)+MATCH(DG$16,BK17:BP17,0),1,1),TRUE),0),IFERROR(INDIRECT(ADDRESS(ROW(),COLUMN($DV17)+MATCH(DG$16,BQ17:BW17,0)+6,1,1),TRUE),0))</f>
        <v>0</v>
      </c>
      <c r="DH17" s="1233">
        <f ca="1">SUM(IFERROR(INDIRECT(ADDRESS(ROW(),COLUMN($DV17)+MATCH(DH$16,BK17:BP17,0),1,1),TRUE),0),IFERROR(INDIRECT(ADDRESS(ROW(),COLUMN($DV17)+MATCH(DH$16,BQ17:BW17,0)+6,1,1),TRUE),0))</f>
        <v>0</v>
      </c>
      <c r="DI17" s="1234">
        <f ca="1">SUM(IFERROR(INDIRECT(ADDRESS(ROW(),COLUMN($DV17)+MATCH(DI$16,BK17:BP17,0),1,1),TRUE),0),IFERROR(INDIRECT(ADDRESS(ROW(),COLUMN($DV17)+MATCH(DI$16,BQ17:BW17,0)+6,1,1),TRUE),0))</f>
        <v>0</v>
      </c>
      <c r="DJ17" s="1235">
        <f ca="1">SUM(IFERROR(INDIRECT(ADDRESS(ROW(),COLUMN($DV17)+MATCH(DJ$16,BK17:BP17,0),1,1),TRUE),0),IFERROR(INDIRECT(ADDRESS(ROW(),COLUMN($DV17)+MATCH(DJ$16,BQ17:BW17,0)+6,1,1),TRUE),0))</f>
        <v>0</v>
      </c>
      <c r="DK17" s="1236">
        <f ca="1">SUM(IFERROR(INDIRECT(ADDRESS(ROW(),COLUMN($DV17)+MATCH(DK$16,BK17:BP17,0),1,1),TRUE),0),IFERROR(INDIRECT(ADDRESS(ROW(),COLUMN($DV17)+MATCH(DK$16,BQ17:BW17,0)+6,1,1),TRUE),0))</f>
        <v>0</v>
      </c>
      <c r="DL17" s="1237">
        <f ca="1">SUM(IFERROR(INDIRECT(ADDRESS(ROW(),COLUMN($DV17)+MATCH(DL$16,BK17:BP17,0),1,1),TRUE),0),IFERROR(INDIRECT(ADDRESS(ROW(),COLUMN($DV17)+MATCH(DL$16,BQ17:BW17,0)+6,1,1),TRUE),0))</f>
        <v>0</v>
      </c>
      <c r="DM17" s="1238">
        <f ca="1">SUM(IFERROR(INDIRECT(ADDRESS(ROW(),COLUMN($DV17)+MATCH(DM$16,BK17:BP17,0),1,1),TRUE),0),IFERROR(INDIRECT(ADDRESS(ROW(),COLUMN($DV17)+MATCH(DM$16,BQ17:BW17,0)+6,1,1),TRUE),0))</f>
        <v>0</v>
      </c>
      <c r="DN17" s="1239">
        <f ca="1">SUM(IFERROR(INDIRECT(ADDRESS(ROW(),COLUMN($DV17)+MATCH(DN$16,BK17:BP17,0),1,1),TRUE),0),IFERROR(INDIRECT(ADDRESS(ROW(),COLUMN($DV17)+MATCH(DN$16,BQ17:BW17,0)+6,1,1),TRUE),0))</f>
        <v>0</v>
      </c>
      <c r="DO17" s="1240">
        <f ca="1">SUM(IFERROR(INDIRECT(ADDRESS(ROW(),COLUMN($DV17)+MATCH(DO$16,BK17:BP17,0),1,1),TRUE),0),IFERROR(INDIRECT(ADDRESS(ROW(),COLUMN($DV17)+MATCH(DO$16,BQ17:BW17,0)+6,1,1),TRUE),0))</f>
        <v>0</v>
      </c>
      <c r="DP17" s="1241">
        <f ca="1">SUM(IFERROR(INDIRECT(ADDRESS(ROW(),COLUMN($DV17)+MATCH(DP$16,BK17:BP17,0),1,1),TRUE),0),IFERROR(INDIRECT(ADDRESS(ROW(),COLUMN($DV17)+MATCH(DP$16,BQ17:BW17,0)+6,1,1),TRUE),0))</f>
        <v>0</v>
      </c>
      <c r="DQ17" s="1242">
        <f ca="1">SUM(IFERROR(INDIRECT(ADDRESS(ROW(),COLUMN($DV17)+MATCH(DQ$16,BK17:BP17,0),1,1),TRUE),0),IFERROR(INDIRECT(ADDRESS(ROW(),COLUMN($DV17)+MATCH(DQ$16,BQ17:BW17,0)+6,1,1),TRUE),0))</f>
        <v>0</v>
      </c>
      <c r="DR17" s="1243">
        <f ca="1">SUM(IFERROR(INDIRECT(ADDRESS(ROW(),COLUMN($DV17)+MATCH(DR$16,BK17:BP17,0),1,1),TRUE),0),IFERROR(INDIRECT(ADDRESS(ROW(),COLUMN($DV17)+MATCH(DR$16,BQ17:BW17,0)+6,1,1),TRUE),0))</f>
        <v>0</v>
      </c>
      <c r="DS17" s="1244">
        <f ca="1">SUM(IFERROR(INDIRECT(ADDRESS(ROW(),COLUMN($DV17)+MATCH(DS$16,BK17:BP17,0),1,1),TRUE),0),IFERROR(INDIRECT(ADDRESS(ROW(),COLUMN($DV17)+MATCH(DS$16,BQ17:BW17,0)+6,1,1),TRUE),0))</f>
        <v>0</v>
      </c>
      <c r="DT17" s="1245">
        <f ca="1">SUM(IFERROR(INDIRECT(ADDRESS(ROW(),COLUMN($DV17)+MATCH(DT$16,BK17:BP17,0),1,1),TRUE),0),IFERROR(INDIRECT(ADDRESS(ROW(),COLUMN($DV17)+MATCH(DT$16,BQ17:BW17,0)+6,1,1),TRUE),0))</f>
        <v>0</v>
      </c>
      <c r="DW17" s="1423" t="str">
        <f ref="DW17:EB20" si="3" t="shared">IF(BK17="","",IF($E17+ROUNDDOWN($E17,0),IF($BZ17&lt;$E17,(($BJ17/$BH17*$BX17)/$E17)*($E17/$BZ17),IF($BZ17&gt;$E17+1,($BJ17*ROUNDUP($E17,0)/$E17*$BX17/$BH17/$E17)*($E17/$BZ17),IF($E17&gt;DW$16,(($BJ17/$BH17*$BX17)/$E17)*(1),(($BJ17/$BH17*$BX17)/$E17)*(1-(DW$16-$E17))))),(($BJ17/$BH17*$BX17)/$E17)*($E17/$BZ17)))</f>
        <v/>
      </c>
      <c r="DX17" s="1424" t="str">
        <f si="3" t="shared"/>
        <v/>
      </c>
      <c r="DY17" s="1425" t="str">
        <f si="3" t="shared"/>
        <v/>
      </c>
      <c r="DZ17" s="1426" t="str">
        <f si="3" t="shared"/>
        <v/>
      </c>
      <c r="EA17" s="1427" t="str">
        <f si="3" t="shared"/>
        <v/>
      </c>
      <c r="EB17" s="1428" t="str">
        <f si="3" t="shared"/>
        <v/>
      </c>
      <c r="EC17" s="1447" t="str">
        <f ref="EC17:EI20" si="4" t="shared">IF(BQ17="","",IF($E17+ROUNDDOWN($E17,0),IF($CA17&lt;$E17,(($BJ17/$BH17*$BY17)/$E17)*($E17/$CA17),IF($CA17&gt;$E17+1,($BJ17*ROUNDUP($E17,0)/$E17*$BY17/$BH17/$E17)*($E17/$CA17),IF($E17&gt;EC$16,(($BJ17/$BH17*$BY17)/$E17)*(1),(($BJ17/$BH17*$BY17)/$E17)*(1-(EC$16-$E17))))),(($BJ17/$BH17*$BY17)/$E17)*($E17/$CA17)))</f>
        <v/>
      </c>
      <c r="ED17" s="1448" t="str">
        <f si="4" t="shared"/>
        <v/>
      </c>
      <c r="EE17" s="1449" t="str">
        <f si="4" t="shared"/>
        <v/>
      </c>
      <c r="EF17" s="1450" t="str">
        <f si="4" t="shared"/>
        <v/>
      </c>
      <c r="EG17" s="1451" t="str">
        <f si="4" t="shared"/>
        <v/>
      </c>
      <c r="EH17" s="1452" t="str">
        <f si="4" t="shared"/>
        <v/>
      </c>
      <c r="EI17" s="1453" t="str">
        <f si="4" t="shared"/>
        <v/>
      </c>
      <c r="EM17">
        <v>1</v>
      </c>
      <c r="EN17" s="1477" t="str">
        <f>IF(ISBLANK(CF$2),"",CF$2)</f>
        <v>Yes</v>
      </c>
      <c r="EO17" s="1519" t="str">
        <f>IF(OR(CF$2="J-ML",CF$2="J-S",CF$2="J-Z"),CF$4,"")</f>
        <v/>
      </c>
      <c r="EP17" s="1561" t="str">
        <f>IF(EN$17="","",IF(EN$17="J-ML",1,IF(EN$17="J-S",2,IF(EN$17="J-Z",3,""))))</f>
        <v/>
      </c>
      <c r="EQ17" s="1603">
        <f>IF(OR(EP$17=1,EP$17=2,EP$17=3),CE6,0)</f>
        <v>0</v>
      </c>
    </row>
    <row r="18" spans="1:147" x14ac:dyDescent="0.2">
      <c r="A18" s="886" t="s">
        <v>88</v>
      </c>
      <c r="B18" s="887" t="s">
        <v>123</v>
      </c>
      <c r="C18" s="888" t="s">
        <v>2</v>
      </c>
      <c r="D18">
        <f>VLOOKUP($B18,InputQuantities!$B$15:$R$18,10,FALSE)</f>
        <v>100.38461538461539</v>
      </c>
      <c r="E18">
        <f>VLOOKUP($B18,InputQuantities!$B$15:$R$18,3,FALSE)</f>
        <v>2</v>
      </c>
      <c r="F18">
        <f ca="1">IF(G18&lt;&gt;"X",,G18)</f>
        <v>0</v>
      </c>
      <c r="G18" s="922">
        <f ca="1">IF(Week1!G18&lt;&gt;"X",IF(ISREF(INDIRECT("MonitoringWeek1!A1")),INDIRECT("MonitoringWeek1!G18")+INDIRECT("MonitoringWeek1!F18"),INDIRECT("Week1!G18")+INDIRECT("Week1!F18")),"X")</f>
        <v>0</v>
      </c>
      <c r="H18">
        <f ca="1">IF(I18&lt;&gt;"X",,I18)</f>
        <v>0</v>
      </c>
      <c r="I18" s="923">
        <f ca="1">IF(Week1!I18&lt;&gt;"X",IF(ISREF(INDIRECT("MonitoringWeek1!A1")),INDIRECT("MonitoringWeek1!I18")+INDIRECT("MonitoringWeek1!H18"),INDIRECT("Week1!I18")+INDIRECT("Week1!H18")),"X")</f>
        <v>0</v>
      </c>
      <c r="J18">
        <f ca="1">IF(K18&lt;&gt;"X",,K18)</f>
        <v>0</v>
      </c>
      <c r="K18" s="924">
        <f ca="1">IF(Week1!K18&lt;&gt;"X",IF(ISREF(INDIRECT("MonitoringWeek1!A1")),INDIRECT("MonitoringWeek1!K18")+INDIRECT("MonitoringWeek1!J18"),INDIRECT("Week1!K18")+INDIRECT("Week1!J18")),"X")</f>
        <v>0</v>
      </c>
      <c r="L18">
        <f ca="1">IF(M18&lt;&gt;"X",,M18)</f>
        <v>0</v>
      </c>
      <c r="M18" s="925">
        <f ca="1">IF(Week1!M18&lt;&gt;"X",IF(ISREF(INDIRECT("MonitoringWeek1!A1")),INDIRECT("MonitoringWeek1!M18")+INDIRECT("MonitoringWeek1!L18"),INDIRECT("Week1!M18")+INDIRECT("Week1!L18")),"X")</f>
        <v>0</v>
      </c>
      <c r="N18">
        <f ca="1">IF(O18&lt;&gt;"X",,O18)</f>
        <v>0</v>
      </c>
      <c r="O18" s="926">
        <f ca="1">IF(Week1!O18&lt;&gt;"X",IF(ISREF(INDIRECT("MonitoringWeek1!A1")),INDIRECT("MonitoringWeek1!O18")+INDIRECT("MonitoringWeek1!N18"),INDIRECT("Week1!O18")+INDIRECT("Week1!N18")),"X")</f>
        <v>0</v>
      </c>
      <c r="P18">
        <f ca="1">IF(Q18&lt;&gt;"X",,Q18)</f>
        <v>0</v>
      </c>
      <c r="Q18" s="927">
        <f ca="1">IF(Week1!Q18&lt;&gt;"X",IF(ISREF(INDIRECT("MonitoringWeek1!A1")),INDIRECT("MonitoringWeek1!Q18")+INDIRECT("MonitoringWeek1!P18"),INDIRECT("Week1!Q18")+INDIRECT("Week1!P18")),"X")</f>
        <v>0</v>
      </c>
      <c r="R18">
        <f ca="1">IF(S18&lt;&gt;"X",,S18)</f>
        <v>0</v>
      </c>
      <c r="S18" s="928">
        <f ca="1">IF(Week1!S18&lt;&gt;"X",IF(ISREF(INDIRECT("MonitoringWeek1!A1")),INDIRECT("MonitoringWeek1!S18")+INDIRECT("MonitoringWeek1!R18"),INDIRECT("Week1!S18")+INDIRECT("Week1!R18")),"X")</f>
        <v>0</v>
      </c>
      <c r="T18">
        <f ca="1">IF(U18&lt;&gt;"X",,U18)</f>
        <v>0</v>
      </c>
      <c r="U18" s="929">
        <f ca="1">IF(Week1!U18&lt;&gt;"X",IF(ISREF(INDIRECT("MonitoringWeek1!A1")),INDIRECT("MonitoringWeek1!U18")+INDIRECT("MonitoringWeek1!T18"),INDIRECT("Week1!U18")+INDIRECT("Week1!T18")),"X")</f>
        <v>0</v>
      </c>
      <c r="V18">
        <f ca="1">IF(W18&lt;&gt;"X",,W18)</f>
        <v>0</v>
      </c>
      <c r="W18" s="930">
        <f ca="1">IF(Week1!W18&lt;&gt;"X",IF(ISREF(INDIRECT("MonitoringWeek1!A1")),INDIRECT("MonitoringWeek1!W18")+INDIRECT("MonitoringWeek1!V18"),INDIRECT("Week1!W18")+INDIRECT("Week1!V18")),"X")</f>
        <v>0</v>
      </c>
      <c r="X18">
        <f ca="1">IF(Y18&lt;&gt;"X",,Y18)</f>
        <v>0</v>
      </c>
      <c r="Y18" s="931">
        <f ca="1">IF(Week1!Y18&lt;&gt;"X",IF(ISREF(INDIRECT("MonitoringWeek1!A1")),INDIRECT("MonitoringWeek1!Y18")+INDIRECT("MonitoringWeek1!X18"),INDIRECT("Week1!Y18")+INDIRECT("Week1!X18")),"X")</f>
        <v>-12</v>
      </c>
      <c r="Z18">
        <f ca="1">IF(AA18&lt;&gt;"X",,AA18)</f>
        <v>0</v>
      </c>
      <c r="AA18" s="932">
        <f ca="1">IF(Week1!AA18&lt;&gt;"X",IF(ISREF(INDIRECT("MonitoringWeek1!A1")),INDIRECT("MonitoringWeek1!AA18")+INDIRECT("MonitoringWeek1!Z18"),INDIRECT("Week1!AA18")+INDIRECT("Week1!Z18")),"X")</f>
        <v>-12</v>
      </c>
      <c r="AB18">
        <f ca="1">IF(AC18&lt;&gt;"X",,AC18)</f>
        <v>0</v>
      </c>
      <c r="AC18" s="933">
        <f ca="1">IF(Week1!AC18&lt;&gt;"X",IF(ISREF(INDIRECT("MonitoringWeek1!A1")),INDIRECT("MonitoringWeek1!AC18")+INDIRECT("MonitoringWeek1!AB18"),INDIRECT("Week1!AC18")+INDIRECT("Week1!AB18")),"X")</f>
        <v>-12</v>
      </c>
      <c r="AD18">
        <f ca="1">IF(AE18&lt;&gt;"X",,AE18)</f>
        <v>0</v>
      </c>
      <c r="AE18" s="934">
        <f ca="1">IF(Week1!AE18&lt;&gt;"X",IF(ISREF(INDIRECT("MonitoringWeek1!A1")),INDIRECT("MonitoringWeek1!AE18")+INDIRECT("MonitoringWeek1!AD18"),INDIRECT("Week1!AE18")+INDIRECT("Week1!AD18")),"X")</f>
        <v>-12</v>
      </c>
      <c r="AF18">
        <f ca="1">IF(AG18&lt;&gt;"X",,AG18)</f>
        <v>0</v>
      </c>
      <c r="AG18" s="935">
        <f ca="1">IF(Week1!AG18&lt;&gt;"X",IF(ISREF(INDIRECT("MonitoringWeek1!A1")),INDIRECT("MonitoringWeek1!AG18")+INDIRECT("MonitoringWeek1!AF18"),INDIRECT("Week1!AG18")+INDIRECT("Week1!AF18")),"X")</f>
        <v>-12</v>
      </c>
      <c r="AH18">
        <f ca="1">IF(AI18&lt;&gt;"X",,AI18)</f>
        <v>0</v>
      </c>
      <c r="AI18" s="936">
        <f ca="1">IF(Week1!AI18&lt;&gt;"X",IF(ISREF(INDIRECT("MonitoringWeek1!A1")),INDIRECT("MonitoringWeek1!AI18")+INDIRECT("MonitoringWeek1!AH18"),INDIRECT("Week1!AI18")+INDIRECT("Week1!AH18")),"X")</f>
        <v>-12</v>
      </c>
      <c r="AJ18">
        <f ca="1">IF(AK18&lt;&gt;"X",,AK18)</f>
        <v>0</v>
      </c>
      <c r="AK18" s="937">
        <f ca="1">IF(Week1!AK18&lt;&gt;"X",IF(ISREF(INDIRECT("MonitoringWeek1!A1")),INDIRECT("MonitoringWeek1!AK18")+INDIRECT("MonitoringWeek1!AJ18"),INDIRECT("Week1!AK18")+INDIRECT("Week1!AJ18")),"X")</f>
        <v>-12</v>
      </c>
      <c r="AL18">
        <f ca="1">IF(AM18&lt;&gt;"X",,AM18)</f>
        <v>0</v>
      </c>
      <c r="AM18" s="938">
        <f ca="1">IF(Week1!AM18&lt;&gt;"X",IF(ISREF(INDIRECT("MonitoringWeek1!A1")),INDIRECT("MonitoringWeek1!AM18")+INDIRECT("MonitoringWeek1!AL18"),INDIRECT("Week1!AM18")+INDIRECT("Week1!AL18")),"X")</f>
        <v>-12</v>
      </c>
      <c r="AN18">
        <f ca="1">IF(AO18&lt;&gt;"X",,AO18)</f>
        <v>0</v>
      </c>
      <c r="AO18" s="939">
        <f ca="1">IF(Week1!AO18&lt;&gt;"X",IF(ISREF(INDIRECT("MonitoringWeek1!A1")),INDIRECT("MonitoringWeek1!AO18")+INDIRECT("MonitoringWeek1!AN18"),INDIRECT("Week1!AO18")+INDIRECT("Week1!AN18")),"X")</f>
        <v>-12</v>
      </c>
      <c r="AP18">
        <f ca="1">IF(AQ18&lt;&gt;"X",,AQ18)</f>
        <v>0</v>
      </c>
      <c r="AQ18" s="940">
        <f ca="1">IF(Week1!AQ18&lt;&gt;"X",IF(ISREF(INDIRECT("MonitoringWeek1!A1")),INDIRECT("MonitoringWeek1!AQ18")+INDIRECT("MonitoringWeek1!AP18"),INDIRECT("Week1!AQ18")+INDIRECT("Week1!AP18")),"X")</f>
        <v>-12</v>
      </c>
      <c r="AR18">
        <f ca="1">IF(AS18&lt;&gt;"X",,AS18)</f>
        <v>0</v>
      </c>
      <c r="AS18" s="941">
        <f ca="1">IF(Week1!AS18&lt;&gt;"X",IF(ISREF(INDIRECT("MonitoringWeek1!A1")),INDIRECT("MonitoringWeek1!AS18")+INDIRECT("MonitoringWeek1!AR18"),INDIRECT("Week1!AS18")+INDIRECT("Week1!AR18")),"X")</f>
        <v>-12</v>
      </c>
      <c r="AT18">
        <f ca="1">IF(AU18&lt;&gt;"X",,AU18)</f>
        <v>0</v>
      </c>
      <c r="AU18" s="942">
        <f ca="1">IF(Week1!AU18&lt;&gt;"X",IF(ISREF(INDIRECT("MonitoringWeek1!A1")),INDIRECT("MonitoringWeek1!AU18")+INDIRECT("MonitoringWeek1!AT18"),INDIRECT("Week1!AU18")+INDIRECT("Week1!AT18")),"X")</f>
        <v>-12</v>
      </c>
      <c r="AV18">
        <f ca="1">IF(AW18&lt;&gt;"X",,AW18)</f>
        <v>0</v>
      </c>
      <c r="AW18" s="943">
        <f ca="1">IF(Week1!AW18&lt;&gt;"X",IF(ISREF(INDIRECT("MonitoringWeek1!A1")),INDIRECT("MonitoringWeek1!AW18")+INDIRECT("MonitoringWeek1!AV18"),INDIRECT("Week1!AW18")+INDIRECT("Week1!AV18")),"X")</f>
        <v>-12</v>
      </c>
      <c r="AX18">
        <f ca="1">IF(AY18&lt;&gt;"X",,AY18)</f>
        <v>0</v>
      </c>
      <c r="AY18" s="944">
        <f ca="1">IF(Week1!AY18&lt;&gt;"X",IF(ISREF(INDIRECT("MonitoringWeek1!A1")),INDIRECT("MonitoringWeek1!AY18")+INDIRECT("MonitoringWeek1!AX18"),INDIRECT("Week1!AY18")+INDIRECT("Week1!AX18")),"X")</f>
        <v>-12</v>
      </c>
      <c r="AZ18">
        <f ca="1">IF(BA18&lt;&gt;"X",,BA18)</f>
        <v>0</v>
      </c>
      <c r="BA18" s="945">
        <f ca="1">IF(Week1!BA18&lt;&gt;"X",IF(ISREF(INDIRECT("MonitoringWeek1!A1")),INDIRECT("MonitoringWeek1!BA18")+INDIRECT("MonitoringWeek1!AZ18"),INDIRECT("Week1!BA18")+INDIRECT("Week1!AZ18")),"X")</f>
        <v>-12</v>
      </c>
      <c r="BB18">
        <f ca="1">IF(BC18&lt;&gt;"X",,BC18)</f>
        <v>0</v>
      </c>
      <c r="BC18" s="946">
        <f ca="1">IF(Week1!BC18&lt;&gt;"X",IF(ISREF(INDIRECT("MonitoringWeek1!A1")),INDIRECT("MonitoringWeek1!BC18")+INDIRECT("MonitoringWeek1!BB18"),INDIRECT("Week1!BC18")+INDIRECT("Week1!BB18")),"X")</f>
        <v>-12</v>
      </c>
      <c r="BD18">
        <f ca="1">IF(BE18&lt;&gt;"X",,BE18)</f>
        <v>0</v>
      </c>
      <c r="BE18" s="947">
        <f ca="1">IF(Week1!BE18&lt;&gt;"X",IF(ISREF(INDIRECT("MonitoringWeek1!A1")),INDIRECT("MonitoringWeek1!BE18")+INDIRECT("MonitoringWeek1!BD18"),INDIRECT("Week1!BE18")+INDIRECT("Week1!BD18")),"X")</f>
        <v>-12</v>
      </c>
      <c r="BF18">
        <f ca="1">IF(BG18&lt;&gt;"X",,BG18)</f>
        <v>0</v>
      </c>
      <c r="BG18" s="948">
        <f ca="1">IF(Week1!BG18&lt;&gt;"X",IF(ISREF(INDIRECT("MonitoringWeek1!A1")),INDIRECT("MonitoringWeek1!BG18")+INDIRECT("MonitoringWeek1!BF18"),INDIRECT("Week1!BG18")+INDIRECT("Week1!BF18")),"X")</f>
        <v>-12</v>
      </c>
      <c r="BH18" s="1005">
        <f ca="1">SUMIF(F18:BG18,"&gt;0",F18:BG18)</f>
        <v>0</v>
      </c>
      <c r="BI18" s="1010">
        <f ca="1">ROUNDUP(BJ18/CC$4/E18,0)*E18</f>
        <v>0</v>
      </c>
      <c r="BJ18" s="1015">
        <f ca="1">BH18/D18*E18*CC$4</f>
        <v>0</v>
      </c>
      <c r="BX18" s="1020">
        <f ca="1">IF(BH18&gt;D18,D18,BH18)</f>
        <v>0</v>
      </c>
      <c r="BY18" s="1025">
        <f ca="1">IF(BH18&gt;D18,BH18-BX18,0)</f>
        <v>0</v>
      </c>
      <c r="BZ18" s="1030">
        <f>COUNTIF(BK18:BP18,"?*")</f>
        <v>0</v>
      </c>
      <c r="CA18" s="1035">
        <f>COUNTIF(BQ18:BW18,"?*")</f>
        <v>0</v>
      </c>
      <c r="CF18" s="1246">
        <f ca="1">SUM(IFERROR(INDIRECT(ADDRESS(ROW(),COLUMN($DV18)+MATCH(CF$16,BK18:BP18,0),1,1),TRUE),0),IFERROR(INDIRECT(ADDRESS(ROW(),COLUMN($DV18)+MATCH(CF$16,BQ18:BW18,0)+6,1,1),TRUE),0))</f>
        <v>0</v>
      </c>
      <c r="CG18" s="1247">
        <f ca="1">SUM(IFERROR(INDIRECT(ADDRESS(ROW(),COLUMN($DV18)+MATCH(CG$16,BK18:BP18,0),1,1),TRUE),0),IFERROR(INDIRECT(ADDRESS(ROW(),COLUMN($DV18)+MATCH(CG$16,BQ18:BW18,0)+6,1,1),TRUE),0))</f>
        <v>0</v>
      </c>
      <c r="CH18" s="1248">
        <f ca="1">SUM(IFERROR(INDIRECT(ADDRESS(ROW(),COLUMN($DV18)+MATCH(CH$16,BK18:BP18,0),1,1),TRUE),0),IFERROR(INDIRECT(ADDRESS(ROW(),COLUMN($DV18)+MATCH(CH$16,BQ18:BW18,0)+6,1,1),TRUE),0))</f>
        <v>0</v>
      </c>
      <c r="CI18" s="1249">
        <f ca="1">SUM(IFERROR(INDIRECT(ADDRESS(ROW(),COLUMN($DV18)+MATCH(CI$16,BK18:BP18,0),1,1),TRUE),0),IFERROR(INDIRECT(ADDRESS(ROW(),COLUMN($DV18)+MATCH(CI$16,BQ18:BW18,0)+6,1,1),TRUE),0))</f>
        <v>0</v>
      </c>
      <c r="CJ18" s="1250">
        <f ca="1">SUM(IFERROR(INDIRECT(ADDRESS(ROW(),COLUMN($DV18)+MATCH(CJ$16,BK18:BP18,0),1,1),TRUE),0),IFERROR(INDIRECT(ADDRESS(ROW(),COLUMN($DV18)+MATCH(CJ$16,BQ18:BW18,0)+6,1,1),TRUE),0))</f>
        <v>0</v>
      </c>
      <c r="CK18" s="1251">
        <f ca="1">SUM(IFERROR(INDIRECT(ADDRESS(ROW(),COLUMN($DV18)+MATCH(CK$16,BK18:BP18,0),1,1),TRUE),0),IFERROR(INDIRECT(ADDRESS(ROW(),COLUMN($DV18)+MATCH(CK$16,BQ18:BW18,0)+6,1,1),TRUE),0))</f>
        <v>0</v>
      </c>
      <c r="CL18" s="1252">
        <f ca="1">SUM(IFERROR(INDIRECT(ADDRESS(ROW(),COLUMN($DV18)+MATCH(CL$16,BK18:BP18,0),1,1),TRUE),0),IFERROR(INDIRECT(ADDRESS(ROW(),COLUMN($DV18)+MATCH(CL$16,BQ18:BW18,0)+6,1,1),TRUE),0))</f>
        <v>0</v>
      </c>
      <c r="CM18" s="1253">
        <f ca="1">SUM(IFERROR(INDIRECT(ADDRESS(ROW(),COLUMN($DV18)+MATCH(CM$16,BK18:BP18,0),1,1),TRUE),0),IFERROR(INDIRECT(ADDRESS(ROW(),COLUMN($DV18)+MATCH(CM$16,BQ18:BW18,0)+6,1,1),TRUE),0))</f>
        <v>0</v>
      </c>
      <c r="CN18" s="1254">
        <f ca="1">SUM(IFERROR(INDIRECT(ADDRESS(ROW(),COLUMN($DV18)+MATCH(CN$16,BK18:BP18,0),1,1),TRUE),0),IFERROR(INDIRECT(ADDRESS(ROW(),COLUMN($DV18)+MATCH(CN$16,BQ18:BW18,0)+6,1,1),TRUE),0))</f>
        <v>0</v>
      </c>
      <c r="CO18" s="1255">
        <f ca="1">SUM(IFERROR(INDIRECT(ADDRESS(ROW(),COLUMN($DV18)+MATCH(CO$16,BK18:BP18,0),1,1),TRUE),0),IFERROR(INDIRECT(ADDRESS(ROW(),COLUMN($DV18)+MATCH(CO$16,BQ18:BW18,0)+6,1,1),TRUE),0))</f>
        <v>0</v>
      </c>
      <c r="CP18" s="1256">
        <f ca="1">SUM(IFERROR(INDIRECT(ADDRESS(ROW(),COLUMN($DV18)+MATCH(CP$16,BK18:BP18,0),1,1),TRUE),0),IFERROR(INDIRECT(ADDRESS(ROW(),COLUMN($DV18)+MATCH(CP$16,BQ18:BW18,0)+6,1,1),TRUE),0))</f>
        <v>0</v>
      </c>
      <c r="CQ18" s="1257">
        <f ca="1">SUM(IFERROR(INDIRECT(ADDRESS(ROW(),COLUMN($DV18)+MATCH(CQ$16,BK18:BP18,0),1,1),TRUE),0),IFERROR(INDIRECT(ADDRESS(ROW(),COLUMN($DV18)+MATCH(CQ$16,BQ18:BW18,0)+6,1,1),TRUE),0))</f>
        <v>0</v>
      </c>
      <c r="CR18" s="1258">
        <f ca="1">SUM(IFERROR(INDIRECT(ADDRESS(ROW(),COLUMN($DV18)+MATCH(CR$16,BK18:BP18,0),1,1),TRUE),0),IFERROR(INDIRECT(ADDRESS(ROW(),COLUMN($DV18)+MATCH(CR$16,BQ18:BW18,0)+6,1,1),TRUE),0))</f>
        <v>0</v>
      </c>
      <c r="CS18" s="1259">
        <f ca="1">SUM(IFERROR(INDIRECT(ADDRESS(ROW(),COLUMN($DV18)+MATCH(CS$16,BK18:BP18,0),1,1),TRUE),0),IFERROR(INDIRECT(ADDRESS(ROW(),COLUMN($DV18)+MATCH(CS$16,BQ18:BW18,0)+6,1,1),TRUE),0))</f>
        <v>0</v>
      </c>
      <c r="CT18" s="1260">
        <f ca="1">SUM(IFERROR(INDIRECT(ADDRESS(ROW(),COLUMN($DV18)+MATCH(CT$16,BK18:BP18,0),1,1),TRUE),0),IFERROR(INDIRECT(ADDRESS(ROW(),COLUMN($DV18)+MATCH(CT$16,BQ18:BW18,0)+6,1,1),TRUE),0))</f>
        <v>0</v>
      </c>
      <c r="CU18" s="1261">
        <f ca="1">SUM(IFERROR(INDIRECT(ADDRESS(ROW(),COLUMN($DV18)+MATCH(CU$16,BK18:BP18,0),1,1),TRUE),0),IFERROR(INDIRECT(ADDRESS(ROW(),COLUMN($DV18)+MATCH(CU$16,BQ18:BW18,0)+6,1,1),TRUE),0))</f>
        <v>0</v>
      </c>
      <c r="CV18" s="1262">
        <f ca="1">SUM(IFERROR(INDIRECT(ADDRESS(ROW(),COLUMN($DV18)+MATCH(CV$16,BK18:BP18,0),1,1),TRUE),0),IFERROR(INDIRECT(ADDRESS(ROW(),COLUMN($DV18)+MATCH(CV$16,BQ18:BW18,0)+6,1,1),TRUE),0))</f>
        <v>0</v>
      </c>
      <c r="CW18" s="1263">
        <f ca="1">SUM(IFERROR(INDIRECT(ADDRESS(ROW(),COLUMN($DV18)+MATCH(CW$16,BK18:BP18,0),1,1),TRUE),0),IFERROR(INDIRECT(ADDRESS(ROW(),COLUMN($DV18)+MATCH(CW$16,BQ18:BW18,0)+6,1,1),TRUE),0))</f>
        <v>0</v>
      </c>
      <c r="CX18" s="1264">
        <f ca="1">SUM(IFERROR(INDIRECT(ADDRESS(ROW(),COLUMN($DV18)+MATCH(CX$16,BK18:BP18,0),1,1),TRUE),0),IFERROR(INDIRECT(ADDRESS(ROW(),COLUMN($DV18)+MATCH(CX$16,BQ18:BW18,0)+6,1,1),TRUE),0))</f>
        <v>0</v>
      </c>
      <c r="CY18" s="1265">
        <f ca="1">SUM(IFERROR(INDIRECT(ADDRESS(ROW(),COLUMN($DV18)+MATCH(CY$16,BK18:BP18,0),1,1),TRUE),0),IFERROR(INDIRECT(ADDRESS(ROW(),COLUMN($DV18)+MATCH(CY$16,BQ18:BW18,0)+6,1,1),TRUE),0))</f>
        <v>0</v>
      </c>
      <c r="CZ18" s="1266">
        <f ca="1">SUM(IFERROR(INDIRECT(ADDRESS(ROW(),COLUMN($DV18)+MATCH(CZ$16,BK18:BP18,0),1,1),TRUE),0),IFERROR(INDIRECT(ADDRESS(ROW(),COLUMN($DV18)+MATCH(CZ$16,BQ18:BW18,0)+6,1,1),TRUE),0))</f>
        <v>0</v>
      </c>
      <c r="DA18" s="1267">
        <f ca="1">SUM(IFERROR(INDIRECT(ADDRESS(ROW(),COLUMN($DV18)+MATCH(DA$16,BK18:BP18,0),1,1),TRUE),0),IFERROR(INDIRECT(ADDRESS(ROW(),COLUMN($DV18)+MATCH(DA$16,BQ18:BW18,0)+6,1,1),TRUE),0))</f>
        <v>0</v>
      </c>
      <c r="DB18" s="1268">
        <f ca="1">SUM(IFERROR(INDIRECT(ADDRESS(ROW(),COLUMN($DV18)+MATCH(DB$16,BK18:BP18,0),1,1),TRUE),0),IFERROR(INDIRECT(ADDRESS(ROW(),COLUMN($DV18)+MATCH(DB$16,BQ18:BW18,0)+6,1,1),TRUE),0))</f>
        <v>0</v>
      </c>
      <c r="DC18" s="1269">
        <f ca="1">SUM(IFERROR(INDIRECT(ADDRESS(ROW(),COLUMN($DV18)+MATCH(DC$16,BK18:BP18,0),1,1),TRUE),0),IFERROR(INDIRECT(ADDRESS(ROW(),COLUMN($DV18)+MATCH(DC$16,BQ18:BW18,0)+6,1,1),TRUE),0))</f>
        <v>0</v>
      </c>
      <c r="DD18" s="1270">
        <f ca="1">SUM(IFERROR(INDIRECT(ADDRESS(ROW(),COLUMN($DV18)+MATCH(DD$16,BK18:BP18,0),1,1),TRUE),0),IFERROR(INDIRECT(ADDRESS(ROW(),COLUMN($DV18)+MATCH(DD$16,BQ18:BW18,0)+6,1,1),TRUE),0))</f>
        <v>0</v>
      </c>
      <c r="DE18" s="1271">
        <f ca="1">SUM(IFERROR(INDIRECT(ADDRESS(ROW(),COLUMN($DV18)+MATCH(DE$16,BK18:BP18,0),1,1),TRUE),0),IFERROR(INDIRECT(ADDRESS(ROW(),COLUMN($DV18)+MATCH(DE$16,BQ18:BW18,0)+6,1,1),TRUE),0))</f>
        <v>0</v>
      </c>
      <c r="DF18" s="1272">
        <f ca="1">SUM(IFERROR(INDIRECT(ADDRESS(ROW(),COLUMN($DV18)+MATCH(DF$16,BK18:BP18,0),1,1),TRUE),0),IFERROR(INDIRECT(ADDRESS(ROW(),COLUMN($DV18)+MATCH(DF$16,BQ18:BW18,0)+6,1,1),TRUE),0))</f>
        <v>0</v>
      </c>
      <c r="DG18" s="1273">
        <f ca="1">SUM(IFERROR(INDIRECT(ADDRESS(ROW(),COLUMN($DV18)+MATCH(DG$16,BK18:BP18,0),1,1),TRUE),0),IFERROR(INDIRECT(ADDRESS(ROW(),COLUMN($DV18)+MATCH(DG$16,BQ18:BW18,0)+6,1,1),TRUE),0))</f>
        <v>0</v>
      </c>
      <c r="DH18" s="1274">
        <f ca="1">SUM(IFERROR(INDIRECT(ADDRESS(ROW(),COLUMN($DV18)+MATCH(DH$16,BK18:BP18,0),1,1),TRUE),0),IFERROR(INDIRECT(ADDRESS(ROW(),COLUMN($DV18)+MATCH(DH$16,BQ18:BW18,0)+6,1,1),TRUE),0))</f>
        <v>0</v>
      </c>
      <c r="DI18" s="1275">
        <f ca="1">SUM(IFERROR(INDIRECT(ADDRESS(ROW(),COLUMN($DV18)+MATCH(DI$16,BK18:BP18,0),1,1),TRUE),0),IFERROR(INDIRECT(ADDRESS(ROW(),COLUMN($DV18)+MATCH(DI$16,BQ18:BW18,0)+6,1,1),TRUE),0))</f>
        <v>0</v>
      </c>
      <c r="DJ18" s="1276">
        <f ca="1">SUM(IFERROR(INDIRECT(ADDRESS(ROW(),COLUMN($DV18)+MATCH(DJ$16,BK18:BP18,0),1,1),TRUE),0),IFERROR(INDIRECT(ADDRESS(ROW(),COLUMN($DV18)+MATCH(DJ$16,BQ18:BW18,0)+6,1,1),TRUE),0))</f>
        <v>0</v>
      </c>
      <c r="DK18" s="1277">
        <f ca="1">SUM(IFERROR(INDIRECT(ADDRESS(ROW(),COLUMN($DV18)+MATCH(DK$16,BK18:BP18,0),1,1),TRUE),0),IFERROR(INDIRECT(ADDRESS(ROW(),COLUMN($DV18)+MATCH(DK$16,BQ18:BW18,0)+6,1,1),TRUE),0))</f>
        <v>0</v>
      </c>
      <c r="DL18" s="1278">
        <f ca="1">SUM(IFERROR(INDIRECT(ADDRESS(ROW(),COLUMN($DV18)+MATCH(DL$16,BK18:BP18,0),1,1),TRUE),0),IFERROR(INDIRECT(ADDRESS(ROW(),COLUMN($DV18)+MATCH(DL$16,BQ18:BW18,0)+6,1,1),TRUE),0))</f>
        <v>0</v>
      </c>
      <c r="DM18" s="1279">
        <f ca="1">SUM(IFERROR(INDIRECT(ADDRESS(ROW(),COLUMN($DV18)+MATCH(DM$16,BK18:BP18,0),1,1),TRUE),0),IFERROR(INDIRECT(ADDRESS(ROW(),COLUMN($DV18)+MATCH(DM$16,BQ18:BW18,0)+6,1,1),TRUE),0))</f>
        <v>0</v>
      </c>
      <c r="DN18" s="1280">
        <f ca="1">SUM(IFERROR(INDIRECT(ADDRESS(ROW(),COLUMN($DV18)+MATCH(DN$16,BK18:BP18,0),1,1),TRUE),0),IFERROR(INDIRECT(ADDRESS(ROW(),COLUMN($DV18)+MATCH(DN$16,BQ18:BW18,0)+6,1,1),TRUE),0))</f>
        <v>0</v>
      </c>
      <c r="DO18" s="1281">
        <f ca="1">SUM(IFERROR(INDIRECT(ADDRESS(ROW(),COLUMN($DV18)+MATCH(DO$16,BK18:BP18,0),1,1),TRUE),0),IFERROR(INDIRECT(ADDRESS(ROW(),COLUMN($DV18)+MATCH(DO$16,BQ18:BW18,0)+6,1,1),TRUE),0))</f>
        <v>0</v>
      </c>
      <c r="DP18" s="1282">
        <f ca="1">SUM(IFERROR(INDIRECT(ADDRESS(ROW(),COLUMN($DV18)+MATCH(DP$16,BK18:BP18,0),1,1),TRUE),0),IFERROR(INDIRECT(ADDRESS(ROW(),COLUMN($DV18)+MATCH(DP$16,BQ18:BW18,0)+6,1,1),TRUE),0))</f>
        <v>0</v>
      </c>
      <c r="DQ18" s="1283">
        <f ca="1">SUM(IFERROR(INDIRECT(ADDRESS(ROW(),COLUMN($DV18)+MATCH(DQ$16,BK18:BP18,0),1,1),TRUE),0),IFERROR(INDIRECT(ADDRESS(ROW(),COLUMN($DV18)+MATCH(DQ$16,BQ18:BW18,0)+6,1,1),TRUE),0))</f>
        <v>0</v>
      </c>
      <c r="DR18" s="1284">
        <f ca="1">SUM(IFERROR(INDIRECT(ADDRESS(ROW(),COLUMN($DV18)+MATCH(DR$16,BK18:BP18,0),1,1),TRUE),0),IFERROR(INDIRECT(ADDRESS(ROW(),COLUMN($DV18)+MATCH(DR$16,BQ18:BW18,0)+6,1,1),TRUE),0))</f>
        <v>0</v>
      </c>
      <c r="DS18" s="1285">
        <f ca="1">SUM(IFERROR(INDIRECT(ADDRESS(ROW(),COLUMN($DV18)+MATCH(DS$16,BK18:BP18,0),1,1),TRUE),0),IFERROR(INDIRECT(ADDRESS(ROW(),COLUMN($DV18)+MATCH(DS$16,BQ18:BW18,0)+6,1,1),TRUE),0))</f>
        <v>0</v>
      </c>
      <c r="DT18" s="1286">
        <f ca="1">SUM(IFERROR(INDIRECT(ADDRESS(ROW(),COLUMN($DV18)+MATCH(DT$16,BK18:BP18,0),1,1),TRUE),0),IFERROR(INDIRECT(ADDRESS(ROW(),COLUMN($DV18)+MATCH(DT$16,BQ18:BW18,0)+6,1,1),TRUE),0))</f>
        <v>0</v>
      </c>
      <c r="DW18" s="1429" t="str">
        <f si="3" t="shared"/>
        <v/>
      </c>
      <c r="DX18" s="1430" t="str">
        <f si="3" t="shared"/>
        <v/>
      </c>
      <c r="DY18" s="1431" t="str">
        <f si="3" t="shared"/>
        <v/>
      </c>
      <c r="DZ18" s="1432" t="str">
        <f si="3" t="shared"/>
        <v/>
      </c>
      <c r="EA18" s="1433" t="str">
        <f si="3" t="shared"/>
        <v/>
      </c>
      <c r="EB18" s="1434" t="str">
        <f si="3" t="shared"/>
        <v/>
      </c>
      <c r="EC18" s="1454" t="str">
        <f si="4" t="shared"/>
        <v/>
      </c>
      <c r="ED18" s="1455" t="str">
        <f si="4" t="shared"/>
        <v/>
      </c>
      <c r="EE18" s="1456" t="str">
        <f si="4" t="shared"/>
        <v/>
      </c>
      <c r="EF18" s="1457" t="str">
        <f si="4" t="shared"/>
        <v/>
      </c>
      <c r="EG18" s="1458" t="str">
        <f si="4" t="shared"/>
        <v/>
      </c>
      <c r="EH18" s="1459" t="str">
        <f si="4" t="shared"/>
        <v/>
      </c>
      <c r="EI18" s="1460" t="str">
        <f si="4" t="shared"/>
        <v/>
      </c>
      <c r="EM18">
        <v>2</v>
      </c>
      <c r="EN18" s="1478" t="str">
        <f>IF(ISBLANK(CG$2),"",CG$2)</f>
        <v>Yes</v>
      </c>
      <c r="EO18" s="1520" t="str">
        <f>IF(OR(CG$2="J-ML",CG$2="J-S",CG$2="J-Z"),CG$4,"")</f>
        <v/>
      </c>
      <c r="EP18" s="1562" t="str">
        <f>IF(EN$18="","",IF(EN$18="J-ML",1,IF(EN$18="J-S",2,IF(EN$18="J-Z",3,""))))</f>
        <v/>
      </c>
      <c r="EQ18" s="1604">
        <f>IF(OR(EP$18=1,EP$18=2,EP$18=3),CE6,0)</f>
        <v>0</v>
      </c>
    </row>
    <row r="19" spans="1:147" x14ac:dyDescent="0.2">
      <c r="A19" s="889" t="s">
        <v>88</v>
      </c>
      <c r="B19" s="890" t="s">
        <v>124</v>
      </c>
      <c r="C19" s="891" t="s">
        <v>3</v>
      </c>
      <c r="D19">
        <f>VLOOKUP($B19,InputQuantities!$B$15:$R$18,10,FALSE)</f>
        <v>100.38461538461539</v>
      </c>
      <c r="E19">
        <f>VLOOKUP($B19,InputQuantities!$B$15:$R$18,3,FALSE)</f>
        <v>2</v>
      </c>
      <c r="F19">
        <v>5</v>
      </c>
      <c r="G19" s="949">
        <f ca="1">IF(Week1!G19&lt;&gt;"X",IF(ISREF(INDIRECT("MonitoringWeek1!A1")),INDIRECT("MonitoringWeek1!G19")+INDIRECT("MonitoringWeek1!F19"),INDIRECT("Week1!G19")+INDIRECT("Week1!F19")),"X")</f>
        <v>-5</v>
      </c>
      <c r="H19">
        <v>5</v>
      </c>
      <c r="I19" s="950">
        <f ca="1">IF(Week1!I19&lt;&gt;"X",IF(ISREF(INDIRECT("MonitoringWeek1!A1")),INDIRECT("MonitoringWeek1!I19")+INDIRECT("MonitoringWeek1!H19"),INDIRECT("Week1!I19")+INDIRECT("Week1!H19")),"X")</f>
        <v>-5</v>
      </c>
      <c r="J19">
        <v>5</v>
      </c>
      <c r="K19" s="951">
        <f ca="1">IF(Week1!K19&lt;&gt;"X",IF(ISREF(INDIRECT("MonitoringWeek1!A1")),INDIRECT("MonitoringWeek1!K19")+INDIRECT("MonitoringWeek1!J19"),INDIRECT("Week1!K19")+INDIRECT("Week1!J19")),"X")</f>
        <v>-5</v>
      </c>
      <c r="L19">
        <v>5</v>
      </c>
      <c r="M19" s="952">
        <f ca="1">IF(Week1!M19&lt;&gt;"X",IF(ISREF(INDIRECT("MonitoringWeek1!A1")),INDIRECT("MonitoringWeek1!M19")+INDIRECT("MonitoringWeek1!L19"),INDIRECT("Week1!M19")+INDIRECT("Week1!L19")),"X")</f>
        <v>-5</v>
      </c>
      <c r="N19">
        <v>5</v>
      </c>
      <c r="O19" s="953">
        <f ca="1">IF(Week1!O19&lt;&gt;"X",IF(ISREF(INDIRECT("MonitoringWeek1!A1")),INDIRECT("MonitoringWeek1!O19")+INDIRECT("MonitoringWeek1!N19"),INDIRECT("Week1!O19")+INDIRECT("Week1!N19")),"X")</f>
        <v>-5</v>
      </c>
      <c r="P19">
        <v>5</v>
      </c>
      <c r="Q19" s="954">
        <f ca="1">IF(Week1!Q19&lt;&gt;"X",IF(ISREF(INDIRECT("MonitoringWeek1!A1")),INDIRECT("MonitoringWeek1!Q19")+INDIRECT("MonitoringWeek1!P19"),INDIRECT("Week1!Q19")+INDIRECT("Week1!P19")),"X")</f>
        <v>-5</v>
      </c>
      <c r="R19">
        <v>5</v>
      </c>
      <c r="S19" s="955">
        <f ca="1">IF(Week1!S19&lt;&gt;"X",IF(ISREF(INDIRECT("MonitoringWeek1!A1")),INDIRECT("MonitoringWeek1!S19")+INDIRECT("MonitoringWeek1!R19"),INDIRECT("Week1!S19")+INDIRECT("Week1!R19")),"X")</f>
        <v>-5</v>
      </c>
      <c r="T19">
        <v>5</v>
      </c>
      <c r="U19" s="956">
        <f ca="1">IF(Week1!U19&lt;&gt;"X",IF(ISREF(INDIRECT("MonitoringWeek1!A1")),INDIRECT("MonitoringWeek1!U19")+INDIRECT("MonitoringWeek1!T19"),INDIRECT("Week1!U19")+INDIRECT("Week1!T19")),"X")</f>
        <v>-5</v>
      </c>
      <c r="V19">
        <v>5</v>
      </c>
      <c r="W19" s="957">
        <f ca="1">IF(Week1!W19&lt;&gt;"X",IF(ISREF(INDIRECT("MonitoringWeek1!A1")),INDIRECT("MonitoringWeek1!W19")+INDIRECT("MonitoringWeek1!V19"),INDIRECT("Week1!W19")+INDIRECT("Week1!V19")),"X")</f>
        <v>-5</v>
      </c>
      <c r="X19">
        <f ca="1">IF(Y19&lt;&gt;"X",,Y19)</f>
        <v>0</v>
      </c>
      <c r="Y19" s="958">
        <f ca="1">IF(Week1!Y19&lt;&gt;"X",IF(ISREF(INDIRECT("MonitoringWeek1!A1")),INDIRECT("MonitoringWeek1!Y19")+INDIRECT("MonitoringWeek1!X19"),INDIRECT("Week1!Y19")+INDIRECT("Week1!X19")),"X")</f>
        <v>-12</v>
      </c>
      <c r="Z19">
        <f ca="1">IF(AA19&lt;&gt;"X",,AA19)</f>
        <v>0</v>
      </c>
      <c r="AA19" s="959">
        <f ca="1">IF(Week1!AA19&lt;&gt;"X",IF(ISREF(INDIRECT("MonitoringWeek1!A1")),INDIRECT("MonitoringWeek1!AA19")+INDIRECT("MonitoringWeek1!Z19"),INDIRECT("Week1!AA19")+INDIRECT("Week1!Z19")),"X")</f>
        <v>-12</v>
      </c>
      <c r="AB19">
        <f ca="1">IF(AC19&lt;&gt;"X",,AC19)</f>
        <v>0</v>
      </c>
      <c r="AC19" s="960">
        <f ca="1">IF(Week1!AC19&lt;&gt;"X",IF(ISREF(INDIRECT("MonitoringWeek1!A1")),INDIRECT("MonitoringWeek1!AC19")+INDIRECT("MonitoringWeek1!AB19"),INDIRECT("Week1!AC19")+INDIRECT("Week1!AB19")),"X")</f>
        <v>-12</v>
      </c>
      <c r="AD19">
        <f ca="1">IF(AE19&lt;&gt;"X",,AE19)</f>
        <v>0</v>
      </c>
      <c r="AE19" s="961">
        <f ca="1">IF(Week1!AE19&lt;&gt;"X",IF(ISREF(INDIRECT("MonitoringWeek1!A1")),INDIRECT("MonitoringWeek1!AE19")+INDIRECT("MonitoringWeek1!AD19"),INDIRECT("Week1!AE19")+INDIRECT("Week1!AD19")),"X")</f>
        <v>-12</v>
      </c>
      <c r="AF19">
        <f ca="1">IF(AG19&lt;&gt;"X",,AG19)</f>
        <v>0</v>
      </c>
      <c r="AG19" s="962">
        <f ca="1">IF(Week1!AG19&lt;&gt;"X",IF(ISREF(INDIRECT("MonitoringWeek1!A1")),INDIRECT("MonitoringWeek1!AG19")+INDIRECT("MonitoringWeek1!AF19"),INDIRECT("Week1!AG19")+INDIRECT("Week1!AF19")),"X")</f>
        <v>-12</v>
      </c>
      <c r="AH19">
        <f ca="1">IF(AI19&lt;&gt;"X",,AI19)</f>
        <v>0</v>
      </c>
      <c r="AI19" s="963">
        <f ca="1">IF(Week1!AI19&lt;&gt;"X",IF(ISREF(INDIRECT("MonitoringWeek1!A1")),INDIRECT("MonitoringWeek1!AI19")+INDIRECT("MonitoringWeek1!AH19"),INDIRECT("Week1!AI19")+INDIRECT("Week1!AH19")),"X")</f>
        <v>-12</v>
      </c>
      <c r="AJ19">
        <f ca="1">IF(AK19&lt;&gt;"X",,AK19)</f>
        <v>0</v>
      </c>
      <c r="AK19" s="964">
        <f ca="1">IF(Week1!AK19&lt;&gt;"X",IF(ISREF(INDIRECT("MonitoringWeek1!A1")),INDIRECT("MonitoringWeek1!AK19")+INDIRECT("MonitoringWeek1!AJ19"),INDIRECT("Week1!AK19")+INDIRECT("Week1!AJ19")),"X")</f>
        <v>-12</v>
      </c>
      <c r="AL19">
        <f ca="1">IF(AM19&lt;&gt;"X",,AM19)</f>
        <v>0</v>
      </c>
      <c r="AM19" s="965">
        <f ca="1">IF(Week1!AM19&lt;&gt;"X",IF(ISREF(INDIRECT("MonitoringWeek1!A1")),INDIRECT("MonitoringWeek1!AM19")+INDIRECT("MonitoringWeek1!AL19"),INDIRECT("Week1!AM19")+INDIRECT("Week1!AL19")),"X")</f>
        <v>-12</v>
      </c>
      <c r="AN19">
        <f ca="1">IF(AO19&lt;&gt;"X",,AO19)</f>
        <v>0</v>
      </c>
      <c r="AO19" s="966">
        <f ca="1">IF(Week1!AO19&lt;&gt;"X",IF(ISREF(INDIRECT("MonitoringWeek1!A1")),INDIRECT("MonitoringWeek1!AO19")+INDIRECT("MonitoringWeek1!AN19"),INDIRECT("Week1!AO19")+INDIRECT("Week1!AN19")),"X")</f>
        <v>-12</v>
      </c>
      <c r="AP19">
        <f ca="1">IF(AQ19&lt;&gt;"X",,AQ19)</f>
        <v>0</v>
      </c>
      <c r="AQ19" s="967">
        <f ca="1">IF(Week1!AQ19&lt;&gt;"X",IF(ISREF(INDIRECT("MonitoringWeek1!A1")),INDIRECT("MonitoringWeek1!AQ19")+INDIRECT("MonitoringWeek1!AP19"),INDIRECT("Week1!AQ19")+INDIRECT("Week1!AP19")),"X")</f>
        <v>-12</v>
      </c>
      <c r="AR19">
        <f ca="1">IF(AS19&lt;&gt;"X",,AS19)</f>
        <v>0</v>
      </c>
      <c r="AS19" s="968">
        <f ca="1">IF(Week1!AS19&lt;&gt;"X",IF(ISREF(INDIRECT("MonitoringWeek1!A1")),INDIRECT("MonitoringWeek1!AS19")+INDIRECT("MonitoringWeek1!AR19"),INDIRECT("Week1!AS19")+INDIRECT("Week1!AR19")),"X")</f>
        <v>-12</v>
      </c>
      <c r="AT19">
        <f ca="1">IF(AU19&lt;&gt;"X",,AU19)</f>
        <v>0</v>
      </c>
      <c r="AU19" s="969">
        <f ca="1">IF(Week1!AU19&lt;&gt;"X",IF(ISREF(INDIRECT("MonitoringWeek1!A1")),INDIRECT("MonitoringWeek1!AU19")+INDIRECT("MonitoringWeek1!AT19"),INDIRECT("Week1!AU19")+INDIRECT("Week1!AT19")),"X")</f>
        <v>-12</v>
      </c>
      <c r="AV19">
        <f ca="1">IF(AW19&lt;&gt;"X",,AW19)</f>
        <v>0</v>
      </c>
      <c r="AW19" s="970">
        <f ca="1">IF(Week1!AW19&lt;&gt;"X",IF(ISREF(INDIRECT("MonitoringWeek1!A1")),INDIRECT("MonitoringWeek1!AW19")+INDIRECT("MonitoringWeek1!AV19"),INDIRECT("Week1!AW19")+INDIRECT("Week1!AV19")),"X")</f>
        <v>-12</v>
      </c>
      <c r="AX19">
        <f ca="1">IF(AY19&lt;&gt;"X",,AY19)</f>
        <v>0</v>
      </c>
      <c r="AY19" s="971">
        <f ca="1">IF(Week1!AY19&lt;&gt;"X",IF(ISREF(INDIRECT("MonitoringWeek1!A1")),INDIRECT("MonitoringWeek1!AY19")+INDIRECT("MonitoringWeek1!AX19"),INDIRECT("Week1!AY19")+INDIRECT("Week1!AX19")),"X")</f>
        <v>-12</v>
      </c>
      <c r="AZ19">
        <f ca="1">IF(BA19&lt;&gt;"X",,BA19)</f>
        <v>0</v>
      </c>
      <c r="BA19" s="972">
        <f ca="1">IF(Week1!BA19&lt;&gt;"X",IF(ISREF(INDIRECT("MonitoringWeek1!A1")),INDIRECT("MonitoringWeek1!BA19")+INDIRECT("MonitoringWeek1!AZ19"),INDIRECT("Week1!BA19")+INDIRECT("Week1!AZ19")),"X")</f>
        <v>-12</v>
      </c>
      <c r="BB19">
        <f ca="1">IF(BC19&lt;&gt;"X",,BC19)</f>
        <v>0</v>
      </c>
      <c r="BC19" s="973">
        <f ca="1">IF(Week1!BC19&lt;&gt;"X",IF(ISREF(INDIRECT("MonitoringWeek1!A1")),INDIRECT("MonitoringWeek1!BC19")+INDIRECT("MonitoringWeek1!BB19"),INDIRECT("Week1!BC19")+INDIRECT("Week1!BB19")),"X")</f>
        <v>-12</v>
      </c>
      <c r="BD19">
        <f ca="1">IF(BE19&lt;&gt;"X",,BE19)</f>
        <v>0</v>
      </c>
      <c r="BE19" s="974">
        <f ca="1">IF(Week1!BE19&lt;&gt;"X",IF(ISREF(INDIRECT("MonitoringWeek1!A1")),INDIRECT("MonitoringWeek1!BE19")+INDIRECT("MonitoringWeek1!BD19"),INDIRECT("Week1!BE19")+INDIRECT("Week1!BD19")),"X")</f>
        <v>-12</v>
      </c>
      <c r="BF19">
        <f ca="1">IF(BG19&lt;&gt;"X",,BG19)</f>
        <v>0</v>
      </c>
      <c r="BG19" s="975">
        <f ca="1">IF(Week1!BG19&lt;&gt;"X",IF(ISREF(INDIRECT("MonitoringWeek1!A1")),INDIRECT("MonitoringWeek1!BG19")+INDIRECT("MonitoringWeek1!BF19"),INDIRECT("Week1!BG19")+INDIRECT("Week1!BF19")),"X")</f>
        <v>-12</v>
      </c>
      <c r="BH19" s="1006">
        <f ca="1">SUMIF(F19:BG19,"&gt;0",F19:BG19)</f>
        <v>45</v>
      </c>
      <c r="BI19" s="1011">
        <f ca="1">ROUNDUP(BJ19/CC$4/E19,0)*E19</f>
        <v>2</v>
      </c>
      <c r="BJ19" s="1016">
        <f ca="1">BH19/D19*E19*CC$4</f>
        <v>40.344827586206897</v>
      </c>
      <c r="BX19" s="1021">
        <f ca="1">IF(BH19&gt;D19,D19,BH19)</f>
        <v>45</v>
      </c>
      <c r="BY19" s="1026">
        <f ca="1">IF(BH19&gt;D19,BH19-BX19,0)</f>
        <v>0</v>
      </c>
      <c r="BZ19" s="1031">
        <f>COUNTIF(BK19:BP19,"?*")</f>
        <v>0</v>
      </c>
      <c r="CA19" s="1036">
        <f>COUNTIF(BQ19:BW19,"?*")</f>
        <v>0</v>
      </c>
      <c r="CF19" s="1287">
        <f ca="1">SUM(IFERROR(INDIRECT(ADDRESS(ROW(),COLUMN($DV19)+MATCH(CF$16,BK19:BP19,0),1,1),TRUE),0),IFERROR(INDIRECT(ADDRESS(ROW(),COLUMN($DV19)+MATCH(CF$16,BQ19:BW19,0)+6,1,1),TRUE),0))</f>
        <v>0</v>
      </c>
      <c r="CG19" s="1288">
        <f ca="1">SUM(IFERROR(INDIRECT(ADDRESS(ROW(),COLUMN($DV19)+MATCH(CG$16,BK19:BP19,0),1,1),TRUE),0),IFERROR(INDIRECT(ADDRESS(ROW(),COLUMN($DV19)+MATCH(CG$16,BQ19:BW19,0)+6,1,1),TRUE),0))</f>
        <v>0</v>
      </c>
      <c r="CH19" s="1289">
        <f ca="1">SUM(IFERROR(INDIRECT(ADDRESS(ROW(),COLUMN($DV19)+MATCH(CH$16,BK19:BP19,0),1,1),TRUE),0),IFERROR(INDIRECT(ADDRESS(ROW(),COLUMN($DV19)+MATCH(CH$16,BQ19:BW19,0)+6,1,1),TRUE),0))</f>
        <v>0</v>
      </c>
      <c r="CI19" s="1290">
        <f ca="1">SUM(IFERROR(INDIRECT(ADDRESS(ROW(),COLUMN($DV19)+MATCH(CI$16,BK19:BP19,0),1,1),TRUE),0),IFERROR(INDIRECT(ADDRESS(ROW(),COLUMN($DV19)+MATCH(CI$16,BQ19:BW19,0)+6,1,1),TRUE),0))</f>
        <v>0</v>
      </c>
      <c r="CJ19" s="1291">
        <f ca="1">SUM(IFERROR(INDIRECT(ADDRESS(ROW(),COLUMN($DV19)+MATCH(CJ$16,BK19:BP19,0),1,1),TRUE),0),IFERROR(INDIRECT(ADDRESS(ROW(),COLUMN($DV19)+MATCH(CJ$16,BQ19:BW19,0)+6,1,1),TRUE),0))</f>
        <v>0</v>
      </c>
      <c r="CK19" s="1292">
        <f ca="1">SUM(IFERROR(INDIRECT(ADDRESS(ROW(),COLUMN($DV19)+MATCH(CK$16,BK19:BP19,0),1,1),TRUE),0),IFERROR(INDIRECT(ADDRESS(ROW(),COLUMN($DV19)+MATCH(CK$16,BQ19:BW19,0)+6,1,1),TRUE),0))</f>
        <v>0</v>
      </c>
      <c r="CL19" s="1293">
        <f ca="1">SUM(IFERROR(INDIRECT(ADDRESS(ROW(),COLUMN($DV19)+MATCH(CL$16,BK19:BP19,0),1,1),TRUE),0),IFERROR(INDIRECT(ADDRESS(ROW(),COLUMN($DV19)+MATCH(CL$16,BQ19:BW19,0)+6,1,1),TRUE),0))</f>
        <v>0</v>
      </c>
      <c r="CM19" s="1294">
        <f ca="1">SUM(IFERROR(INDIRECT(ADDRESS(ROW(),COLUMN($DV19)+MATCH(CM$16,BK19:BP19,0),1,1),TRUE),0),IFERROR(INDIRECT(ADDRESS(ROW(),COLUMN($DV19)+MATCH(CM$16,BQ19:BW19,0)+6,1,1),TRUE),0))</f>
        <v>0</v>
      </c>
      <c r="CN19" s="1295">
        <f ca="1">SUM(IFERROR(INDIRECT(ADDRESS(ROW(),COLUMN($DV19)+MATCH(CN$16,BK19:BP19,0),1,1),TRUE),0),IFERROR(INDIRECT(ADDRESS(ROW(),COLUMN($DV19)+MATCH(CN$16,BQ19:BW19,0)+6,1,1),TRUE),0))</f>
        <v>0</v>
      </c>
      <c r="CO19" s="1296">
        <f ca="1">SUM(IFERROR(INDIRECT(ADDRESS(ROW(),COLUMN($DV19)+MATCH(CO$16,BK19:BP19,0),1,1),TRUE),0),IFERROR(INDIRECT(ADDRESS(ROW(),COLUMN($DV19)+MATCH(CO$16,BQ19:BW19,0)+6,1,1),TRUE),0))</f>
        <v>0</v>
      </c>
      <c r="CP19" s="1297">
        <f ca="1">SUM(IFERROR(INDIRECT(ADDRESS(ROW(),COLUMN($DV19)+MATCH(CP$16,BK19:BP19,0),1,1),TRUE),0),IFERROR(INDIRECT(ADDRESS(ROW(),COLUMN($DV19)+MATCH(CP$16,BQ19:BW19,0)+6,1,1),TRUE),0))</f>
        <v>0</v>
      </c>
      <c r="CQ19" s="1298">
        <f ca="1">SUM(IFERROR(INDIRECT(ADDRESS(ROW(),COLUMN($DV19)+MATCH(CQ$16,BK19:BP19,0),1,1),TRUE),0),IFERROR(INDIRECT(ADDRESS(ROW(),COLUMN($DV19)+MATCH(CQ$16,BQ19:BW19,0)+6,1,1),TRUE),0))</f>
        <v>0</v>
      </c>
      <c r="CR19" s="1299">
        <f ca="1">SUM(IFERROR(INDIRECT(ADDRESS(ROW(),COLUMN($DV19)+MATCH(CR$16,BK19:BP19,0),1,1),TRUE),0),IFERROR(INDIRECT(ADDRESS(ROW(),COLUMN($DV19)+MATCH(CR$16,BQ19:BW19,0)+6,1,1),TRUE),0))</f>
        <v>0</v>
      </c>
      <c r="CS19" s="1300">
        <f ca="1">SUM(IFERROR(INDIRECT(ADDRESS(ROW(),COLUMN($DV19)+MATCH(CS$16,BK19:BP19,0),1,1),TRUE),0),IFERROR(INDIRECT(ADDRESS(ROW(),COLUMN($DV19)+MATCH(CS$16,BQ19:BW19,0)+6,1,1),TRUE),0))</f>
        <v>0</v>
      </c>
      <c r="CT19" s="1301">
        <f ca="1">SUM(IFERROR(INDIRECT(ADDRESS(ROW(),COLUMN($DV19)+MATCH(CT$16,BK19:BP19,0),1,1),TRUE),0),IFERROR(INDIRECT(ADDRESS(ROW(),COLUMN($DV19)+MATCH(CT$16,BQ19:BW19,0)+6,1,1),TRUE),0))</f>
        <v>0</v>
      </c>
      <c r="CU19" s="1302">
        <f ca="1">SUM(IFERROR(INDIRECT(ADDRESS(ROW(),COLUMN($DV19)+MATCH(CU$16,BK19:BP19,0),1,1),TRUE),0),IFERROR(INDIRECT(ADDRESS(ROW(),COLUMN($DV19)+MATCH(CU$16,BQ19:BW19,0)+6,1,1),TRUE),0))</f>
        <v>0</v>
      </c>
      <c r="CV19" s="1303">
        <f ca="1">SUM(IFERROR(INDIRECT(ADDRESS(ROW(),COLUMN($DV19)+MATCH(CV$16,BK19:BP19,0),1,1),TRUE),0),IFERROR(INDIRECT(ADDRESS(ROW(),COLUMN($DV19)+MATCH(CV$16,BQ19:BW19,0)+6,1,1),TRUE),0))</f>
        <v>0</v>
      </c>
      <c r="CW19" s="1304">
        <f ca="1">SUM(IFERROR(INDIRECT(ADDRESS(ROW(),COLUMN($DV19)+MATCH(CW$16,BK19:BP19,0),1,1),TRUE),0),IFERROR(INDIRECT(ADDRESS(ROW(),COLUMN($DV19)+MATCH(CW$16,BQ19:BW19,0)+6,1,1),TRUE),0))</f>
        <v>0</v>
      </c>
      <c r="CX19" s="1305">
        <f ca="1">SUM(IFERROR(INDIRECT(ADDRESS(ROW(),COLUMN($DV19)+MATCH(CX$16,BK19:BP19,0),1,1),TRUE),0),IFERROR(INDIRECT(ADDRESS(ROW(),COLUMN($DV19)+MATCH(CX$16,BQ19:BW19,0)+6,1,1),TRUE),0))</f>
        <v>0</v>
      </c>
      <c r="CY19" s="1306">
        <f ca="1">SUM(IFERROR(INDIRECT(ADDRESS(ROW(),COLUMN($DV19)+MATCH(CY$16,BK19:BP19,0),1,1),TRUE),0),IFERROR(INDIRECT(ADDRESS(ROW(),COLUMN($DV19)+MATCH(CY$16,BQ19:BW19,0)+6,1,1),TRUE),0))</f>
        <v>0</v>
      </c>
      <c r="CZ19" s="1307">
        <f ca="1">SUM(IFERROR(INDIRECT(ADDRESS(ROW(),COLUMN($DV19)+MATCH(CZ$16,BK19:BP19,0),1,1),TRUE),0),IFERROR(INDIRECT(ADDRESS(ROW(),COLUMN($DV19)+MATCH(CZ$16,BQ19:BW19,0)+6,1,1),TRUE),0))</f>
        <v>0</v>
      </c>
      <c r="DA19" s="1308">
        <f ca="1">SUM(IFERROR(INDIRECT(ADDRESS(ROW(),COLUMN($DV19)+MATCH(DA$16,BK19:BP19,0),1,1),TRUE),0),IFERROR(INDIRECT(ADDRESS(ROW(),COLUMN($DV19)+MATCH(DA$16,BQ19:BW19,0)+6,1,1),TRUE),0))</f>
        <v>0</v>
      </c>
      <c r="DB19" s="1309">
        <f ca="1">SUM(IFERROR(INDIRECT(ADDRESS(ROW(),COLUMN($DV19)+MATCH(DB$16,BK19:BP19,0),1,1),TRUE),0),IFERROR(INDIRECT(ADDRESS(ROW(),COLUMN($DV19)+MATCH(DB$16,BQ19:BW19,0)+6,1,1),TRUE),0))</f>
        <v>0</v>
      </c>
      <c r="DC19" s="1310">
        <f ca="1">SUM(IFERROR(INDIRECT(ADDRESS(ROW(),COLUMN($DV19)+MATCH(DC$16,BK19:BP19,0),1,1),TRUE),0),IFERROR(INDIRECT(ADDRESS(ROW(),COLUMN($DV19)+MATCH(DC$16,BQ19:BW19,0)+6,1,1),TRUE),0))</f>
        <v>0</v>
      </c>
      <c r="DD19" s="1311">
        <f ca="1">SUM(IFERROR(INDIRECT(ADDRESS(ROW(),COLUMN($DV19)+MATCH(DD$16,BK19:BP19,0),1,1),TRUE),0),IFERROR(INDIRECT(ADDRESS(ROW(),COLUMN($DV19)+MATCH(DD$16,BQ19:BW19,0)+6,1,1),TRUE),0))</f>
        <v>0</v>
      </c>
      <c r="DE19" s="1312">
        <f ca="1">SUM(IFERROR(INDIRECT(ADDRESS(ROW(),COLUMN($DV19)+MATCH(DE$16,BK19:BP19,0),1,1),TRUE),0),IFERROR(INDIRECT(ADDRESS(ROW(),COLUMN($DV19)+MATCH(DE$16,BQ19:BW19,0)+6,1,1),TRUE),0))</f>
        <v>0</v>
      </c>
      <c r="DF19" s="1313">
        <f ca="1">SUM(IFERROR(INDIRECT(ADDRESS(ROW(),COLUMN($DV19)+MATCH(DF$16,BK19:BP19,0),1,1),TRUE),0),IFERROR(INDIRECT(ADDRESS(ROW(),COLUMN($DV19)+MATCH(DF$16,BQ19:BW19,0)+6,1,1),TRUE),0))</f>
        <v>0</v>
      </c>
      <c r="DG19" s="1314">
        <f ca="1">SUM(IFERROR(INDIRECT(ADDRESS(ROW(),COLUMN($DV19)+MATCH(DG$16,BK19:BP19,0),1,1),TRUE),0),IFERROR(INDIRECT(ADDRESS(ROW(),COLUMN($DV19)+MATCH(DG$16,BQ19:BW19,0)+6,1,1),TRUE),0))</f>
        <v>0</v>
      </c>
      <c r="DH19" s="1315">
        <f ca="1">SUM(IFERROR(INDIRECT(ADDRESS(ROW(),COLUMN($DV19)+MATCH(DH$16,BK19:BP19,0),1,1),TRUE),0),IFERROR(INDIRECT(ADDRESS(ROW(),COLUMN($DV19)+MATCH(DH$16,BQ19:BW19,0)+6,1,1),TRUE),0))</f>
        <v>0</v>
      </c>
      <c r="DI19" s="1316">
        <f ca="1">SUM(IFERROR(INDIRECT(ADDRESS(ROW(),COLUMN($DV19)+MATCH(DI$16,BK19:BP19,0),1,1),TRUE),0),IFERROR(INDIRECT(ADDRESS(ROW(),COLUMN($DV19)+MATCH(DI$16,BQ19:BW19,0)+6,1,1),TRUE),0))</f>
        <v>0</v>
      </c>
      <c r="DJ19" s="1317">
        <f ca="1">SUM(IFERROR(INDIRECT(ADDRESS(ROW(),COLUMN($DV19)+MATCH(DJ$16,BK19:BP19,0),1,1),TRUE),0),IFERROR(INDIRECT(ADDRESS(ROW(),COLUMN($DV19)+MATCH(DJ$16,BQ19:BW19,0)+6,1,1),TRUE),0))</f>
        <v>0</v>
      </c>
      <c r="DK19" s="1318">
        <f ca="1">SUM(IFERROR(INDIRECT(ADDRESS(ROW(),COLUMN($DV19)+MATCH(DK$16,BK19:BP19,0),1,1),TRUE),0),IFERROR(INDIRECT(ADDRESS(ROW(),COLUMN($DV19)+MATCH(DK$16,BQ19:BW19,0)+6,1,1),TRUE),0))</f>
        <v>0</v>
      </c>
      <c r="DL19" s="1319">
        <f ca="1">SUM(IFERROR(INDIRECT(ADDRESS(ROW(),COLUMN($DV19)+MATCH(DL$16,BK19:BP19,0),1,1),TRUE),0),IFERROR(INDIRECT(ADDRESS(ROW(),COLUMN($DV19)+MATCH(DL$16,BQ19:BW19,0)+6,1,1),TRUE),0))</f>
        <v>0</v>
      </c>
      <c r="DM19" s="1320">
        <f ca="1">SUM(IFERROR(INDIRECT(ADDRESS(ROW(),COLUMN($DV19)+MATCH(DM$16,BK19:BP19,0),1,1),TRUE),0),IFERROR(INDIRECT(ADDRESS(ROW(),COLUMN($DV19)+MATCH(DM$16,BQ19:BW19,0)+6,1,1),TRUE),0))</f>
        <v>0</v>
      </c>
      <c r="DN19" s="1321">
        <f ca="1">SUM(IFERROR(INDIRECT(ADDRESS(ROW(),COLUMN($DV19)+MATCH(DN$16,BK19:BP19,0),1,1),TRUE),0),IFERROR(INDIRECT(ADDRESS(ROW(),COLUMN($DV19)+MATCH(DN$16,BQ19:BW19,0)+6,1,1),TRUE),0))</f>
        <v>0</v>
      </c>
      <c r="DO19" s="1322">
        <f ca="1">SUM(IFERROR(INDIRECT(ADDRESS(ROW(),COLUMN($DV19)+MATCH(DO$16,BK19:BP19,0),1,1),TRUE),0),IFERROR(INDIRECT(ADDRESS(ROW(),COLUMN($DV19)+MATCH(DO$16,BQ19:BW19,0)+6,1,1),TRUE),0))</f>
        <v>0</v>
      </c>
      <c r="DP19" s="1323">
        <f ca="1">SUM(IFERROR(INDIRECT(ADDRESS(ROW(),COLUMN($DV19)+MATCH(DP$16,BK19:BP19,0),1,1),TRUE),0),IFERROR(INDIRECT(ADDRESS(ROW(),COLUMN($DV19)+MATCH(DP$16,BQ19:BW19,0)+6,1,1),TRUE),0))</f>
        <v>0</v>
      </c>
      <c r="DQ19" s="1324">
        <f ca="1">SUM(IFERROR(INDIRECT(ADDRESS(ROW(),COLUMN($DV19)+MATCH(DQ$16,BK19:BP19,0),1,1),TRUE),0),IFERROR(INDIRECT(ADDRESS(ROW(),COLUMN($DV19)+MATCH(DQ$16,BQ19:BW19,0)+6,1,1),TRUE),0))</f>
        <v>0</v>
      </c>
      <c r="DR19" s="1325">
        <f ca="1">SUM(IFERROR(INDIRECT(ADDRESS(ROW(),COLUMN($DV19)+MATCH(DR$16,BK19:BP19,0),1,1),TRUE),0),IFERROR(INDIRECT(ADDRESS(ROW(),COLUMN($DV19)+MATCH(DR$16,BQ19:BW19,0)+6,1,1),TRUE),0))</f>
        <v>0</v>
      </c>
      <c r="DS19" s="1326">
        <f ca="1">SUM(IFERROR(INDIRECT(ADDRESS(ROW(),COLUMN($DV19)+MATCH(DS$16,BK19:BP19,0),1,1),TRUE),0),IFERROR(INDIRECT(ADDRESS(ROW(),COLUMN($DV19)+MATCH(DS$16,BQ19:BW19,0)+6,1,1),TRUE),0))</f>
        <v>0</v>
      </c>
      <c r="DT19" s="1327">
        <f ca="1">SUM(IFERROR(INDIRECT(ADDRESS(ROW(),COLUMN($DV19)+MATCH(DT$16,BK19:BP19,0),1,1),TRUE),0),IFERROR(INDIRECT(ADDRESS(ROW(),COLUMN($DV19)+MATCH(DT$16,BQ19:BW19,0)+6,1,1),TRUE),0))</f>
        <v>0</v>
      </c>
      <c r="DW19" s="1435" t="str">
        <f si="3" t="shared"/>
        <v/>
      </c>
      <c r="DX19" s="1436" t="str">
        <f si="3" t="shared"/>
        <v/>
      </c>
      <c r="DY19" s="1437" t="str">
        <f si="3" t="shared"/>
        <v/>
      </c>
      <c r="DZ19" s="1438" t="str">
        <f si="3" t="shared"/>
        <v/>
      </c>
      <c r="EA19" s="1439" t="str">
        <f si="3" t="shared"/>
        <v/>
      </c>
      <c r="EB19" s="1440" t="str">
        <f si="3" t="shared"/>
        <v/>
      </c>
      <c r="EC19" s="1461" t="str">
        <f si="4" t="shared"/>
        <v/>
      </c>
      <c r="ED19" s="1462" t="str">
        <f si="4" t="shared"/>
        <v/>
      </c>
      <c r="EE19" s="1463" t="str">
        <f si="4" t="shared"/>
        <v/>
      </c>
      <c r="EF19" s="1464" t="str">
        <f si="4" t="shared"/>
        <v/>
      </c>
      <c r="EG19" s="1465" t="str">
        <f si="4" t="shared"/>
        <v/>
      </c>
      <c r="EH19" s="1466" t="str">
        <f si="4" t="shared"/>
        <v/>
      </c>
      <c r="EI19" s="1467" t="str">
        <f si="4" t="shared"/>
        <v/>
      </c>
      <c r="EM19">
        <v>3</v>
      </c>
      <c r="EN19" s="1479" t="str">
        <f>IF(ISBLANK(CH$2),"",CH$2)</f>
        <v>Yes</v>
      </c>
      <c r="EO19" s="1521" t="str">
        <f>IF(OR(CH$2="J-ML",CH$2="J-S",CH$2="J-Z"),CH$4,"")</f>
        <v/>
      </c>
      <c r="EP19" s="1563" t="str">
        <f>IF(EN$19="","",IF(EN$19="J-ML",1,IF(EN$19="J-S",2,IF(EN$19="J-Z",3,""))))</f>
        <v/>
      </c>
      <c r="EQ19" s="1605">
        <f>IF(OR(EP$19=1,EP$19=2,EP$19=3),CE6,0)</f>
        <v>0</v>
      </c>
    </row>
    <row r="20" spans="1:147" x14ac:dyDescent="0.2">
      <c r="A20" s="892" t="s">
        <v>88</v>
      </c>
      <c r="B20" s="893" t="s">
        <v>125</v>
      </c>
      <c r="C20" s="894" t="s">
        <v>102</v>
      </c>
      <c r="D20">
        <f>VLOOKUP($B20,InputQuantities!$B$15:$R$18,10,FALSE)</f>
        <v>81.5625</v>
      </c>
      <c r="E20">
        <f>VLOOKUP($B20,InputQuantities!$B$15:$R$18,3,FALSE)</f>
        <v>2</v>
      </c>
      <c r="F20">
        <v>5</v>
      </c>
      <c r="G20" s="976">
        <f ca="1">IF(Week1!G20&lt;&gt;"X",IF(ISREF(INDIRECT("MonitoringWeek1!A1")),INDIRECT("MonitoringWeek1!G20")+INDIRECT("MonitoringWeek1!F20"),INDIRECT("Week1!G20")+INDIRECT("Week1!F20")),"X")</f>
        <v>-5</v>
      </c>
      <c r="H20">
        <v>5</v>
      </c>
      <c r="I20" s="977">
        <f ca="1">IF(Week1!I20&lt;&gt;"X",IF(ISREF(INDIRECT("MonitoringWeek1!A1")),INDIRECT("MonitoringWeek1!I20")+INDIRECT("MonitoringWeek1!H20"),INDIRECT("Week1!I20")+INDIRECT("Week1!H20")),"X")</f>
        <v>-5</v>
      </c>
      <c r="J20">
        <v>5</v>
      </c>
      <c r="K20" s="978">
        <f ca="1">IF(Week1!K20&lt;&gt;"X",IF(ISREF(INDIRECT("MonitoringWeek1!A1")),INDIRECT("MonitoringWeek1!K20")+INDIRECT("MonitoringWeek1!J20"),INDIRECT("Week1!K20")+INDIRECT("Week1!J20")),"X")</f>
        <v>-5</v>
      </c>
      <c r="L20">
        <v>5</v>
      </c>
      <c r="M20" s="979">
        <f ca="1">IF(Week1!M20&lt;&gt;"X",IF(ISREF(INDIRECT("MonitoringWeek1!A1")),INDIRECT("MonitoringWeek1!M20")+INDIRECT("MonitoringWeek1!L20"),INDIRECT("Week1!M20")+INDIRECT("Week1!L20")),"X")</f>
        <v>-5</v>
      </c>
      <c r="N20">
        <v>5</v>
      </c>
      <c r="O20" s="980">
        <f ca="1">IF(Week1!O20&lt;&gt;"X",IF(ISREF(INDIRECT("MonitoringWeek1!A1")),INDIRECT("MonitoringWeek1!O20")+INDIRECT("MonitoringWeek1!N20"),INDIRECT("Week1!O20")+INDIRECT("Week1!N20")),"X")</f>
        <v>-5</v>
      </c>
      <c r="P20">
        <v>5</v>
      </c>
      <c r="Q20" s="981">
        <f ca="1">IF(Week1!Q20&lt;&gt;"X",IF(ISREF(INDIRECT("MonitoringWeek1!A1")),INDIRECT("MonitoringWeek1!Q20")+INDIRECT("MonitoringWeek1!P20"),INDIRECT("Week1!Q20")+INDIRECT("Week1!P20")),"X")</f>
        <v>-5</v>
      </c>
      <c r="R20">
        <v>5</v>
      </c>
      <c r="S20" s="982">
        <f ca="1">IF(Week1!S20&lt;&gt;"X",IF(ISREF(INDIRECT("MonitoringWeek1!A1")),INDIRECT("MonitoringWeek1!S20")+INDIRECT("MonitoringWeek1!R20"),INDIRECT("Week1!S20")+INDIRECT("Week1!R20")),"X")</f>
        <v>-5</v>
      </c>
      <c r="T20">
        <v>5</v>
      </c>
      <c r="U20" s="983">
        <f ca="1">IF(Week1!U20&lt;&gt;"X",IF(ISREF(INDIRECT("MonitoringWeek1!A1")),INDIRECT("MonitoringWeek1!U20")+INDIRECT("MonitoringWeek1!T20"),INDIRECT("Week1!U20")+INDIRECT("Week1!T20")),"X")</f>
        <v>-5</v>
      </c>
      <c r="V20">
        <v>5</v>
      </c>
      <c r="W20" s="984">
        <f ca="1">IF(Week1!W20&lt;&gt;"X",IF(ISREF(INDIRECT("MonitoringWeek1!A1")),INDIRECT("MonitoringWeek1!W20")+INDIRECT("MonitoringWeek1!V20"),INDIRECT("Week1!W20")+INDIRECT("Week1!V20")),"X")</f>
        <v>-5</v>
      </c>
      <c r="X20">
        <f ca="1">IF(Y20&lt;&gt;"X",,Y20)</f>
        <v>0</v>
      </c>
      <c r="Y20" s="985">
        <f ca="1">IF(Week1!Y20&lt;&gt;"X",IF(ISREF(INDIRECT("MonitoringWeek1!A1")),INDIRECT("MonitoringWeek1!Y20")+INDIRECT("MonitoringWeek1!X20"),INDIRECT("Week1!Y20")+INDIRECT("Week1!X20")),"X")</f>
        <v>-12</v>
      </c>
      <c r="Z20">
        <f ca="1">IF(AA20&lt;&gt;"X",,AA20)</f>
        <v>0</v>
      </c>
      <c r="AA20" s="986">
        <f ca="1">IF(Week1!AA20&lt;&gt;"X",IF(ISREF(INDIRECT("MonitoringWeek1!A1")),INDIRECT("MonitoringWeek1!AA20")+INDIRECT("MonitoringWeek1!Z20"),INDIRECT("Week1!AA20")+INDIRECT("Week1!Z20")),"X")</f>
        <v>-12</v>
      </c>
      <c r="AB20">
        <f ca="1">IF(AC20&lt;&gt;"X",,AC20)</f>
        <v>0</v>
      </c>
      <c r="AC20" s="987">
        <f ca="1">IF(Week1!AC20&lt;&gt;"X",IF(ISREF(INDIRECT("MonitoringWeek1!A1")),INDIRECT("MonitoringWeek1!AC20")+INDIRECT("MonitoringWeek1!AB20"),INDIRECT("Week1!AC20")+INDIRECT("Week1!AB20")),"X")</f>
        <v>-12</v>
      </c>
      <c r="AD20">
        <f ca="1">IF(AE20&lt;&gt;"X",,AE20)</f>
        <v>0</v>
      </c>
      <c r="AE20" s="988">
        <f ca="1">IF(Week1!AE20&lt;&gt;"X",IF(ISREF(INDIRECT("MonitoringWeek1!A1")),INDIRECT("MonitoringWeek1!AE20")+INDIRECT("MonitoringWeek1!AD20"),INDIRECT("Week1!AE20")+INDIRECT("Week1!AD20")),"X")</f>
        <v>-12</v>
      </c>
      <c r="AF20">
        <f ca="1">IF(AG20&lt;&gt;"X",,AG20)</f>
        <v>0</v>
      </c>
      <c r="AG20" s="989">
        <f ca="1">IF(Week1!AG20&lt;&gt;"X",IF(ISREF(INDIRECT("MonitoringWeek1!A1")),INDIRECT("MonitoringWeek1!AG20")+INDIRECT("MonitoringWeek1!AF20"),INDIRECT("Week1!AG20")+INDIRECT("Week1!AF20")),"X")</f>
        <v>-12</v>
      </c>
      <c r="AH20">
        <f ca="1">IF(AI20&lt;&gt;"X",,AI20)</f>
        <v>0</v>
      </c>
      <c r="AI20" s="990">
        <f ca="1">IF(Week1!AI20&lt;&gt;"X",IF(ISREF(INDIRECT("MonitoringWeek1!A1")),INDIRECT("MonitoringWeek1!AI20")+INDIRECT("MonitoringWeek1!AH20"),INDIRECT("Week1!AI20")+INDIRECT("Week1!AH20")),"X")</f>
        <v>-12</v>
      </c>
      <c r="AJ20">
        <f ca="1">IF(AK20&lt;&gt;"X",,AK20)</f>
        <v>0</v>
      </c>
      <c r="AK20" s="991">
        <f ca="1">IF(Week1!AK20&lt;&gt;"X",IF(ISREF(INDIRECT("MonitoringWeek1!A1")),INDIRECT("MonitoringWeek1!AK20")+INDIRECT("MonitoringWeek1!AJ20"),INDIRECT("Week1!AK20")+INDIRECT("Week1!AJ20")),"X")</f>
        <v>-12</v>
      </c>
      <c r="AL20">
        <f ca="1">IF(AM20&lt;&gt;"X",,AM20)</f>
        <v>0</v>
      </c>
      <c r="AM20" s="992">
        <f ca="1">IF(Week1!AM20&lt;&gt;"X",IF(ISREF(INDIRECT("MonitoringWeek1!A1")),INDIRECT("MonitoringWeek1!AM20")+INDIRECT("MonitoringWeek1!AL20"),INDIRECT("Week1!AM20")+INDIRECT("Week1!AL20")),"X")</f>
        <v>-12</v>
      </c>
      <c r="AN20">
        <f ca="1">IF(AO20&lt;&gt;"X",,AO20)</f>
        <v>0</v>
      </c>
      <c r="AO20" s="993">
        <f ca="1">IF(Week1!AO20&lt;&gt;"X",IF(ISREF(INDIRECT("MonitoringWeek1!A1")),INDIRECT("MonitoringWeek1!AO20")+INDIRECT("MonitoringWeek1!AN20"),INDIRECT("Week1!AO20")+INDIRECT("Week1!AN20")),"X")</f>
        <v>-12</v>
      </c>
      <c r="AP20">
        <f ca="1">IF(AQ20&lt;&gt;"X",,AQ20)</f>
        <v>0</v>
      </c>
      <c r="AQ20" s="994">
        <f ca="1">IF(Week1!AQ20&lt;&gt;"X",IF(ISREF(INDIRECT("MonitoringWeek1!A1")),INDIRECT("MonitoringWeek1!AQ20")+INDIRECT("MonitoringWeek1!AP20"),INDIRECT("Week1!AQ20")+INDIRECT("Week1!AP20")),"X")</f>
        <v>-12</v>
      </c>
      <c r="AR20">
        <f ca="1">IF(AS20&lt;&gt;"X",,AS20)</f>
        <v>0</v>
      </c>
      <c r="AS20" s="995">
        <f ca="1">IF(Week1!AS20&lt;&gt;"X",IF(ISREF(INDIRECT("MonitoringWeek1!A1")),INDIRECT("MonitoringWeek1!AS20")+INDIRECT("MonitoringWeek1!AR20"),INDIRECT("Week1!AS20")+INDIRECT("Week1!AR20")),"X")</f>
        <v>-12</v>
      </c>
      <c r="AT20">
        <f ca="1">IF(AU20&lt;&gt;"X",,AU20)</f>
        <v>0</v>
      </c>
      <c r="AU20" s="996">
        <f ca="1">IF(Week1!AU20&lt;&gt;"X",IF(ISREF(INDIRECT("MonitoringWeek1!A1")),INDIRECT("MonitoringWeek1!AU20")+INDIRECT("MonitoringWeek1!AT20"),INDIRECT("Week1!AU20")+INDIRECT("Week1!AT20")),"X")</f>
        <v>-12</v>
      </c>
      <c r="AV20">
        <f ca="1">IF(AW20&lt;&gt;"X",,AW20)</f>
        <v>0</v>
      </c>
      <c r="AW20" s="997">
        <f ca="1">IF(Week1!AW20&lt;&gt;"X",IF(ISREF(INDIRECT("MonitoringWeek1!A1")),INDIRECT("MonitoringWeek1!AW20")+INDIRECT("MonitoringWeek1!AV20"),INDIRECT("Week1!AW20")+INDIRECT("Week1!AV20")),"X")</f>
        <v>-12</v>
      </c>
      <c r="AX20">
        <f ca="1">IF(AY20&lt;&gt;"X",,AY20)</f>
        <v>0</v>
      </c>
      <c r="AY20" s="998">
        <f ca="1">IF(Week1!AY20&lt;&gt;"X",IF(ISREF(INDIRECT("MonitoringWeek1!A1")),INDIRECT("MonitoringWeek1!AY20")+INDIRECT("MonitoringWeek1!AX20"),INDIRECT("Week1!AY20")+INDIRECT("Week1!AX20")),"X")</f>
        <v>-12</v>
      </c>
      <c r="AZ20">
        <f ca="1">IF(BA20&lt;&gt;"X",,BA20)</f>
        <v>0</v>
      </c>
      <c r="BA20" s="999">
        <f ca="1">IF(Week1!BA20&lt;&gt;"X",IF(ISREF(INDIRECT("MonitoringWeek1!A1")),INDIRECT("MonitoringWeek1!BA20")+INDIRECT("MonitoringWeek1!AZ20"),INDIRECT("Week1!BA20")+INDIRECT("Week1!AZ20")),"X")</f>
        <v>-12</v>
      </c>
      <c r="BB20">
        <f ca="1">IF(BC20&lt;&gt;"X",,BC20)</f>
        <v>0</v>
      </c>
      <c r="BC20" s="1000">
        <f ca="1">IF(Week1!BC20&lt;&gt;"X",IF(ISREF(INDIRECT("MonitoringWeek1!A1")),INDIRECT("MonitoringWeek1!BC20")+INDIRECT("MonitoringWeek1!BB20"),INDIRECT("Week1!BC20")+INDIRECT("Week1!BB20")),"X")</f>
        <v>-12</v>
      </c>
      <c r="BD20">
        <f ca="1">IF(BE20&lt;&gt;"X",,BE20)</f>
        <v>0</v>
      </c>
      <c r="BE20" s="1001">
        <f ca="1">IF(Week1!BE20&lt;&gt;"X",IF(ISREF(INDIRECT("MonitoringWeek1!A1")),INDIRECT("MonitoringWeek1!BE20")+INDIRECT("MonitoringWeek1!BD20"),INDIRECT("Week1!BE20")+INDIRECT("Week1!BD20")),"X")</f>
        <v>-12</v>
      </c>
      <c r="BF20">
        <f ca="1">IF(BG20&lt;&gt;"X",,BG20)</f>
        <v>0</v>
      </c>
      <c r="BG20" s="1002">
        <f ca="1">IF(Week1!BG20&lt;&gt;"X",IF(ISREF(INDIRECT("MonitoringWeek1!A1")),INDIRECT("MonitoringWeek1!BG20")+INDIRECT("MonitoringWeek1!BF20"),INDIRECT("Week1!BG20")+INDIRECT("Week1!BF20")),"X")</f>
        <v>-12</v>
      </c>
      <c r="BH20" s="1007">
        <f ca="1">SUMIF(F20:BG20,"&gt;0",F20:BG20)</f>
        <v>45</v>
      </c>
      <c r="BI20" s="1012">
        <f ca="1">ROUNDUP(BJ20/CC$4/E20,0)*E20</f>
        <v>2</v>
      </c>
      <c r="BJ20" s="1017">
        <f ca="1">BH20/D20*E20*CC$4</f>
        <v>49.655172413793103</v>
      </c>
      <c r="BX20" s="1022">
        <f ca="1">IF(BH20&gt;D20,D20,BH20)</f>
        <v>45</v>
      </c>
      <c r="BY20" s="1027">
        <f ca="1">IF(BH20&gt;D20,BH20-BX20,0)</f>
        <v>0</v>
      </c>
      <c r="BZ20" s="1032">
        <f>COUNTIF(BK20:BP20,"?*")</f>
        <v>0</v>
      </c>
      <c r="CA20" s="1037">
        <f>COUNTIF(BQ20:BW20,"?*")</f>
        <v>0</v>
      </c>
      <c r="CF20" s="1328">
        <f ca="1">SUM(IFERROR(INDIRECT(ADDRESS(ROW(),COLUMN($DV20)+MATCH(CF$16,BK20:BP20,0),1,1),TRUE),0),IFERROR(INDIRECT(ADDRESS(ROW(),COLUMN($DV20)+MATCH(CF$16,BQ20:BW20,0)+6,1,1),TRUE),0))</f>
        <v>0</v>
      </c>
      <c r="CG20" s="1329">
        <f ca="1">SUM(IFERROR(INDIRECT(ADDRESS(ROW(),COLUMN($DV20)+MATCH(CG$16,BK20:BP20,0),1,1),TRUE),0),IFERROR(INDIRECT(ADDRESS(ROW(),COLUMN($DV20)+MATCH(CG$16,BQ20:BW20,0)+6,1,1),TRUE),0))</f>
        <v>0</v>
      </c>
      <c r="CH20" s="1330">
        <f ca="1">SUM(IFERROR(INDIRECT(ADDRESS(ROW(),COLUMN($DV20)+MATCH(CH$16,BK20:BP20,0),1,1),TRUE),0),IFERROR(INDIRECT(ADDRESS(ROW(),COLUMN($DV20)+MATCH(CH$16,BQ20:BW20,0)+6,1,1),TRUE),0))</f>
        <v>0</v>
      </c>
      <c r="CI20" s="1331">
        <f ca="1">SUM(IFERROR(INDIRECT(ADDRESS(ROW(),COLUMN($DV20)+MATCH(CI$16,BK20:BP20,0),1,1),TRUE),0),IFERROR(INDIRECT(ADDRESS(ROW(),COLUMN($DV20)+MATCH(CI$16,BQ20:BW20,0)+6,1,1),TRUE),0))</f>
        <v>0</v>
      </c>
      <c r="CJ20" s="1332">
        <f ca="1">SUM(IFERROR(INDIRECT(ADDRESS(ROW(),COLUMN($DV20)+MATCH(CJ$16,BK20:BP20,0),1,1),TRUE),0),IFERROR(INDIRECT(ADDRESS(ROW(),COLUMN($DV20)+MATCH(CJ$16,BQ20:BW20,0)+6,1,1),TRUE),0))</f>
        <v>0</v>
      </c>
      <c r="CK20" s="1333">
        <f ca="1">SUM(IFERROR(INDIRECT(ADDRESS(ROW(),COLUMN($DV20)+MATCH(CK$16,BK20:BP20,0),1,1),TRUE),0),IFERROR(INDIRECT(ADDRESS(ROW(),COLUMN($DV20)+MATCH(CK$16,BQ20:BW20,0)+6,1,1),TRUE),0))</f>
        <v>0</v>
      </c>
      <c r="CL20" s="1334">
        <f ca="1">SUM(IFERROR(INDIRECT(ADDRESS(ROW(),COLUMN($DV20)+MATCH(CL$16,BK20:BP20,0),1,1),TRUE),0),IFERROR(INDIRECT(ADDRESS(ROW(),COLUMN($DV20)+MATCH(CL$16,BQ20:BW20,0)+6,1,1),TRUE),0))</f>
        <v>0</v>
      </c>
      <c r="CM20" s="1335">
        <f ca="1">SUM(IFERROR(INDIRECT(ADDRESS(ROW(),COLUMN($DV20)+MATCH(CM$16,BK20:BP20,0),1,1),TRUE),0),IFERROR(INDIRECT(ADDRESS(ROW(),COLUMN($DV20)+MATCH(CM$16,BQ20:BW20,0)+6,1,1),TRUE),0))</f>
        <v>0</v>
      </c>
      <c r="CN20" s="1336">
        <f ca="1">SUM(IFERROR(INDIRECT(ADDRESS(ROW(),COLUMN($DV20)+MATCH(CN$16,BK20:BP20,0),1,1),TRUE),0),IFERROR(INDIRECT(ADDRESS(ROW(),COLUMN($DV20)+MATCH(CN$16,BQ20:BW20,0)+6,1,1),TRUE),0))</f>
        <v>0</v>
      </c>
      <c r="CO20" s="1337">
        <f ca="1">SUM(IFERROR(INDIRECT(ADDRESS(ROW(),COLUMN($DV20)+MATCH(CO$16,BK20:BP20,0),1,1),TRUE),0),IFERROR(INDIRECT(ADDRESS(ROW(),COLUMN($DV20)+MATCH(CO$16,BQ20:BW20,0)+6,1,1),TRUE),0))</f>
        <v>0</v>
      </c>
      <c r="CP20" s="1338">
        <f ca="1">SUM(IFERROR(INDIRECT(ADDRESS(ROW(),COLUMN($DV20)+MATCH(CP$16,BK20:BP20,0),1,1),TRUE),0),IFERROR(INDIRECT(ADDRESS(ROW(),COLUMN($DV20)+MATCH(CP$16,BQ20:BW20,0)+6,1,1),TRUE),0))</f>
        <v>0</v>
      </c>
      <c r="CQ20" s="1339">
        <f ca="1">SUM(IFERROR(INDIRECT(ADDRESS(ROW(),COLUMN($DV20)+MATCH(CQ$16,BK20:BP20,0),1,1),TRUE),0),IFERROR(INDIRECT(ADDRESS(ROW(),COLUMN($DV20)+MATCH(CQ$16,BQ20:BW20,0)+6,1,1),TRUE),0))</f>
        <v>0</v>
      </c>
      <c r="CR20" s="1340">
        <f ca="1">SUM(IFERROR(INDIRECT(ADDRESS(ROW(),COLUMN($DV20)+MATCH(CR$16,BK20:BP20,0),1,1),TRUE),0),IFERROR(INDIRECT(ADDRESS(ROW(),COLUMN($DV20)+MATCH(CR$16,BQ20:BW20,0)+6,1,1),TRUE),0))</f>
        <v>0</v>
      </c>
      <c r="CS20" s="1341">
        <f ca="1">SUM(IFERROR(INDIRECT(ADDRESS(ROW(),COLUMN($DV20)+MATCH(CS$16,BK20:BP20,0),1,1),TRUE),0),IFERROR(INDIRECT(ADDRESS(ROW(),COLUMN($DV20)+MATCH(CS$16,BQ20:BW20,0)+6,1,1),TRUE),0))</f>
        <v>0</v>
      </c>
      <c r="CT20" s="1342">
        <f ca="1">SUM(IFERROR(INDIRECT(ADDRESS(ROW(),COLUMN($DV20)+MATCH(CT$16,BK20:BP20,0),1,1),TRUE),0),IFERROR(INDIRECT(ADDRESS(ROW(),COLUMN($DV20)+MATCH(CT$16,BQ20:BW20,0)+6,1,1),TRUE),0))</f>
        <v>0</v>
      </c>
      <c r="CU20" s="1343">
        <f ca="1">SUM(IFERROR(INDIRECT(ADDRESS(ROW(),COLUMN($DV20)+MATCH(CU$16,BK20:BP20,0),1,1),TRUE),0),IFERROR(INDIRECT(ADDRESS(ROW(),COLUMN($DV20)+MATCH(CU$16,BQ20:BW20,0)+6,1,1),TRUE),0))</f>
        <v>0</v>
      </c>
      <c r="CV20" s="1344">
        <f ca="1">SUM(IFERROR(INDIRECT(ADDRESS(ROW(),COLUMN($DV20)+MATCH(CV$16,BK20:BP20,0),1,1),TRUE),0),IFERROR(INDIRECT(ADDRESS(ROW(),COLUMN($DV20)+MATCH(CV$16,BQ20:BW20,0)+6,1,1),TRUE),0))</f>
        <v>0</v>
      </c>
      <c r="CW20" s="1345">
        <f ca="1">SUM(IFERROR(INDIRECT(ADDRESS(ROW(),COLUMN($DV20)+MATCH(CW$16,BK20:BP20,0),1,1),TRUE),0),IFERROR(INDIRECT(ADDRESS(ROW(),COLUMN($DV20)+MATCH(CW$16,BQ20:BW20,0)+6,1,1),TRUE),0))</f>
        <v>0</v>
      </c>
      <c r="CX20" s="1346">
        <f ca="1">SUM(IFERROR(INDIRECT(ADDRESS(ROW(),COLUMN($DV20)+MATCH(CX$16,BK20:BP20,0),1,1),TRUE),0),IFERROR(INDIRECT(ADDRESS(ROW(),COLUMN($DV20)+MATCH(CX$16,BQ20:BW20,0)+6,1,1),TRUE),0))</f>
        <v>0</v>
      </c>
      <c r="CY20" s="1347">
        <f ca="1">SUM(IFERROR(INDIRECT(ADDRESS(ROW(),COLUMN($DV20)+MATCH(CY$16,BK20:BP20,0),1,1),TRUE),0),IFERROR(INDIRECT(ADDRESS(ROW(),COLUMN($DV20)+MATCH(CY$16,BQ20:BW20,0)+6,1,1),TRUE),0))</f>
        <v>0</v>
      </c>
      <c r="CZ20" s="1348">
        <f ca="1">SUM(IFERROR(INDIRECT(ADDRESS(ROW(),COLUMN($DV20)+MATCH(CZ$16,BK20:BP20,0),1,1),TRUE),0),IFERROR(INDIRECT(ADDRESS(ROW(),COLUMN($DV20)+MATCH(CZ$16,BQ20:BW20,0)+6,1,1),TRUE),0))</f>
        <v>0</v>
      </c>
      <c r="DA20" s="1349">
        <f ca="1">SUM(IFERROR(INDIRECT(ADDRESS(ROW(),COLUMN($DV20)+MATCH(DA$16,BK20:BP20,0),1,1),TRUE),0),IFERROR(INDIRECT(ADDRESS(ROW(),COLUMN($DV20)+MATCH(DA$16,BQ20:BW20,0)+6,1,1),TRUE),0))</f>
        <v>0</v>
      </c>
      <c r="DB20" s="1350">
        <f ca="1">SUM(IFERROR(INDIRECT(ADDRESS(ROW(),COLUMN($DV20)+MATCH(DB$16,BK20:BP20,0),1,1),TRUE),0),IFERROR(INDIRECT(ADDRESS(ROW(),COLUMN($DV20)+MATCH(DB$16,BQ20:BW20,0)+6,1,1),TRUE),0))</f>
        <v>0</v>
      </c>
      <c r="DC20" s="1351">
        <f ca="1">SUM(IFERROR(INDIRECT(ADDRESS(ROW(),COLUMN($DV20)+MATCH(DC$16,BK20:BP20,0),1,1),TRUE),0),IFERROR(INDIRECT(ADDRESS(ROW(),COLUMN($DV20)+MATCH(DC$16,BQ20:BW20,0)+6,1,1),TRUE),0))</f>
        <v>0</v>
      </c>
      <c r="DD20" s="1352">
        <f ca="1">SUM(IFERROR(INDIRECT(ADDRESS(ROW(),COLUMN($DV20)+MATCH(DD$16,BK20:BP20,0),1,1),TRUE),0),IFERROR(INDIRECT(ADDRESS(ROW(),COLUMN($DV20)+MATCH(DD$16,BQ20:BW20,0)+6,1,1),TRUE),0))</f>
        <v>0</v>
      </c>
      <c r="DE20" s="1353">
        <f ca="1">SUM(IFERROR(INDIRECT(ADDRESS(ROW(),COLUMN($DV20)+MATCH(DE$16,BK20:BP20,0),1,1),TRUE),0),IFERROR(INDIRECT(ADDRESS(ROW(),COLUMN($DV20)+MATCH(DE$16,BQ20:BW20,0)+6,1,1),TRUE),0))</f>
        <v>0</v>
      </c>
      <c r="DF20" s="1354">
        <f ca="1">SUM(IFERROR(INDIRECT(ADDRESS(ROW(),COLUMN($DV20)+MATCH(DF$16,BK20:BP20,0),1,1),TRUE),0),IFERROR(INDIRECT(ADDRESS(ROW(),COLUMN($DV20)+MATCH(DF$16,BQ20:BW20,0)+6,1,1),TRUE),0))</f>
        <v>0</v>
      </c>
      <c r="DG20" s="1355">
        <f ca="1">SUM(IFERROR(INDIRECT(ADDRESS(ROW(),COLUMN($DV20)+MATCH(DG$16,BK20:BP20,0),1,1),TRUE),0),IFERROR(INDIRECT(ADDRESS(ROW(),COLUMN($DV20)+MATCH(DG$16,BQ20:BW20,0)+6,1,1),TRUE),0))</f>
        <v>0</v>
      </c>
      <c r="DH20" s="1356">
        <f ca="1">SUM(IFERROR(INDIRECT(ADDRESS(ROW(),COLUMN($DV20)+MATCH(DH$16,BK20:BP20,0),1,1),TRUE),0),IFERROR(INDIRECT(ADDRESS(ROW(),COLUMN($DV20)+MATCH(DH$16,BQ20:BW20,0)+6,1,1),TRUE),0))</f>
        <v>0</v>
      </c>
      <c r="DI20" s="1357">
        <f ca="1">SUM(IFERROR(INDIRECT(ADDRESS(ROW(),COLUMN($DV20)+MATCH(DI$16,BK20:BP20,0),1,1),TRUE),0),IFERROR(INDIRECT(ADDRESS(ROW(),COLUMN($DV20)+MATCH(DI$16,BQ20:BW20,0)+6,1,1),TRUE),0))</f>
        <v>0</v>
      </c>
      <c r="DJ20" s="1358">
        <f ca="1">SUM(IFERROR(INDIRECT(ADDRESS(ROW(),COLUMN($DV20)+MATCH(DJ$16,BK20:BP20,0),1,1),TRUE),0),IFERROR(INDIRECT(ADDRESS(ROW(),COLUMN($DV20)+MATCH(DJ$16,BQ20:BW20,0)+6,1,1),TRUE),0))</f>
        <v>0</v>
      </c>
      <c r="DK20" s="1359">
        <f ca="1">SUM(IFERROR(INDIRECT(ADDRESS(ROW(),COLUMN($DV20)+MATCH(DK$16,BK20:BP20,0),1,1),TRUE),0),IFERROR(INDIRECT(ADDRESS(ROW(),COLUMN($DV20)+MATCH(DK$16,BQ20:BW20,0)+6,1,1),TRUE),0))</f>
        <v>0</v>
      </c>
      <c r="DL20" s="1360">
        <f ca="1">SUM(IFERROR(INDIRECT(ADDRESS(ROW(),COLUMN($DV20)+MATCH(DL$16,BK20:BP20,0),1,1),TRUE),0),IFERROR(INDIRECT(ADDRESS(ROW(),COLUMN($DV20)+MATCH(DL$16,BQ20:BW20,0)+6,1,1),TRUE),0))</f>
        <v>0</v>
      </c>
      <c r="DM20" s="1361">
        <f ca="1">SUM(IFERROR(INDIRECT(ADDRESS(ROW(),COLUMN($DV20)+MATCH(DM$16,BK20:BP20,0),1,1),TRUE),0),IFERROR(INDIRECT(ADDRESS(ROW(),COLUMN($DV20)+MATCH(DM$16,BQ20:BW20,0)+6,1,1),TRUE),0))</f>
        <v>0</v>
      </c>
      <c r="DN20" s="1362">
        <f ca="1">SUM(IFERROR(INDIRECT(ADDRESS(ROW(),COLUMN($DV20)+MATCH(DN$16,BK20:BP20,0),1,1),TRUE),0),IFERROR(INDIRECT(ADDRESS(ROW(),COLUMN($DV20)+MATCH(DN$16,BQ20:BW20,0)+6,1,1),TRUE),0))</f>
        <v>0</v>
      </c>
      <c r="DO20" s="1363">
        <f ca="1">SUM(IFERROR(INDIRECT(ADDRESS(ROW(),COLUMN($DV20)+MATCH(DO$16,BK20:BP20,0),1,1),TRUE),0),IFERROR(INDIRECT(ADDRESS(ROW(),COLUMN($DV20)+MATCH(DO$16,BQ20:BW20,0)+6,1,1),TRUE),0))</f>
        <v>0</v>
      </c>
      <c r="DP20" s="1364">
        <f ca="1">SUM(IFERROR(INDIRECT(ADDRESS(ROW(),COLUMN($DV20)+MATCH(DP$16,BK20:BP20,0),1,1),TRUE),0),IFERROR(INDIRECT(ADDRESS(ROW(),COLUMN($DV20)+MATCH(DP$16,BQ20:BW20,0)+6,1,1),TRUE),0))</f>
        <v>0</v>
      </c>
      <c r="DQ20" s="1365">
        <f ca="1">SUM(IFERROR(INDIRECT(ADDRESS(ROW(),COLUMN($DV20)+MATCH(DQ$16,BK20:BP20,0),1,1),TRUE),0),IFERROR(INDIRECT(ADDRESS(ROW(),COLUMN($DV20)+MATCH(DQ$16,BQ20:BW20,0)+6,1,1),TRUE),0))</f>
        <v>0</v>
      </c>
      <c r="DR20" s="1366">
        <f ca="1">SUM(IFERROR(INDIRECT(ADDRESS(ROW(),COLUMN($DV20)+MATCH(DR$16,BK20:BP20,0),1,1),TRUE),0),IFERROR(INDIRECT(ADDRESS(ROW(),COLUMN($DV20)+MATCH(DR$16,BQ20:BW20,0)+6,1,1),TRUE),0))</f>
        <v>0</v>
      </c>
      <c r="DS20" s="1367">
        <f ca="1">SUM(IFERROR(INDIRECT(ADDRESS(ROW(),COLUMN($DV20)+MATCH(DS$16,BK20:BP20,0),1,1),TRUE),0),IFERROR(INDIRECT(ADDRESS(ROW(),COLUMN($DV20)+MATCH(DS$16,BQ20:BW20,0)+6,1,1),TRUE),0))</f>
        <v>0</v>
      </c>
      <c r="DT20" s="1368">
        <f ca="1">SUM(IFERROR(INDIRECT(ADDRESS(ROW(),COLUMN($DV20)+MATCH(DT$16,BK20:BP20,0),1,1),TRUE),0),IFERROR(INDIRECT(ADDRESS(ROW(),COLUMN($DV20)+MATCH(DT$16,BQ20:BW20,0)+6,1,1),TRUE),0))</f>
        <v>0</v>
      </c>
      <c r="DW20" s="1441" t="str">
        <f si="3" t="shared"/>
        <v/>
      </c>
      <c r="DX20" s="1442" t="str">
        <f si="3" t="shared"/>
        <v/>
      </c>
      <c r="DY20" s="1443" t="str">
        <f si="3" t="shared"/>
        <v/>
      </c>
      <c r="DZ20" s="1444" t="str">
        <f si="3" t="shared"/>
        <v/>
      </c>
      <c r="EA20" s="1445" t="str">
        <f si="3" t="shared"/>
        <v/>
      </c>
      <c r="EB20" s="1446" t="str">
        <f si="3" t="shared"/>
        <v/>
      </c>
      <c r="EC20" s="1468" t="str">
        <f si="4" t="shared"/>
        <v/>
      </c>
      <c r="ED20" s="1469" t="str">
        <f si="4" t="shared"/>
        <v/>
      </c>
      <c r="EE20" s="1470" t="str">
        <f si="4" t="shared"/>
        <v/>
      </c>
      <c r="EF20" s="1471" t="str">
        <f si="4" t="shared"/>
        <v/>
      </c>
      <c r="EG20" s="1472" t="str">
        <f si="4" t="shared"/>
        <v/>
      </c>
      <c r="EH20" s="1473" t="str">
        <f si="4" t="shared"/>
        <v/>
      </c>
      <c r="EI20" s="1474" t="str">
        <f si="4" t="shared"/>
        <v/>
      </c>
      <c r="EM20">
        <v>4</v>
      </c>
      <c r="EN20" s="1480" t="str">
        <f>IF(ISBLANK(CI$2),"",CI$2)</f>
        <v>Yes</v>
      </c>
      <c r="EO20" s="1522" t="str">
        <f>IF(OR(CI$2="J-ML",CI$2="J-S",CI$2="J-Z"),CI$4,"")</f>
        <v/>
      </c>
      <c r="EP20" s="1564" t="str">
        <f>IF(EN$20="","",IF(EN$20="J-ML",1,IF(EN$20="J-S",2,IF(EN$20="J-Z",3,""))))</f>
        <v/>
      </c>
      <c r="EQ20" s="1606">
        <f>IF(OR(EP$20=1,EP$20=2,EP$20=3),CE6,0)</f>
        <v>0</v>
      </c>
    </row>
    <row r="21" spans="1:147" x14ac:dyDescent="0.2">
      <c r="EM21">
        <v>5</v>
      </c>
      <c r="EN21" s="1481" t="str">
        <f>IF(ISBLANK(CJ$2),"",CJ$2)</f>
        <v>Yes</v>
      </c>
      <c r="EO21" s="1523" t="str">
        <f>IF(OR(CJ$2="J-ML",CJ$2="J-S",CJ$2="J-Z"),CJ$4,"")</f>
        <v/>
      </c>
      <c r="EP21" s="1565" t="str">
        <f>IF(EN$21="","",IF(EN$21="J-ML",1,IF(EN$21="J-S",2,IF(EN$21="J-Z",3,""))))</f>
        <v/>
      </c>
      <c r="EQ21" s="1607">
        <f>IF(OR(EP$21=1,EP$21=2,EP$21=3),CE6,0)</f>
        <v>0</v>
      </c>
    </row>
    <row r="22" spans="1:147" x14ac:dyDescent="0.2">
      <c r="EM22">
        <v>6</v>
      </c>
      <c r="EN22" s="1482" t="str">
        <f>IF(ISBLANK(CK$2),"",CK$2)</f>
        <v>Yes</v>
      </c>
      <c r="EO22" s="1524" t="str">
        <f>IF(OR(CK$2="J-ML",CK$2="J-S",CK$2="J-Z"),CK$4,"")</f>
        <v/>
      </c>
      <c r="EP22" s="1566" t="str">
        <f>IF(EN$22="","",IF(EN$22="J-ML",1,IF(EN$22="J-S",2,IF(EN$22="J-Z",3,""))))</f>
        <v/>
      </c>
      <c r="EQ22" s="1608">
        <f>IF(OR(EP$22=1,EP$22=2,EP$22=3),CE6,0)</f>
        <v>0</v>
      </c>
    </row>
    <row r="23" spans="1:147" x14ac:dyDescent="0.2">
      <c r="EM23">
        <v>7</v>
      </c>
      <c r="EN23" s="1483" t="str">
        <f>IF(ISBLANK(CL$2),"",CL$2)</f>
        <v>Yes</v>
      </c>
      <c r="EO23" s="1525" t="str">
        <f>IF(OR(CL$2="J-ML",CL$2="J-S",CL$2="J-Z"),CL$4,"")</f>
        <v/>
      </c>
      <c r="EP23" s="1567" t="str">
        <f>IF(EN$23="","",IF(EN$23="J-ML",1,IF(EN$23="J-S",2,IF(EN$23="J-Z",3,""))))</f>
        <v/>
      </c>
      <c r="EQ23" s="1609">
        <f>IF(OR(EP$23=1,EP$23=2,EP$23=3),CE6,0)</f>
        <v>0</v>
      </c>
    </row>
    <row r="24" spans="1:147" x14ac:dyDescent="0.2">
      <c r="EM24">
        <v>8</v>
      </c>
      <c r="EN24" s="1484" t="str">
        <f>IF(ISBLANK(CM$2),"",CM$2)</f>
        <v>Yes</v>
      </c>
      <c r="EO24" s="1526" t="str">
        <f>IF(OR(CM$2="J-ML",CM$2="J-S",CM$2="J-Z"),CM$4,"")</f>
        <v/>
      </c>
      <c r="EP24" s="1568" t="str">
        <f>IF(EN$24="","",IF(EN$24="J-ML",1,IF(EN$24="J-S",2,IF(EN$24="J-Z",3,""))))</f>
        <v/>
      </c>
      <c r="EQ24" s="1610">
        <f>IF(OR(EP$24=1,EP$24=2,EP$24=3),CE6,0)</f>
        <v>0</v>
      </c>
    </row>
    <row r="25" spans="1:147" x14ac:dyDescent="0.2">
      <c r="EM25">
        <v>9</v>
      </c>
      <c r="EN25" s="1485" t="str">
        <f>IF(ISBLANK(CN$2),"",CN$2)</f>
        <v>Yes</v>
      </c>
      <c r="EO25" s="1527" t="str">
        <f>IF(OR(CN$2="J-ML",CN$2="J-S",CN$2="J-Z"),CN$4,"")</f>
        <v/>
      </c>
      <c r="EP25" s="1569" t="str">
        <f>IF(EN$25="","",IF(EN$25="J-ML",1,IF(EN$25="J-S",2,IF(EN$25="J-Z",3,""))))</f>
        <v/>
      </c>
      <c r="EQ25" s="1611">
        <f>IF(OR(EP$25=1,EP$25=2,EP$25=3),CE6,0)</f>
        <v>0</v>
      </c>
    </row>
    <row r="26" spans="1:147" x14ac:dyDescent="0.2">
      <c r="EM26">
        <v>10</v>
      </c>
      <c r="EN26" s="1486" t="str">
        <f>IF(ISBLANK(CO$2),"",CO$2)</f>
        <v>Yes</v>
      </c>
      <c r="EO26" s="1528" t="str">
        <f>IF(OR(CO$2="J-ML",CO$2="J-S",CO$2="J-Z"),CO$4,"")</f>
        <v/>
      </c>
      <c r="EP26" s="1570" t="str">
        <f>IF(EN$26="","",IF(EN$26="J-ML",1,IF(EN$26="J-S",2,IF(EN$26="J-Z",3,""))))</f>
        <v/>
      </c>
      <c r="EQ26" s="1612">
        <f>IF(OR(EP$26=1,EP$26=2,EP$26=3),CE6,0)</f>
        <v>0</v>
      </c>
    </row>
    <row r="27" spans="1:147" x14ac:dyDescent="0.2">
      <c r="EM27">
        <v>11</v>
      </c>
      <c r="EN27" s="1487" t="str">
        <f>IF(ISBLANK(CP$2),"",CP$2)</f>
        <v>Yes</v>
      </c>
      <c r="EO27" s="1529" t="str">
        <f>IF(OR(CP$2="J-ML",CP$2="J-S",CP$2="J-Z"),CP$4,"")</f>
        <v/>
      </c>
      <c r="EP27" s="1571" t="str">
        <f>IF(EN$27="","",IF(EN$27="J-ML",1,IF(EN$27="J-S",2,IF(EN$27="J-Z",3,""))))</f>
        <v/>
      </c>
      <c r="EQ27" s="1613">
        <f>IF(OR(EP$27=1,EP$27=2,EP$27=3),CE6,0)</f>
        <v>0</v>
      </c>
    </row>
    <row r="28" spans="1:147" x14ac:dyDescent="0.2">
      <c r="EM28">
        <v>12</v>
      </c>
      <c r="EN28" s="1488" t="str">
        <f>IF(ISBLANK(CQ$2),"",CQ$2)</f>
        <v>Yes</v>
      </c>
      <c r="EO28" s="1530" t="str">
        <f>IF(OR(CQ$2="J-ML",CQ$2="J-S",CQ$2="J-Z"),CQ$4,"")</f>
        <v/>
      </c>
      <c r="EP28" s="1572" t="str">
        <f>IF(EN$28="","",IF(EN$28="J-ML",1,IF(EN$28="J-S",2,IF(EN$28="J-Z",3,""))))</f>
        <v/>
      </c>
      <c r="EQ28" s="1614">
        <f>IF(OR(EP$28=1,EP$28=2,EP$28=3),CE6,0)</f>
        <v>0</v>
      </c>
    </row>
    <row r="29" spans="1:147" x14ac:dyDescent="0.2">
      <c r="EM29">
        <v>13</v>
      </c>
      <c r="EN29" s="1489" t="str">
        <f>IF(ISBLANK(CR$2),"",CR$2)</f>
        <v>Yes</v>
      </c>
      <c r="EO29" s="1531" t="str">
        <f>IF(OR(CR$2="J-ML",CR$2="J-S",CR$2="J-Z"),CR$4,"")</f>
        <v/>
      </c>
      <c r="EP29" s="1573" t="str">
        <f>IF(EN$29="","",IF(EN$29="J-ML",1,IF(EN$29="J-S",2,IF(EN$29="J-Z",3,""))))</f>
        <v/>
      </c>
      <c r="EQ29" s="1615">
        <f>IF(OR(EP$29=1,EP$29=2,EP$29=3),CE6,0)</f>
        <v>0</v>
      </c>
    </row>
    <row r="30" spans="1:147" x14ac:dyDescent="0.2">
      <c r="EM30">
        <v>14</v>
      </c>
      <c r="EN30" s="1490" t="str">
        <f>IF(ISBLANK(CS$2),"",CS$2)</f>
        <v>Yes</v>
      </c>
      <c r="EO30" s="1532" t="str">
        <f>IF(OR(CS$2="J-ML",CS$2="J-S",CS$2="J-Z"),CS$4,"")</f>
        <v/>
      </c>
      <c r="EP30" s="1574" t="str">
        <f>IF(EN$30="","",IF(EN$30="J-ML",1,IF(EN$30="J-S",2,IF(EN$30="J-Z",3,""))))</f>
        <v/>
      </c>
      <c r="EQ30" s="1616">
        <f>IF(OR(EP$30=1,EP$30=2,EP$30=3),CE6,0)</f>
        <v>0</v>
      </c>
    </row>
    <row r="31" spans="1:147" x14ac:dyDescent="0.2">
      <c r="EM31">
        <v>15</v>
      </c>
      <c r="EN31" s="1491" t="str">
        <f>IF(ISBLANK(CT$2),"",CT$2)</f>
        <v>Yes</v>
      </c>
      <c r="EO31" s="1533" t="str">
        <f>IF(OR(CT$2="J-ML",CT$2="J-S",CT$2="J-Z"),CT$4,"")</f>
        <v/>
      </c>
      <c r="EP31" s="1575" t="str">
        <f>IF(EN$31="","",IF(EN$31="J-ML",1,IF(EN$31="J-S",2,IF(EN$31="J-Z",3,""))))</f>
        <v/>
      </c>
      <c r="EQ31" s="1617">
        <f>IF(OR(EP$31=1,EP$31=2,EP$31=3),CE6,0)</f>
        <v>0</v>
      </c>
    </row>
    <row r="32" spans="1:147" x14ac:dyDescent="0.2">
      <c r="EM32">
        <v>16</v>
      </c>
      <c r="EN32" s="1492" t="str">
        <f>IF(ISBLANK(CU$2),"",CU$2)</f>
        <v>Yes</v>
      </c>
      <c r="EO32" s="1534" t="str">
        <f>IF(OR(CU$2="J-ML",CU$2="J-S",CU$2="J-Z"),CU$4,"")</f>
        <v/>
      </c>
      <c r="EP32" s="1576" t="str">
        <f>IF(EN$32="","",IF(EN$32="J-ML",1,IF(EN$32="J-S",2,IF(EN$32="J-Z",3,""))))</f>
        <v/>
      </c>
      <c r="EQ32" s="1618">
        <f>IF(OR(EP$32=1,EP$32=2,EP$32=3),CE6,0)</f>
        <v>0</v>
      </c>
    </row>
    <row r="33" spans="143:147" x14ac:dyDescent="0.2">
      <c r="EM33">
        <v>17</v>
      </c>
      <c r="EN33" s="1493" t="str">
        <f>IF(ISBLANK(CV$2),"",CV$2)</f>
        <v>Yes</v>
      </c>
      <c r="EO33" s="1535" t="str">
        <f>IF(OR(CV$2="J-ML",CV$2="J-S",CV$2="J-Z"),CV$4,"")</f>
        <v/>
      </c>
      <c r="EP33" s="1577" t="str">
        <f>IF(EN$33="","",IF(EN$33="J-ML",1,IF(EN$33="J-S",2,IF(EN$33="J-Z",3,""))))</f>
        <v/>
      </c>
      <c r="EQ33" s="1619">
        <f>IF(OR(EP$33=1,EP$33=2,EP$33=3),CE6,0)</f>
        <v>0</v>
      </c>
    </row>
    <row r="34" spans="143:147" x14ac:dyDescent="0.2">
      <c r="EM34">
        <v>18</v>
      </c>
      <c r="EN34" s="1494" t="str">
        <f>IF(ISBLANK(CW$2),"",CW$2)</f>
        <v>Yes</v>
      </c>
      <c r="EO34" s="1536" t="str">
        <f>IF(OR(CW$2="J-ML",CW$2="J-S",CW$2="J-Z"),CW$4,"")</f>
        <v/>
      </c>
      <c r="EP34" s="1578" t="str">
        <f>IF(EN$34="","",IF(EN$34="J-ML",1,IF(EN$34="J-S",2,IF(EN$34="J-Z",3,""))))</f>
        <v/>
      </c>
      <c r="EQ34" s="1620">
        <f>IF(OR(EP$34=1,EP$34=2,EP$34=3),CE6,0)</f>
        <v>0</v>
      </c>
    </row>
    <row r="35" spans="143:147" x14ac:dyDescent="0.2">
      <c r="EM35">
        <v>19</v>
      </c>
      <c r="EN35" s="1495" t="str">
        <f>IF(ISBLANK(CX$2),"",CX$2)</f>
        <v>Yes</v>
      </c>
      <c r="EO35" s="1537" t="str">
        <f>IF(OR(CX$2="J-ML",CX$2="J-S",CX$2="J-Z"),CX$4,"")</f>
        <v/>
      </c>
      <c r="EP35" s="1579" t="str">
        <f>IF(EN$35="","",IF(EN$35="J-ML",1,IF(EN$35="J-S",2,IF(EN$35="J-Z",3,""))))</f>
        <v/>
      </c>
      <c r="EQ35" s="1621">
        <f>IF(OR(EP$35=1,EP$35=2,EP$35=3),CE6,0)</f>
        <v>0</v>
      </c>
    </row>
    <row r="36" spans="143:147" x14ac:dyDescent="0.2">
      <c r="EM36">
        <v>20</v>
      </c>
      <c r="EN36" s="1496" t="str">
        <f>IF(ISBLANK(CY$2),"",CY$2)</f>
        <v>Yes</v>
      </c>
      <c r="EO36" s="1538" t="str">
        <f>IF(OR(CY$2="J-ML",CY$2="J-S",CY$2="J-Z"),CY$4,"")</f>
        <v/>
      </c>
      <c r="EP36" s="1580" t="str">
        <f>IF(EN$36="","",IF(EN$36="J-ML",1,IF(EN$36="J-S",2,IF(EN$36="J-Z",3,""))))</f>
        <v/>
      </c>
      <c r="EQ36" s="1622">
        <f>IF(OR(EP$36=1,EP$36=2,EP$36=3),CE6,0)</f>
        <v>0</v>
      </c>
    </row>
    <row r="37" spans="143:147" x14ac:dyDescent="0.2">
      <c r="EM37">
        <v>21</v>
      </c>
      <c r="EN37" s="1497" t="str">
        <f>IF(ISBLANK(CZ$2),"",CZ$2)</f>
        <v>Yes</v>
      </c>
      <c r="EO37" s="1539" t="str">
        <f>IF(OR(CZ$2="J-ML",CZ$2="J-S",CZ$2="J-Z"),CZ$4,"")</f>
        <v/>
      </c>
      <c r="EP37" s="1581" t="str">
        <f>IF(EN$37="","",IF(EN$37="J-ML",1,IF(EN$37="J-S",2,IF(EN$37="J-Z",3,""))))</f>
        <v/>
      </c>
      <c r="EQ37" s="1623">
        <f>IF(OR(EP$37=1,EP$37=2,EP$37=3),CE6,0)</f>
        <v>0</v>
      </c>
    </row>
    <row r="38" spans="143:147" x14ac:dyDescent="0.2">
      <c r="EM38">
        <v>22</v>
      </c>
      <c r="EN38" s="1498" t="str">
        <f>IF(ISBLANK(DA$2),"",DA$2)</f>
        <v>Yes</v>
      </c>
      <c r="EO38" s="1540" t="str">
        <f>IF(OR(DA$2="J-ML",DA$2="J-S",DA$2="J-Z"),DA$4,"")</f>
        <v/>
      </c>
      <c r="EP38" s="1582" t="str">
        <f>IF(EN$38="","",IF(EN$38="J-ML",1,IF(EN$38="J-S",2,IF(EN$38="J-Z",3,""))))</f>
        <v/>
      </c>
      <c r="EQ38" s="1624">
        <f>IF(OR(EP$38=1,EP$38=2,EP$38=3),CE6,0)</f>
        <v>0</v>
      </c>
    </row>
    <row r="39" spans="143:147" x14ac:dyDescent="0.2">
      <c r="EM39">
        <v>23</v>
      </c>
      <c r="EN39" s="1499" t="str">
        <f>IF(ISBLANK(DB$2),"",DB$2)</f>
        <v>Yes</v>
      </c>
      <c r="EO39" s="1541" t="str">
        <f>IF(OR(DB$2="J-ML",DB$2="J-S",DB$2="J-Z"),DB$4,"")</f>
        <v/>
      </c>
      <c r="EP39" s="1583" t="str">
        <f>IF(EN$39="","",IF(EN$39="J-ML",1,IF(EN$39="J-S",2,IF(EN$39="J-Z",3,""))))</f>
        <v/>
      </c>
      <c r="EQ39" s="1625">
        <f>IF(OR(EP$39=1,EP$39=2,EP$39=3),CE6,0)</f>
        <v>0</v>
      </c>
    </row>
    <row r="40" spans="143:147" x14ac:dyDescent="0.2">
      <c r="EM40">
        <v>24</v>
      </c>
      <c r="EN40" s="1500" t="str">
        <f>IF(ISBLANK(DC$2),"",DC$2)</f>
        <v>Yes</v>
      </c>
      <c r="EO40" s="1542" t="str">
        <f>IF(OR(DC$2="J-ML",DC$2="J-S",DC$2="J-Z"),DC$4,"")</f>
        <v/>
      </c>
      <c r="EP40" s="1584" t="str">
        <f>IF(EN$40="","",IF(EN$40="J-ML",1,IF(EN$40="J-S",2,IF(EN$40="J-Z",3,""))))</f>
        <v/>
      </c>
      <c r="EQ40" s="1626">
        <f>IF(OR(EP$40=1,EP$40=2,EP$40=3),CE6,0)</f>
        <v>0</v>
      </c>
    </row>
    <row r="41" spans="143:147" x14ac:dyDescent="0.2">
      <c r="EM41">
        <v>25</v>
      </c>
      <c r="EN41" s="1501" t="str">
        <f>IF(ISBLANK(DD$2),"",DD$2)</f>
        <v>Yes</v>
      </c>
      <c r="EO41" s="1543" t="str">
        <f>IF(OR(DD$2="J-ML",DD$2="J-S",DD$2="J-Z"),DD$4,"")</f>
        <v/>
      </c>
      <c r="EP41" s="1585" t="str">
        <f>IF(EN$41="","",IF(EN$41="J-ML",1,IF(EN$41="J-S",2,IF(EN$41="J-Z",3,""))))</f>
        <v/>
      </c>
      <c r="EQ41" s="1627">
        <f>IF(OR(EP$41=1,EP$41=2,EP$41=3),CE6,0)</f>
        <v>0</v>
      </c>
    </row>
    <row r="42" spans="143:147" x14ac:dyDescent="0.2">
      <c r="EM42">
        <v>26</v>
      </c>
      <c r="EN42" s="1502" t="str">
        <f>IF(ISBLANK(DE$2),"",DE$2)</f>
        <v>Yes</v>
      </c>
      <c r="EO42" s="1544" t="str">
        <f>IF(OR(DE$2="J-ML",DE$2="J-S",DE$2="J-Z"),DE$4,"")</f>
        <v/>
      </c>
      <c r="EP42" s="1586" t="str">
        <f>IF(EN$42="","",IF(EN$42="J-ML",1,IF(EN$42="J-S",2,IF(EN$42="J-Z",3,""))))</f>
        <v/>
      </c>
      <c r="EQ42" s="1628">
        <f>IF(OR(EP$42=1,EP$42=2,EP$42=3),CE6,0)</f>
        <v>0</v>
      </c>
    </row>
    <row r="43" spans="143:147" x14ac:dyDescent="0.2">
      <c r="EM43">
        <v>27</v>
      </c>
      <c r="EN43" s="1503" t="str">
        <f>IF(ISBLANK(DF$2),"",DF$2)</f>
        <v>Yes</v>
      </c>
      <c r="EO43" s="1545" t="str">
        <f>IF(OR(DF$2="J-ML",DF$2="J-S",DF$2="J-Z"),DF$4,"")</f>
        <v/>
      </c>
      <c r="EP43" s="1587" t="str">
        <f>IF(EN$43="","",IF(EN$43="J-ML",1,IF(EN$43="J-S",2,IF(EN$43="J-Z",3,""))))</f>
        <v/>
      </c>
      <c r="EQ43" s="1629">
        <f>IF(OR(EP$43=1,EP$43=2,EP$43=3),CE6,0)</f>
        <v>0</v>
      </c>
    </row>
    <row r="44" spans="143:147" x14ac:dyDescent="0.2">
      <c r="EM44">
        <v>28</v>
      </c>
      <c r="EN44" s="1504" t="str">
        <f>IF(ISBLANK(DG$2),"",DG$2)</f>
        <v>Yes</v>
      </c>
      <c r="EO44" s="1546" t="str">
        <f>IF(OR(DG$2="J-ML",DG$2="J-S",DG$2="J-Z"),DG$4,"")</f>
        <v/>
      </c>
      <c r="EP44" s="1588" t="str">
        <f>IF(EN$44="","",IF(EN$44="J-ML",1,IF(EN$44="J-S",2,IF(EN$44="J-Z",3,""))))</f>
        <v/>
      </c>
      <c r="EQ44" s="1630">
        <f>IF(OR(EP$44=1,EP$44=2,EP$44=3),CE6,0)</f>
        <v>0</v>
      </c>
    </row>
    <row r="45" spans="143:147" x14ac:dyDescent="0.2">
      <c r="EM45">
        <v>29</v>
      </c>
      <c r="EN45" s="1505" t="str">
        <f>IF(ISBLANK(DH$2),"",DH$2)</f>
        <v>Yes</v>
      </c>
      <c r="EO45" s="1547" t="str">
        <f>IF(OR(DH$2="J-ML",DH$2="J-S",DH$2="J-Z"),DH$4,"")</f>
        <v/>
      </c>
      <c r="EP45" s="1589" t="str">
        <f>IF(EN$45="","",IF(EN$45="J-ML",1,IF(EN$45="J-S",2,IF(EN$45="J-Z",3,""))))</f>
        <v/>
      </c>
      <c r="EQ45" s="1631">
        <f>IF(OR(EP$45=1,EP$45=2,EP$45=3),CE6,0)</f>
        <v>0</v>
      </c>
    </row>
    <row r="46" spans="143:147" x14ac:dyDescent="0.2">
      <c r="EM46">
        <v>30</v>
      </c>
      <c r="EN46" s="1506" t="str">
        <f>IF(ISBLANK(DI$2),"",DI$2)</f>
        <v>Yes</v>
      </c>
      <c r="EO46" s="1548" t="str">
        <f>IF(OR(DI$2="J-ML",DI$2="J-S",DI$2="J-Z"),DI$4,"")</f>
        <v/>
      </c>
      <c r="EP46" s="1590" t="str">
        <f>IF(EN$46="","",IF(EN$46="J-ML",1,IF(EN$46="J-S",2,IF(EN$46="J-Z",3,""))))</f>
        <v/>
      </c>
      <c r="EQ46" s="1632">
        <f>IF(OR(EP$46=1,EP$46=2,EP$46=3),CE6,0)</f>
        <v>0</v>
      </c>
    </row>
    <row r="47" spans="143:147" x14ac:dyDescent="0.2">
      <c r="EM47">
        <v>31</v>
      </c>
      <c r="EN47" s="1507" t="str">
        <f>IF(ISBLANK(DJ$2),"",DJ$2)</f>
        <v>Yes</v>
      </c>
      <c r="EO47" s="1549" t="str">
        <f>IF(OR(DJ$2="J-ML",DJ$2="J-S",DJ$2="J-Z"),DJ$4,"")</f>
        <v/>
      </c>
      <c r="EP47" s="1591" t="str">
        <f>IF(EN$47="","",IF(EN$47="J-ML",1,IF(EN$47="J-S",2,IF(EN$47="J-Z",3,""))))</f>
        <v/>
      </c>
      <c r="EQ47" s="1633">
        <f>IF(OR(EP$47=1,EP$47=2,EP$47=3),CE6,0)</f>
        <v>0</v>
      </c>
    </row>
    <row r="48" spans="143:147" x14ac:dyDescent="0.2">
      <c r="EM48">
        <v>32</v>
      </c>
      <c r="EN48" s="1508" t="str">
        <f>IF(ISBLANK(DK$2),"",DK$2)</f>
        <v>Yes</v>
      </c>
      <c r="EO48" s="1550" t="str">
        <f>IF(OR(DK$2="J-ML",DK$2="J-S",DK$2="J-Z"),DK$4,"")</f>
        <v/>
      </c>
      <c r="EP48" s="1592" t="str">
        <f>IF(EN$48="","",IF(EN$48="J-ML",1,IF(EN$48="J-S",2,IF(EN$48="J-Z",3,""))))</f>
        <v/>
      </c>
      <c r="EQ48" s="1634">
        <f>IF(OR(EP$48=1,EP$48=2,EP$48=3),CE6,0)</f>
        <v>0</v>
      </c>
    </row>
    <row r="49" spans="143:147" x14ac:dyDescent="0.2">
      <c r="EM49">
        <v>33</v>
      </c>
      <c r="EN49" s="1509" t="str">
        <f>IF(ISBLANK(DL$2),"",DL$2)</f>
        <v>Yes</v>
      </c>
      <c r="EO49" s="1551" t="str">
        <f>IF(OR(DL$2="J-ML",DL$2="J-S",DL$2="J-Z"),DL$4,"")</f>
        <v/>
      </c>
      <c r="EP49" s="1593" t="str">
        <f>IF(EN$49="","",IF(EN$49="J-ML",1,IF(EN$49="J-S",2,IF(EN$49="J-Z",3,""))))</f>
        <v/>
      </c>
      <c r="EQ49" s="1635">
        <f>IF(OR(EP$49=1,EP$49=2,EP$49=3),CE6,0)</f>
        <v>0</v>
      </c>
    </row>
    <row r="50" spans="143:147" x14ac:dyDescent="0.2">
      <c r="EM50">
        <v>34</v>
      </c>
      <c r="EN50" s="1510" t="str">
        <f>IF(ISBLANK(DM$2),"",DM$2)</f>
        <v>Yes</v>
      </c>
      <c r="EO50" s="1552" t="str">
        <f>IF(OR(DM$2="J-ML",DM$2="J-S",DM$2="J-Z"),DM$4,"")</f>
        <v/>
      </c>
      <c r="EP50" s="1594" t="str">
        <f>IF(EN$50="","",IF(EN$50="J-ML",1,IF(EN$50="J-S",2,IF(EN$50="J-Z",3,""))))</f>
        <v/>
      </c>
      <c r="EQ50" s="1636">
        <f>IF(OR(EP$50=1,EP$50=2,EP$50=3),CE6,0)</f>
        <v>0</v>
      </c>
    </row>
    <row r="51" spans="143:147" x14ac:dyDescent="0.2">
      <c r="EM51">
        <v>35</v>
      </c>
      <c r="EN51" s="1511" t="str">
        <f>IF(ISBLANK(DN$2),"",DN$2)</f>
        <v>Yes</v>
      </c>
      <c r="EO51" s="1553" t="str">
        <f>IF(OR(DN$2="J-ML",DN$2="J-S",DN$2="J-Z"),DN$4,"")</f>
        <v/>
      </c>
      <c r="EP51" s="1595" t="str">
        <f>IF(EN$51="","",IF(EN$51="J-ML",1,IF(EN$51="J-S",2,IF(EN$51="J-Z",3,""))))</f>
        <v/>
      </c>
      <c r="EQ51" s="1637">
        <f>IF(OR(EP$51=1,EP$51=2,EP$51=3),CE6,0)</f>
        <v>0</v>
      </c>
    </row>
    <row r="52" spans="143:147" x14ac:dyDescent="0.2">
      <c r="EM52">
        <v>36</v>
      </c>
      <c r="EN52" s="1512" t="str">
        <f>IF(ISBLANK(DO$2),"",DO$2)</f>
        <v>Yes</v>
      </c>
      <c r="EO52" s="1554" t="str">
        <f>IF(OR(DO$2="J-ML",DO$2="J-S",DO$2="J-Z"),DO$4,"")</f>
        <v/>
      </c>
      <c r="EP52" s="1596" t="str">
        <f>IF(EN$52="","",IF(EN$52="J-ML",1,IF(EN$52="J-S",2,IF(EN$52="J-Z",3,""))))</f>
        <v/>
      </c>
      <c r="EQ52" s="1638">
        <f>IF(OR(EP$52=1,EP$52=2,EP$52=3),CE6,0)</f>
        <v>0</v>
      </c>
    </row>
    <row r="53" spans="143:147" x14ac:dyDescent="0.2">
      <c r="EM53">
        <v>37</v>
      </c>
      <c r="EN53" s="1513" t="str">
        <f>IF(ISBLANK(DP$2),"",DP$2)</f>
        <v>Yes</v>
      </c>
      <c r="EO53" s="1555" t="str">
        <f>IF(OR(DP$2="J-ML",DP$2="J-S",DP$2="J-Z"),DP$4,"")</f>
        <v/>
      </c>
      <c r="EP53" s="1597" t="str">
        <f>IF(EN$53="","",IF(EN$53="J-ML",1,IF(EN$53="J-S",2,IF(EN$53="J-Z",3,""))))</f>
        <v/>
      </c>
      <c r="EQ53" s="1639">
        <f>IF(OR(EP$53=1,EP$53=2,EP$53=3),CE6,0)</f>
        <v>0</v>
      </c>
    </row>
    <row r="54" spans="143:147" x14ac:dyDescent="0.2">
      <c r="EM54">
        <v>38</v>
      </c>
      <c r="EN54" s="1514" t="str">
        <f>IF(ISBLANK(DQ$2),"",DQ$2)</f>
        <v>Yes</v>
      </c>
      <c r="EO54" s="1556" t="str">
        <f>IF(OR(DQ$2="J-ML",DQ$2="J-S",DQ$2="J-Z"),DQ$4,"")</f>
        <v/>
      </c>
      <c r="EP54" s="1598" t="str">
        <f>IF(EN$54="","",IF(EN$54="J-ML",1,IF(EN$54="J-S",2,IF(EN$54="J-Z",3,""))))</f>
        <v/>
      </c>
      <c r="EQ54" s="1640">
        <f>IF(OR(EP$54=1,EP$54=2,EP$54=3),CE6,0)</f>
        <v>0</v>
      </c>
    </row>
    <row r="55" spans="143:147" x14ac:dyDescent="0.2">
      <c r="EM55">
        <v>39</v>
      </c>
      <c r="EN55" s="1515" t="str">
        <f>IF(ISBLANK(DR$2),"",DR$2)</f>
        <v>Yes</v>
      </c>
      <c r="EO55" s="1557" t="str">
        <f>IF(OR(DR$2="J-ML",DR$2="J-S",DR$2="J-Z"),DR$4,"")</f>
        <v/>
      </c>
      <c r="EP55" s="1599" t="str">
        <f>IF(EN$55="","",IF(EN$55="J-ML",1,IF(EN$55="J-S",2,IF(EN$55="J-Z",3,""))))</f>
        <v/>
      </c>
      <c r="EQ55" s="1641">
        <f>IF(OR(EP$55=1,EP$55=2,EP$55=3),CE6,0)</f>
        <v>0</v>
      </c>
    </row>
    <row r="56" spans="143:147" x14ac:dyDescent="0.2">
      <c r="EM56">
        <v>40</v>
      </c>
      <c r="EN56" s="1516" t="str">
        <f>IF(ISBLANK(DS$2),"",DS$2)</f>
        <v>Yes</v>
      </c>
      <c r="EO56" s="1558" t="str">
        <f>IF(OR(DS$2="J-ML",DS$2="J-S",DS$2="J-Z"),DS$4,"")</f>
        <v/>
      </c>
      <c r="EP56" s="1600" t="str">
        <f>IF(EN$56="","",IF(EN$56="J-ML",1,IF(EN$56="J-S",2,IF(EN$56="J-Z",3,""))))</f>
        <v/>
      </c>
      <c r="EQ56" s="1642">
        <f>IF(OR(EP$56=1,EP$56=2,EP$56=3),CE6,0)</f>
        <v>0</v>
      </c>
    </row>
    <row r="57" spans="143:147" x14ac:dyDescent="0.2">
      <c r="EM57">
        <v>41</v>
      </c>
      <c r="EN57" s="1517" t="str">
        <f>IF(ISBLANK(DT$2),"",DT$2)</f>
        <v>Yes</v>
      </c>
      <c r="EO57" s="1559" t="str">
        <f>IF(OR(DT$2="J-ML",DT$2="J-S",DT$2="J-Z"),DT$4,"")</f>
        <v/>
      </c>
      <c r="EP57" s="1601" t="str">
        <f>IF(EN$57="","",IF(EN$57="J-ML",1,IF(EN$57="J-S",2,IF(EN$57="J-Z",3,""))))</f>
        <v/>
      </c>
      <c r="EQ57" s="1643">
        <f>IF(OR(EP$57=1,EP$57=2,EP$57=3),CE6,0)</f>
        <v>0</v>
      </c>
    </row>
  </sheetData>
  <mergeCells count="67">
    <mergeCell ref="CF1:DU1"/>
    <mergeCell ref="DW15:EB15"/>
    <mergeCell ref="EC15:EI15"/>
    <mergeCell ref="BD16:BE16"/>
    <mergeCell ref="BF16:BG16"/>
    <mergeCell ref="BK14:BY14"/>
    <mergeCell ref="BZ14:CA14"/>
    <mergeCell ref="BK15:BP15"/>
    <mergeCell ref="BQ15:BW15"/>
    <mergeCell ref="AT16:AU16"/>
    <mergeCell ref="AV16:AW16"/>
    <mergeCell ref="AX16:AY16"/>
    <mergeCell ref="AZ16:BA16"/>
    <mergeCell ref="BB16:BC16"/>
    <mergeCell ref="AH16:AI16"/>
    <mergeCell ref="AJ16:AK16"/>
    <mergeCell ref="AL16:AM16"/>
    <mergeCell ref="AN16:AO16"/>
    <mergeCell ref="AP14:BG14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AP16:AQ16"/>
    <mergeCell ref="AR16:AS16"/>
    <mergeCell ref="V16:W16"/>
    <mergeCell ref="X14:AO14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X16:Y16"/>
    <mergeCell ref="Z16:AA16"/>
    <mergeCell ref="AB16:AC16"/>
    <mergeCell ref="AD16:AE16"/>
    <mergeCell ref="AF16:AG16"/>
    <mergeCell ref="L16:M16"/>
    <mergeCell ref="N16:O16"/>
    <mergeCell ref="P16:Q16"/>
    <mergeCell ref="R16:S16"/>
    <mergeCell ref="T16:U16"/>
    <mergeCell ref="B16:C16"/>
    <mergeCell ref="D15:E15"/>
    <mergeCell ref="F13:BG13"/>
    <mergeCell ref="F14:W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F16:G16"/>
    <mergeCell ref="H16:I16"/>
    <mergeCell ref="J16:K16"/>
  </mergeCells>
  <conditionalFormatting sqref="G17">
    <cfRule dxfId="1979" operator="equal" priority="1" type="cellIs">
      <formula>"X"</formula>
    </cfRule>
  </conditionalFormatting>
  <conditionalFormatting sqref="F17">
    <cfRule dxfId="1978" operator="equal" priority="2" type="cellIs">
      <formula>"X"</formula>
    </cfRule>
  </conditionalFormatting>
  <conditionalFormatting sqref="G17">
    <cfRule dxfId="1977" operator="greaterThan" priority="3" type="cellIs">
      <formula>0</formula>
    </cfRule>
  </conditionalFormatting>
  <conditionalFormatting sqref="F17">
    <cfRule dxfId="1976" operator="greaterThan" priority="4" type="cellIs">
      <formula>ABS(G17)</formula>
    </cfRule>
  </conditionalFormatting>
  <conditionalFormatting sqref="I17">
    <cfRule dxfId="1973" operator="equal" priority="7" type="cellIs">
      <formula>"X"</formula>
    </cfRule>
  </conditionalFormatting>
  <conditionalFormatting sqref="H17">
    <cfRule dxfId="1972" operator="equal" priority="8" type="cellIs">
      <formula>"X"</formula>
    </cfRule>
  </conditionalFormatting>
  <conditionalFormatting sqref="I17">
    <cfRule dxfId="1971" operator="greaterThan" priority="9" type="cellIs">
      <formula>0</formula>
    </cfRule>
  </conditionalFormatting>
  <conditionalFormatting sqref="H17">
    <cfRule dxfId="1970" operator="greaterThan" priority="10" type="cellIs">
      <formula>ABS(I17)</formula>
    </cfRule>
  </conditionalFormatting>
  <conditionalFormatting sqref="K17">
    <cfRule dxfId="1967" operator="equal" priority="13" type="cellIs">
      <formula>"X"</formula>
    </cfRule>
  </conditionalFormatting>
  <conditionalFormatting sqref="J17">
    <cfRule dxfId="1966" operator="equal" priority="14" type="cellIs">
      <formula>"X"</formula>
    </cfRule>
  </conditionalFormatting>
  <conditionalFormatting sqref="K17">
    <cfRule dxfId="1965" operator="greaterThan" priority="15" type="cellIs">
      <formula>0</formula>
    </cfRule>
  </conditionalFormatting>
  <conditionalFormatting sqref="J17">
    <cfRule dxfId="1964" operator="greaterThan" priority="16" type="cellIs">
      <formula>ABS(K17)</formula>
    </cfRule>
  </conditionalFormatting>
  <conditionalFormatting sqref="M17">
    <cfRule dxfId="1961" operator="equal" priority="19" type="cellIs">
      <formula>"X"</formula>
    </cfRule>
  </conditionalFormatting>
  <conditionalFormatting sqref="L17">
    <cfRule dxfId="1960" operator="equal" priority="20" type="cellIs">
      <formula>"X"</formula>
    </cfRule>
  </conditionalFormatting>
  <conditionalFormatting sqref="M17">
    <cfRule dxfId="1959" operator="greaterThan" priority="21" type="cellIs">
      <formula>0</formula>
    </cfRule>
  </conditionalFormatting>
  <conditionalFormatting sqref="L17">
    <cfRule dxfId="1958" operator="greaterThan" priority="22" type="cellIs">
      <formula>ABS(M17)</formula>
    </cfRule>
  </conditionalFormatting>
  <conditionalFormatting sqref="O17">
    <cfRule dxfId="1955" operator="equal" priority="25" type="cellIs">
      <formula>"X"</formula>
    </cfRule>
  </conditionalFormatting>
  <conditionalFormatting sqref="N17">
    <cfRule dxfId="1954" operator="equal" priority="26" type="cellIs">
      <formula>"X"</formula>
    </cfRule>
  </conditionalFormatting>
  <conditionalFormatting sqref="O17">
    <cfRule dxfId="1953" operator="greaterThan" priority="27" type="cellIs">
      <formula>0</formula>
    </cfRule>
  </conditionalFormatting>
  <conditionalFormatting sqref="N17">
    <cfRule dxfId="1952" operator="greaterThan" priority="28" type="cellIs">
      <formula>ABS(O17)</formula>
    </cfRule>
  </conditionalFormatting>
  <conditionalFormatting sqref="Q17">
    <cfRule dxfId="1949" operator="equal" priority="31" type="cellIs">
      <formula>"X"</formula>
    </cfRule>
  </conditionalFormatting>
  <conditionalFormatting sqref="P17">
    <cfRule dxfId="1948" operator="equal" priority="32" type="cellIs">
      <formula>"X"</formula>
    </cfRule>
  </conditionalFormatting>
  <conditionalFormatting sqref="Q17">
    <cfRule dxfId="1947" operator="greaterThan" priority="33" type="cellIs">
      <formula>0</formula>
    </cfRule>
  </conditionalFormatting>
  <conditionalFormatting sqref="P17">
    <cfRule dxfId="1946" operator="greaterThan" priority="34" type="cellIs">
      <formula>ABS(Q17)</formula>
    </cfRule>
  </conditionalFormatting>
  <conditionalFormatting sqref="S17">
    <cfRule dxfId="1943" operator="equal" priority="37" type="cellIs">
      <formula>"X"</formula>
    </cfRule>
  </conditionalFormatting>
  <conditionalFormatting sqref="R17">
    <cfRule dxfId="1942" operator="equal" priority="38" type="cellIs">
      <formula>"X"</formula>
    </cfRule>
  </conditionalFormatting>
  <conditionalFormatting sqref="S17">
    <cfRule dxfId="1941" operator="greaterThan" priority="39" type="cellIs">
      <formula>0</formula>
    </cfRule>
  </conditionalFormatting>
  <conditionalFormatting sqref="R17">
    <cfRule dxfId="1940" operator="greaterThan" priority="40" type="cellIs">
      <formula>ABS(S17)</formula>
    </cfRule>
  </conditionalFormatting>
  <conditionalFormatting sqref="U17">
    <cfRule dxfId="1937" operator="equal" priority="43" type="cellIs">
      <formula>"X"</formula>
    </cfRule>
  </conditionalFormatting>
  <conditionalFormatting sqref="T17">
    <cfRule dxfId="1936" operator="equal" priority="44" type="cellIs">
      <formula>"X"</formula>
    </cfRule>
  </conditionalFormatting>
  <conditionalFormatting sqref="U17">
    <cfRule dxfId="1935" operator="greaterThan" priority="45" type="cellIs">
      <formula>0</formula>
    </cfRule>
  </conditionalFormatting>
  <conditionalFormatting sqref="T17">
    <cfRule dxfId="1934" operator="greaterThan" priority="46" type="cellIs">
      <formula>ABS(U17)</formula>
    </cfRule>
  </conditionalFormatting>
  <conditionalFormatting sqref="W17">
    <cfRule dxfId="1931" operator="equal" priority="49" type="cellIs">
      <formula>"X"</formula>
    </cfRule>
  </conditionalFormatting>
  <conditionalFormatting sqref="V17">
    <cfRule dxfId="1930" operator="equal" priority="50" type="cellIs">
      <formula>"X"</formula>
    </cfRule>
  </conditionalFormatting>
  <conditionalFormatting sqref="W17">
    <cfRule dxfId="1929" operator="greaterThan" priority="51" type="cellIs">
      <formula>0</formula>
    </cfRule>
  </conditionalFormatting>
  <conditionalFormatting sqref="V17">
    <cfRule dxfId="1928" operator="greaterThan" priority="52" type="cellIs">
      <formula>ABS(W17)</formula>
    </cfRule>
  </conditionalFormatting>
  <conditionalFormatting sqref="Y17">
    <cfRule dxfId="1925" operator="equal" priority="55" type="cellIs">
      <formula>"X"</formula>
    </cfRule>
  </conditionalFormatting>
  <conditionalFormatting sqref="X17">
    <cfRule dxfId="1924" operator="equal" priority="56" type="cellIs">
      <formula>"X"</formula>
    </cfRule>
  </conditionalFormatting>
  <conditionalFormatting sqref="Y17">
    <cfRule dxfId="1923" operator="greaterThan" priority="57" type="cellIs">
      <formula>0</formula>
    </cfRule>
  </conditionalFormatting>
  <conditionalFormatting sqref="X17">
    <cfRule dxfId="1922" operator="greaterThan" priority="58" type="cellIs">
      <formula>ABS(Y17)</formula>
    </cfRule>
  </conditionalFormatting>
  <conditionalFormatting sqref="AA17">
    <cfRule dxfId="1919" operator="equal" priority="61" type="cellIs">
      <formula>"X"</formula>
    </cfRule>
  </conditionalFormatting>
  <conditionalFormatting sqref="Z17">
    <cfRule dxfId="1918" operator="equal" priority="62" type="cellIs">
      <formula>"X"</formula>
    </cfRule>
  </conditionalFormatting>
  <conditionalFormatting sqref="AA17">
    <cfRule dxfId="1917" operator="greaterThan" priority="63" type="cellIs">
      <formula>0</formula>
    </cfRule>
  </conditionalFormatting>
  <conditionalFormatting sqref="Z17">
    <cfRule dxfId="1916" operator="greaterThan" priority="64" type="cellIs">
      <formula>ABS(AA17)</formula>
    </cfRule>
  </conditionalFormatting>
  <conditionalFormatting sqref="AC17">
    <cfRule dxfId="1913" operator="equal" priority="67" type="cellIs">
      <formula>"X"</formula>
    </cfRule>
  </conditionalFormatting>
  <conditionalFormatting sqref="AB17">
    <cfRule dxfId="1912" operator="equal" priority="68" type="cellIs">
      <formula>"X"</formula>
    </cfRule>
  </conditionalFormatting>
  <conditionalFormatting sqref="AC17">
    <cfRule dxfId="1911" operator="greaterThan" priority="69" type="cellIs">
      <formula>0</formula>
    </cfRule>
  </conditionalFormatting>
  <conditionalFormatting sqref="AB17">
    <cfRule dxfId="1910" operator="greaterThan" priority="70" type="cellIs">
      <formula>ABS(AC17)</formula>
    </cfRule>
  </conditionalFormatting>
  <conditionalFormatting sqref="AE17">
    <cfRule dxfId="1907" operator="equal" priority="73" type="cellIs">
      <formula>"X"</formula>
    </cfRule>
  </conditionalFormatting>
  <conditionalFormatting sqref="AD17">
    <cfRule dxfId="1906" operator="equal" priority="74" type="cellIs">
      <formula>"X"</formula>
    </cfRule>
  </conditionalFormatting>
  <conditionalFormatting sqref="AE17">
    <cfRule dxfId="1905" operator="greaterThan" priority="75" type="cellIs">
      <formula>0</formula>
    </cfRule>
  </conditionalFormatting>
  <conditionalFormatting sqref="AD17">
    <cfRule dxfId="1904" operator="greaterThan" priority="76" type="cellIs">
      <formula>ABS(AE17)</formula>
    </cfRule>
  </conditionalFormatting>
  <conditionalFormatting sqref="AG17">
    <cfRule dxfId="1901" operator="equal" priority="79" type="cellIs">
      <formula>"X"</formula>
    </cfRule>
  </conditionalFormatting>
  <conditionalFormatting sqref="AF17">
    <cfRule dxfId="1900" operator="equal" priority="80" type="cellIs">
      <formula>"X"</formula>
    </cfRule>
  </conditionalFormatting>
  <conditionalFormatting sqref="AG17">
    <cfRule dxfId="1899" operator="greaterThan" priority="81" type="cellIs">
      <formula>0</formula>
    </cfRule>
  </conditionalFormatting>
  <conditionalFormatting sqref="AF17">
    <cfRule dxfId="1898" operator="greaterThan" priority="82" type="cellIs">
      <formula>ABS(AG17)</formula>
    </cfRule>
  </conditionalFormatting>
  <conditionalFormatting sqref="AI17">
    <cfRule dxfId="1895" operator="equal" priority="85" type="cellIs">
      <formula>"X"</formula>
    </cfRule>
  </conditionalFormatting>
  <conditionalFormatting sqref="AH17">
    <cfRule dxfId="1894" operator="equal" priority="86" type="cellIs">
      <formula>"X"</formula>
    </cfRule>
  </conditionalFormatting>
  <conditionalFormatting sqref="AI17">
    <cfRule dxfId="1893" operator="greaterThan" priority="87" type="cellIs">
      <formula>0</formula>
    </cfRule>
  </conditionalFormatting>
  <conditionalFormatting sqref="AH17">
    <cfRule dxfId="1892" operator="greaterThan" priority="88" type="cellIs">
      <formula>ABS(AI17)</formula>
    </cfRule>
  </conditionalFormatting>
  <conditionalFormatting sqref="AK17">
    <cfRule dxfId="1889" operator="equal" priority="91" type="cellIs">
      <formula>"X"</formula>
    </cfRule>
  </conditionalFormatting>
  <conditionalFormatting sqref="AJ17">
    <cfRule dxfId="1888" operator="equal" priority="92" type="cellIs">
      <formula>"X"</formula>
    </cfRule>
  </conditionalFormatting>
  <conditionalFormatting sqref="AK17">
    <cfRule dxfId="1887" operator="greaterThan" priority="93" type="cellIs">
      <formula>0</formula>
    </cfRule>
  </conditionalFormatting>
  <conditionalFormatting sqref="AJ17">
    <cfRule dxfId="1886" operator="greaterThan" priority="94" type="cellIs">
      <formula>ABS(AK17)</formula>
    </cfRule>
  </conditionalFormatting>
  <conditionalFormatting sqref="AM17">
    <cfRule dxfId="1883" operator="equal" priority="97" type="cellIs">
      <formula>"X"</formula>
    </cfRule>
  </conditionalFormatting>
  <conditionalFormatting sqref="AL17">
    <cfRule dxfId="1882" operator="equal" priority="98" type="cellIs">
      <formula>"X"</formula>
    </cfRule>
  </conditionalFormatting>
  <conditionalFormatting sqref="AM17">
    <cfRule dxfId="1881" operator="greaterThan" priority="99" type="cellIs">
      <formula>0</formula>
    </cfRule>
  </conditionalFormatting>
  <conditionalFormatting sqref="AL17">
    <cfRule dxfId="1880" operator="greaterThan" priority="100" type="cellIs">
      <formula>ABS(AM17)</formula>
    </cfRule>
  </conditionalFormatting>
  <conditionalFormatting sqref="AO17">
    <cfRule dxfId="1877" operator="equal" priority="103" type="cellIs">
      <formula>"X"</formula>
    </cfRule>
  </conditionalFormatting>
  <conditionalFormatting sqref="AN17">
    <cfRule dxfId="1876" operator="equal" priority="104" type="cellIs">
      <formula>"X"</formula>
    </cfRule>
  </conditionalFormatting>
  <conditionalFormatting sqref="AO17">
    <cfRule dxfId="1875" operator="greaterThan" priority="105" type="cellIs">
      <formula>0</formula>
    </cfRule>
  </conditionalFormatting>
  <conditionalFormatting sqref="AN17">
    <cfRule dxfId="1874" operator="greaterThan" priority="106" type="cellIs">
      <formula>ABS(AO17)</formula>
    </cfRule>
  </conditionalFormatting>
  <conditionalFormatting sqref="AQ17">
    <cfRule dxfId="1871" operator="equal" priority="109" type="cellIs">
      <formula>"X"</formula>
    </cfRule>
  </conditionalFormatting>
  <conditionalFormatting sqref="AP17">
    <cfRule dxfId="1870" operator="equal" priority="110" type="cellIs">
      <formula>"X"</formula>
    </cfRule>
  </conditionalFormatting>
  <conditionalFormatting sqref="AQ17">
    <cfRule dxfId="1869" operator="greaterThan" priority="111" type="cellIs">
      <formula>0</formula>
    </cfRule>
  </conditionalFormatting>
  <conditionalFormatting sqref="AP17">
    <cfRule dxfId="1868" operator="greaterThan" priority="112" type="cellIs">
      <formula>ABS(AQ17)</formula>
    </cfRule>
  </conditionalFormatting>
  <conditionalFormatting sqref="AS17">
    <cfRule dxfId="1865" operator="equal" priority="115" type="cellIs">
      <formula>"X"</formula>
    </cfRule>
  </conditionalFormatting>
  <conditionalFormatting sqref="AR17">
    <cfRule dxfId="1864" operator="equal" priority="116" type="cellIs">
      <formula>"X"</formula>
    </cfRule>
  </conditionalFormatting>
  <conditionalFormatting sqref="AS17">
    <cfRule dxfId="1863" operator="greaterThan" priority="117" type="cellIs">
      <formula>0</formula>
    </cfRule>
  </conditionalFormatting>
  <conditionalFormatting sqref="AR17">
    <cfRule dxfId="1862" operator="greaterThan" priority="118" type="cellIs">
      <formula>ABS(AS17)</formula>
    </cfRule>
  </conditionalFormatting>
  <conditionalFormatting sqref="AU17">
    <cfRule dxfId="1859" operator="equal" priority="121" type="cellIs">
      <formula>"X"</formula>
    </cfRule>
  </conditionalFormatting>
  <conditionalFormatting sqref="AT17">
    <cfRule dxfId="1858" operator="equal" priority="122" type="cellIs">
      <formula>"X"</formula>
    </cfRule>
  </conditionalFormatting>
  <conditionalFormatting sqref="AU17">
    <cfRule dxfId="1857" operator="greaterThan" priority="123" type="cellIs">
      <formula>0</formula>
    </cfRule>
  </conditionalFormatting>
  <conditionalFormatting sqref="AT17">
    <cfRule dxfId="1856" operator="greaterThan" priority="124" type="cellIs">
      <formula>ABS(AU17)</formula>
    </cfRule>
  </conditionalFormatting>
  <conditionalFormatting sqref="AW17">
    <cfRule dxfId="1853" operator="equal" priority="127" type="cellIs">
      <formula>"X"</formula>
    </cfRule>
  </conditionalFormatting>
  <conditionalFormatting sqref="AV17">
    <cfRule dxfId="1852" operator="equal" priority="128" type="cellIs">
      <formula>"X"</formula>
    </cfRule>
  </conditionalFormatting>
  <conditionalFormatting sqref="AW17">
    <cfRule dxfId="1851" operator="greaterThan" priority="129" type="cellIs">
      <formula>0</formula>
    </cfRule>
  </conditionalFormatting>
  <conditionalFormatting sqref="AV17">
    <cfRule dxfId="1850" operator="greaterThan" priority="130" type="cellIs">
      <formula>ABS(AW17)</formula>
    </cfRule>
  </conditionalFormatting>
  <conditionalFormatting sqref="AY17">
    <cfRule dxfId="1847" operator="equal" priority="133" type="cellIs">
      <formula>"X"</formula>
    </cfRule>
  </conditionalFormatting>
  <conditionalFormatting sqref="AX17">
    <cfRule dxfId="1846" operator="equal" priority="134" type="cellIs">
      <formula>"X"</formula>
    </cfRule>
  </conditionalFormatting>
  <conditionalFormatting sqref="AY17">
    <cfRule dxfId="1845" operator="greaterThan" priority="135" type="cellIs">
      <formula>0</formula>
    </cfRule>
  </conditionalFormatting>
  <conditionalFormatting sqref="AX17">
    <cfRule dxfId="1844" operator="greaterThan" priority="136" type="cellIs">
      <formula>ABS(AY17)</formula>
    </cfRule>
  </conditionalFormatting>
  <conditionalFormatting sqref="BA17">
    <cfRule dxfId="1841" operator="equal" priority="139" type="cellIs">
      <formula>"X"</formula>
    </cfRule>
  </conditionalFormatting>
  <conditionalFormatting sqref="AZ17">
    <cfRule dxfId="1840" operator="equal" priority="140" type="cellIs">
      <formula>"X"</formula>
    </cfRule>
  </conditionalFormatting>
  <conditionalFormatting sqref="BA17">
    <cfRule dxfId="1839" operator="greaterThan" priority="141" type="cellIs">
      <formula>0</formula>
    </cfRule>
  </conditionalFormatting>
  <conditionalFormatting sqref="AZ17">
    <cfRule dxfId="1838" operator="greaterThan" priority="142" type="cellIs">
      <formula>ABS(BA17)</formula>
    </cfRule>
  </conditionalFormatting>
  <conditionalFormatting sqref="BC17">
    <cfRule dxfId="1835" operator="equal" priority="145" type="cellIs">
      <formula>"X"</formula>
    </cfRule>
  </conditionalFormatting>
  <conditionalFormatting sqref="BB17">
    <cfRule dxfId="1834" operator="equal" priority="146" type="cellIs">
      <formula>"X"</formula>
    </cfRule>
  </conditionalFormatting>
  <conditionalFormatting sqref="BC17">
    <cfRule dxfId="1833" operator="greaterThan" priority="147" type="cellIs">
      <formula>0</formula>
    </cfRule>
  </conditionalFormatting>
  <conditionalFormatting sqref="BB17">
    <cfRule dxfId="1832" operator="greaterThan" priority="148" type="cellIs">
      <formula>ABS(BC17)</formula>
    </cfRule>
  </conditionalFormatting>
  <conditionalFormatting sqref="BE17">
    <cfRule dxfId="1829" operator="equal" priority="151" type="cellIs">
      <formula>"X"</formula>
    </cfRule>
  </conditionalFormatting>
  <conditionalFormatting sqref="BD17">
    <cfRule dxfId="1828" operator="equal" priority="152" type="cellIs">
      <formula>"X"</formula>
    </cfRule>
  </conditionalFormatting>
  <conditionalFormatting sqref="BE17">
    <cfRule dxfId="1827" operator="greaterThan" priority="153" type="cellIs">
      <formula>0</formula>
    </cfRule>
  </conditionalFormatting>
  <conditionalFormatting sqref="BD17">
    <cfRule dxfId="1826" operator="greaterThan" priority="154" type="cellIs">
      <formula>ABS(BE17)</formula>
    </cfRule>
  </conditionalFormatting>
  <conditionalFormatting sqref="BG17">
    <cfRule dxfId="1823" operator="equal" priority="157" type="cellIs">
      <formula>"X"</formula>
    </cfRule>
  </conditionalFormatting>
  <conditionalFormatting sqref="BF17">
    <cfRule dxfId="1822" operator="equal" priority="158" type="cellIs">
      <formula>"X"</formula>
    </cfRule>
  </conditionalFormatting>
  <conditionalFormatting sqref="BG17">
    <cfRule dxfId="1821" operator="greaterThan" priority="159" type="cellIs">
      <formula>0</formula>
    </cfRule>
  </conditionalFormatting>
  <conditionalFormatting sqref="BF17">
    <cfRule dxfId="1820" operator="greaterThan" priority="160" type="cellIs">
      <formula>ABS(BG17)</formula>
    </cfRule>
  </conditionalFormatting>
  <conditionalFormatting sqref="G18">
    <cfRule dxfId="1817" operator="equal" priority="163" type="cellIs">
      <formula>"X"</formula>
    </cfRule>
  </conditionalFormatting>
  <conditionalFormatting sqref="F18">
    <cfRule dxfId="1816" operator="equal" priority="164" type="cellIs">
      <formula>"X"</formula>
    </cfRule>
  </conditionalFormatting>
  <conditionalFormatting sqref="G18">
    <cfRule dxfId="1815" operator="greaterThan" priority="165" type="cellIs">
      <formula>0</formula>
    </cfRule>
  </conditionalFormatting>
  <conditionalFormatting sqref="F18">
    <cfRule dxfId="1814" operator="greaterThan" priority="166" type="cellIs">
      <formula>ABS(G18)</formula>
    </cfRule>
  </conditionalFormatting>
  <conditionalFormatting sqref="I18">
    <cfRule dxfId="1811" operator="equal" priority="169" type="cellIs">
      <formula>"X"</formula>
    </cfRule>
  </conditionalFormatting>
  <conditionalFormatting sqref="H18">
    <cfRule dxfId="1810" operator="equal" priority="170" type="cellIs">
      <formula>"X"</formula>
    </cfRule>
  </conditionalFormatting>
  <conditionalFormatting sqref="I18">
    <cfRule dxfId="1809" operator="greaterThan" priority="171" type="cellIs">
      <formula>0</formula>
    </cfRule>
  </conditionalFormatting>
  <conditionalFormatting sqref="H18">
    <cfRule dxfId="1808" operator="greaterThan" priority="172" type="cellIs">
      <formula>ABS(I18)</formula>
    </cfRule>
  </conditionalFormatting>
  <conditionalFormatting sqref="K18">
    <cfRule dxfId="1805" operator="equal" priority="175" type="cellIs">
      <formula>"X"</formula>
    </cfRule>
  </conditionalFormatting>
  <conditionalFormatting sqref="J18">
    <cfRule dxfId="1804" operator="equal" priority="176" type="cellIs">
      <formula>"X"</formula>
    </cfRule>
  </conditionalFormatting>
  <conditionalFormatting sqref="K18">
    <cfRule dxfId="1803" operator="greaterThan" priority="177" type="cellIs">
      <formula>0</formula>
    </cfRule>
  </conditionalFormatting>
  <conditionalFormatting sqref="J18">
    <cfRule dxfId="1802" operator="greaterThan" priority="178" type="cellIs">
      <formula>ABS(K18)</formula>
    </cfRule>
  </conditionalFormatting>
  <conditionalFormatting sqref="M18">
    <cfRule dxfId="1799" operator="equal" priority="181" type="cellIs">
      <formula>"X"</formula>
    </cfRule>
  </conditionalFormatting>
  <conditionalFormatting sqref="L18">
    <cfRule dxfId="1798" operator="equal" priority="182" type="cellIs">
      <formula>"X"</formula>
    </cfRule>
  </conditionalFormatting>
  <conditionalFormatting sqref="M18">
    <cfRule dxfId="1797" operator="greaterThan" priority="183" type="cellIs">
      <formula>0</formula>
    </cfRule>
  </conditionalFormatting>
  <conditionalFormatting sqref="L18">
    <cfRule dxfId="1796" operator="greaterThan" priority="184" type="cellIs">
      <formula>ABS(M18)</formula>
    </cfRule>
  </conditionalFormatting>
  <conditionalFormatting sqref="O18">
    <cfRule dxfId="1793" operator="equal" priority="187" type="cellIs">
      <formula>"X"</formula>
    </cfRule>
  </conditionalFormatting>
  <conditionalFormatting sqref="N18">
    <cfRule dxfId="1792" operator="equal" priority="188" type="cellIs">
      <formula>"X"</formula>
    </cfRule>
  </conditionalFormatting>
  <conditionalFormatting sqref="O18">
    <cfRule dxfId="1791" operator="greaterThan" priority="189" type="cellIs">
      <formula>0</formula>
    </cfRule>
  </conditionalFormatting>
  <conditionalFormatting sqref="N18">
    <cfRule dxfId="1790" operator="greaterThan" priority="190" type="cellIs">
      <formula>ABS(O18)</formula>
    </cfRule>
  </conditionalFormatting>
  <conditionalFormatting sqref="Q18">
    <cfRule dxfId="1787" operator="equal" priority="193" type="cellIs">
      <formula>"X"</formula>
    </cfRule>
  </conditionalFormatting>
  <conditionalFormatting sqref="P18">
    <cfRule dxfId="1786" operator="equal" priority="194" type="cellIs">
      <formula>"X"</formula>
    </cfRule>
  </conditionalFormatting>
  <conditionalFormatting sqref="Q18">
    <cfRule dxfId="1785" operator="greaterThan" priority="195" type="cellIs">
      <formula>0</formula>
    </cfRule>
  </conditionalFormatting>
  <conditionalFormatting sqref="P18">
    <cfRule dxfId="1784" operator="greaterThan" priority="196" type="cellIs">
      <formula>ABS(Q18)</formula>
    </cfRule>
  </conditionalFormatting>
  <conditionalFormatting sqref="S18">
    <cfRule dxfId="1781" operator="equal" priority="199" type="cellIs">
      <formula>"X"</formula>
    </cfRule>
  </conditionalFormatting>
  <conditionalFormatting sqref="R18">
    <cfRule dxfId="1780" operator="equal" priority="200" type="cellIs">
      <formula>"X"</formula>
    </cfRule>
  </conditionalFormatting>
  <conditionalFormatting sqref="S18">
    <cfRule dxfId="1779" operator="greaterThan" priority="201" type="cellIs">
      <formula>0</formula>
    </cfRule>
  </conditionalFormatting>
  <conditionalFormatting sqref="R18">
    <cfRule dxfId="1778" operator="greaterThan" priority="202" type="cellIs">
      <formula>ABS(S18)</formula>
    </cfRule>
  </conditionalFormatting>
  <conditionalFormatting sqref="U18">
    <cfRule dxfId="1775" operator="equal" priority="205" type="cellIs">
      <formula>"X"</formula>
    </cfRule>
  </conditionalFormatting>
  <conditionalFormatting sqref="T18">
    <cfRule dxfId="1774" operator="equal" priority="206" type="cellIs">
      <formula>"X"</formula>
    </cfRule>
  </conditionalFormatting>
  <conditionalFormatting sqref="U18">
    <cfRule dxfId="1773" operator="greaterThan" priority="207" type="cellIs">
      <formula>0</formula>
    </cfRule>
  </conditionalFormatting>
  <conditionalFormatting sqref="T18">
    <cfRule dxfId="1772" operator="greaterThan" priority="208" type="cellIs">
      <formula>ABS(U18)</formula>
    </cfRule>
  </conditionalFormatting>
  <conditionalFormatting sqref="W18">
    <cfRule dxfId="1769" operator="equal" priority="211" type="cellIs">
      <formula>"X"</formula>
    </cfRule>
  </conditionalFormatting>
  <conditionalFormatting sqref="V18">
    <cfRule dxfId="1768" operator="equal" priority="212" type="cellIs">
      <formula>"X"</formula>
    </cfRule>
  </conditionalFormatting>
  <conditionalFormatting sqref="W18">
    <cfRule dxfId="1767" operator="greaterThan" priority="213" type="cellIs">
      <formula>0</formula>
    </cfRule>
  </conditionalFormatting>
  <conditionalFormatting sqref="V18">
    <cfRule dxfId="1766" operator="greaterThan" priority="214" type="cellIs">
      <formula>ABS(W18)</formula>
    </cfRule>
  </conditionalFormatting>
  <conditionalFormatting sqref="Y18">
    <cfRule dxfId="1763" operator="equal" priority="217" type="cellIs">
      <formula>"X"</formula>
    </cfRule>
  </conditionalFormatting>
  <conditionalFormatting sqref="X18">
    <cfRule dxfId="1762" operator="equal" priority="218" type="cellIs">
      <formula>"X"</formula>
    </cfRule>
  </conditionalFormatting>
  <conditionalFormatting sqref="Y18">
    <cfRule dxfId="1761" operator="greaterThan" priority="219" type="cellIs">
      <formula>0</formula>
    </cfRule>
  </conditionalFormatting>
  <conditionalFormatting sqref="X18">
    <cfRule dxfId="1760" operator="greaterThan" priority="220" type="cellIs">
      <formula>ABS(Y18)</formula>
    </cfRule>
  </conditionalFormatting>
  <conditionalFormatting sqref="AA18">
    <cfRule dxfId="1757" operator="equal" priority="223" type="cellIs">
      <formula>"X"</formula>
    </cfRule>
  </conditionalFormatting>
  <conditionalFormatting sqref="Z18">
    <cfRule dxfId="1756" operator="equal" priority="224" type="cellIs">
      <formula>"X"</formula>
    </cfRule>
  </conditionalFormatting>
  <conditionalFormatting sqref="AA18">
    <cfRule dxfId="1755" operator="greaterThan" priority="225" type="cellIs">
      <formula>0</formula>
    </cfRule>
  </conditionalFormatting>
  <conditionalFormatting sqref="Z18">
    <cfRule dxfId="1754" operator="greaterThan" priority="226" type="cellIs">
      <formula>ABS(AA18)</formula>
    </cfRule>
  </conditionalFormatting>
  <conditionalFormatting sqref="AC18">
    <cfRule dxfId="1751" operator="equal" priority="229" type="cellIs">
      <formula>"X"</formula>
    </cfRule>
  </conditionalFormatting>
  <conditionalFormatting sqref="AB18">
    <cfRule dxfId="1750" operator="equal" priority="230" type="cellIs">
      <formula>"X"</formula>
    </cfRule>
  </conditionalFormatting>
  <conditionalFormatting sqref="AC18">
    <cfRule dxfId="1749" operator="greaterThan" priority="231" type="cellIs">
      <formula>0</formula>
    </cfRule>
  </conditionalFormatting>
  <conditionalFormatting sqref="AB18">
    <cfRule dxfId="1748" operator="greaterThan" priority="232" type="cellIs">
      <formula>ABS(AC18)</formula>
    </cfRule>
  </conditionalFormatting>
  <conditionalFormatting sqref="AE18">
    <cfRule dxfId="1745" operator="equal" priority="235" type="cellIs">
      <formula>"X"</formula>
    </cfRule>
  </conditionalFormatting>
  <conditionalFormatting sqref="AD18">
    <cfRule dxfId="1744" operator="equal" priority="236" type="cellIs">
      <formula>"X"</formula>
    </cfRule>
  </conditionalFormatting>
  <conditionalFormatting sqref="AE18">
    <cfRule dxfId="1743" operator="greaterThan" priority="237" type="cellIs">
      <formula>0</formula>
    </cfRule>
  </conditionalFormatting>
  <conditionalFormatting sqref="AD18">
    <cfRule dxfId="1742" operator="greaterThan" priority="238" type="cellIs">
      <formula>ABS(AE18)</formula>
    </cfRule>
  </conditionalFormatting>
  <conditionalFormatting sqref="AG18">
    <cfRule dxfId="1739" operator="equal" priority="241" type="cellIs">
      <formula>"X"</formula>
    </cfRule>
  </conditionalFormatting>
  <conditionalFormatting sqref="AF18">
    <cfRule dxfId="1738" operator="equal" priority="242" type="cellIs">
      <formula>"X"</formula>
    </cfRule>
  </conditionalFormatting>
  <conditionalFormatting sqref="AG18">
    <cfRule dxfId="1737" operator="greaterThan" priority="243" type="cellIs">
      <formula>0</formula>
    </cfRule>
  </conditionalFormatting>
  <conditionalFormatting sqref="AF18">
    <cfRule dxfId="1736" operator="greaterThan" priority="244" type="cellIs">
      <formula>ABS(AG18)</formula>
    </cfRule>
  </conditionalFormatting>
  <conditionalFormatting sqref="AI18">
    <cfRule dxfId="1733" operator="equal" priority="247" type="cellIs">
      <formula>"X"</formula>
    </cfRule>
  </conditionalFormatting>
  <conditionalFormatting sqref="AH18">
    <cfRule dxfId="1732" operator="equal" priority="248" type="cellIs">
      <formula>"X"</formula>
    </cfRule>
  </conditionalFormatting>
  <conditionalFormatting sqref="AI18">
    <cfRule dxfId="1731" operator="greaterThan" priority="249" type="cellIs">
      <formula>0</formula>
    </cfRule>
  </conditionalFormatting>
  <conditionalFormatting sqref="AH18">
    <cfRule dxfId="1730" operator="greaterThan" priority="250" type="cellIs">
      <formula>ABS(AI18)</formula>
    </cfRule>
  </conditionalFormatting>
  <conditionalFormatting sqref="AK18">
    <cfRule dxfId="1727" operator="equal" priority="253" type="cellIs">
      <formula>"X"</formula>
    </cfRule>
  </conditionalFormatting>
  <conditionalFormatting sqref="AJ18">
    <cfRule dxfId="1726" operator="equal" priority="254" type="cellIs">
      <formula>"X"</formula>
    </cfRule>
  </conditionalFormatting>
  <conditionalFormatting sqref="AK18">
    <cfRule dxfId="1725" operator="greaterThan" priority="255" type="cellIs">
      <formula>0</formula>
    </cfRule>
  </conditionalFormatting>
  <conditionalFormatting sqref="AJ18">
    <cfRule dxfId="1724" operator="greaterThan" priority="256" type="cellIs">
      <formula>ABS(AK18)</formula>
    </cfRule>
  </conditionalFormatting>
  <conditionalFormatting sqref="AM18">
    <cfRule dxfId="1721" operator="equal" priority="259" type="cellIs">
      <formula>"X"</formula>
    </cfRule>
  </conditionalFormatting>
  <conditionalFormatting sqref="AL18">
    <cfRule dxfId="1720" operator="equal" priority="260" type="cellIs">
      <formula>"X"</formula>
    </cfRule>
  </conditionalFormatting>
  <conditionalFormatting sqref="AM18">
    <cfRule dxfId="1719" operator="greaterThan" priority="261" type="cellIs">
      <formula>0</formula>
    </cfRule>
  </conditionalFormatting>
  <conditionalFormatting sqref="AL18">
    <cfRule dxfId="1718" operator="greaterThan" priority="262" type="cellIs">
      <formula>ABS(AM18)</formula>
    </cfRule>
  </conditionalFormatting>
  <conditionalFormatting sqref="AO18">
    <cfRule dxfId="1715" operator="equal" priority="265" type="cellIs">
      <formula>"X"</formula>
    </cfRule>
  </conditionalFormatting>
  <conditionalFormatting sqref="AN18">
    <cfRule dxfId="1714" operator="equal" priority="266" type="cellIs">
      <formula>"X"</formula>
    </cfRule>
  </conditionalFormatting>
  <conditionalFormatting sqref="AO18">
    <cfRule dxfId="1713" operator="greaterThan" priority="267" type="cellIs">
      <formula>0</formula>
    </cfRule>
  </conditionalFormatting>
  <conditionalFormatting sqref="AN18">
    <cfRule dxfId="1712" operator="greaterThan" priority="268" type="cellIs">
      <formula>ABS(AO18)</formula>
    </cfRule>
  </conditionalFormatting>
  <conditionalFormatting sqref="AQ18">
    <cfRule dxfId="1709" operator="equal" priority="271" type="cellIs">
      <formula>"X"</formula>
    </cfRule>
  </conditionalFormatting>
  <conditionalFormatting sqref="AP18">
    <cfRule dxfId="1708" operator="equal" priority="272" type="cellIs">
      <formula>"X"</formula>
    </cfRule>
  </conditionalFormatting>
  <conditionalFormatting sqref="AQ18">
    <cfRule dxfId="1707" operator="greaterThan" priority="273" type="cellIs">
      <formula>0</formula>
    </cfRule>
  </conditionalFormatting>
  <conditionalFormatting sqref="AP18">
    <cfRule dxfId="1706" operator="greaterThan" priority="274" type="cellIs">
      <formula>ABS(AQ18)</formula>
    </cfRule>
  </conditionalFormatting>
  <conditionalFormatting sqref="AS18">
    <cfRule dxfId="1703" operator="equal" priority="277" type="cellIs">
      <formula>"X"</formula>
    </cfRule>
  </conditionalFormatting>
  <conditionalFormatting sqref="AR18">
    <cfRule dxfId="1702" operator="equal" priority="278" type="cellIs">
      <formula>"X"</formula>
    </cfRule>
  </conditionalFormatting>
  <conditionalFormatting sqref="AS18">
    <cfRule dxfId="1701" operator="greaterThan" priority="279" type="cellIs">
      <formula>0</formula>
    </cfRule>
  </conditionalFormatting>
  <conditionalFormatting sqref="AR18">
    <cfRule dxfId="1700" operator="greaterThan" priority="280" type="cellIs">
      <formula>ABS(AS18)</formula>
    </cfRule>
  </conditionalFormatting>
  <conditionalFormatting sqref="AU18">
    <cfRule dxfId="1697" operator="equal" priority="283" type="cellIs">
      <formula>"X"</formula>
    </cfRule>
  </conditionalFormatting>
  <conditionalFormatting sqref="AT18">
    <cfRule dxfId="1696" operator="equal" priority="284" type="cellIs">
      <formula>"X"</formula>
    </cfRule>
  </conditionalFormatting>
  <conditionalFormatting sqref="AU18">
    <cfRule dxfId="1695" operator="greaterThan" priority="285" type="cellIs">
      <formula>0</formula>
    </cfRule>
  </conditionalFormatting>
  <conditionalFormatting sqref="AT18">
    <cfRule dxfId="1694" operator="greaterThan" priority="286" type="cellIs">
      <formula>ABS(AU18)</formula>
    </cfRule>
  </conditionalFormatting>
  <conditionalFormatting sqref="AW18">
    <cfRule dxfId="1691" operator="equal" priority="289" type="cellIs">
      <formula>"X"</formula>
    </cfRule>
  </conditionalFormatting>
  <conditionalFormatting sqref="AV18">
    <cfRule dxfId="1690" operator="equal" priority="290" type="cellIs">
      <formula>"X"</formula>
    </cfRule>
  </conditionalFormatting>
  <conditionalFormatting sqref="AW18">
    <cfRule dxfId="1689" operator="greaterThan" priority="291" type="cellIs">
      <formula>0</formula>
    </cfRule>
  </conditionalFormatting>
  <conditionalFormatting sqref="AV18">
    <cfRule dxfId="1688" operator="greaterThan" priority="292" type="cellIs">
      <formula>ABS(AW18)</formula>
    </cfRule>
  </conditionalFormatting>
  <conditionalFormatting sqref="AY18">
    <cfRule dxfId="1685" operator="equal" priority="295" type="cellIs">
      <formula>"X"</formula>
    </cfRule>
  </conditionalFormatting>
  <conditionalFormatting sqref="AX18">
    <cfRule dxfId="1684" operator="equal" priority="296" type="cellIs">
      <formula>"X"</formula>
    </cfRule>
  </conditionalFormatting>
  <conditionalFormatting sqref="AY18">
    <cfRule dxfId="1683" operator="greaterThan" priority="297" type="cellIs">
      <formula>0</formula>
    </cfRule>
  </conditionalFormatting>
  <conditionalFormatting sqref="AX18">
    <cfRule dxfId="1682" operator="greaterThan" priority="298" type="cellIs">
      <formula>ABS(AY18)</formula>
    </cfRule>
  </conditionalFormatting>
  <conditionalFormatting sqref="BA18">
    <cfRule dxfId="1679" operator="equal" priority="301" type="cellIs">
      <formula>"X"</formula>
    </cfRule>
  </conditionalFormatting>
  <conditionalFormatting sqref="AZ18">
    <cfRule dxfId="1678" operator="equal" priority="302" type="cellIs">
      <formula>"X"</formula>
    </cfRule>
  </conditionalFormatting>
  <conditionalFormatting sqref="BA18">
    <cfRule dxfId="1677" operator="greaterThan" priority="303" type="cellIs">
      <formula>0</formula>
    </cfRule>
  </conditionalFormatting>
  <conditionalFormatting sqref="AZ18">
    <cfRule dxfId="1676" operator="greaterThan" priority="304" type="cellIs">
      <formula>ABS(BA18)</formula>
    </cfRule>
  </conditionalFormatting>
  <conditionalFormatting sqref="BC18">
    <cfRule dxfId="1673" operator="equal" priority="307" type="cellIs">
      <formula>"X"</formula>
    </cfRule>
  </conditionalFormatting>
  <conditionalFormatting sqref="BB18">
    <cfRule dxfId="1672" operator="equal" priority="308" type="cellIs">
      <formula>"X"</formula>
    </cfRule>
  </conditionalFormatting>
  <conditionalFormatting sqref="BC18">
    <cfRule dxfId="1671" operator="greaterThan" priority="309" type="cellIs">
      <formula>0</formula>
    </cfRule>
  </conditionalFormatting>
  <conditionalFormatting sqref="BB18">
    <cfRule dxfId="1670" operator="greaterThan" priority="310" type="cellIs">
      <formula>ABS(BC18)</formula>
    </cfRule>
  </conditionalFormatting>
  <conditionalFormatting sqref="BE18">
    <cfRule dxfId="1667" operator="equal" priority="313" type="cellIs">
      <formula>"X"</formula>
    </cfRule>
  </conditionalFormatting>
  <conditionalFormatting sqref="BD18">
    <cfRule dxfId="1666" operator="equal" priority="314" type="cellIs">
      <formula>"X"</formula>
    </cfRule>
  </conditionalFormatting>
  <conditionalFormatting sqref="BE18">
    <cfRule dxfId="1665" operator="greaterThan" priority="315" type="cellIs">
      <formula>0</formula>
    </cfRule>
  </conditionalFormatting>
  <conditionalFormatting sqref="BD18">
    <cfRule dxfId="1664" operator="greaterThan" priority="316" type="cellIs">
      <formula>ABS(BE18)</formula>
    </cfRule>
  </conditionalFormatting>
  <conditionalFormatting sqref="BG18">
    <cfRule dxfId="1661" operator="equal" priority="319" type="cellIs">
      <formula>"X"</formula>
    </cfRule>
  </conditionalFormatting>
  <conditionalFormatting sqref="BF18">
    <cfRule dxfId="1660" operator="equal" priority="320" type="cellIs">
      <formula>"X"</formula>
    </cfRule>
  </conditionalFormatting>
  <conditionalFormatting sqref="BG18">
    <cfRule dxfId="1659" operator="greaterThan" priority="321" type="cellIs">
      <formula>0</formula>
    </cfRule>
  </conditionalFormatting>
  <conditionalFormatting sqref="BF18">
    <cfRule dxfId="1658" operator="greaterThan" priority="322" type="cellIs">
      <formula>ABS(BG18)</formula>
    </cfRule>
  </conditionalFormatting>
  <conditionalFormatting sqref="G19">
    <cfRule dxfId="1655" operator="equal" priority="325" type="cellIs">
      <formula>"X"</formula>
    </cfRule>
  </conditionalFormatting>
  <conditionalFormatting sqref="F19">
    <cfRule dxfId="1654" operator="equal" priority="326" type="cellIs">
      <formula>"X"</formula>
    </cfRule>
  </conditionalFormatting>
  <conditionalFormatting sqref="G19">
    <cfRule dxfId="1653" operator="greaterThan" priority="327" type="cellIs">
      <formula>0</formula>
    </cfRule>
  </conditionalFormatting>
  <conditionalFormatting sqref="F19">
    <cfRule dxfId="1652" operator="greaterThan" priority="328" type="cellIs">
      <formula>ABS(G19)</formula>
    </cfRule>
  </conditionalFormatting>
  <conditionalFormatting sqref="I19">
    <cfRule dxfId="1649" operator="equal" priority="331" type="cellIs">
      <formula>"X"</formula>
    </cfRule>
  </conditionalFormatting>
  <conditionalFormatting sqref="H19">
    <cfRule dxfId="1648" operator="equal" priority="332" type="cellIs">
      <formula>"X"</formula>
    </cfRule>
  </conditionalFormatting>
  <conditionalFormatting sqref="I19">
    <cfRule dxfId="1647" operator="greaterThan" priority="333" type="cellIs">
      <formula>0</formula>
    </cfRule>
  </conditionalFormatting>
  <conditionalFormatting sqref="H19">
    <cfRule dxfId="1646" operator="greaterThan" priority="334" type="cellIs">
      <formula>ABS(I19)</formula>
    </cfRule>
  </conditionalFormatting>
  <conditionalFormatting sqref="K19">
    <cfRule dxfId="1643" operator="equal" priority="337" type="cellIs">
      <formula>"X"</formula>
    </cfRule>
  </conditionalFormatting>
  <conditionalFormatting sqref="J19">
    <cfRule dxfId="1642" operator="equal" priority="338" type="cellIs">
      <formula>"X"</formula>
    </cfRule>
  </conditionalFormatting>
  <conditionalFormatting sqref="K19">
    <cfRule dxfId="1641" operator="greaterThan" priority="339" type="cellIs">
      <formula>0</formula>
    </cfRule>
  </conditionalFormatting>
  <conditionalFormatting sqref="J19">
    <cfRule dxfId="1640" operator="greaterThan" priority="340" type="cellIs">
      <formula>ABS(K19)</formula>
    </cfRule>
  </conditionalFormatting>
  <conditionalFormatting sqref="M19">
    <cfRule dxfId="1637" operator="equal" priority="343" type="cellIs">
      <formula>"X"</formula>
    </cfRule>
  </conditionalFormatting>
  <conditionalFormatting sqref="L19">
    <cfRule dxfId="1636" operator="equal" priority="344" type="cellIs">
      <formula>"X"</formula>
    </cfRule>
  </conditionalFormatting>
  <conditionalFormatting sqref="M19">
    <cfRule dxfId="1635" operator="greaterThan" priority="345" type="cellIs">
      <formula>0</formula>
    </cfRule>
  </conditionalFormatting>
  <conditionalFormatting sqref="L19">
    <cfRule dxfId="1634" operator="greaterThan" priority="346" type="cellIs">
      <formula>ABS(M19)</formula>
    </cfRule>
  </conditionalFormatting>
  <conditionalFormatting sqref="O19">
    <cfRule dxfId="1631" operator="equal" priority="349" type="cellIs">
      <formula>"X"</formula>
    </cfRule>
  </conditionalFormatting>
  <conditionalFormatting sqref="N19">
    <cfRule dxfId="1630" operator="equal" priority="350" type="cellIs">
      <formula>"X"</formula>
    </cfRule>
  </conditionalFormatting>
  <conditionalFormatting sqref="O19">
    <cfRule dxfId="1629" operator="greaterThan" priority="351" type="cellIs">
      <formula>0</formula>
    </cfRule>
  </conditionalFormatting>
  <conditionalFormatting sqref="N19">
    <cfRule dxfId="1628" operator="greaterThan" priority="352" type="cellIs">
      <formula>ABS(O19)</formula>
    </cfRule>
  </conditionalFormatting>
  <conditionalFormatting sqref="Q19">
    <cfRule dxfId="1625" operator="equal" priority="355" type="cellIs">
      <formula>"X"</formula>
    </cfRule>
  </conditionalFormatting>
  <conditionalFormatting sqref="P19">
    <cfRule dxfId="1624" operator="equal" priority="356" type="cellIs">
      <formula>"X"</formula>
    </cfRule>
  </conditionalFormatting>
  <conditionalFormatting sqref="Q19">
    <cfRule dxfId="1623" operator="greaterThan" priority="357" type="cellIs">
      <formula>0</formula>
    </cfRule>
  </conditionalFormatting>
  <conditionalFormatting sqref="P19">
    <cfRule dxfId="1622" operator="greaterThan" priority="358" type="cellIs">
      <formula>ABS(Q19)</formula>
    </cfRule>
  </conditionalFormatting>
  <conditionalFormatting sqref="S19">
    <cfRule dxfId="1619" operator="equal" priority="361" type="cellIs">
      <formula>"X"</formula>
    </cfRule>
  </conditionalFormatting>
  <conditionalFormatting sqref="R19">
    <cfRule dxfId="1618" operator="equal" priority="362" type="cellIs">
      <formula>"X"</formula>
    </cfRule>
  </conditionalFormatting>
  <conditionalFormatting sqref="S19">
    <cfRule dxfId="1617" operator="greaterThan" priority="363" type="cellIs">
      <formula>0</formula>
    </cfRule>
  </conditionalFormatting>
  <conditionalFormatting sqref="R19">
    <cfRule dxfId="1616" operator="greaterThan" priority="364" type="cellIs">
      <formula>ABS(S19)</formula>
    </cfRule>
  </conditionalFormatting>
  <conditionalFormatting sqref="U19">
    <cfRule dxfId="1613" operator="equal" priority="367" type="cellIs">
      <formula>"X"</formula>
    </cfRule>
  </conditionalFormatting>
  <conditionalFormatting sqref="T19">
    <cfRule dxfId="1612" operator="equal" priority="368" type="cellIs">
      <formula>"X"</formula>
    </cfRule>
  </conditionalFormatting>
  <conditionalFormatting sqref="U19">
    <cfRule dxfId="1611" operator="greaterThan" priority="369" type="cellIs">
      <formula>0</formula>
    </cfRule>
  </conditionalFormatting>
  <conditionalFormatting sqref="T19">
    <cfRule dxfId="1610" operator="greaterThan" priority="370" type="cellIs">
      <formula>ABS(U19)</formula>
    </cfRule>
  </conditionalFormatting>
  <conditionalFormatting sqref="W19">
    <cfRule dxfId="1607" operator="equal" priority="373" type="cellIs">
      <formula>"X"</formula>
    </cfRule>
  </conditionalFormatting>
  <conditionalFormatting sqref="V19">
    <cfRule dxfId="1606" operator="equal" priority="374" type="cellIs">
      <formula>"X"</formula>
    </cfRule>
  </conditionalFormatting>
  <conditionalFormatting sqref="W19">
    <cfRule dxfId="1605" operator="greaterThan" priority="375" type="cellIs">
      <formula>0</formula>
    </cfRule>
  </conditionalFormatting>
  <conditionalFormatting sqref="V19">
    <cfRule dxfId="1604" operator="greaterThan" priority="376" type="cellIs">
      <formula>ABS(W19)</formula>
    </cfRule>
  </conditionalFormatting>
  <conditionalFormatting sqref="Y19">
    <cfRule dxfId="1601" operator="equal" priority="379" type="cellIs">
      <formula>"X"</formula>
    </cfRule>
  </conditionalFormatting>
  <conditionalFormatting sqref="X19">
    <cfRule dxfId="1600" operator="equal" priority="380" type="cellIs">
      <formula>"X"</formula>
    </cfRule>
  </conditionalFormatting>
  <conditionalFormatting sqref="Y19">
    <cfRule dxfId="1599" operator="greaterThan" priority="381" type="cellIs">
      <formula>0</formula>
    </cfRule>
  </conditionalFormatting>
  <conditionalFormatting sqref="X19">
    <cfRule dxfId="1598" operator="greaterThan" priority="382" type="cellIs">
      <formula>ABS(Y19)</formula>
    </cfRule>
  </conditionalFormatting>
  <conditionalFormatting sqref="AA19">
    <cfRule dxfId="1595" operator="equal" priority="385" type="cellIs">
      <formula>"X"</formula>
    </cfRule>
  </conditionalFormatting>
  <conditionalFormatting sqref="Z19">
    <cfRule dxfId="1594" operator="equal" priority="386" type="cellIs">
      <formula>"X"</formula>
    </cfRule>
  </conditionalFormatting>
  <conditionalFormatting sqref="AA19">
    <cfRule dxfId="1593" operator="greaterThan" priority="387" type="cellIs">
      <formula>0</formula>
    </cfRule>
  </conditionalFormatting>
  <conditionalFormatting sqref="Z19">
    <cfRule dxfId="1592" operator="greaterThan" priority="388" type="cellIs">
      <formula>ABS(AA19)</formula>
    </cfRule>
  </conditionalFormatting>
  <conditionalFormatting sqref="AC19">
    <cfRule dxfId="1589" operator="equal" priority="391" type="cellIs">
      <formula>"X"</formula>
    </cfRule>
  </conditionalFormatting>
  <conditionalFormatting sqref="AB19">
    <cfRule dxfId="1588" operator="equal" priority="392" type="cellIs">
      <formula>"X"</formula>
    </cfRule>
  </conditionalFormatting>
  <conditionalFormatting sqref="AC19">
    <cfRule dxfId="1587" operator="greaterThan" priority="393" type="cellIs">
      <formula>0</formula>
    </cfRule>
  </conditionalFormatting>
  <conditionalFormatting sqref="AB19">
    <cfRule dxfId="1586" operator="greaterThan" priority="394" type="cellIs">
      <formula>ABS(AC19)</formula>
    </cfRule>
  </conditionalFormatting>
  <conditionalFormatting sqref="AE19">
    <cfRule dxfId="1583" operator="equal" priority="397" type="cellIs">
      <formula>"X"</formula>
    </cfRule>
  </conditionalFormatting>
  <conditionalFormatting sqref="AD19">
    <cfRule dxfId="1582" operator="equal" priority="398" type="cellIs">
      <formula>"X"</formula>
    </cfRule>
  </conditionalFormatting>
  <conditionalFormatting sqref="AE19">
    <cfRule dxfId="1581" operator="greaterThan" priority="399" type="cellIs">
      <formula>0</formula>
    </cfRule>
  </conditionalFormatting>
  <conditionalFormatting sqref="AD19">
    <cfRule dxfId="1580" operator="greaterThan" priority="400" type="cellIs">
      <formula>ABS(AE19)</formula>
    </cfRule>
  </conditionalFormatting>
  <conditionalFormatting sqref="AG19">
    <cfRule dxfId="1577" operator="equal" priority="403" type="cellIs">
      <formula>"X"</formula>
    </cfRule>
  </conditionalFormatting>
  <conditionalFormatting sqref="AF19">
    <cfRule dxfId="1576" operator="equal" priority="404" type="cellIs">
      <formula>"X"</formula>
    </cfRule>
  </conditionalFormatting>
  <conditionalFormatting sqref="AG19">
    <cfRule dxfId="1575" operator="greaterThan" priority="405" type="cellIs">
      <formula>0</formula>
    </cfRule>
  </conditionalFormatting>
  <conditionalFormatting sqref="AF19">
    <cfRule dxfId="1574" operator="greaterThan" priority="406" type="cellIs">
      <formula>ABS(AG19)</formula>
    </cfRule>
  </conditionalFormatting>
  <conditionalFormatting sqref="AI19">
    <cfRule dxfId="1571" operator="equal" priority="409" type="cellIs">
      <formula>"X"</formula>
    </cfRule>
  </conditionalFormatting>
  <conditionalFormatting sqref="AH19">
    <cfRule dxfId="1570" operator="equal" priority="410" type="cellIs">
      <formula>"X"</formula>
    </cfRule>
  </conditionalFormatting>
  <conditionalFormatting sqref="AI19">
    <cfRule dxfId="1569" operator="greaterThan" priority="411" type="cellIs">
      <formula>0</formula>
    </cfRule>
  </conditionalFormatting>
  <conditionalFormatting sqref="AH19">
    <cfRule dxfId="1568" operator="greaterThan" priority="412" type="cellIs">
      <formula>ABS(AI19)</formula>
    </cfRule>
  </conditionalFormatting>
  <conditionalFormatting sqref="AK19">
    <cfRule dxfId="1565" operator="equal" priority="415" type="cellIs">
      <formula>"X"</formula>
    </cfRule>
  </conditionalFormatting>
  <conditionalFormatting sqref="AJ19">
    <cfRule dxfId="1564" operator="equal" priority="416" type="cellIs">
      <formula>"X"</formula>
    </cfRule>
  </conditionalFormatting>
  <conditionalFormatting sqref="AK19">
    <cfRule dxfId="1563" operator="greaterThan" priority="417" type="cellIs">
      <formula>0</formula>
    </cfRule>
  </conditionalFormatting>
  <conditionalFormatting sqref="AJ19">
    <cfRule dxfId="1562" operator="greaterThan" priority="418" type="cellIs">
      <formula>ABS(AK19)</formula>
    </cfRule>
  </conditionalFormatting>
  <conditionalFormatting sqref="AM19">
    <cfRule dxfId="1559" operator="equal" priority="421" type="cellIs">
      <formula>"X"</formula>
    </cfRule>
  </conditionalFormatting>
  <conditionalFormatting sqref="AL19">
    <cfRule dxfId="1558" operator="equal" priority="422" type="cellIs">
      <formula>"X"</formula>
    </cfRule>
  </conditionalFormatting>
  <conditionalFormatting sqref="AM19">
    <cfRule dxfId="1557" operator="greaterThan" priority="423" type="cellIs">
      <formula>0</formula>
    </cfRule>
  </conditionalFormatting>
  <conditionalFormatting sqref="AL19">
    <cfRule dxfId="1556" operator="greaterThan" priority="424" type="cellIs">
      <formula>ABS(AM19)</formula>
    </cfRule>
  </conditionalFormatting>
  <conditionalFormatting sqref="AO19">
    <cfRule dxfId="1553" operator="equal" priority="427" type="cellIs">
      <formula>"X"</formula>
    </cfRule>
  </conditionalFormatting>
  <conditionalFormatting sqref="AN19">
    <cfRule dxfId="1552" operator="equal" priority="428" type="cellIs">
      <formula>"X"</formula>
    </cfRule>
  </conditionalFormatting>
  <conditionalFormatting sqref="AO19">
    <cfRule dxfId="1551" operator="greaterThan" priority="429" type="cellIs">
      <formula>0</formula>
    </cfRule>
  </conditionalFormatting>
  <conditionalFormatting sqref="AN19">
    <cfRule dxfId="1550" operator="greaterThan" priority="430" type="cellIs">
      <formula>ABS(AO19)</formula>
    </cfRule>
  </conditionalFormatting>
  <conditionalFormatting sqref="AQ19">
    <cfRule dxfId="1547" operator="equal" priority="433" type="cellIs">
      <formula>"X"</formula>
    </cfRule>
  </conditionalFormatting>
  <conditionalFormatting sqref="AP19">
    <cfRule dxfId="1546" operator="equal" priority="434" type="cellIs">
      <formula>"X"</formula>
    </cfRule>
  </conditionalFormatting>
  <conditionalFormatting sqref="AQ19">
    <cfRule dxfId="1545" operator="greaterThan" priority="435" type="cellIs">
      <formula>0</formula>
    </cfRule>
  </conditionalFormatting>
  <conditionalFormatting sqref="AP19">
    <cfRule dxfId="1544" operator="greaterThan" priority="436" type="cellIs">
      <formula>ABS(AQ19)</formula>
    </cfRule>
  </conditionalFormatting>
  <conditionalFormatting sqref="AS19">
    <cfRule dxfId="1541" operator="equal" priority="439" type="cellIs">
      <formula>"X"</formula>
    </cfRule>
  </conditionalFormatting>
  <conditionalFormatting sqref="AR19">
    <cfRule dxfId="1540" operator="equal" priority="440" type="cellIs">
      <formula>"X"</formula>
    </cfRule>
  </conditionalFormatting>
  <conditionalFormatting sqref="AS19">
    <cfRule dxfId="1539" operator="greaterThan" priority="441" type="cellIs">
      <formula>0</formula>
    </cfRule>
  </conditionalFormatting>
  <conditionalFormatting sqref="AR19">
    <cfRule dxfId="1538" operator="greaterThan" priority="442" type="cellIs">
      <formula>ABS(AS19)</formula>
    </cfRule>
  </conditionalFormatting>
  <conditionalFormatting sqref="AU19">
    <cfRule dxfId="1535" operator="equal" priority="445" type="cellIs">
      <formula>"X"</formula>
    </cfRule>
  </conditionalFormatting>
  <conditionalFormatting sqref="AT19">
    <cfRule dxfId="1534" operator="equal" priority="446" type="cellIs">
      <formula>"X"</formula>
    </cfRule>
  </conditionalFormatting>
  <conditionalFormatting sqref="AU19">
    <cfRule dxfId="1533" operator="greaterThan" priority="447" type="cellIs">
      <formula>0</formula>
    </cfRule>
  </conditionalFormatting>
  <conditionalFormatting sqref="AT19">
    <cfRule dxfId="1532" operator="greaterThan" priority="448" type="cellIs">
      <formula>ABS(AU19)</formula>
    </cfRule>
  </conditionalFormatting>
  <conditionalFormatting sqref="AW19">
    <cfRule dxfId="1529" operator="equal" priority="451" type="cellIs">
      <formula>"X"</formula>
    </cfRule>
  </conditionalFormatting>
  <conditionalFormatting sqref="AV19">
    <cfRule dxfId="1528" operator="equal" priority="452" type="cellIs">
      <formula>"X"</formula>
    </cfRule>
  </conditionalFormatting>
  <conditionalFormatting sqref="AW19">
    <cfRule dxfId="1527" operator="greaterThan" priority="453" type="cellIs">
      <formula>0</formula>
    </cfRule>
  </conditionalFormatting>
  <conditionalFormatting sqref="AV19">
    <cfRule dxfId="1526" operator="greaterThan" priority="454" type="cellIs">
      <formula>ABS(AW19)</formula>
    </cfRule>
  </conditionalFormatting>
  <conditionalFormatting sqref="AY19">
    <cfRule dxfId="1523" operator="equal" priority="457" type="cellIs">
      <formula>"X"</formula>
    </cfRule>
  </conditionalFormatting>
  <conditionalFormatting sqref="AX19">
    <cfRule dxfId="1522" operator="equal" priority="458" type="cellIs">
      <formula>"X"</formula>
    </cfRule>
  </conditionalFormatting>
  <conditionalFormatting sqref="AY19">
    <cfRule dxfId="1521" operator="greaterThan" priority="459" type="cellIs">
      <formula>0</formula>
    </cfRule>
  </conditionalFormatting>
  <conditionalFormatting sqref="AX19">
    <cfRule dxfId="1520" operator="greaterThan" priority="460" type="cellIs">
      <formula>ABS(AY19)</formula>
    </cfRule>
  </conditionalFormatting>
  <conditionalFormatting sqref="BA19">
    <cfRule dxfId="1517" operator="equal" priority="463" type="cellIs">
      <formula>"X"</formula>
    </cfRule>
  </conditionalFormatting>
  <conditionalFormatting sqref="AZ19">
    <cfRule dxfId="1516" operator="equal" priority="464" type="cellIs">
      <formula>"X"</formula>
    </cfRule>
  </conditionalFormatting>
  <conditionalFormatting sqref="BA19">
    <cfRule dxfId="1515" operator="greaterThan" priority="465" type="cellIs">
      <formula>0</formula>
    </cfRule>
  </conditionalFormatting>
  <conditionalFormatting sqref="AZ19">
    <cfRule dxfId="1514" operator="greaterThan" priority="466" type="cellIs">
      <formula>ABS(BA19)</formula>
    </cfRule>
  </conditionalFormatting>
  <conditionalFormatting sqref="BC19">
    <cfRule dxfId="1511" operator="equal" priority="469" type="cellIs">
      <formula>"X"</formula>
    </cfRule>
  </conditionalFormatting>
  <conditionalFormatting sqref="BB19">
    <cfRule dxfId="1510" operator="equal" priority="470" type="cellIs">
      <formula>"X"</formula>
    </cfRule>
  </conditionalFormatting>
  <conditionalFormatting sqref="BC19">
    <cfRule dxfId="1509" operator="greaterThan" priority="471" type="cellIs">
      <formula>0</formula>
    </cfRule>
  </conditionalFormatting>
  <conditionalFormatting sqref="BB19">
    <cfRule dxfId="1508" operator="greaterThan" priority="472" type="cellIs">
      <formula>ABS(BC19)</formula>
    </cfRule>
  </conditionalFormatting>
  <conditionalFormatting sqref="BE19">
    <cfRule dxfId="1505" operator="equal" priority="475" type="cellIs">
      <formula>"X"</formula>
    </cfRule>
  </conditionalFormatting>
  <conditionalFormatting sqref="BD19">
    <cfRule dxfId="1504" operator="equal" priority="476" type="cellIs">
      <formula>"X"</formula>
    </cfRule>
  </conditionalFormatting>
  <conditionalFormatting sqref="BE19">
    <cfRule dxfId="1503" operator="greaterThan" priority="477" type="cellIs">
      <formula>0</formula>
    </cfRule>
  </conditionalFormatting>
  <conditionalFormatting sqref="BD19">
    <cfRule dxfId="1502" operator="greaterThan" priority="478" type="cellIs">
      <formula>ABS(BE19)</formula>
    </cfRule>
  </conditionalFormatting>
  <conditionalFormatting sqref="BG19">
    <cfRule dxfId="1499" operator="equal" priority="481" type="cellIs">
      <formula>"X"</formula>
    </cfRule>
  </conditionalFormatting>
  <conditionalFormatting sqref="BF19">
    <cfRule dxfId="1498" operator="equal" priority="482" type="cellIs">
      <formula>"X"</formula>
    </cfRule>
  </conditionalFormatting>
  <conditionalFormatting sqref="BG19">
    <cfRule dxfId="1497" operator="greaterThan" priority="483" type="cellIs">
      <formula>0</formula>
    </cfRule>
  </conditionalFormatting>
  <conditionalFormatting sqref="BF19">
    <cfRule dxfId="1496" operator="greaterThan" priority="484" type="cellIs">
      <formula>ABS(BG19)</formula>
    </cfRule>
  </conditionalFormatting>
  <conditionalFormatting sqref="G20">
    <cfRule dxfId="1493" operator="equal" priority="487" type="cellIs">
      <formula>"X"</formula>
    </cfRule>
  </conditionalFormatting>
  <conditionalFormatting sqref="F20">
    <cfRule dxfId="1492" operator="equal" priority="488" type="cellIs">
      <formula>"X"</formula>
    </cfRule>
  </conditionalFormatting>
  <conditionalFormatting sqref="G20">
    <cfRule dxfId="1491" operator="greaterThan" priority="489" type="cellIs">
      <formula>0</formula>
    </cfRule>
  </conditionalFormatting>
  <conditionalFormatting sqref="F20">
    <cfRule dxfId="1490" operator="greaterThan" priority="490" type="cellIs">
      <formula>ABS(G20)</formula>
    </cfRule>
  </conditionalFormatting>
  <conditionalFormatting sqref="I20">
    <cfRule dxfId="1487" operator="equal" priority="493" type="cellIs">
      <formula>"X"</formula>
    </cfRule>
  </conditionalFormatting>
  <conditionalFormatting sqref="H20">
    <cfRule dxfId="1486" operator="equal" priority="494" type="cellIs">
      <formula>"X"</formula>
    </cfRule>
  </conditionalFormatting>
  <conditionalFormatting sqref="I20">
    <cfRule dxfId="1485" operator="greaterThan" priority="495" type="cellIs">
      <formula>0</formula>
    </cfRule>
  </conditionalFormatting>
  <conditionalFormatting sqref="H20">
    <cfRule dxfId="1484" operator="greaterThan" priority="496" type="cellIs">
      <formula>ABS(I20)</formula>
    </cfRule>
  </conditionalFormatting>
  <conditionalFormatting sqref="K20">
    <cfRule dxfId="1481" operator="equal" priority="499" type="cellIs">
      <formula>"X"</formula>
    </cfRule>
  </conditionalFormatting>
  <conditionalFormatting sqref="J20">
    <cfRule dxfId="1480" operator="equal" priority="500" type="cellIs">
      <formula>"X"</formula>
    </cfRule>
  </conditionalFormatting>
  <conditionalFormatting sqref="K20">
    <cfRule dxfId="1479" operator="greaterThan" priority="501" type="cellIs">
      <formula>0</formula>
    </cfRule>
  </conditionalFormatting>
  <conditionalFormatting sqref="J20">
    <cfRule dxfId="1478" operator="greaterThan" priority="502" type="cellIs">
      <formula>ABS(K20)</formula>
    </cfRule>
  </conditionalFormatting>
  <conditionalFormatting sqref="M20">
    <cfRule dxfId="1475" operator="equal" priority="505" type="cellIs">
      <formula>"X"</formula>
    </cfRule>
  </conditionalFormatting>
  <conditionalFormatting sqref="L20">
    <cfRule dxfId="1474" operator="equal" priority="506" type="cellIs">
      <formula>"X"</formula>
    </cfRule>
  </conditionalFormatting>
  <conditionalFormatting sqref="M20">
    <cfRule dxfId="1473" operator="greaterThan" priority="507" type="cellIs">
      <formula>0</formula>
    </cfRule>
  </conditionalFormatting>
  <conditionalFormatting sqref="L20">
    <cfRule dxfId="1472" operator="greaterThan" priority="508" type="cellIs">
      <formula>ABS(M20)</formula>
    </cfRule>
  </conditionalFormatting>
  <conditionalFormatting sqref="O20">
    <cfRule dxfId="1469" operator="equal" priority="511" type="cellIs">
      <formula>"X"</formula>
    </cfRule>
  </conditionalFormatting>
  <conditionalFormatting sqref="N20">
    <cfRule dxfId="1468" operator="equal" priority="512" type="cellIs">
      <formula>"X"</formula>
    </cfRule>
  </conditionalFormatting>
  <conditionalFormatting sqref="O20">
    <cfRule dxfId="1467" operator="greaterThan" priority="513" type="cellIs">
      <formula>0</formula>
    </cfRule>
  </conditionalFormatting>
  <conditionalFormatting sqref="N20">
    <cfRule dxfId="1466" operator="greaterThan" priority="514" type="cellIs">
      <formula>ABS(O20)</formula>
    </cfRule>
  </conditionalFormatting>
  <conditionalFormatting sqref="Q20">
    <cfRule dxfId="1463" operator="equal" priority="517" type="cellIs">
      <formula>"X"</formula>
    </cfRule>
  </conditionalFormatting>
  <conditionalFormatting sqref="P20">
    <cfRule dxfId="1462" operator="equal" priority="518" type="cellIs">
      <formula>"X"</formula>
    </cfRule>
  </conditionalFormatting>
  <conditionalFormatting sqref="Q20">
    <cfRule dxfId="1461" operator="greaterThan" priority="519" type="cellIs">
      <formula>0</formula>
    </cfRule>
  </conditionalFormatting>
  <conditionalFormatting sqref="P20">
    <cfRule dxfId="1460" operator="greaterThan" priority="520" type="cellIs">
      <formula>ABS(Q20)</formula>
    </cfRule>
  </conditionalFormatting>
  <conditionalFormatting sqref="S20">
    <cfRule dxfId="1457" operator="equal" priority="523" type="cellIs">
      <formula>"X"</formula>
    </cfRule>
  </conditionalFormatting>
  <conditionalFormatting sqref="R20">
    <cfRule dxfId="1456" operator="equal" priority="524" type="cellIs">
      <formula>"X"</formula>
    </cfRule>
  </conditionalFormatting>
  <conditionalFormatting sqref="S20">
    <cfRule dxfId="1455" operator="greaterThan" priority="525" type="cellIs">
      <formula>0</formula>
    </cfRule>
  </conditionalFormatting>
  <conditionalFormatting sqref="R20">
    <cfRule dxfId="1454" operator="greaterThan" priority="526" type="cellIs">
      <formula>ABS(S20)</formula>
    </cfRule>
  </conditionalFormatting>
  <conditionalFormatting sqref="U20">
    <cfRule dxfId="1451" operator="equal" priority="529" type="cellIs">
      <formula>"X"</formula>
    </cfRule>
  </conditionalFormatting>
  <conditionalFormatting sqref="T20">
    <cfRule dxfId="1450" operator="equal" priority="530" type="cellIs">
      <formula>"X"</formula>
    </cfRule>
  </conditionalFormatting>
  <conditionalFormatting sqref="U20">
    <cfRule dxfId="1449" operator="greaterThan" priority="531" type="cellIs">
      <formula>0</formula>
    </cfRule>
  </conditionalFormatting>
  <conditionalFormatting sqref="T20">
    <cfRule dxfId="1448" operator="greaterThan" priority="532" type="cellIs">
      <formula>ABS(U20)</formula>
    </cfRule>
  </conditionalFormatting>
  <conditionalFormatting sqref="W20">
    <cfRule dxfId="1445" operator="equal" priority="535" type="cellIs">
      <formula>"X"</formula>
    </cfRule>
  </conditionalFormatting>
  <conditionalFormatting sqref="V20">
    <cfRule dxfId="1444" operator="equal" priority="536" type="cellIs">
      <formula>"X"</formula>
    </cfRule>
  </conditionalFormatting>
  <conditionalFormatting sqref="W20">
    <cfRule dxfId="1443" operator="greaterThan" priority="537" type="cellIs">
      <formula>0</formula>
    </cfRule>
  </conditionalFormatting>
  <conditionalFormatting sqref="V20">
    <cfRule dxfId="1442" operator="greaterThan" priority="538" type="cellIs">
      <formula>ABS(W20)</formula>
    </cfRule>
  </conditionalFormatting>
  <conditionalFormatting sqref="Y20">
    <cfRule dxfId="1439" operator="equal" priority="541" type="cellIs">
      <formula>"X"</formula>
    </cfRule>
  </conditionalFormatting>
  <conditionalFormatting sqref="X20">
    <cfRule dxfId="1438" operator="equal" priority="542" type="cellIs">
      <formula>"X"</formula>
    </cfRule>
  </conditionalFormatting>
  <conditionalFormatting sqref="Y20">
    <cfRule dxfId="1437" operator="greaterThan" priority="543" type="cellIs">
      <formula>0</formula>
    </cfRule>
  </conditionalFormatting>
  <conditionalFormatting sqref="X20">
    <cfRule dxfId="1436" operator="greaterThan" priority="544" type="cellIs">
      <formula>ABS(Y20)</formula>
    </cfRule>
  </conditionalFormatting>
  <conditionalFormatting sqref="AA20">
    <cfRule dxfId="1433" operator="equal" priority="547" type="cellIs">
      <formula>"X"</formula>
    </cfRule>
  </conditionalFormatting>
  <conditionalFormatting sqref="Z20">
    <cfRule dxfId="1432" operator="equal" priority="548" type="cellIs">
      <formula>"X"</formula>
    </cfRule>
  </conditionalFormatting>
  <conditionalFormatting sqref="AA20">
    <cfRule dxfId="1431" operator="greaterThan" priority="549" type="cellIs">
      <formula>0</formula>
    </cfRule>
  </conditionalFormatting>
  <conditionalFormatting sqref="Z20">
    <cfRule dxfId="1430" operator="greaterThan" priority="550" type="cellIs">
      <formula>ABS(AA20)</formula>
    </cfRule>
  </conditionalFormatting>
  <conditionalFormatting sqref="AC20">
    <cfRule dxfId="1427" operator="equal" priority="553" type="cellIs">
      <formula>"X"</formula>
    </cfRule>
  </conditionalFormatting>
  <conditionalFormatting sqref="AB20">
    <cfRule dxfId="1426" operator="equal" priority="554" type="cellIs">
      <formula>"X"</formula>
    </cfRule>
  </conditionalFormatting>
  <conditionalFormatting sqref="AC20">
    <cfRule dxfId="1425" operator="greaterThan" priority="555" type="cellIs">
      <formula>0</formula>
    </cfRule>
  </conditionalFormatting>
  <conditionalFormatting sqref="AB20">
    <cfRule dxfId="1424" operator="greaterThan" priority="556" type="cellIs">
      <formula>ABS(AC20)</formula>
    </cfRule>
  </conditionalFormatting>
  <conditionalFormatting sqref="AE20">
    <cfRule dxfId="1421" operator="equal" priority="559" type="cellIs">
      <formula>"X"</formula>
    </cfRule>
  </conditionalFormatting>
  <conditionalFormatting sqref="AD20">
    <cfRule dxfId="1420" operator="equal" priority="560" type="cellIs">
      <formula>"X"</formula>
    </cfRule>
  </conditionalFormatting>
  <conditionalFormatting sqref="AE20">
    <cfRule dxfId="1419" operator="greaterThan" priority="561" type="cellIs">
      <formula>0</formula>
    </cfRule>
  </conditionalFormatting>
  <conditionalFormatting sqref="AD20">
    <cfRule dxfId="1418" operator="greaterThan" priority="562" type="cellIs">
      <formula>ABS(AE20)</formula>
    </cfRule>
  </conditionalFormatting>
  <conditionalFormatting sqref="AG20">
    <cfRule dxfId="1415" operator="equal" priority="565" type="cellIs">
      <formula>"X"</formula>
    </cfRule>
  </conditionalFormatting>
  <conditionalFormatting sqref="AF20">
    <cfRule dxfId="1414" operator="equal" priority="566" type="cellIs">
      <formula>"X"</formula>
    </cfRule>
  </conditionalFormatting>
  <conditionalFormatting sqref="AG20">
    <cfRule dxfId="1413" operator="greaterThan" priority="567" type="cellIs">
      <formula>0</formula>
    </cfRule>
  </conditionalFormatting>
  <conditionalFormatting sqref="AF20">
    <cfRule dxfId="1412" operator="greaterThan" priority="568" type="cellIs">
      <formula>ABS(AG20)</formula>
    </cfRule>
  </conditionalFormatting>
  <conditionalFormatting sqref="AI20">
    <cfRule dxfId="1409" operator="equal" priority="571" type="cellIs">
      <formula>"X"</formula>
    </cfRule>
  </conditionalFormatting>
  <conditionalFormatting sqref="AH20">
    <cfRule dxfId="1408" operator="equal" priority="572" type="cellIs">
      <formula>"X"</formula>
    </cfRule>
  </conditionalFormatting>
  <conditionalFormatting sqref="AI20">
    <cfRule dxfId="1407" operator="greaterThan" priority="573" type="cellIs">
      <formula>0</formula>
    </cfRule>
  </conditionalFormatting>
  <conditionalFormatting sqref="AH20">
    <cfRule dxfId="1406" operator="greaterThan" priority="574" type="cellIs">
      <formula>ABS(AI20)</formula>
    </cfRule>
  </conditionalFormatting>
  <conditionalFormatting sqref="AK20">
    <cfRule dxfId="1403" operator="equal" priority="577" type="cellIs">
      <formula>"X"</formula>
    </cfRule>
  </conditionalFormatting>
  <conditionalFormatting sqref="AJ20">
    <cfRule dxfId="1402" operator="equal" priority="578" type="cellIs">
      <formula>"X"</formula>
    </cfRule>
  </conditionalFormatting>
  <conditionalFormatting sqref="AK20">
    <cfRule dxfId="1401" operator="greaterThan" priority="579" type="cellIs">
      <formula>0</formula>
    </cfRule>
  </conditionalFormatting>
  <conditionalFormatting sqref="AJ20">
    <cfRule dxfId="1400" operator="greaterThan" priority="580" type="cellIs">
      <formula>ABS(AK20)</formula>
    </cfRule>
  </conditionalFormatting>
  <conditionalFormatting sqref="AM20">
    <cfRule dxfId="1397" operator="equal" priority="583" type="cellIs">
      <formula>"X"</formula>
    </cfRule>
  </conditionalFormatting>
  <conditionalFormatting sqref="AL20">
    <cfRule dxfId="1396" operator="equal" priority="584" type="cellIs">
      <formula>"X"</formula>
    </cfRule>
  </conditionalFormatting>
  <conditionalFormatting sqref="AM20">
    <cfRule dxfId="1395" operator="greaterThan" priority="585" type="cellIs">
      <formula>0</formula>
    </cfRule>
  </conditionalFormatting>
  <conditionalFormatting sqref="AL20">
    <cfRule dxfId="1394" operator="greaterThan" priority="586" type="cellIs">
      <formula>ABS(AM20)</formula>
    </cfRule>
  </conditionalFormatting>
  <conditionalFormatting sqref="AO20">
    <cfRule dxfId="1391" operator="equal" priority="589" type="cellIs">
      <formula>"X"</formula>
    </cfRule>
  </conditionalFormatting>
  <conditionalFormatting sqref="AN20">
    <cfRule dxfId="1390" operator="equal" priority="590" type="cellIs">
      <formula>"X"</formula>
    </cfRule>
  </conditionalFormatting>
  <conditionalFormatting sqref="AO20">
    <cfRule dxfId="1389" operator="greaterThan" priority="591" type="cellIs">
      <formula>0</formula>
    </cfRule>
  </conditionalFormatting>
  <conditionalFormatting sqref="AN20">
    <cfRule dxfId="1388" operator="greaterThan" priority="592" type="cellIs">
      <formula>ABS(AO20)</formula>
    </cfRule>
  </conditionalFormatting>
  <conditionalFormatting sqref="AQ20">
    <cfRule dxfId="1385" operator="equal" priority="595" type="cellIs">
      <formula>"X"</formula>
    </cfRule>
  </conditionalFormatting>
  <conditionalFormatting sqref="AP20">
    <cfRule dxfId="1384" operator="equal" priority="596" type="cellIs">
      <formula>"X"</formula>
    </cfRule>
  </conditionalFormatting>
  <conditionalFormatting sqref="AQ20">
    <cfRule dxfId="1383" operator="greaterThan" priority="597" type="cellIs">
      <formula>0</formula>
    </cfRule>
  </conditionalFormatting>
  <conditionalFormatting sqref="AP20">
    <cfRule dxfId="1382" operator="greaterThan" priority="598" type="cellIs">
      <formula>ABS(AQ20)</formula>
    </cfRule>
  </conditionalFormatting>
  <conditionalFormatting sqref="AS20">
    <cfRule dxfId="1379" operator="equal" priority="601" type="cellIs">
      <formula>"X"</formula>
    </cfRule>
  </conditionalFormatting>
  <conditionalFormatting sqref="AR20">
    <cfRule dxfId="1378" operator="equal" priority="602" type="cellIs">
      <formula>"X"</formula>
    </cfRule>
  </conditionalFormatting>
  <conditionalFormatting sqref="AS20">
    <cfRule dxfId="1377" operator="greaterThan" priority="603" type="cellIs">
      <formula>0</formula>
    </cfRule>
  </conditionalFormatting>
  <conditionalFormatting sqref="AR20">
    <cfRule dxfId="1376" operator="greaterThan" priority="604" type="cellIs">
      <formula>ABS(AS20)</formula>
    </cfRule>
  </conditionalFormatting>
  <conditionalFormatting sqref="AU20">
    <cfRule dxfId="1373" operator="equal" priority="607" type="cellIs">
      <formula>"X"</formula>
    </cfRule>
  </conditionalFormatting>
  <conditionalFormatting sqref="AT20">
    <cfRule dxfId="1372" operator="equal" priority="608" type="cellIs">
      <formula>"X"</formula>
    </cfRule>
  </conditionalFormatting>
  <conditionalFormatting sqref="AU20">
    <cfRule dxfId="1371" operator="greaterThan" priority="609" type="cellIs">
      <formula>0</formula>
    </cfRule>
  </conditionalFormatting>
  <conditionalFormatting sqref="AT20">
    <cfRule dxfId="1370" operator="greaterThan" priority="610" type="cellIs">
      <formula>ABS(AU20)</formula>
    </cfRule>
  </conditionalFormatting>
  <conditionalFormatting sqref="AW20">
    <cfRule dxfId="1367" operator="equal" priority="613" type="cellIs">
      <formula>"X"</formula>
    </cfRule>
  </conditionalFormatting>
  <conditionalFormatting sqref="AV20">
    <cfRule dxfId="1366" operator="equal" priority="614" type="cellIs">
      <formula>"X"</formula>
    </cfRule>
  </conditionalFormatting>
  <conditionalFormatting sqref="AW20">
    <cfRule dxfId="1365" operator="greaterThan" priority="615" type="cellIs">
      <formula>0</formula>
    </cfRule>
  </conditionalFormatting>
  <conditionalFormatting sqref="AV20">
    <cfRule dxfId="1364" operator="greaterThan" priority="616" type="cellIs">
      <formula>ABS(AW20)</formula>
    </cfRule>
  </conditionalFormatting>
  <conditionalFormatting sqref="AY20">
    <cfRule dxfId="1361" operator="equal" priority="619" type="cellIs">
      <formula>"X"</formula>
    </cfRule>
  </conditionalFormatting>
  <conditionalFormatting sqref="AX20">
    <cfRule dxfId="1360" operator="equal" priority="620" type="cellIs">
      <formula>"X"</formula>
    </cfRule>
  </conditionalFormatting>
  <conditionalFormatting sqref="AY20">
    <cfRule dxfId="1359" operator="greaterThan" priority="621" type="cellIs">
      <formula>0</formula>
    </cfRule>
  </conditionalFormatting>
  <conditionalFormatting sqref="AX20">
    <cfRule dxfId="1358" operator="greaterThan" priority="622" type="cellIs">
      <formula>ABS(AY20)</formula>
    </cfRule>
  </conditionalFormatting>
  <conditionalFormatting sqref="BA20">
    <cfRule dxfId="1355" operator="equal" priority="625" type="cellIs">
      <formula>"X"</formula>
    </cfRule>
  </conditionalFormatting>
  <conditionalFormatting sqref="AZ20">
    <cfRule dxfId="1354" operator="equal" priority="626" type="cellIs">
      <formula>"X"</formula>
    </cfRule>
  </conditionalFormatting>
  <conditionalFormatting sqref="BA20">
    <cfRule dxfId="1353" operator="greaterThan" priority="627" type="cellIs">
      <formula>0</formula>
    </cfRule>
  </conditionalFormatting>
  <conditionalFormatting sqref="AZ20">
    <cfRule dxfId="1352" operator="greaterThan" priority="628" type="cellIs">
      <formula>ABS(BA20)</formula>
    </cfRule>
  </conditionalFormatting>
  <conditionalFormatting sqref="BC20">
    <cfRule dxfId="1349" operator="equal" priority="631" type="cellIs">
      <formula>"X"</formula>
    </cfRule>
  </conditionalFormatting>
  <conditionalFormatting sqref="BB20">
    <cfRule dxfId="1348" operator="equal" priority="632" type="cellIs">
      <formula>"X"</formula>
    </cfRule>
  </conditionalFormatting>
  <conditionalFormatting sqref="BC20">
    <cfRule dxfId="1347" operator="greaterThan" priority="633" type="cellIs">
      <formula>0</formula>
    </cfRule>
  </conditionalFormatting>
  <conditionalFormatting sqref="BB20">
    <cfRule dxfId="1346" operator="greaterThan" priority="634" type="cellIs">
      <formula>ABS(BC20)</formula>
    </cfRule>
  </conditionalFormatting>
  <conditionalFormatting sqref="BE20">
    <cfRule dxfId="1343" operator="equal" priority="637" type="cellIs">
      <formula>"X"</formula>
    </cfRule>
  </conditionalFormatting>
  <conditionalFormatting sqref="BD20">
    <cfRule dxfId="1342" operator="equal" priority="638" type="cellIs">
      <formula>"X"</formula>
    </cfRule>
  </conditionalFormatting>
  <conditionalFormatting sqref="BE20">
    <cfRule dxfId="1341" operator="greaterThan" priority="639" type="cellIs">
      <formula>0</formula>
    </cfRule>
  </conditionalFormatting>
  <conditionalFormatting sqref="BD20">
    <cfRule dxfId="1340" operator="greaterThan" priority="640" type="cellIs">
      <formula>ABS(BE20)</formula>
    </cfRule>
  </conditionalFormatting>
  <conditionalFormatting sqref="BG20">
    <cfRule dxfId="1337" operator="equal" priority="643" type="cellIs">
      <formula>"X"</formula>
    </cfRule>
  </conditionalFormatting>
  <conditionalFormatting sqref="BF20">
    <cfRule dxfId="1336" operator="equal" priority="644" type="cellIs">
      <formula>"X"</formula>
    </cfRule>
  </conditionalFormatting>
  <conditionalFormatting sqref="BG20">
    <cfRule dxfId="1335" operator="greaterThan" priority="645" type="cellIs">
      <formula>0</formula>
    </cfRule>
  </conditionalFormatting>
  <conditionalFormatting sqref="BF20">
    <cfRule dxfId="1334" operator="greaterThan" priority="646" type="cellIs">
      <formula>ABS(BG20)</formula>
    </cfRule>
  </conditionalFormatting>
  <conditionalFormatting sqref="BH17">
    <cfRule dxfId="1331" operator="greaterThan" priority="649" type="cellIs">
      <formula>2*D17</formula>
    </cfRule>
  </conditionalFormatting>
  <conditionalFormatting sqref="BH18">
    <cfRule dxfId="1330" operator="greaterThan" priority="650" type="cellIs">
      <formula>2*D18</formula>
    </cfRule>
  </conditionalFormatting>
  <conditionalFormatting sqref="BH19">
    <cfRule dxfId="1329" operator="greaterThan" priority="651" type="cellIs">
      <formula>2*D19</formula>
    </cfRule>
  </conditionalFormatting>
  <conditionalFormatting sqref="BH20">
    <cfRule dxfId="1328" operator="greaterThan" priority="652" type="cellIs">
      <formula>2*D20</formula>
    </cfRule>
  </conditionalFormatting>
  <conditionalFormatting sqref="BY17">
    <cfRule dxfId="1327" operator="greaterThan" priority="653" type="cellIs">
      <formula>D17</formula>
    </cfRule>
  </conditionalFormatting>
  <conditionalFormatting sqref="BY18">
    <cfRule dxfId="1326" operator="greaterThan" priority="654" type="cellIs">
      <formula>D18</formula>
    </cfRule>
  </conditionalFormatting>
  <conditionalFormatting sqref="BY19">
    <cfRule dxfId="1325" operator="greaterThan" priority="655" type="cellIs">
      <formula>D19</formula>
    </cfRule>
  </conditionalFormatting>
  <conditionalFormatting sqref="BY20">
    <cfRule dxfId="1324" operator="greaterThan" priority="656" type="cellIs">
      <formula>D20</formula>
    </cfRule>
  </conditionalFormatting>
  <conditionalFormatting sqref="CA17">
    <cfRule dxfId="1323" priority="657" type="expression">
      <formula>OR(AND(BY17=0,CA17&gt;0),CA17&gt;E17)</formula>
    </cfRule>
  </conditionalFormatting>
  <conditionalFormatting sqref="CA18">
    <cfRule dxfId="1322" priority="658" type="expression">
      <formula>OR(AND(BY18=0,CA18&gt;0),CA18&gt;E18)</formula>
    </cfRule>
  </conditionalFormatting>
  <conditionalFormatting sqref="CA19">
    <cfRule dxfId="1321" priority="659" type="expression">
      <formula>OR(AND(BY19=0,CA19&gt;0),CA19&gt;E19)</formula>
    </cfRule>
  </conditionalFormatting>
  <conditionalFormatting sqref="CA20">
    <cfRule dxfId="1320" priority="660" type="expression">
      <formula>OR(AND(BY20=0,CA20&gt;0),CA20&gt;E20)</formula>
    </cfRule>
  </conditionalFormatting>
  <dataValidations count="3">
    <dataValidation allowBlank="1" sqref="CF2:DU2" type="list" xr:uid="{00000000-0002-0000-0C00-000000000000}">
      <formula1>"Yes,No,J-ML,J-S,J-A"</formula1>
    </dataValidation>
    <dataValidation allowBlank="1" sqref="CF3:DU3" type="list" xr:uid="{00000000-0002-0000-0C00-000001000000}">
      <formula1>"hd.,fd.,J-A"</formula1>
    </dataValidation>
    <dataValidation allowBlank="1" sqref="BK17:BW20" type="list" xr:uid="{00000000-0002-0000-0C00-000002000000}">
      <formula1>$CF$15:$DT$15</formula1>
    </dataValidation>
  </dataValidations>
  <pageMargins bottom="0.75" footer="0.3" header="0.3" left="0.7" right="0.7" top="0.7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00000000-000E-0000-0C00-000005000000}" priority="5" type="expression">
            <xm:f>IF(ISREF(INDIRECT("MonitoringWeek1!F17")),(SUM(Week1!F17)&gt;SUM(IF(ISREF(INDIRECT("MonitoringWeek1!F17")),INDIRECT("MonitoringWeek1!F17"),0))),FALSE)</xm:f>
            <x14:dxf>
              <fill>
                <patternFill patternType="solid">
                  <bgColor indexed="53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id="{00000000-000E-0000-0C00-000006000000}" priority="6" type="expression">
            <xm:f>IF(ISREF(INDIRECT("MonitoringWeek1!F17")),(SUM(Week1!F17)&lt;SUM(IF(ISREF(INDIRECT("MonitoringWeek1!F17")),INDIRECT("MonitoringWeek1!F17"),0))),FALSE)</xm:f>
            <x14:dxf>
              <fill>
                <patternFill patternType="solid">
                  <bgColor indexed="51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id="{00000000-000E-0000-0C00-00000B000000}" priority="11" type="expression">
            <xm:f>IF(ISREF(INDIRECT("MonitoringWeek1!H17")),(SUM(Week1!H17)&gt;SUM(IF(ISREF(INDIRECT("MonitoringWeek1!H17")),INDIRECT("MonitoringWeek1!H17"),0))),FALSE)</xm:f>
            <x14:dxf>
              <fill>
                <patternFill patternType="solid">
                  <bgColor indexed="53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id="{00000000-000E-0000-0C00-00000C000000}" priority="12" type="expression">
            <xm:f>IF(ISREF(INDIRECT("MonitoringWeek1!H17")),(SUM(Week1!H17)&lt;SUM(IF(ISREF(INDIRECT("MonitoringWeek1!H17")),INDIRECT("MonitoringWeek1!H17"),0))),FALSE)</xm:f>
            <x14:dxf>
              <fill>
                <patternFill patternType="solid">
                  <bgColor indexed="51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id="{00000000-000E-0000-0C00-000011000000}" priority="17" type="expression">
            <xm:f>IF(ISREF(INDIRECT("MonitoringWeek1!J17")),(SUM(Week1!J17)&gt;SUM(IF(ISREF(INDIRECT("MonitoringWeek1!J17")),INDIRECT("MonitoringWeek1!J17"),0))),FALSE)</xm:f>
            <x14:dxf>
              <fill>
                <patternFill patternType="solid">
                  <bgColor indexed="53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id="{00000000-000E-0000-0C00-000012000000}" priority="18" type="expression">
            <xm:f>IF(ISREF(INDIRECT("MonitoringWeek1!J17")),(SUM(Week1!J17)&lt;SUM(IF(ISREF(INDIRECT("MonitoringWeek1!J17")),INDIRECT("MonitoringWeek1!J17"),0))),FALSE)</xm:f>
            <x14:dxf>
              <fill>
                <patternFill patternType="solid">
                  <bgColor indexed="51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id="{00000000-000E-0000-0C00-000017000000}" priority="23" type="expression">
            <xm:f>IF(ISREF(INDIRECT("MonitoringWeek1!L17")),(SUM(Week1!L17)&gt;SUM(IF(ISREF(INDIRECT("MonitoringWeek1!L17")),INDIRECT("MonitoringWeek1!L17"),0))),FALSE)</xm:f>
            <x14:dxf>
              <fill>
                <patternFill patternType="solid">
                  <bgColor indexed="53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id="{00000000-000E-0000-0C00-000018000000}" priority="24" type="expression">
            <xm:f>IF(ISREF(INDIRECT("MonitoringWeek1!L17")),(SUM(Week1!L17)&lt;SUM(IF(ISREF(INDIRECT("MonitoringWeek1!L17")),INDIRECT("MonitoringWeek1!L17"),0))),FALSE)</xm:f>
            <x14:dxf>
              <fill>
                <patternFill patternType="solid">
                  <bgColor indexed="51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id="{00000000-000E-0000-0C00-00001D000000}" priority="29" type="expression">
            <xm:f>IF(ISREF(INDIRECT("MonitoringWeek1!N17")),(SUM(Week1!N17)&gt;SUM(IF(ISREF(INDIRECT("MonitoringWeek1!N17")),INDIRECT("MonitoringWeek1!N17"),0))),FALSE)</xm:f>
            <x14:dxf>
              <fill>
                <patternFill patternType="solid">
                  <bgColor indexed="53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id="{00000000-000E-0000-0C00-00001E000000}" priority="30" type="expression">
            <xm:f>IF(ISREF(INDIRECT("MonitoringWeek1!N17")),(SUM(Week1!N17)&lt;SUM(IF(ISREF(INDIRECT("MonitoringWeek1!N17")),INDIRECT("MonitoringWeek1!N17"),0))),FALSE)</xm:f>
            <x14:dxf>
              <fill>
                <patternFill patternType="solid">
                  <bgColor indexed="51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id="{00000000-000E-0000-0C00-000023000000}" priority="35" type="expression">
            <xm:f>IF(ISREF(INDIRECT("MonitoringWeek1!P17")),(SUM(Week1!P17)&gt;SUM(IF(ISREF(INDIRECT("MonitoringWeek1!P17")),INDIRECT("MonitoringWeek1!P17"),0))),FALSE)</xm:f>
            <x14:dxf>
              <fill>
                <patternFill patternType="solid">
                  <bgColor indexed="53"/>
                </patternFill>
              </fill>
            </x14:dxf>
          </x14:cfRule>
          <xm:sqref>Q17</xm:sqref>
        </x14:conditionalFormatting>
        <x14:conditionalFormatting xmlns:xm="http://schemas.microsoft.com/office/excel/2006/main">
          <x14:cfRule id="{00000000-000E-0000-0C00-000024000000}" priority="36" type="expression">
            <xm:f>IF(ISREF(INDIRECT("MonitoringWeek1!P17")),(SUM(Week1!P17)&lt;SUM(IF(ISREF(INDIRECT("MonitoringWeek1!P17")),INDIRECT("MonitoringWeek1!P17"),0))),FALSE)</xm:f>
            <x14:dxf>
              <fill>
                <patternFill patternType="solid">
                  <bgColor indexed="51"/>
                </patternFill>
              </fill>
            </x14:dxf>
          </x14:cfRule>
          <xm:sqref>Q17</xm:sqref>
        </x14:conditionalFormatting>
        <x14:conditionalFormatting xmlns:xm="http://schemas.microsoft.com/office/excel/2006/main">
          <x14:cfRule id="{00000000-000E-0000-0C00-000029000000}" priority="41" type="expression">
            <xm:f>IF(ISREF(INDIRECT("MonitoringWeek1!R17")),(SUM(Week1!R17)&gt;SUM(IF(ISREF(INDIRECT("MonitoringWeek1!R17")),INDIRECT("MonitoringWeek1!R17"),0))),FALSE)</xm:f>
            <x14:dxf>
              <fill>
                <patternFill patternType="solid">
                  <bgColor indexed="53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id="{00000000-000E-0000-0C00-00002A000000}" priority="42" type="expression">
            <xm:f>IF(ISREF(INDIRECT("MonitoringWeek1!R17")),(SUM(Week1!R17)&lt;SUM(IF(ISREF(INDIRECT("MonitoringWeek1!R17")),INDIRECT("MonitoringWeek1!R17"),0))),FALSE)</xm:f>
            <x14:dxf>
              <fill>
                <patternFill patternType="solid">
                  <bgColor indexed="51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id="{00000000-000E-0000-0C00-00002F000000}" priority="47" type="expression">
            <xm:f>IF(ISREF(INDIRECT("MonitoringWeek1!T17")),(SUM(Week1!T17)&gt;SUM(IF(ISREF(INDIRECT("MonitoringWeek1!T17")),INDIRECT("MonitoringWeek1!T17"),0))),FALSE)</xm:f>
            <x14:dxf>
              <fill>
                <patternFill patternType="solid">
                  <bgColor indexed="53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id="{00000000-000E-0000-0C00-000030000000}" priority="48" type="expression">
            <xm:f>IF(ISREF(INDIRECT("MonitoringWeek1!T17")),(SUM(Week1!T17)&lt;SUM(IF(ISREF(INDIRECT("MonitoringWeek1!T17")),INDIRECT("MonitoringWeek1!T17"),0))),FALSE)</xm:f>
            <x14:dxf>
              <fill>
                <patternFill patternType="solid">
                  <bgColor indexed="51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id="{00000000-000E-0000-0C00-000035000000}" priority="53" type="expression">
            <xm:f>IF(ISREF(INDIRECT("MonitoringWeek1!V17")),(SUM(Week1!V17)&gt;SUM(IF(ISREF(INDIRECT("MonitoringWeek1!V17")),INDIRECT("MonitoringWeek1!V17"),0))),FALSE)</xm:f>
            <x14:dxf>
              <fill>
                <patternFill patternType="solid">
                  <bgColor indexed="53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id="{00000000-000E-0000-0C00-000036000000}" priority="54" type="expression">
            <xm:f>IF(ISREF(INDIRECT("MonitoringWeek1!V17")),(SUM(Week1!V17)&lt;SUM(IF(ISREF(INDIRECT("MonitoringWeek1!V17")),INDIRECT("MonitoringWeek1!V17"),0))),FALSE)</xm:f>
            <x14:dxf>
              <fill>
                <patternFill patternType="solid">
                  <bgColor indexed="51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id="{00000000-000E-0000-0C00-00003B000000}" priority="59" type="expression">
            <xm:f>IF(ISREF(INDIRECT("MonitoringWeek1!X17")),(SUM(Week1!X17)&gt;SUM(IF(ISREF(INDIRECT("MonitoringWeek1!X17")),INDIRECT("MonitoringWeek1!X17"),0))),FALSE)</xm:f>
            <x14:dxf>
              <fill>
                <patternFill patternType="solid">
                  <bgColor indexed="53"/>
                </patternFill>
              </fill>
            </x14:dxf>
          </x14:cfRule>
          <xm:sqref>Y17</xm:sqref>
        </x14:conditionalFormatting>
        <x14:conditionalFormatting xmlns:xm="http://schemas.microsoft.com/office/excel/2006/main">
          <x14:cfRule id="{00000000-000E-0000-0C00-00003C000000}" priority="60" type="expression">
            <xm:f>IF(ISREF(INDIRECT("MonitoringWeek1!X17")),(SUM(Week1!X17)&lt;SUM(IF(ISREF(INDIRECT("MonitoringWeek1!X17")),INDIRECT("MonitoringWeek1!X17"),0))),FALSE)</xm:f>
            <x14:dxf>
              <fill>
                <patternFill patternType="solid">
                  <bgColor indexed="51"/>
                </patternFill>
              </fill>
            </x14:dxf>
          </x14:cfRule>
          <xm:sqref>Y17</xm:sqref>
        </x14:conditionalFormatting>
        <x14:conditionalFormatting xmlns:xm="http://schemas.microsoft.com/office/excel/2006/main">
          <x14:cfRule id="{00000000-000E-0000-0C00-000041000000}" priority="65" type="expression">
            <xm:f>IF(ISREF(INDIRECT("MonitoringWeek1!Z17")),(SUM(Week1!Z17)&gt;SUM(IF(ISREF(INDIRECT("MonitoringWeek1!Z17")),INDIRECT("MonitoringWeek1!Z17"),0))),FALSE)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AA17</xm:sqref>
        </x14:conditionalFormatting>
        <x14:conditionalFormatting xmlns:xm="http://schemas.microsoft.com/office/excel/2006/main">
          <x14:cfRule id="{00000000-000E-0000-0C00-000042000000}" priority="66" type="expression">
            <xm:f>IF(ISREF(INDIRECT("MonitoringWeek1!Z17")),(SUM(Week1!Z17)&lt;SUM(IF(ISREF(INDIRECT("MonitoringWeek1!Z17")),INDIRECT("MonitoringWeek1!Z17"),0))),FALSE)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AA17</xm:sqref>
        </x14:conditionalFormatting>
        <x14:conditionalFormatting xmlns:xm="http://schemas.microsoft.com/office/excel/2006/main">
          <x14:cfRule id="{00000000-000E-0000-0C00-000047000000}" priority="71" type="expression">
            <xm:f>IF(ISREF(INDIRECT("MonitoringWeek1!AB17")),(SUM(Week1!AB17)&gt;SUM(IF(ISREF(INDIRECT("MonitoringWeek1!AB17")),INDIRECT("MonitoringWeek1!AB17"),0))),FALSE)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AC17</xm:sqref>
        </x14:conditionalFormatting>
        <x14:conditionalFormatting xmlns:xm="http://schemas.microsoft.com/office/excel/2006/main">
          <x14:cfRule id="{00000000-000E-0000-0C00-000048000000}" priority="72" type="expression">
            <xm:f>IF(ISREF(INDIRECT("MonitoringWeek1!AB17")),(SUM(Week1!AB17)&lt;SUM(IF(ISREF(INDIRECT("MonitoringWeek1!AB17")),INDIRECT("MonitoringWeek1!AB17"),0))),FALSE)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AC17</xm:sqref>
        </x14:conditionalFormatting>
        <x14:conditionalFormatting xmlns:xm="http://schemas.microsoft.com/office/excel/2006/main">
          <x14:cfRule id="{00000000-000E-0000-0C00-00004D000000}" priority="77" type="expression">
            <xm:f>IF(ISREF(INDIRECT("MonitoringWeek1!AD17")),(SUM(Week1!AD17)&gt;SUM(IF(ISREF(INDIRECT("MonitoringWeek1!AD17")),INDIRECT("MonitoringWeek1!AD17"),0))),FALSE)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AE17</xm:sqref>
        </x14:conditionalFormatting>
        <x14:conditionalFormatting xmlns:xm="http://schemas.microsoft.com/office/excel/2006/main">
          <x14:cfRule id="{00000000-000E-0000-0C00-00004E000000}" priority="78" type="expression">
            <xm:f>IF(ISREF(INDIRECT("MonitoringWeek1!AD17")),(SUM(Week1!AD17)&lt;SUM(IF(ISREF(INDIRECT("MonitoringWeek1!AD17")),INDIRECT("MonitoringWeek1!AD17"),0))),FALSE)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AE17</xm:sqref>
        </x14:conditionalFormatting>
        <x14:conditionalFormatting xmlns:xm="http://schemas.microsoft.com/office/excel/2006/main">
          <x14:cfRule id="{00000000-000E-0000-0C00-000053000000}" priority="83" type="expression">
            <xm:f>IF(ISREF(INDIRECT("MonitoringWeek1!AF17")),(SUM(Week1!AF17)&gt;SUM(IF(ISREF(INDIRECT("MonitoringWeek1!AF17")),INDIRECT("MonitoringWeek1!AF17"),0))),FALSE)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AG17</xm:sqref>
        </x14:conditionalFormatting>
        <x14:conditionalFormatting xmlns:xm="http://schemas.microsoft.com/office/excel/2006/main">
          <x14:cfRule id="{00000000-000E-0000-0C00-000054000000}" priority="84" type="expression">
            <xm:f>IF(ISREF(INDIRECT("MonitoringWeek1!AF17")),(SUM(Week1!AF17)&lt;SUM(IF(ISREF(INDIRECT("MonitoringWeek1!AF17")),INDIRECT("MonitoringWeek1!AF17"),0))),FALSE)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AG17</xm:sqref>
        </x14:conditionalFormatting>
        <x14:conditionalFormatting xmlns:xm="http://schemas.microsoft.com/office/excel/2006/main">
          <x14:cfRule id="{00000000-000E-0000-0C00-000059000000}" priority="89" type="expression">
            <xm:f>IF(ISREF(INDIRECT("MonitoringWeek1!AH17")),(SUM(Week1!AH17)&gt;SUM(IF(ISREF(INDIRECT("MonitoringWeek1!AH17")),INDIRECT("MonitoringWeek1!AH17"),0))),FALSE)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AI17</xm:sqref>
        </x14:conditionalFormatting>
        <x14:conditionalFormatting xmlns:xm="http://schemas.microsoft.com/office/excel/2006/main">
          <x14:cfRule id="{00000000-000E-0000-0C00-00005A000000}" priority="90" type="expression">
            <xm:f>IF(ISREF(INDIRECT("MonitoringWeek1!AH17")),(SUM(Week1!AH17)&lt;SUM(IF(ISREF(INDIRECT("MonitoringWeek1!AH17")),INDIRECT("MonitoringWeek1!AH17"),0))),FALSE)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AI17</xm:sqref>
        </x14:conditionalFormatting>
        <x14:conditionalFormatting xmlns:xm="http://schemas.microsoft.com/office/excel/2006/main">
          <x14:cfRule id="{00000000-000E-0000-0C00-00005F000000}" priority="95" type="expression">
            <xm:f>IF(ISREF(INDIRECT("MonitoringWeek1!AJ17")),(SUM(Week1!AJ17)&gt;SUM(IF(ISREF(INDIRECT("MonitoringWeek1!AJ17")),INDIRECT("MonitoringWeek1!AJ17"),0))),FALSE)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AK17</xm:sqref>
        </x14:conditionalFormatting>
        <x14:conditionalFormatting xmlns:xm="http://schemas.microsoft.com/office/excel/2006/main">
          <x14:cfRule id="{00000000-000E-0000-0C00-000060000000}" priority="96" type="expression">
            <xm:f>IF(ISREF(INDIRECT("MonitoringWeek1!AJ17")),(SUM(Week1!AJ17)&lt;SUM(IF(ISREF(INDIRECT("MonitoringWeek1!AJ17")),INDIRECT("MonitoringWeek1!AJ17"),0))),FALSE)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AK17</xm:sqref>
        </x14:conditionalFormatting>
        <x14:conditionalFormatting xmlns:xm="http://schemas.microsoft.com/office/excel/2006/main">
          <x14:cfRule id="{00000000-000E-0000-0C00-000065000000}" priority="101" type="expression">
            <xm:f>IF(ISREF(INDIRECT("MonitoringWeek1!AL17")),(SUM(Week1!AL17)&gt;SUM(IF(ISREF(INDIRECT("MonitoringWeek1!AL17")),INDIRECT("MonitoringWeek1!AL17"),0))),FALSE)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AM17</xm:sqref>
        </x14:conditionalFormatting>
        <x14:conditionalFormatting xmlns:xm="http://schemas.microsoft.com/office/excel/2006/main">
          <x14:cfRule id="{00000000-000E-0000-0C00-000066000000}" priority="102" type="expression">
            <xm:f>IF(ISREF(INDIRECT("MonitoringWeek1!AL17")),(SUM(Week1!AL17)&lt;SUM(IF(ISREF(INDIRECT("MonitoringWeek1!AL17")),INDIRECT("MonitoringWeek1!AL17"),0))),FALSE)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AM17</xm:sqref>
        </x14:conditionalFormatting>
        <x14:conditionalFormatting xmlns:xm="http://schemas.microsoft.com/office/excel/2006/main">
          <x14:cfRule id="{00000000-000E-0000-0C00-00006B000000}" priority="107" type="expression">
            <xm:f>IF(ISREF(INDIRECT("MonitoringWeek1!AN17")),(SUM(Week1!AN17)&gt;SUM(IF(ISREF(INDIRECT("MonitoringWeek1!AN17")),INDIRECT("MonitoringWeek1!AN17"),0))),FALSE)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AO17</xm:sqref>
        </x14:conditionalFormatting>
        <x14:conditionalFormatting xmlns:xm="http://schemas.microsoft.com/office/excel/2006/main">
          <x14:cfRule id="{00000000-000E-0000-0C00-00006C000000}" priority="108" type="expression">
            <xm:f>IF(ISREF(INDIRECT("MonitoringWeek1!AN17")),(SUM(Week1!AN17)&lt;SUM(IF(ISREF(INDIRECT("MonitoringWeek1!AN17")),INDIRECT("MonitoringWeek1!AN17"),0))),FALSE)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AO17</xm:sqref>
        </x14:conditionalFormatting>
        <x14:conditionalFormatting xmlns:xm="http://schemas.microsoft.com/office/excel/2006/main">
          <x14:cfRule id="{00000000-000E-0000-0C00-000071000000}" priority="113" type="expression">
            <xm:f>IF(ISREF(INDIRECT("MonitoringWeek1!AP17")),(SUM(Week1!AP17)&gt;SUM(IF(ISREF(INDIRECT("MonitoringWeek1!AP17")),INDIRECT("MonitoringWeek1!AP17"),0))),FALSE)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AQ17</xm:sqref>
        </x14:conditionalFormatting>
        <x14:conditionalFormatting xmlns:xm="http://schemas.microsoft.com/office/excel/2006/main">
          <x14:cfRule id="{00000000-000E-0000-0C00-000072000000}" priority="114" type="expression">
            <xm:f>IF(ISREF(INDIRECT("MonitoringWeek1!AP17")),(SUM(Week1!AP17)&lt;SUM(IF(ISREF(INDIRECT("MonitoringWeek1!AP17")),INDIRECT("MonitoringWeek1!AP17"),0))),FALSE)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AQ17</xm:sqref>
        </x14:conditionalFormatting>
        <x14:conditionalFormatting xmlns:xm="http://schemas.microsoft.com/office/excel/2006/main">
          <x14:cfRule id="{00000000-000E-0000-0C00-000077000000}" priority="119" type="expression">
            <xm:f>IF(ISREF(INDIRECT("MonitoringWeek1!AR17")),(SUM(Week1!AR17)&gt;SUM(IF(ISREF(INDIRECT("MonitoringWeek1!AR17")),INDIRECT("MonitoringWeek1!AR17"),0))),FALSE)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AS17</xm:sqref>
        </x14:conditionalFormatting>
        <x14:conditionalFormatting xmlns:xm="http://schemas.microsoft.com/office/excel/2006/main">
          <x14:cfRule id="{00000000-000E-0000-0C00-000078000000}" priority="120" type="expression">
            <xm:f>IF(ISREF(INDIRECT("MonitoringWeek1!AR17")),(SUM(Week1!AR17)&lt;SUM(IF(ISREF(INDIRECT("MonitoringWeek1!AR17")),INDIRECT("MonitoringWeek1!AR17"),0))),FALSE)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AS17</xm:sqref>
        </x14:conditionalFormatting>
        <x14:conditionalFormatting xmlns:xm="http://schemas.microsoft.com/office/excel/2006/main">
          <x14:cfRule id="{00000000-000E-0000-0C00-00007D000000}" priority="125" type="expression">
            <xm:f>IF(ISREF(INDIRECT("MonitoringWeek1!AT17")),(SUM(Week1!AT17)&gt;SUM(IF(ISREF(INDIRECT("MonitoringWeek1!AT17")),INDIRECT("MonitoringWeek1!AT17"),0))),FALSE)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AU17</xm:sqref>
        </x14:conditionalFormatting>
        <x14:conditionalFormatting xmlns:xm="http://schemas.microsoft.com/office/excel/2006/main">
          <x14:cfRule id="{00000000-000E-0000-0C00-00007E000000}" priority="126" type="expression">
            <xm:f>IF(ISREF(INDIRECT("MonitoringWeek1!AT17")),(SUM(Week1!AT17)&lt;SUM(IF(ISREF(INDIRECT("MonitoringWeek1!AT17")),INDIRECT("MonitoringWeek1!AT17"),0))),FALSE)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AU17</xm:sqref>
        </x14:conditionalFormatting>
        <x14:conditionalFormatting xmlns:xm="http://schemas.microsoft.com/office/excel/2006/main">
          <x14:cfRule id="{00000000-000E-0000-0C00-000083000000}" priority="131" type="expression">
            <xm:f>IF(ISREF(INDIRECT("MonitoringWeek1!AV17")),(SUM(Week1!AV17)&gt;SUM(IF(ISREF(INDIRECT("MonitoringWeek1!AV17")),INDIRECT("MonitoringWeek1!AV17"),0))),FALSE)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AW17</xm:sqref>
        </x14:conditionalFormatting>
        <x14:conditionalFormatting xmlns:xm="http://schemas.microsoft.com/office/excel/2006/main">
          <x14:cfRule id="{00000000-000E-0000-0C00-000084000000}" priority="132" type="expression">
            <xm:f>IF(ISREF(INDIRECT("MonitoringWeek1!AV17")),(SUM(Week1!AV17)&lt;SUM(IF(ISREF(INDIRECT("MonitoringWeek1!AV17")),INDIRECT("MonitoringWeek1!AV17"),0))),FALSE)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AW17</xm:sqref>
        </x14:conditionalFormatting>
        <x14:conditionalFormatting xmlns:xm="http://schemas.microsoft.com/office/excel/2006/main">
          <x14:cfRule id="{00000000-000E-0000-0C00-000089000000}" priority="137" type="expression">
            <xm:f>IF(ISREF(INDIRECT("MonitoringWeek1!AX17")),(SUM(Week1!AX17)&gt;SUM(IF(ISREF(INDIRECT("MonitoringWeek1!AX17")),INDIRECT("MonitoringWeek1!AX17"),0))),FALSE)</xm:f>
            <x14:dxf>
              <fill>
                <patternFill patternType="solid">
                  <bgColor indexed="53"/>
                </patternFill>
              </fill>
            </x14:dxf>
          </x14:cfRule>
          <xm:sqref>AY17</xm:sqref>
        </x14:conditionalFormatting>
        <x14:conditionalFormatting xmlns:xm="http://schemas.microsoft.com/office/excel/2006/main">
          <x14:cfRule id="{00000000-000E-0000-0C00-00008A000000}" priority="138" type="expression">
            <xm:f>IF(ISREF(INDIRECT("MonitoringWeek1!AX17")),(SUM(Week1!AX17)&lt;SUM(IF(ISREF(INDIRECT("MonitoringWeek1!AX17")),INDIRECT("MonitoringWeek1!AX17"),0))),FALSE)</xm:f>
            <x14:dxf>
              <fill>
                <patternFill patternType="solid">
                  <bgColor indexed="51"/>
                </patternFill>
              </fill>
            </x14:dxf>
          </x14:cfRule>
          <xm:sqref>AY17</xm:sqref>
        </x14:conditionalFormatting>
        <x14:conditionalFormatting xmlns:xm="http://schemas.microsoft.com/office/excel/2006/main">
          <x14:cfRule id="{00000000-000E-0000-0C00-00008F000000}" priority="143" type="expression">
            <xm:f>IF(ISREF(INDIRECT("MonitoringWeek1!AZ17")),(SUM(Week1!AZ17)&gt;SUM(IF(ISREF(INDIRECT("MonitoringWeek1!AZ17")),INDIRECT("MonitoringWeek1!AZ17"),0))),FALSE)</xm:f>
            <x14:dxf>
              <fill>
                <patternFill patternType="solid">
                  <bgColor indexed="53"/>
                </patternFill>
              </fill>
            </x14:dxf>
          </x14:cfRule>
          <xm:sqref>BA17</xm:sqref>
        </x14:conditionalFormatting>
        <x14:conditionalFormatting xmlns:xm="http://schemas.microsoft.com/office/excel/2006/main">
          <x14:cfRule id="{00000000-000E-0000-0C00-000090000000}" priority="144" type="expression">
            <xm:f>IF(ISREF(INDIRECT("MonitoringWeek1!AZ17")),(SUM(Week1!AZ17)&lt;SUM(IF(ISREF(INDIRECT("MonitoringWeek1!AZ17")),INDIRECT("MonitoringWeek1!AZ17"),0))),FALSE)</xm:f>
            <x14:dxf>
              <fill>
                <patternFill patternType="solid">
                  <bgColor indexed="51"/>
                </patternFill>
              </fill>
            </x14:dxf>
          </x14:cfRule>
          <xm:sqref>BA17</xm:sqref>
        </x14:conditionalFormatting>
        <x14:conditionalFormatting xmlns:xm="http://schemas.microsoft.com/office/excel/2006/main">
          <x14:cfRule id="{00000000-000E-0000-0C00-000095000000}" priority="149" type="expression">
            <xm:f>IF(ISREF(INDIRECT("MonitoringWeek1!BB17")),(SUM(Week1!BB17)&gt;SUM(IF(ISREF(INDIRECT("MonitoringWeek1!BB17")),INDIRECT("MonitoringWeek1!BB17"),0))),FALSE)</xm:f>
            <x14:dxf>
              <fill>
                <patternFill patternType="solid">
                  <bgColor indexed="53"/>
                </patternFill>
              </fill>
            </x14:dxf>
          </x14:cfRule>
          <xm:sqref>BC17</xm:sqref>
        </x14:conditionalFormatting>
        <x14:conditionalFormatting xmlns:xm="http://schemas.microsoft.com/office/excel/2006/main">
          <x14:cfRule id="{00000000-000E-0000-0C00-000096000000}" priority="150" type="expression">
            <xm:f>IF(ISREF(INDIRECT("MonitoringWeek1!BB17")),(SUM(Week1!BB17)&lt;SUM(IF(ISREF(INDIRECT("MonitoringWeek1!BB17")),INDIRECT("MonitoringWeek1!BB17"),0))),FALSE)</xm:f>
            <x14:dxf>
              <fill>
                <patternFill patternType="solid">
                  <bgColor indexed="51"/>
                </patternFill>
              </fill>
            </x14:dxf>
          </x14:cfRule>
          <xm:sqref>BC17</xm:sqref>
        </x14:conditionalFormatting>
        <x14:conditionalFormatting xmlns:xm="http://schemas.microsoft.com/office/excel/2006/main">
          <x14:cfRule id="{00000000-000E-0000-0C00-00009B000000}" priority="155" type="expression">
            <xm:f>IF(ISREF(INDIRECT("MonitoringWeek1!BD17")),(SUM(Week1!BD17)&gt;SUM(IF(ISREF(INDIRECT("MonitoringWeek1!BD17")),INDIRECT("MonitoringWeek1!BD17"),0))),FALSE)</xm:f>
            <x14:dxf>
              <fill>
                <patternFill patternType="solid">
                  <bgColor indexed="53"/>
                </patternFill>
              </fill>
            </x14:dxf>
          </x14:cfRule>
          <xm:sqref>BE17</xm:sqref>
        </x14:conditionalFormatting>
        <x14:conditionalFormatting xmlns:xm="http://schemas.microsoft.com/office/excel/2006/main">
          <x14:cfRule id="{00000000-000E-0000-0C00-00009C000000}" priority="156" type="expression">
            <xm:f>IF(ISREF(INDIRECT("MonitoringWeek1!BD17")),(SUM(Week1!BD17)&lt;SUM(IF(ISREF(INDIRECT("MonitoringWeek1!BD17")),INDIRECT("MonitoringWeek1!BD17"),0))),FALSE)</xm:f>
            <x14:dxf>
              <fill>
                <patternFill patternType="solid">
                  <bgColor indexed="51"/>
                </patternFill>
              </fill>
            </x14:dxf>
          </x14:cfRule>
          <xm:sqref>BE17</xm:sqref>
        </x14:conditionalFormatting>
        <x14:conditionalFormatting xmlns:xm="http://schemas.microsoft.com/office/excel/2006/main">
          <x14:cfRule id="{00000000-000E-0000-0C00-0000A1000000}" priority="161" type="expression">
            <xm:f>IF(ISREF(INDIRECT("MonitoringWeek1!BF17")),(SUM(Week1!BF17)&gt;SUM(IF(ISREF(INDIRECT("MonitoringWeek1!BF17")),INDIRECT("MonitoringWeek1!BF17"),0))),FALSE)</xm:f>
            <x14:dxf>
              <fill>
                <patternFill patternType="solid">
                  <bgColor indexed="53"/>
                </patternFill>
              </fill>
            </x14:dxf>
          </x14:cfRule>
          <xm:sqref>BG17</xm:sqref>
        </x14:conditionalFormatting>
        <x14:conditionalFormatting xmlns:xm="http://schemas.microsoft.com/office/excel/2006/main">
          <x14:cfRule id="{00000000-000E-0000-0C00-0000A2000000}" priority="162" type="expression">
            <xm:f>IF(ISREF(INDIRECT("MonitoringWeek1!BF17")),(SUM(Week1!BF17)&lt;SUM(IF(ISREF(INDIRECT("MonitoringWeek1!BF17")),INDIRECT("MonitoringWeek1!BF17"),0))),FALSE)</xm:f>
            <x14:dxf>
              <fill>
                <patternFill patternType="solid">
                  <bgColor indexed="51"/>
                </patternFill>
              </fill>
            </x14:dxf>
          </x14:cfRule>
          <xm:sqref>BG17</xm:sqref>
        </x14:conditionalFormatting>
        <x14:conditionalFormatting xmlns:xm="http://schemas.microsoft.com/office/excel/2006/main">
          <x14:cfRule id="{00000000-000E-0000-0C00-0000A7000000}" priority="167" type="expression">
            <xm:f>IF(ISREF(INDIRECT("MonitoringWeek1!F18")),(SUM(Week1!F18)&gt;SUM(IF(ISREF(INDIRECT("MonitoringWeek1!F18")),INDIRECT("MonitoringWeek1!F18"),0))),FALSE)</xm:f>
            <x14:dxf>
              <fill>
                <patternFill patternType="solid">
                  <bgColor indexed="53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id="{00000000-000E-0000-0C00-0000A8000000}" priority="168" type="expression">
            <xm:f>IF(ISREF(INDIRECT("MonitoringWeek1!F18")),(SUM(Week1!F18)&lt;SUM(IF(ISREF(INDIRECT("MonitoringWeek1!F18")),INDIRECT("MonitoringWeek1!F18"),0))),FALSE)</xm:f>
            <x14:dxf>
              <fill>
                <patternFill patternType="solid">
                  <bgColor indexed="51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id="{00000000-000E-0000-0C00-0000AD000000}" priority="173" type="expression">
            <xm:f>IF(ISREF(INDIRECT("MonitoringWeek1!H18")),(SUM(Week1!H18)&gt;SUM(IF(ISREF(INDIRECT("MonitoringWeek1!H18")),INDIRECT("MonitoringWeek1!H18"),0))),FALSE)</xm:f>
            <x14:dxf>
              <fill>
                <patternFill patternType="solid">
                  <bgColor indexed="53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id="{00000000-000E-0000-0C00-0000AE000000}" priority="174" type="expression">
            <xm:f>IF(ISREF(INDIRECT("MonitoringWeek1!H18")),(SUM(Week1!H18)&lt;SUM(IF(ISREF(INDIRECT("MonitoringWeek1!H18")),INDIRECT("MonitoringWeek1!H18"),0))),FALSE)</xm:f>
            <x14:dxf>
              <fill>
                <patternFill patternType="solid">
                  <bgColor indexed="51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id="{00000000-000E-0000-0C00-0000B3000000}" priority="179" type="expression">
            <xm:f>IF(ISREF(INDIRECT("MonitoringWeek1!J18")),(SUM(Week1!J18)&gt;SUM(IF(ISREF(INDIRECT("MonitoringWeek1!J18")),INDIRECT("MonitoringWeek1!J18"),0))),FALSE)</xm:f>
            <x14:dxf>
              <fill>
                <patternFill patternType="solid">
                  <bgColor indexed="53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id="{00000000-000E-0000-0C00-0000B4000000}" priority="180" type="expression">
            <xm:f>IF(ISREF(INDIRECT("MonitoringWeek1!J18")),(SUM(Week1!J18)&lt;SUM(IF(ISREF(INDIRECT("MonitoringWeek1!J18")),INDIRECT("MonitoringWeek1!J18"),0))),FALSE)</xm:f>
            <x14:dxf>
              <fill>
                <patternFill patternType="solid">
                  <bgColor indexed="51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id="{00000000-000E-0000-0C00-0000B9000000}" priority="185" type="expression">
            <xm:f>IF(ISREF(INDIRECT("MonitoringWeek1!L18")),(SUM(Week1!L18)&gt;SUM(IF(ISREF(INDIRECT("MonitoringWeek1!L18")),INDIRECT("MonitoringWeek1!L18"),0))),FALSE)</xm:f>
            <x14:dxf>
              <fill>
                <patternFill patternType="solid">
                  <bgColor indexed="53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id="{00000000-000E-0000-0C00-0000BA000000}" priority="186" type="expression">
            <xm:f>IF(ISREF(INDIRECT("MonitoringWeek1!L18")),(SUM(Week1!L18)&lt;SUM(IF(ISREF(INDIRECT("MonitoringWeek1!L18")),INDIRECT("MonitoringWeek1!L18"),0))),FALSE)</xm:f>
            <x14:dxf>
              <fill>
                <patternFill patternType="solid">
                  <bgColor indexed="51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id="{00000000-000E-0000-0C00-0000BF000000}" priority="191" type="expression">
            <xm:f>IF(ISREF(INDIRECT("MonitoringWeek1!N18")),(SUM(Week1!N18)&gt;SUM(IF(ISREF(INDIRECT("MonitoringWeek1!N18")),INDIRECT("MonitoringWeek1!N18"),0))),FALSE)</xm:f>
            <x14:dxf>
              <fill>
                <patternFill patternType="solid">
                  <bgColor indexed="53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id="{00000000-000E-0000-0C00-0000C0000000}" priority="192" type="expression">
            <xm:f>IF(ISREF(INDIRECT("MonitoringWeek1!N18")),(SUM(Week1!N18)&lt;SUM(IF(ISREF(INDIRECT("MonitoringWeek1!N18")),INDIRECT("MonitoringWeek1!N18"),0))),FALSE)</xm:f>
            <x14:dxf>
              <fill>
                <patternFill patternType="solid">
                  <bgColor indexed="51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id="{00000000-000E-0000-0C00-0000C5000000}" priority="197" type="expression">
            <xm:f>IF(ISREF(INDIRECT("MonitoringWeek1!P18")),(SUM(Week1!P18)&gt;SUM(IF(ISREF(INDIRECT("MonitoringWeek1!P18")),INDIRECT("MonitoringWeek1!P18"),0))),FALSE)</xm:f>
            <x14:dxf>
              <fill>
                <patternFill patternType="solid">
                  <bgColor indexed="53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id="{00000000-000E-0000-0C00-0000C6000000}" priority="198" type="expression">
            <xm:f>IF(ISREF(INDIRECT("MonitoringWeek1!P18")),(SUM(Week1!P18)&lt;SUM(IF(ISREF(INDIRECT("MonitoringWeek1!P18")),INDIRECT("MonitoringWeek1!P18"),0))),FALSE)</xm:f>
            <x14:dxf>
              <fill>
                <patternFill patternType="solid">
                  <bgColor indexed="51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id="{00000000-000E-0000-0C00-0000CB000000}" priority="203" type="expression">
            <xm:f>IF(ISREF(INDIRECT("MonitoringWeek1!R18")),(SUM(Week1!R18)&gt;SUM(IF(ISREF(INDIRECT("MonitoringWeek1!R18")),INDIRECT("MonitoringWeek1!R18"),0))),FALSE)</xm:f>
            <x14:dxf>
              <fill>
                <patternFill patternType="solid">
                  <bgColor indexed="53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id="{00000000-000E-0000-0C00-0000CC000000}" priority="204" type="expression">
            <xm:f>IF(ISREF(INDIRECT("MonitoringWeek1!R18")),(SUM(Week1!R18)&lt;SUM(IF(ISREF(INDIRECT("MonitoringWeek1!R18")),INDIRECT("MonitoringWeek1!R18"),0))),FALSE)</xm:f>
            <x14:dxf>
              <fill>
                <patternFill patternType="solid">
                  <bgColor indexed="51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id="{00000000-000E-0000-0C00-0000D1000000}" priority="209" type="expression">
            <xm:f>IF(ISREF(INDIRECT("MonitoringWeek1!T18")),(SUM(Week1!T18)&gt;SUM(IF(ISREF(INDIRECT("MonitoringWeek1!T18")),INDIRECT("MonitoringWeek1!T18"),0))),FALSE)</xm:f>
            <x14:dxf>
              <fill>
                <patternFill patternType="solid">
                  <bgColor indexed="53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id="{00000000-000E-0000-0C00-0000D2000000}" priority="210" type="expression">
            <xm:f>IF(ISREF(INDIRECT("MonitoringWeek1!T18")),(SUM(Week1!T18)&lt;SUM(IF(ISREF(INDIRECT("MonitoringWeek1!T18")),INDIRECT("MonitoringWeek1!T18"),0))),FALSE)</xm:f>
            <x14:dxf>
              <fill>
                <patternFill patternType="solid">
                  <bgColor indexed="51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id="{00000000-000E-0000-0C00-0000D7000000}" priority="215" type="expression">
            <xm:f>IF(ISREF(INDIRECT("MonitoringWeek1!V18")),(SUM(Week1!V18)&gt;SUM(IF(ISREF(INDIRECT("MonitoringWeek1!V18")),INDIRECT("MonitoringWeek1!V18"),0))),FALSE)</xm:f>
            <x14:dxf>
              <fill>
                <patternFill patternType="solid">
                  <bgColor indexed="53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id="{00000000-000E-0000-0C00-0000D8000000}" priority="216" type="expression">
            <xm:f>IF(ISREF(INDIRECT("MonitoringWeek1!V18")),(SUM(Week1!V18)&lt;SUM(IF(ISREF(INDIRECT("MonitoringWeek1!V18")),INDIRECT("MonitoringWeek1!V18"),0))),FALSE)</xm:f>
            <x14:dxf>
              <fill>
                <patternFill patternType="solid">
                  <bgColor indexed="51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id="{00000000-000E-0000-0C00-0000DD000000}" priority="221" type="expression">
            <xm:f>IF(ISREF(INDIRECT("MonitoringWeek1!X18")),(SUM(Week1!X18)&gt;SUM(IF(ISREF(INDIRECT("MonitoringWeek1!X18")),INDIRECT("MonitoringWeek1!X18"),0))),FALSE)</xm:f>
            <x14:dxf>
              <fill>
                <patternFill patternType="solid">
                  <bgColor indexed="53"/>
                </patternFill>
              </fill>
            </x14:dxf>
          </x14:cfRule>
          <xm:sqref>Y18</xm:sqref>
        </x14:conditionalFormatting>
        <x14:conditionalFormatting xmlns:xm="http://schemas.microsoft.com/office/excel/2006/main">
          <x14:cfRule id="{00000000-000E-0000-0C00-0000DE000000}" priority="222" type="expression">
            <xm:f>IF(ISREF(INDIRECT("MonitoringWeek1!X18")),(SUM(Week1!X18)&lt;SUM(IF(ISREF(INDIRECT("MonitoringWeek1!X18")),INDIRECT("MonitoringWeek1!X18"),0))),FALSE)</xm:f>
            <x14:dxf>
              <fill>
                <patternFill patternType="solid">
                  <bgColor indexed="51"/>
                </patternFill>
              </fill>
            </x14:dxf>
          </x14:cfRule>
          <xm:sqref>Y18</xm:sqref>
        </x14:conditionalFormatting>
        <x14:conditionalFormatting xmlns:xm="http://schemas.microsoft.com/office/excel/2006/main">
          <x14:cfRule id="{00000000-000E-0000-0C00-0000E3000000}" priority="227" type="expression">
            <xm:f>IF(ISREF(INDIRECT("MonitoringWeek1!Z18")),(SUM(Week1!Z18)&gt;SUM(IF(ISREF(INDIRECT("MonitoringWeek1!Z18")),INDIRECT("MonitoringWeek1!Z18"),0))),FALSE)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AA18</xm:sqref>
        </x14:conditionalFormatting>
        <x14:conditionalFormatting xmlns:xm="http://schemas.microsoft.com/office/excel/2006/main">
          <x14:cfRule id="{00000000-000E-0000-0C00-0000E4000000}" priority="228" type="expression">
            <xm:f>IF(ISREF(INDIRECT("MonitoringWeek1!Z18")),(SUM(Week1!Z18)&lt;SUM(IF(ISREF(INDIRECT("MonitoringWeek1!Z18")),INDIRECT("MonitoringWeek1!Z18"),0))),FALSE)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AA18</xm:sqref>
        </x14:conditionalFormatting>
        <x14:conditionalFormatting xmlns:xm="http://schemas.microsoft.com/office/excel/2006/main">
          <x14:cfRule id="{00000000-000E-0000-0C00-0000E9000000}" priority="233" type="expression">
            <xm:f>IF(ISREF(INDIRECT("MonitoringWeek1!AB18")),(SUM(Week1!AB18)&gt;SUM(IF(ISREF(INDIRECT("MonitoringWeek1!AB18")),INDIRECT("MonitoringWeek1!AB18"),0))),FALSE)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AC18</xm:sqref>
        </x14:conditionalFormatting>
        <x14:conditionalFormatting xmlns:xm="http://schemas.microsoft.com/office/excel/2006/main">
          <x14:cfRule id="{00000000-000E-0000-0C00-0000EA000000}" priority="234" type="expression">
            <xm:f>IF(ISREF(INDIRECT("MonitoringWeek1!AB18")),(SUM(Week1!AB18)&lt;SUM(IF(ISREF(INDIRECT("MonitoringWeek1!AB18")),INDIRECT("MonitoringWeek1!AB18"),0))),FALSE)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AC18</xm:sqref>
        </x14:conditionalFormatting>
        <x14:conditionalFormatting xmlns:xm="http://schemas.microsoft.com/office/excel/2006/main">
          <x14:cfRule id="{00000000-000E-0000-0C00-0000EF000000}" priority="239" type="expression">
            <xm:f>IF(ISREF(INDIRECT("MonitoringWeek1!AD18")),(SUM(Week1!AD18)&gt;SUM(IF(ISREF(INDIRECT("MonitoringWeek1!AD18")),INDIRECT("MonitoringWeek1!AD18"),0))),FALSE)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AE18</xm:sqref>
        </x14:conditionalFormatting>
        <x14:conditionalFormatting xmlns:xm="http://schemas.microsoft.com/office/excel/2006/main">
          <x14:cfRule id="{00000000-000E-0000-0C00-0000F0000000}" priority="240" type="expression">
            <xm:f>IF(ISREF(INDIRECT("MonitoringWeek1!AD18")),(SUM(Week1!AD18)&lt;SUM(IF(ISREF(INDIRECT("MonitoringWeek1!AD18")),INDIRECT("MonitoringWeek1!AD18"),0))),FALSE)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AE18</xm:sqref>
        </x14:conditionalFormatting>
        <x14:conditionalFormatting xmlns:xm="http://schemas.microsoft.com/office/excel/2006/main">
          <x14:cfRule id="{00000000-000E-0000-0C00-0000F5000000}" priority="245" type="expression">
            <xm:f>IF(ISREF(INDIRECT("MonitoringWeek1!AF18")),(SUM(Week1!AF18)&gt;SUM(IF(ISREF(INDIRECT("MonitoringWeek1!AF18")),INDIRECT("MonitoringWeek1!AF18"),0))),FALSE)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AG18</xm:sqref>
        </x14:conditionalFormatting>
        <x14:conditionalFormatting xmlns:xm="http://schemas.microsoft.com/office/excel/2006/main">
          <x14:cfRule id="{00000000-000E-0000-0C00-0000F6000000}" priority="246" type="expression">
            <xm:f>IF(ISREF(INDIRECT("MonitoringWeek1!AF18")),(SUM(Week1!AF18)&lt;SUM(IF(ISREF(INDIRECT("MonitoringWeek1!AF18")),INDIRECT("MonitoringWeek1!AF18"),0))),FALSE)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AG18</xm:sqref>
        </x14:conditionalFormatting>
        <x14:conditionalFormatting xmlns:xm="http://schemas.microsoft.com/office/excel/2006/main">
          <x14:cfRule id="{00000000-000E-0000-0C00-0000FB000000}" priority="251" type="expression">
            <xm:f>IF(ISREF(INDIRECT("MonitoringWeek1!AH18")),(SUM(Week1!AH18)&gt;SUM(IF(ISREF(INDIRECT("MonitoringWeek1!AH18")),INDIRECT("MonitoringWeek1!AH18"),0))),FALSE)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AI18</xm:sqref>
        </x14:conditionalFormatting>
        <x14:conditionalFormatting xmlns:xm="http://schemas.microsoft.com/office/excel/2006/main">
          <x14:cfRule id="{00000000-000E-0000-0C00-0000FC000000}" priority="252" type="expression">
            <xm:f>IF(ISREF(INDIRECT("MonitoringWeek1!AH18")),(SUM(Week1!AH18)&lt;SUM(IF(ISREF(INDIRECT("MonitoringWeek1!AH18")),INDIRECT("MonitoringWeek1!AH18"),0))),FALSE)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AI18</xm:sqref>
        </x14:conditionalFormatting>
        <x14:conditionalFormatting xmlns:xm="http://schemas.microsoft.com/office/excel/2006/main">
          <x14:cfRule id="{00000000-000E-0000-0C00-000001010000}" priority="257" type="expression">
            <xm:f>IF(ISREF(INDIRECT("MonitoringWeek1!AJ18")),(SUM(Week1!AJ18)&gt;SUM(IF(ISREF(INDIRECT("MonitoringWeek1!AJ18")),INDIRECT("MonitoringWeek1!AJ18"),0))),FALSE)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AK18</xm:sqref>
        </x14:conditionalFormatting>
        <x14:conditionalFormatting xmlns:xm="http://schemas.microsoft.com/office/excel/2006/main">
          <x14:cfRule id="{00000000-000E-0000-0C00-000002010000}" priority="258" type="expression">
            <xm:f>IF(ISREF(INDIRECT("MonitoringWeek1!AJ18")),(SUM(Week1!AJ18)&lt;SUM(IF(ISREF(INDIRECT("MonitoringWeek1!AJ18")),INDIRECT("MonitoringWeek1!AJ18"),0))),FALSE)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AK18</xm:sqref>
        </x14:conditionalFormatting>
        <x14:conditionalFormatting xmlns:xm="http://schemas.microsoft.com/office/excel/2006/main">
          <x14:cfRule id="{00000000-000E-0000-0C00-000007010000}" priority="263" type="expression">
            <xm:f>IF(ISREF(INDIRECT("MonitoringWeek1!AL18")),(SUM(Week1!AL18)&gt;SUM(IF(ISREF(INDIRECT("MonitoringWeek1!AL18")),INDIRECT("MonitoringWeek1!AL18"),0))),FALSE)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AM18</xm:sqref>
        </x14:conditionalFormatting>
        <x14:conditionalFormatting xmlns:xm="http://schemas.microsoft.com/office/excel/2006/main">
          <x14:cfRule id="{00000000-000E-0000-0C00-000008010000}" priority="264" type="expression">
            <xm:f>IF(ISREF(INDIRECT("MonitoringWeek1!AL18")),(SUM(Week1!AL18)&lt;SUM(IF(ISREF(INDIRECT("MonitoringWeek1!AL18")),INDIRECT("MonitoringWeek1!AL18"),0))),FALSE)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AM18</xm:sqref>
        </x14:conditionalFormatting>
        <x14:conditionalFormatting xmlns:xm="http://schemas.microsoft.com/office/excel/2006/main">
          <x14:cfRule id="{00000000-000E-0000-0C00-00000D010000}" priority="269" type="expression">
            <xm:f>IF(ISREF(INDIRECT("MonitoringWeek1!AN18")),(SUM(Week1!AN18)&gt;SUM(IF(ISREF(INDIRECT("MonitoringWeek1!AN18")),INDIRECT("MonitoringWeek1!AN18"),0))),FALSE)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AO18</xm:sqref>
        </x14:conditionalFormatting>
        <x14:conditionalFormatting xmlns:xm="http://schemas.microsoft.com/office/excel/2006/main">
          <x14:cfRule id="{00000000-000E-0000-0C00-00000E010000}" priority="270" type="expression">
            <xm:f>IF(ISREF(INDIRECT("MonitoringWeek1!AN18")),(SUM(Week1!AN18)&lt;SUM(IF(ISREF(INDIRECT("MonitoringWeek1!AN18")),INDIRECT("MonitoringWeek1!AN18"),0))),FALSE)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AO18</xm:sqref>
        </x14:conditionalFormatting>
        <x14:conditionalFormatting xmlns:xm="http://schemas.microsoft.com/office/excel/2006/main">
          <x14:cfRule id="{00000000-000E-0000-0C00-000013010000}" priority="275" type="expression">
            <xm:f>IF(ISREF(INDIRECT("MonitoringWeek1!AP18")),(SUM(Week1!AP18)&gt;SUM(IF(ISREF(INDIRECT("MonitoringWeek1!AP18")),INDIRECT("MonitoringWeek1!AP18"),0))),FALSE)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AQ18</xm:sqref>
        </x14:conditionalFormatting>
        <x14:conditionalFormatting xmlns:xm="http://schemas.microsoft.com/office/excel/2006/main">
          <x14:cfRule id="{00000000-000E-0000-0C00-000014010000}" priority="276" type="expression">
            <xm:f>IF(ISREF(INDIRECT("MonitoringWeek1!AP18")),(SUM(Week1!AP18)&lt;SUM(IF(ISREF(INDIRECT("MonitoringWeek1!AP18")),INDIRECT("MonitoringWeek1!AP18"),0))),FALSE)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AQ18</xm:sqref>
        </x14:conditionalFormatting>
        <x14:conditionalFormatting xmlns:xm="http://schemas.microsoft.com/office/excel/2006/main">
          <x14:cfRule id="{00000000-000E-0000-0C00-000019010000}" priority="281" type="expression">
            <xm:f>IF(ISREF(INDIRECT("MonitoringWeek1!AR18")),(SUM(Week1!AR18)&gt;SUM(IF(ISREF(INDIRECT("MonitoringWeek1!AR18")),INDIRECT("MonitoringWeek1!AR18"),0))),FALSE)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AS18</xm:sqref>
        </x14:conditionalFormatting>
        <x14:conditionalFormatting xmlns:xm="http://schemas.microsoft.com/office/excel/2006/main">
          <x14:cfRule id="{00000000-000E-0000-0C00-00001A010000}" priority="282" type="expression">
            <xm:f>IF(ISREF(INDIRECT("MonitoringWeek1!AR18")),(SUM(Week1!AR18)&lt;SUM(IF(ISREF(INDIRECT("MonitoringWeek1!AR18")),INDIRECT("MonitoringWeek1!AR18"),0))),FALSE)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AS18</xm:sqref>
        </x14:conditionalFormatting>
        <x14:conditionalFormatting xmlns:xm="http://schemas.microsoft.com/office/excel/2006/main">
          <x14:cfRule id="{00000000-000E-0000-0C00-00001F010000}" priority="287" type="expression">
            <xm:f>IF(ISREF(INDIRECT("MonitoringWeek1!AT18")),(SUM(Week1!AT18)&gt;SUM(IF(ISREF(INDIRECT("MonitoringWeek1!AT18")),INDIRECT("MonitoringWeek1!AT18"),0))),FALSE)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AU18</xm:sqref>
        </x14:conditionalFormatting>
        <x14:conditionalFormatting xmlns:xm="http://schemas.microsoft.com/office/excel/2006/main">
          <x14:cfRule id="{00000000-000E-0000-0C00-000020010000}" priority="288" type="expression">
            <xm:f>IF(ISREF(INDIRECT("MonitoringWeek1!AT18")),(SUM(Week1!AT18)&lt;SUM(IF(ISREF(INDIRECT("MonitoringWeek1!AT18")),INDIRECT("MonitoringWeek1!AT18"),0))),FALSE)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AU18</xm:sqref>
        </x14:conditionalFormatting>
        <x14:conditionalFormatting xmlns:xm="http://schemas.microsoft.com/office/excel/2006/main">
          <x14:cfRule id="{00000000-000E-0000-0C00-000025010000}" priority="293" type="expression">
            <xm:f>IF(ISREF(INDIRECT("MonitoringWeek1!AV18")),(SUM(Week1!AV18)&gt;SUM(IF(ISREF(INDIRECT("MonitoringWeek1!AV18")),INDIRECT("MonitoringWeek1!AV18"),0))),FALSE)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AW18</xm:sqref>
        </x14:conditionalFormatting>
        <x14:conditionalFormatting xmlns:xm="http://schemas.microsoft.com/office/excel/2006/main">
          <x14:cfRule id="{00000000-000E-0000-0C00-000026010000}" priority="294" type="expression">
            <xm:f>IF(ISREF(INDIRECT("MonitoringWeek1!AV18")),(SUM(Week1!AV18)&lt;SUM(IF(ISREF(INDIRECT("MonitoringWeek1!AV18")),INDIRECT("MonitoringWeek1!AV18"),0))),FALSE)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AW18</xm:sqref>
        </x14:conditionalFormatting>
        <x14:conditionalFormatting xmlns:xm="http://schemas.microsoft.com/office/excel/2006/main">
          <x14:cfRule id="{00000000-000E-0000-0C00-00002B010000}" priority="299" type="expression">
            <xm:f>IF(ISREF(INDIRECT("MonitoringWeek1!AX18")),(SUM(Week1!AX18)&gt;SUM(IF(ISREF(INDIRECT("MonitoringWeek1!AX18")),INDIRECT("MonitoringWeek1!AX18"),0))),FALSE)</xm:f>
            <x14:dxf>
              <fill>
                <patternFill patternType="solid">
                  <bgColor indexed="53"/>
                </patternFill>
              </fill>
            </x14:dxf>
          </x14:cfRule>
          <xm:sqref>AY18</xm:sqref>
        </x14:conditionalFormatting>
        <x14:conditionalFormatting xmlns:xm="http://schemas.microsoft.com/office/excel/2006/main">
          <x14:cfRule id="{00000000-000E-0000-0C00-00002C010000}" priority="300" type="expression">
            <xm:f>IF(ISREF(INDIRECT("MonitoringWeek1!AX18")),(SUM(Week1!AX18)&lt;SUM(IF(ISREF(INDIRECT("MonitoringWeek1!AX18")),INDIRECT("MonitoringWeek1!AX18"),0))),FALSE)</xm:f>
            <x14:dxf>
              <fill>
                <patternFill patternType="solid">
                  <bgColor indexed="51"/>
                </patternFill>
              </fill>
            </x14:dxf>
          </x14:cfRule>
          <xm:sqref>AY18</xm:sqref>
        </x14:conditionalFormatting>
        <x14:conditionalFormatting xmlns:xm="http://schemas.microsoft.com/office/excel/2006/main">
          <x14:cfRule id="{00000000-000E-0000-0C00-000031010000}" priority="305" type="expression">
            <xm:f>IF(ISREF(INDIRECT("MonitoringWeek1!AZ18")),(SUM(Week1!AZ18)&gt;SUM(IF(ISREF(INDIRECT("MonitoringWeek1!AZ18")),INDIRECT("MonitoringWeek1!AZ18"),0))),FALSE)</xm:f>
            <x14:dxf>
              <fill>
                <patternFill patternType="solid">
                  <bgColor indexed="53"/>
                </patternFill>
              </fill>
            </x14:dxf>
          </x14:cfRule>
          <xm:sqref>BA18</xm:sqref>
        </x14:conditionalFormatting>
        <x14:conditionalFormatting xmlns:xm="http://schemas.microsoft.com/office/excel/2006/main">
          <x14:cfRule id="{00000000-000E-0000-0C00-000032010000}" priority="306" type="expression">
            <xm:f>IF(ISREF(INDIRECT("MonitoringWeek1!AZ18")),(SUM(Week1!AZ18)&lt;SUM(IF(ISREF(INDIRECT("MonitoringWeek1!AZ18")),INDIRECT("MonitoringWeek1!AZ18"),0))),FALSE)</xm:f>
            <x14:dxf>
              <fill>
                <patternFill patternType="solid">
                  <bgColor indexed="51"/>
                </patternFill>
              </fill>
            </x14:dxf>
          </x14:cfRule>
          <xm:sqref>BA18</xm:sqref>
        </x14:conditionalFormatting>
        <x14:conditionalFormatting xmlns:xm="http://schemas.microsoft.com/office/excel/2006/main">
          <x14:cfRule id="{00000000-000E-0000-0C00-000037010000}" priority="311" type="expression">
            <xm:f>IF(ISREF(INDIRECT("MonitoringWeek1!BB18")),(SUM(Week1!BB18)&gt;SUM(IF(ISREF(INDIRECT("MonitoringWeek1!BB18")),INDIRECT("MonitoringWeek1!BB18"),0))),FALSE)</xm:f>
            <x14:dxf>
              <fill>
                <patternFill patternType="solid">
                  <bgColor indexed="53"/>
                </patternFill>
              </fill>
            </x14:dxf>
          </x14:cfRule>
          <xm:sqref>BC18</xm:sqref>
        </x14:conditionalFormatting>
        <x14:conditionalFormatting xmlns:xm="http://schemas.microsoft.com/office/excel/2006/main">
          <x14:cfRule id="{00000000-000E-0000-0C00-000038010000}" priority="312" type="expression">
            <xm:f>IF(ISREF(INDIRECT("MonitoringWeek1!BB18")),(SUM(Week1!BB18)&lt;SUM(IF(ISREF(INDIRECT("MonitoringWeek1!BB18")),INDIRECT("MonitoringWeek1!BB18"),0))),FALSE)</xm:f>
            <x14:dxf>
              <fill>
                <patternFill patternType="solid">
                  <bgColor indexed="51"/>
                </patternFill>
              </fill>
            </x14:dxf>
          </x14:cfRule>
          <xm:sqref>BC18</xm:sqref>
        </x14:conditionalFormatting>
        <x14:conditionalFormatting xmlns:xm="http://schemas.microsoft.com/office/excel/2006/main">
          <x14:cfRule id="{00000000-000E-0000-0C00-00003D010000}" priority="317" type="expression">
            <xm:f>IF(ISREF(INDIRECT("MonitoringWeek1!BD18")),(SUM(Week1!BD18)&gt;SUM(IF(ISREF(INDIRECT("MonitoringWeek1!BD18")),INDIRECT("MonitoringWeek1!BD18"),0))),FALSE)</xm:f>
            <x14:dxf>
              <fill>
                <patternFill patternType="solid">
                  <bgColor indexed="53"/>
                </patternFill>
              </fill>
            </x14:dxf>
          </x14:cfRule>
          <xm:sqref>BE18</xm:sqref>
        </x14:conditionalFormatting>
        <x14:conditionalFormatting xmlns:xm="http://schemas.microsoft.com/office/excel/2006/main">
          <x14:cfRule id="{00000000-000E-0000-0C00-00003E010000}" priority="318" type="expression">
            <xm:f>IF(ISREF(INDIRECT("MonitoringWeek1!BD18")),(SUM(Week1!BD18)&lt;SUM(IF(ISREF(INDIRECT("MonitoringWeek1!BD18")),INDIRECT("MonitoringWeek1!BD18"),0))),FALSE)</xm:f>
            <x14:dxf>
              <fill>
                <patternFill patternType="solid">
                  <bgColor indexed="51"/>
                </patternFill>
              </fill>
            </x14:dxf>
          </x14:cfRule>
          <xm:sqref>BE18</xm:sqref>
        </x14:conditionalFormatting>
        <x14:conditionalFormatting xmlns:xm="http://schemas.microsoft.com/office/excel/2006/main">
          <x14:cfRule id="{00000000-000E-0000-0C00-000043010000}" priority="323" type="expression">
            <xm:f>IF(ISREF(INDIRECT("MonitoringWeek1!BF18")),(SUM(Week1!BF18)&gt;SUM(IF(ISREF(INDIRECT("MonitoringWeek1!BF18")),INDIRECT("MonitoringWeek1!BF18"),0))),FALSE)</xm:f>
            <x14:dxf>
              <fill>
                <patternFill patternType="solid">
                  <bgColor indexed="53"/>
                </patternFill>
              </fill>
            </x14:dxf>
          </x14:cfRule>
          <xm:sqref>BG18</xm:sqref>
        </x14:conditionalFormatting>
        <x14:conditionalFormatting xmlns:xm="http://schemas.microsoft.com/office/excel/2006/main">
          <x14:cfRule id="{00000000-000E-0000-0C00-000044010000}" priority="324" type="expression">
            <xm:f>IF(ISREF(INDIRECT("MonitoringWeek1!BF18")),(SUM(Week1!BF18)&lt;SUM(IF(ISREF(INDIRECT("MonitoringWeek1!BF18")),INDIRECT("MonitoringWeek1!BF18"),0))),FALSE)</xm:f>
            <x14:dxf>
              <fill>
                <patternFill patternType="solid">
                  <bgColor indexed="51"/>
                </patternFill>
              </fill>
            </x14:dxf>
          </x14:cfRule>
          <xm:sqref>BG18</xm:sqref>
        </x14:conditionalFormatting>
        <x14:conditionalFormatting xmlns:xm="http://schemas.microsoft.com/office/excel/2006/main">
          <x14:cfRule id="{00000000-000E-0000-0C00-000049010000}" priority="329" type="expression">
            <xm:f>IF(ISREF(INDIRECT("MonitoringWeek1!F19")),(SUM(Week1!F19)&gt;SUM(IF(ISREF(INDIRECT("MonitoringWeek1!F19")),INDIRECT("MonitoringWeek1!F19"),0))),FALSE)</xm:f>
            <x14:dxf>
              <fill>
                <patternFill patternType="solid">
                  <bgColor indexed="53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id="{00000000-000E-0000-0C00-00004A010000}" priority="330" type="expression">
            <xm:f>IF(ISREF(INDIRECT("MonitoringWeek1!F19")),(SUM(Week1!F19)&lt;SUM(IF(ISREF(INDIRECT("MonitoringWeek1!F19")),INDIRECT("MonitoringWeek1!F19"),0))),FALSE)</xm:f>
            <x14:dxf>
              <fill>
                <patternFill patternType="solid">
                  <bgColor indexed="51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id="{00000000-000E-0000-0C00-00004F010000}" priority="335" type="expression">
            <xm:f>IF(ISREF(INDIRECT("MonitoringWeek1!H19")),(SUM(Week1!H19)&gt;SUM(IF(ISREF(INDIRECT("MonitoringWeek1!H19")),INDIRECT("MonitoringWeek1!H19"),0))),FALSE)</xm:f>
            <x14:dxf>
              <fill>
                <patternFill patternType="solid">
                  <bgColor indexed="53"/>
                </patternFill>
              </fill>
            </x14:dxf>
          </x14:cfRule>
          <xm:sqref>I19</xm:sqref>
        </x14:conditionalFormatting>
        <x14:conditionalFormatting xmlns:xm="http://schemas.microsoft.com/office/excel/2006/main">
          <x14:cfRule id="{00000000-000E-0000-0C00-000050010000}" priority="336" type="expression">
            <xm:f>IF(ISREF(INDIRECT("MonitoringWeek1!H19")),(SUM(Week1!H19)&lt;SUM(IF(ISREF(INDIRECT("MonitoringWeek1!H19")),INDIRECT("MonitoringWeek1!H19"),0))),FALSE)</xm:f>
            <x14:dxf>
              <fill>
                <patternFill patternType="solid">
                  <bgColor indexed="51"/>
                </patternFill>
              </fill>
            </x14:dxf>
          </x14:cfRule>
          <xm:sqref>I19</xm:sqref>
        </x14:conditionalFormatting>
        <x14:conditionalFormatting xmlns:xm="http://schemas.microsoft.com/office/excel/2006/main">
          <x14:cfRule id="{00000000-000E-0000-0C00-000055010000}" priority="341" type="expression">
            <xm:f>IF(ISREF(INDIRECT("MonitoringWeek1!J19")),(SUM(Week1!J19)&gt;SUM(IF(ISREF(INDIRECT("MonitoringWeek1!J19")),INDIRECT("MonitoringWeek1!J19"),0))),FALSE)</xm:f>
            <x14:dxf>
              <fill>
                <patternFill patternType="solid">
                  <bgColor indexed="53"/>
                </patternFill>
              </fill>
            </x14:dxf>
          </x14:cfRule>
          <xm:sqref>K19</xm:sqref>
        </x14:conditionalFormatting>
        <x14:conditionalFormatting xmlns:xm="http://schemas.microsoft.com/office/excel/2006/main">
          <x14:cfRule id="{00000000-000E-0000-0C00-000056010000}" priority="342" type="expression">
            <xm:f>IF(ISREF(INDIRECT("MonitoringWeek1!J19")),(SUM(Week1!J19)&lt;SUM(IF(ISREF(INDIRECT("MonitoringWeek1!J19")),INDIRECT("MonitoringWeek1!J19"),0))),FALSE)</xm:f>
            <x14:dxf>
              <fill>
                <patternFill patternType="solid">
                  <bgColor indexed="51"/>
                </patternFill>
              </fill>
            </x14:dxf>
          </x14:cfRule>
          <xm:sqref>K19</xm:sqref>
        </x14:conditionalFormatting>
        <x14:conditionalFormatting xmlns:xm="http://schemas.microsoft.com/office/excel/2006/main">
          <x14:cfRule id="{00000000-000E-0000-0C00-00005B010000}" priority="347" type="expression">
            <xm:f>IF(ISREF(INDIRECT("MonitoringWeek1!L19")),(SUM(Week1!L19)&gt;SUM(IF(ISREF(INDIRECT("MonitoringWeek1!L19")),INDIRECT("MonitoringWeek1!L19"),0))),FALSE)</xm:f>
            <x14:dxf>
              <fill>
                <patternFill patternType="solid">
                  <bgColor indexed="53"/>
                </patternFill>
              </fill>
            </x14:dxf>
          </x14:cfRule>
          <xm:sqref>M19</xm:sqref>
        </x14:conditionalFormatting>
        <x14:conditionalFormatting xmlns:xm="http://schemas.microsoft.com/office/excel/2006/main">
          <x14:cfRule id="{00000000-000E-0000-0C00-00005C010000}" priority="348" type="expression">
            <xm:f>IF(ISREF(INDIRECT("MonitoringWeek1!L19")),(SUM(Week1!L19)&lt;SUM(IF(ISREF(INDIRECT("MonitoringWeek1!L19")),INDIRECT("MonitoringWeek1!L19"),0))),FALSE)</xm:f>
            <x14:dxf>
              <fill>
                <patternFill patternType="solid">
                  <bgColor indexed="51"/>
                </patternFill>
              </fill>
            </x14:dxf>
          </x14:cfRule>
          <xm:sqref>M19</xm:sqref>
        </x14:conditionalFormatting>
        <x14:conditionalFormatting xmlns:xm="http://schemas.microsoft.com/office/excel/2006/main">
          <x14:cfRule id="{00000000-000E-0000-0C00-000061010000}" priority="353" type="expression">
            <xm:f>IF(ISREF(INDIRECT("MonitoringWeek1!N19")),(SUM(Week1!N19)&gt;SUM(IF(ISREF(INDIRECT("MonitoringWeek1!N19")),INDIRECT("MonitoringWeek1!N19"),0))),FALSE)</xm:f>
            <x14:dxf>
              <fill>
                <patternFill patternType="solid">
                  <bgColor indexed="53"/>
                </patternFill>
              </fill>
            </x14:dxf>
          </x14:cfRule>
          <xm:sqref>O19</xm:sqref>
        </x14:conditionalFormatting>
        <x14:conditionalFormatting xmlns:xm="http://schemas.microsoft.com/office/excel/2006/main">
          <x14:cfRule id="{00000000-000E-0000-0C00-000062010000}" priority="354" type="expression">
            <xm:f>IF(ISREF(INDIRECT("MonitoringWeek1!N19")),(SUM(Week1!N19)&lt;SUM(IF(ISREF(INDIRECT("MonitoringWeek1!N19")),INDIRECT("MonitoringWeek1!N19"),0))),FALSE)</xm:f>
            <x14:dxf>
              <fill>
                <patternFill patternType="solid">
                  <bgColor indexed="51"/>
                </patternFill>
              </fill>
            </x14:dxf>
          </x14:cfRule>
          <xm:sqref>O19</xm:sqref>
        </x14:conditionalFormatting>
        <x14:conditionalFormatting xmlns:xm="http://schemas.microsoft.com/office/excel/2006/main">
          <x14:cfRule id="{00000000-000E-0000-0C00-000067010000}" priority="359" type="expression">
            <xm:f>IF(ISREF(INDIRECT("MonitoringWeek1!P19")),(SUM(Week1!P19)&gt;SUM(IF(ISREF(INDIRECT("MonitoringWeek1!P19")),INDIRECT("MonitoringWeek1!P19"),0))),FALSE)</xm:f>
            <x14:dxf>
              <fill>
                <patternFill patternType="solid">
                  <bgColor indexed="53"/>
                </patternFill>
              </fill>
            </x14:dxf>
          </x14:cfRule>
          <xm:sqref>Q19</xm:sqref>
        </x14:conditionalFormatting>
        <x14:conditionalFormatting xmlns:xm="http://schemas.microsoft.com/office/excel/2006/main">
          <x14:cfRule id="{00000000-000E-0000-0C00-000068010000}" priority="360" type="expression">
            <xm:f>IF(ISREF(INDIRECT("MonitoringWeek1!P19")),(SUM(Week1!P19)&lt;SUM(IF(ISREF(INDIRECT("MonitoringWeek1!P19")),INDIRECT("MonitoringWeek1!P19"),0))),FALSE)</xm:f>
            <x14:dxf>
              <fill>
                <patternFill patternType="solid">
                  <bgColor indexed="51"/>
                </patternFill>
              </fill>
            </x14:dxf>
          </x14:cfRule>
          <xm:sqref>Q19</xm:sqref>
        </x14:conditionalFormatting>
        <x14:conditionalFormatting xmlns:xm="http://schemas.microsoft.com/office/excel/2006/main">
          <x14:cfRule id="{00000000-000E-0000-0C00-00006D010000}" priority="365" type="expression">
            <xm:f>IF(ISREF(INDIRECT("MonitoringWeek1!R19")),(SUM(Week1!R19)&gt;SUM(IF(ISREF(INDIRECT("MonitoringWeek1!R19")),INDIRECT("MonitoringWeek1!R19"),0))),FALSE)</xm:f>
            <x14:dxf>
              <fill>
                <patternFill patternType="solid">
                  <bgColor indexed="53"/>
                </patternFill>
              </fill>
            </x14:dxf>
          </x14:cfRule>
          <xm:sqref>S19</xm:sqref>
        </x14:conditionalFormatting>
        <x14:conditionalFormatting xmlns:xm="http://schemas.microsoft.com/office/excel/2006/main">
          <x14:cfRule id="{00000000-000E-0000-0C00-00006E010000}" priority="366" type="expression">
            <xm:f>IF(ISREF(INDIRECT("MonitoringWeek1!R19")),(SUM(Week1!R19)&lt;SUM(IF(ISREF(INDIRECT("MonitoringWeek1!R19")),INDIRECT("MonitoringWeek1!R19"),0))),FALSE)</xm:f>
            <x14:dxf>
              <fill>
                <patternFill patternType="solid">
                  <bgColor indexed="51"/>
                </patternFill>
              </fill>
            </x14:dxf>
          </x14:cfRule>
          <xm:sqref>S19</xm:sqref>
        </x14:conditionalFormatting>
        <x14:conditionalFormatting xmlns:xm="http://schemas.microsoft.com/office/excel/2006/main">
          <x14:cfRule id="{00000000-000E-0000-0C00-000073010000}" priority="371" type="expression">
            <xm:f>IF(ISREF(INDIRECT("MonitoringWeek1!T19")),(SUM(Week1!T19)&gt;SUM(IF(ISREF(INDIRECT("MonitoringWeek1!T19")),INDIRECT("MonitoringWeek1!T19"),0))),FALSE)</xm:f>
            <x14:dxf>
              <fill>
                <patternFill patternType="solid">
                  <bgColor indexed="53"/>
                </patternFill>
              </fill>
            </x14:dxf>
          </x14:cfRule>
          <xm:sqref>U19</xm:sqref>
        </x14:conditionalFormatting>
        <x14:conditionalFormatting xmlns:xm="http://schemas.microsoft.com/office/excel/2006/main">
          <x14:cfRule id="{00000000-000E-0000-0C00-000074010000}" priority="372" type="expression">
            <xm:f>IF(ISREF(INDIRECT("MonitoringWeek1!T19")),(SUM(Week1!T19)&lt;SUM(IF(ISREF(INDIRECT("MonitoringWeek1!T19")),INDIRECT("MonitoringWeek1!T19"),0))),FALSE)</xm:f>
            <x14:dxf>
              <fill>
                <patternFill patternType="solid">
                  <bgColor indexed="51"/>
                </patternFill>
              </fill>
            </x14:dxf>
          </x14:cfRule>
          <xm:sqref>U19</xm:sqref>
        </x14:conditionalFormatting>
        <x14:conditionalFormatting xmlns:xm="http://schemas.microsoft.com/office/excel/2006/main">
          <x14:cfRule id="{00000000-000E-0000-0C00-000079010000}" priority="377" type="expression">
            <xm:f>IF(ISREF(INDIRECT("MonitoringWeek1!V19")),(SUM(Week1!V19)&gt;SUM(IF(ISREF(INDIRECT("MonitoringWeek1!V19")),INDIRECT("MonitoringWeek1!V19"),0))),FALSE)</xm:f>
            <x14:dxf>
              <fill>
                <patternFill patternType="solid">
                  <bgColor indexed="53"/>
                </patternFill>
              </fill>
            </x14:dxf>
          </x14:cfRule>
          <xm:sqref>W19</xm:sqref>
        </x14:conditionalFormatting>
        <x14:conditionalFormatting xmlns:xm="http://schemas.microsoft.com/office/excel/2006/main">
          <x14:cfRule id="{00000000-000E-0000-0C00-00007A010000}" priority="378" type="expression">
            <xm:f>IF(ISREF(INDIRECT("MonitoringWeek1!V19")),(SUM(Week1!V19)&lt;SUM(IF(ISREF(INDIRECT("MonitoringWeek1!V19")),INDIRECT("MonitoringWeek1!V19"),0))),FALSE)</xm:f>
            <x14:dxf>
              <fill>
                <patternFill patternType="solid">
                  <bgColor indexed="51"/>
                </patternFill>
              </fill>
            </x14:dxf>
          </x14:cfRule>
          <xm:sqref>W19</xm:sqref>
        </x14:conditionalFormatting>
        <x14:conditionalFormatting xmlns:xm="http://schemas.microsoft.com/office/excel/2006/main">
          <x14:cfRule id="{00000000-000E-0000-0C00-00007F010000}" priority="383" type="expression">
            <xm:f>IF(ISREF(INDIRECT("MonitoringWeek1!X19")),(SUM(Week1!X19)&gt;SUM(IF(ISREF(INDIRECT("MonitoringWeek1!X19")),INDIRECT("MonitoringWeek1!X19"),0))),FALSE)</xm:f>
            <x14:dxf>
              <fill>
                <patternFill patternType="solid">
                  <bgColor indexed="53"/>
                </patternFill>
              </fill>
            </x14:dxf>
          </x14:cfRule>
          <xm:sqref>Y19</xm:sqref>
        </x14:conditionalFormatting>
        <x14:conditionalFormatting xmlns:xm="http://schemas.microsoft.com/office/excel/2006/main">
          <x14:cfRule id="{00000000-000E-0000-0C00-000080010000}" priority="384" type="expression">
            <xm:f>IF(ISREF(INDIRECT("MonitoringWeek1!X19")),(SUM(Week1!X19)&lt;SUM(IF(ISREF(INDIRECT("MonitoringWeek1!X19")),INDIRECT("MonitoringWeek1!X19"),0))),FALSE)</xm:f>
            <x14:dxf>
              <fill>
                <patternFill patternType="solid">
                  <bgColor indexed="51"/>
                </patternFill>
              </fill>
            </x14:dxf>
          </x14:cfRule>
          <xm:sqref>Y19</xm:sqref>
        </x14:conditionalFormatting>
        <x14:conditionalFormatting xmlns:xm="http://schemas.microsoft.com/office/excel/2006/main">
          <x14:cfRule id="{00000000-000E-0000-0C00-000085010000}" priority="389" type="expression">
            <xm:f>IF(ISREF(INDIRECT("MonitoringWeek1!Z19")),(SUM(Week1!Z19)&gt;SUM(IF(ISREF(INDIRECT("MonitoringWeek1!Z19")),INDIRECT("MonitoringWeek1!Z19"),0))),FALSE)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AA19</xm:sqref>
        </x14:conditionalFormatting>
        <x14:conditionalFormatting xmlns:xm="http://schemas.microsoft.com/office/excel/2006/main">
          <x14:cfRule id="{00000000-000E-0000-0C00-000086010000}" priority="390" type="expression">
            <xm:f>IF(ISREF(INDIRECT("MonitoringWeek1!Z19")),(SUM(Week1!Z19)&lt;SUM(IF(ISREF(INDIRECT("MonitoringWeek1!Z19")),INDIRECT("MonitoringWeek1!Z19"),0))),FALSE)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AA19</xm:sqref>
        </x14:conditionalFormatting>
        <x14:conditionalFormatting xmlns:xm="http://schemas.microsoft.com/office/excel/2006/main">
          <x14:cfRule id="{00000000-000E-0000-0C00-00008B010000}" priority="395" type="expression">
            <xm:f>IF(ISREF(INDIRECT("MonitoringWeek1!AB19")),(SUM(Week1!AB19)&gt;SUM(IF(ISREF(INDIRECT("MonitoringWeek1!AB19")),INDIRECT("MonitoringWeek1!AB19"),0))),FALSE)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AC19</xm:sqref>
        </x14:conditionalFormatting>
        <x14:conditionalFormatting xmlns:xm="http://schemas.microsoft.com/office/excel/2006/main">
          <x14:cfRule id="{00000000-000E-0000-0C00-00008C010000}" priority="396" type="expression">
            <xm:f>IF(ISREF(INDIRECT("MonitoringWeek1!AB19")),(SUM(Week1!AB19)&lt;SUM(IF(ISREF(INDIRECT("MonitoringWeek1!AB19")),INDIRECT("MonitoringWeek1!AB19"),0))),FALSE)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AC19</xm:sqref>
        </x14:conditionalFormatting>
        <x14:conditionalFormatting xmlns:xm="http://schemas.microsoft.com/office/excel/2006/main">
          <x14:cfRule id="{00000000-000E-0000-0C00-000091010000}" priority="401" type="expression">
            <xm:f>IF(ISREF(INDIRECT("MonitoringWeek1!AD19")),(SUM(Week1!AD19)&gt;SUM(IF(ISREF(INDIRECT("MonitoringWeek1!AD19")),INDIRECT("MonitoringWeek1!AD19"),0))),FALSE)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AE19</xm:sqref>
        </x14:conditionalFormatting>
        <x14:conditionalFormatting xmlns:xm="http://schemas.microsoft.com/office/excel/2006/main">
          <x14:cfRule id="{00000000-000E-0000-0C00-000092010000}" priority="402" type="expression">
            <xm:f>IF(ISREF(INDIRECT("MonitoringWeek1!AD19")),(SUM(Week1!AD19)&lt;SUM(IF(ISREF(INDIRECT("MonitoringWeek1!AD19")),INDIRECT("MonitoringWeek1!AD19"),0))),FALSE)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AE19</xm:sqref>
        </x14:conditionalFormatting>
        <x14:conditionalFormatting xmlns:xm="http://schemas.microsoft.com/office/excel/2006/main">
          <x14:cfRule id="{00000000-000E-0000-0C00-000097010000}" priority="407" type="expression">
            <xm:f>IF(ISREF(INDIRECT("MonitoringWeek1!AF19")),(SUM(Week1!AF19)&gt;SUM(IF(ISREF(INDIRECT("MonitoringWeek1!AF19")),INDIRECT("MonitoringWeek1!AF19"),0))),FALSE)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AG19</xm:sqref>
        </x14:conditionalFormatting>
        <x14:conditionalFormatting xmlns:xm="http://schemas.microsoft.com/office/excel/2006/main">
          <x14:cfRule id="{00000000-000E-0000-0C00-000098010000}" priority="408" type="expression">
            <xm:f>IF(ISREF(INDIRECT("MonitoringWeek1!AF19")),(SUM(Week1!AF19)&lt;SUM(IF(ISREF(INDIRECT("MonitoringWeek1!AF19")),INDIRECT("MonitoringWeek1!AF19"),0))),FALSE)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AG19</xm:sqref>
        </x14:conditionalFormatting>
        <x14:conditionalFormatting xmlns:xm="http://schemas.microsoft.com/office/excel/2006/main">
          <x14:cfRule id="{00000000-000E-0000-0C00-00009D010000}" priority="413" type="expression">
            <xm:f>IF(ISREF(INDIRECT("MonitoringWeek1!AH19")),(SUM(Week1!AH19)&gt;SUM(IF(ISREF(INDIRECT("MonitoringWeek1!AH19")),INDIRECT("MonitoringWeek1!AH19"),0))),FALSE)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AI19</xm:sqref>
        </x14:conditionalFormatting>
        <x14:conditionalFormatting xmlns:xm="http://schemas.microsoft.com/office/excel/2006/main">
          <x14:cfRule id="{00000000-000E-0000-0C00-00009E010000}" priority="414" type="expression">
            <xm:f>IF(ISREF(INDIRECT("MonitoringWeek1!AH19")),(SUM(Week1!AH19)&lt;SUM(IF(ISREF(INDIRECT("MonitoringWeek1!AH19")),INDIRECT("MonitoringWeek1!AH19"),0))),FALSE)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AI19</xm:sqref>
        </x14:conditionalFormatting>
        <x14:conditionalFormatting xmlns:xm="http://schemas.microsoft.com/office/excel/2006/main">
          <x14:cfRule id="{00000000-000E-0000-0C00-0000A3010000}" priority="419" type="expression">
            <xm:f>IF(ISREF(INDIRECT("MonitoringWeek1!AJ19")),(SUM(Week1!AJ19)&gt;SUM(IF(ISREF(INDIRECT("MonitoringWeek1!AJ19")),INDIRECT("MonitoringWeek1!AJ19"),0))),FALSE)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AK19</xm:sqref>
        </x14:conditionalFormatting>
        <x14:conditionalFormatting xmlns:xm="http://schemas.microsoft.com/office/excel/2006/main">
          <x14:cfRule id="{00000000-000E-0000-0C00-0000A4010000}" priority="420" type="expression">
            <xm:f>IF(ISREF(INDIRECT("MonitoringWeek1!AJ19")),(SUM(Week1!AJ19)&lt;SUM(IF(ISREF(INDIRECT("MonitoringWeek1!AJ19")),INDIRECT("MonitoringWeek1!AJ19"),0))),FALSE)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AK19</xm:sqref>
        </x14:conditionalFormatting>
        <x14:conditionalFormatting xmlns:xm="http://schemas.microsoft.com/office/excel/2006/main">
          <x14:cfRule id="{00000000-000E-0000-0C00-0000A9010000}" priority="425" type="expression">
            <xm:f>IF(ISREF(INDIRECT("MonitoringWeek1!AL19")),(SUM(Week1!AL19)&gt;SUM(IF(ISREF(INDIRECT("MonitoringWeek1!AL19")),INDIRECT("MonitoringWeek1!AL19"),0))),FALSE)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AM19</xm:sqref>
        </x14:conditionalFormatting>
        <x14:conditionalFormatting xmlns:xm="http://schemas.microsoft.com/office/excel/2006/main">
          <x14:cfRule id="{00000000-000E-0000-0C00-0000AA010000}" priority="426" type="expression">
            <xm:f>IF(ISREF(INDIRECT("MonitoringWeek1!AL19")),(SUM(Week1!AL19)&lt;SUM(IF(ISREF(INDIRECT("MonitoringWeek1!AL19")),INDIRECT("MonitoringWeek1!AL19"),0))),FALSE)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AM19</xm:sqref>
        </x14:conditionalFormatting>
        <x14:conditionalFormatting xmlns:xm="http://schemas.microsoft.com/office/excel/2006/main">
          <x14:cfRule id="{00000000-000E-0000-0C00-0000AF010000}" priority="431" type="expression">
            <xm:f>IF(ISREF(INDIRECT("MonitoringWeek1!AN19")),(SUM(Week1!AN19)&gt;SUM(IF(ISREF(INDIRECT("MonitoringWeek1!AN19")),INDIRECT("MonitoringWeek1!AN19"),0))),FALSE)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AO19</xm:sqref>
        </x14:conditionalFormatting>
        <x14:conditionalFormatting xmlns:xm="http://schemas.microsoft.com/office/excel/2006/main">
          <x14:cfRule id="{00000000-000E-0000-0C00-0000B0010000}" priority="432" type="expression">
            <xm:f>IF(ISREF(INDIRECT("MonitoringWeek1!AN19")),(SUM(Week1!AN19)&lt;SUM(IF(ISREF(INDIRECT("MonitoringWeek1!AN19")),INDIRECT("MonitoringWeek1!AN19"),0))),FALSE)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AO19</xm:sqref>
        </x14:conditionalFormatting>
        <x14:conditionalFormatting xmlns:xm="http://schemas.microsoft.com/office/excel/2006/main">
          <x14:cfRule id="{00000000-000E-0000-0C00-0000B5010000}" priority="437" type="expression">
            <xm:f>IF(ISREF(INDIRECT("MonitoringWeek1!AP19")),(SUM(Week1!AP19)&gt;SUM(IF(ISREF(INDIRECT("MonitoringWeek1!AP19")),INDIRECT("MonitoringWeek1!AP19"),0))),FALSE)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AQ19</xm:sqref>
        </x14:conditionalFormatting>
        <x14:conditionalFormatting xmlns:xm="http://schemas.microsoft.com/office/excel/2006/main">
          <x14:cfRule id="{00000000-000E-0000-0C00-0000B6010000}" priority="438" type="expression">
            <xm:f>IF(ISREF(INDIRECT("MonitoringWeek1!AP19")),(SUM(Week1!AP19)&lt;SUM(IF(ISREF(INDIRECT("MonitoringWeek1!AP19")),INDIRECT("MonitoringWeek1!AP19"),0))),FALSE)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AQ19</xm:sqref>
        </x14:conditionalFormatting>
        <x14:conditionalFormatting xmlns:xm="http://schemas.microsoft.com/office/excel/2006/main">
          <x14:cfRule id="{00000000-000E-0000-0C00-0000BB010000}" priority="443" type="expression">
            <xm:f>IF(ISREF(INDIRECT("MonitoringWeek1!AR19")),(SUM(Week1!AR19)&gt;SUM(IF(ISREF(INDIRECT("MonitoringWeek1!AR19")),INDIRECT("MonitoringWeek1!AR19"),0))),FALSE)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AS19</xm:sqref>
        </x14:conditionalFormatting>
        <x14:conditionalFormatting xmlns:xm="http://schemas.microsoft.com/office/excel/2006/main">
          <x14:cfRule id="{00000000-000E-0000-0C00-0000BC010000}" priority="444" type="expression">
            <xm:f>IF(ISREF(INDIRECT("MonitoringWeek1!AR19")),(SUM(Week1!AR19)&lt;SUM(IF(ISREF(INDIRECT("MonitoringWeek1!AR19")),INDIRECT("MonitoringWeek1!AR19"),0))),FALSE)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AS19</xm:sqref>
        </x14:conditionalFormatting>
        <x14:conditionalFormatting xmlns:xm="http://schemas.microsoft.com/office/excel/2006/main">
          <x14:cfRule id="{00000000-000E-0000-0C00-0000C1010000}" priority="449" type="expression">
            <xm:f>IF(ISREF(INDIRECT("MonitoringWeek1!AT19")),(SUM(Week1!AT19)&gt;SUM(IF(ISREF(INDIRECT("MonitoringWeek1!AT19")),INDIRECT("MonitoringWeek1!AT19"),0))),FALSE)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AU19</xm:sqref>
        </x14:conditionalFormatting>
        <x14:conditionalFormatting xmlns:xm="http://schemas.microsoft.com/office/excel/2006/main">
          <x14:cfRule id="{00000000-000E-0000-0C00-0000C2010000}" priority="450" type="expression">
            <xm:f>IF(ISREF(INDIRECT("MonitoringWeek1!AT19")),(SUM(Week1!AT19)&lt;SUM(IF(ISREF(INDIRECT("MonitoringWeek1!AT19")),INDIRECT("MonitoringWeek1!AT19"),0))),FALSE)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AU19</xm:sqref>
        </x14:conditionalFormatting>
        <x14:conditionalFormatting xmlns:xm="http://schemas.microsoft.com/office/excel/2006/main">
          <x14:cfRule id="{00000000-000E-0000-0C00-0000C7010000}" priority="455" type="expression">
            <xm:f>IF(ISREF(INDIRECT("MonitoringWeek1!AV19")),(SUM(Week1!AV19)&gt;SUM(IF(ISREF(INDIRECT("MonitoringWeek1!AV19")),INDIRECT("MonitoringWeek1!AV19"),0))),FALSE)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AW19</xm:sqref>
        </x14:conditionalFormatting>
        <x14:conditionalFormatting xmlns:xm="http://schemas.microsoft.com/office/excel/2006/main">
          <x14:cfRule id="{00000000-000E-0000-0C00-0000C8010000}" priority="456" type="expression">
            <xm:f>IF(ISREF(INDIRECT("MonitoringWeek1!AV19")),(SUM(Week1!AV19)&lt;SUM(IF(ISREF(INDIRECT("MonitoringWeek1!AV19")),INDIRECT("MonitoringWeek1!AV19"),0))),FALSE)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AW19</xm:sqref>
        </x14:conditionalFormatting>
        <x14:conditionalFormatting xmlns:xm="http://schemas.microsoft.com/office/excel/2006/main">
          <x14:cfRule id="{00000000-000E-0000-0C00-0000CD010000}" priority="461" type="expression">
            <xm:f>IF(ISREF(INDIRECT("MonitoringWeek1!AX19")),(SUM(Week1!AX19)&gt;SUM(IF(ISREF(INDIRECT("MonitoringWeek1!AX19")),INDIRECT("MonitoringWeek1!AX19"),0))),FALSE)</xm:f>
            <x14:dxf>
              <fill>
                <patternFill patternType="solid">
                  <bgColor indexed="53"/>
                </patternFill>
              </fill>
            </x14:dxf>
          </x14:cfRule>
          <xm:sqref>AY19</xm:sqref>
        </x14:conditionalFormatting>
        <x14:conditionalFormatting xmlns:xm="http://schemas.microsoft.com/office/excel/2006/main">
          <x14:cfRule id="{00000000-000E-0000-0C00-0000CE010000}" priority="462" type="expression">
            <xm:f>IF(ISREF(INDIRECT("MonitoringWeek1!AX19")),(SUM(Week1!AX19)&lt;SUM(IF(ISREF(INDIRECT("MonitoringWeek1!AX19")),INDIRECT("MonitoringWeek1!AX19"),0))),FALSE)</xm:f>
            <x14:dxf>
              <fill>
                <patternFill patternType="solid">
                  <bgColor indexed="51"/>
                </patternFill>
              </fill>
            </x14:dxf>
          </x14:cfRule>
          <xm:sqref>AY19</xm:sqref>
        </x14:conditionalFormatting>
        <x14:conditionalFormatting xmlns:xm="http://schemas.microsoft.com/office/excel/2006/main">
          <x14:cfRule id="{00000000-000E-0000-0C00-0000D3010000}" priority="467" type="expression">
            <xm:f>IF(ISREF(INDIRECT("MonitoringWeek1!AZ19")),(SUM(Week1!AZ19)&gt;SUM(IF(ISREF(INDIRECT("MonitoringWeek1!AZ19")),INDIRECT("MonitoringWeek1!AZ19"),0))),FALSE)</xm:f>
            <x14:dxf>
              <fill>
                <patternFill patternType="solid">
                  <bgColor indexed="53"/>
                </patternFill>
              </fill>
            </x14:dxf>
          </x14:cfRule>
          <xm:sqref>BA19</xm:sqref>
        </x14:conditionalFormatting>
        <x14:conditionalFormatting xmlns:xm="http://schemas.microsoft.com/office/excel/2006/main">
          <x14:cfRule id="{00000000-000E-0000-0C00-0000D4010000}" priority="468" type="expression">
            <xm:f>IF(ISREF(INDIRECT("MonitoringWeek1!AZ19")),(SUM(Week1!AZ19)&lt;SUM(IF(ISREF(INDIRECT("MonitoringWeek1!AZ19")),INDIRECT("MonitoringWeek1!AZ19"),0))),FALSE)</xm:f>
            <x14:dxf>
              <fill>
                <patternFill patternType="solid">
                  <bgColor indexed="51"/>
                </patternFill>
              </fill>
            </x14:dxf>
          </x14:cfRule>
          <xm:sqref>BA19</xm:sqref>
        </x14:conditionalFormatting>
        <x14:conditionalFormatting xmlns:xm="http://schemas.microsoft.com/office/excel/2006/main">
          <x14:cfRule id="{00000000-000E-0000-0C00-0000D9010000}" priority="473" type="expression">
            <xm:f>IF(ISREF(INDIRECT("MonitoringWeek1!BB19")),(SUM(Week1!BB19)&gt;SUM(IF(ISREF(INDIRECT("MonitoringWeek1!BB19")),INDIRECT("MonitoringWeek1!BB19"),0))),FALSE)</xm:f>
            <x14:dxf>
              <fill>
                <patternFill patternType="solid">
                  <bgColor indexed="53"/>
                </patternFill>
              </fill>
            </x14:dxf>
          </x14:cfRule>
          <xm:sqref>BC19</xm:sqref>
        </x14:conditionalFormatting>
        <x14:conditionalFormatting xmlns:xm="http://schemas.microsoft.com/office/excel/2006/main">
          <x14:cfRule id="{00000000-000E-0000-0C00-0000DA010000}" priority="474" type="expression">
            <xm:f>IF(ISREF(INDIRECT("MonitoringWeek1!BB19")),(SUM(Week1!BB19)&lt;SUM(IF(ISREF(INDIRECT("MonitoringWeek1!BB19")),INDIRECT("MonitoringWeek1!BB19"),0))),FALSE)</xm:f>
            <x14:dxf>
              <fill>
                <patternFill patternType="solid">
                  <bgColor indexed="51"/>
                </patternFill>
              </fill>
            </x14:dxf>
          </x14:cfRule>
          <xm:sqref>BC19</xm:sqref>
        </x14:conditionalFormatting>
        <x14:conditionalFormatting xmlns:xm="http://schemas.microsoft.com/office/excel/2006/main">
          <x14:cfRule id="{00000000-000E-0000-0C00-0000DF010000}" priority="479" type="expression">
            <xm:f>IF(ISREF(INDIRECT("MonitoringWeek1!BD19")),(SUM(Week1!BD19)&gt;SUM(IF(ISREF(INDIRECT("MonitoringWeek1!BD19")),INDIRECT("MonitoringWeek1!BD19"),0))),FALSE)</xm:f>
            <x14:dxf>
              <fill>
                <patternFill patternType="solid">
                  <bgColor indexed="53"/>
                </patternFill>
              </fill>
            </x14:dxf>
          </x14:cfRule>
          <xm:sqref>BE19</xm:sqref>
        </x14:conditionalFormatting>
        <x14:conditionalFormatting xmlns:xm="http://schemas.microsoft.com/office/excel/2006/main">
          <x14:cfRule id="{00000000-000E-0000-0C00-0000E0010000}" priority="480" type="expression">
            <xm:f>IF(ISREF(INDIRECT("MonitoringWeek1!BD19")),(SUM(Week1!BD19)&lt;SUM(IF(ISREF(INDIRECT("MonitoringWeek1!BD19")),INDIRECT("MonitoringWeek1!BD19"),0))),FALSE)</xm:f>
            <x14:dxf>
              <fill>
                <patternFill patternType="solid">
                  <bgColor indexed="51"/>
                </patternFill>
              </fill>
            </x14:dxf>
          </x14:cfRule>
          <xm:sqref>BE19</xm:sqref>
        </x14:conditionalFormatting>
        <x14:conditionalFormatting xmlns:xm="http://schemas.microsoft.com/office/excel/2006/main">
          <x14:cfRule id="{00000000-000E-0000-0C00-0000E5010000}" priority="485" type="expression">
            <xm:f>IF(ISREF(INDIRECT("MonitoringWeek1!BF19")),(SUM(Week1!BF19)&gt;SUM(IF(ISREF(INDIRECT("MonitoringWeek1!BF19")),INDIRECT("MonitoringWeek1!BF19"),0))),FALSE)</xm:f>
            <x14:dxf>
              <fill>
                <patternFill patternType="solid">
                  <bgColor indexed="53"/>
                </patternFill>
              </fill>
            </x14:dxf>
          </x14:cfRule>
          <xm:sqref>BG19</xm:sqref>
        </x14:conditionalFormatting>
        <x14:conditionalFormatting xmlns:xm="http://schemas.microsoft.com/office/excel/2006/main">
          <x14:cfRule id="{00000000-000E-0000-0C00-0000E6010000}" priority="486" type="expression">
            <xm:f>IF(ISREF(INDIRECT("MonitoringWeek1!BF19")),(SUM(Week1!BF19)&lt;SUM(IF(ISREF(INDIRECT("MonitoringWeek1!BF19")),INDIRECT("MonitoringWeek1!BF19"),0))),FALSE)</xm:f>
            <x14:dxf>
              <fill>
                <patternFill patternType="solid">
                  <bgColor indexed="51"/>
                </patternFill>
              </fill>
            </x14:dxf>
          </x14:cfRule>
          <xm:sqref>BG19</xm:sqref>
        </x14:conditionalFormatting>
        <x14:conditionalFormatting xmlns:xm="http://schemas.microsoft.com/office/excel/2006/main">
          <x14:cfRule id="{00000000-000E-0000-0C00-0000EB010000}" priority="491" type="expression">
            <xm:f>IF(ISREF(INDIRECT("MonitoringWeek1!F20")),(SUM(Week1!F20)&gt;SUM(IF(ISREF(INDIRECT("MonitoringWeek1!F20")),INDIRECT("MonitoringWeek1!F20"),0))),FALSE)</xm:f>
            <x14:dxf>
              <fill>
                <patternFill patternType="solid">
                  <bgColor indexed="53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id="{00000000-000E-0000-0C00-0000EC010000}" priority="492" type="expression">
            <xm:f>IF(ISREF(INDIRECT("MonitoringWeek1!F20")),(SUM(Week1!F20)&lt;SUM(IF(ISREF(INDIRECT("MonitoringWeek1!F20")),INDIRECT("MonitoringWeek1!F20"),0))),FALSE)</xm:f>
            <x14:dxf>
              <fill>
                <patternFill patternType="solid">
                  <bgColor indexed="51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id="{00000000-000E-0000-0C00-0000F1010000}" priority="497" type="expression">
            <xm:f>IF(ISREF(INDIRECT("MonitoringWeek1!H20")),(SUM(Week1!H20)&gt;SUM(IF(ISREF(INDIRECT("MonitoringWeek1!H20")),INDIRECT("MonitoringWeek1!H20"),0))),FALSE)</xm:f>
            <x14:dxf>
              <fill>
                <patternFill patternType="solid">
                  <bgColor indexed="53"/>
                </patternFill>
              </fill>
            </x14:dxf>
          </x14:cfRule>
          <xm:sqref>I20</xm:sqref>
        </x14:conditionalFormatting>
        <x14:conditionalFormatting xmlns:xm="http://schemas.microsoft.com/office/excel/2006/main">
          <x14:cfRule id="{00000000-000E-0000-0C00-0000F2010000}" priority="498" type="expression">
            <xm:f>IF(ISREF(INDIRECT("MonitoringWeek1!H20")),(SUM(Week1!H20)&lt;SUM(IF(ISREF(INDIRECT("MonitoringWeek1!H20")),INDIRECT("MonitoringWeek1!H20"),0))),FALSE)</xm:f>
            <x14:dxf>
              <fill>
                <patternFill patternType="solid">
                  <bgColor indexed="51"/>
                </patternFill>
              </fill>
            </x14:dxf>
          </x14:cfRule>
          <xm:sqref>I20</xm:sqref>
        </x14:conditionalFormatting>
        <x14:conditionalFormatting xmlns:xm="http://schemas.microsoft.com/office/excel/2006/main">
          <x14:cfRule id="{00000000-000E-0000-0C00-0000F7010000}" priority="503" type="expression">
            <xm:f>IF(ISREF(INDIRECT("MonitoringWeek1!J20")),(SUM(Week1!J20)&gt;SUM(IF(ISREF(INDIRECT("MonitoringWeek1!J20")),INDIRECT("MonitoringWeek1!J20"),0))),FALSE)</xm:f>
            <x14:dxf>
              <fill>
                <patternFill patternType="solid">
                  <bgColor indexed="53"/>
                </patternFill>
              </fill>
            </x14:dxf>
          </x14:cfRule>
          <xm:sqref>K20</xm:sqref>
        </x14:conditionalFormatting>
        <x14:conditionalFormatting xmlns:xm="http://schemas.microsoft.com/office/excel/2006/main">
          <x14:cfRule id="{00000000-000E-0000-0C00-0000F8010000}" priority="504" type="expression">
            <xm:f>IF(ISREF(INDIRECT("MonitoringWeek1!J20")),(SUM(Week1!J20)&lt;SUM(IF(ISREF(INDIRECT("MonitoringWeek1!J20")),INDIRECT("MonitoringWeek1!J20"),0))),FALSE)</xm:f>
            <x14:dxf>
              <fill>
                <patternFill patternType="solid">
                  <bgColor indexed="51"/>
                </patternFill>
              </fill>
            </x14:dxf>
          </x14:cfRule>
          <xm:sqref>K20</xm:sqref>
        </x14:conditionalFormatting>
        <x14:conditionalFormatting xmlns:xm="http://schemas.microsoft.com/office/excel/2006/main">
          <x14:cfRule id="{00000000-000E-0000-0C00-0000FD010000}" priority="509" type="expression">
            <xm:f>IF(ISREF(INDIRECT("MonitoringWeek1!L20")),(SUM(Week1!L20)&gt;SUM(IF(ISREF(INDIRECT("MonitoringWeek1!L20")),INDIRECT("MonitoringWeek1!L20"),0))),FALSE)</xm:f>
            <x14:dxf>
              <fill>
                <patternFill patternType="solid">
                  <bgColor indexed="53"/>
                </patternFill>
              </fill>
            </x14:dxf>
          </x14:cfRule>
          <xm:sqref>M20</xm:sqref>
        </x14:conditionalFormatting>
        <x14:conditionalFormatting xmlns:xm="http://schemas.microsoft.com/office/excel/2006/main">
          <x14:cfRule id="{00000000-000E-0000-0C00-0000FE010000}" priority="510" type="expression">
            <xm:f>IF(ISREF(INDIRECT("MonitoringWeek1!L20")),(SUM(Week1!L20)&lt;SUM(IF(ISREF(INDIRECT("MonitoringWeek1!L20")),INDIRECT("MonitoringWeek1!L20"),0))),FALSE)</xm:f>
            <x14:dxf>
              <fill>
                <patternFill patternType="solid">
                  <bgColor indexed="51"/>
                </patternFill>
              </fill>
            </x14:dxf>
          </x14:cfRule>
          <xm:sqref>M20</xm:sqref>
        </x14:conditionalFormatting>
        <x14:conditionalFormatting xmlns:xm="http://schemas.microsoft.com/office/excel/2006/main">
          <x14:cfRule id="{00000000-000E-0000-0C00-000003020000}" priority="515" type="expression">
            <xm:f>IF(ISREF(INDIRECT("MonitoringWeek1!N20")),(SUM(Week1!N20)&gt;SUM(IF(ISREF(INDIRECT("MonitoringWeek1!N20")),INDIRECT("MonitoringWeek1!N20"),0))),FALSE)</xm:f>
            <x14:dxf>
              <fill>
                <patternFill patternType="solid">
                  <bgColor indexed="53"/>
                </patternFill>
              </fill>
            </x14:dxf>
          </x14:cfRule>
          <xm:sqref>O20</xm:sqref>
        </x14:conditionalFormatting>
        <x14:conditionalFormatting xmlns:xm="http://schemas.microsoft.com/office/excel/2006/main">
          <x14:cfRule id="{00000000-000E-0000-0C00-000004020000}" priority="516" type="expression">
            <xm:f>IF(ISREF(INDIRECT("MonitoringWeek1!N20")),(SUM(Week1!N20)&lt;SUM(IF(ISREF(INDIRECT("MonitoringWeek1!N20")),INDIRECT("MonitoringWeek1!N20"),0))),FALSE)</xm:f>
            <x14:dxf>
              <fill>
                <patternFill patternType="solid">
                  <bgColor indexed="51"/>
                </patternFill>
              </fill>
            </x14:dxf>
          </x14:cfRule>
          <xm:sqref>O20</xm:sqref>
        </x14:conditionalFormatting>
        <x14:conditionalFormatting xmlns:xm="http://schemas.microsoft.com/office/excel/2006/main">
          <x14:cfRule id="{00000000-000E-0000-0C00-000009020000}" priority="521" type="expression">
            <xm:f>IF(ISREF(INDIRECT("MonitoringWeek1!P20")),(SUM(Week1!P20)&gt;SUM(IF(ISREF(INDIRECT("MonitoringWeek1!P20")),INDIRECT("MonitoringWeek1!P20"),0))),FALSE)</xm:f>
            <x14:dxf>
              <fill>
                <patternFill patternType="solid">
                  <bgColor indexed="53"/>
                </patternFill>
              </fill>
            </x14:dxf>
          </x14:cfRule>
          <xm:sqref>Q20</xm:sqref>
        </x14:conditionalFormatting>
        <x14:conditionalFormatting xmlns:xm="http://schemas.microsoft.com/office/excel/2006/main">
          <x14:cfRule id="{00000000-000E-0000-0C00-00000A020000}" priority="522" type="expression">
            <xm:f>IF(ISREF(INDIRECT("MonitoringWeek1!P20")),(SUM(Week1!P20)&lt;SUM(IF(ISREF(INDIRECT("MonitoringWeek1!P20")),INDIRECT("MonitoringWeek1!P20"),0))),FALSE)</xm:f>
            <x14:dxf>
              <fill>
                <patternFill patternType="solid">
                  <bgColor indexed="51"/>
                </patternFill>
              </fill>
            </x14:dxf>
          </x14:cfRule>
          <xm:sqref>Q20</xm:sqref>
        </x14:conditionalFormatting>
        <x14:conditionalFormatting xmlns:xm="http://schemas.microsoft.com/office/excel/2006/main">
          <x14:cfRule id="{00000000-000E-0000-0C00-00000F020000}" priority="527" type="expression">
            <xm:f>IF(ISREF(INDIRECT("MonitoringWeek1!R20")),(SUM(Week1!R20)&gt;SUM(IF(ISREF(INDIRECT("MonitoringWeek1!R20")),INDIRECT("MonitoringWeek1!R20"),0))),FALSE)</xm:f>
            <x14:dxf>
              <fill>
                <patternFill patternType="solid">
                  <bgColor indexed="53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id="{00000000-000E-0000-0C00-000010020000}" priority="528" type="expression">
            <xm:f>IF(ISREF(INDIRECT("MonitoringWeek1!R20")),(SUM(Week1!R20)&lt;SUM(IF(ISREF(INDIRECT("MonitoringWeek1!R20")),INDIRECT("MonitoringWeek1!R20"),0))),FALSE)</xm:f>
            <x14:dxf>
              <fill>
                <patternFill patternType="solid">
                  <bgColor indexed="51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id="{00000000-000E-0000-0C00-000015020000}" priority="533" type="expression">
            <xm:f>IF(ISREF(INDIRECT("MonitoringWeek1!T20")),(SUM(Week1!T20)&gt;SUM(IF(ISREF(INDIRECT("MonitoringWeek1!T20")),INDIRECT("MonitoringWeek1!T20"),0))),FALSE)</xm:f>
            <x14:dxf>
              <fill>
                <patternFill patternType="solid">
                  <bgColor indexed="53"/>
                </patternFill>
              </fill>
            </x14:dxf>
          </x14:cfRule>
          <xm:sqref>U20</xm:sqref>
        </x14:conditionalFormatting>
        <x14:conditionalFormatting xmlns:xm="http://schemas.microsoft.com/office/excel/2006/main">
          <x14:cfRule id="{00000000-000E-0000-0C00-000016020000}" priority="534" type="expression">
            <xm:f>IF(ISREF(INDIRECT("MonitoringWeek1!T20")),(SUM(Week1!T20)&lt;SUM(IF(ISREF(INDIRECT("MonitoringWeek1!T20")),INDIRECT("MonitoringWeek1!T20"),0))),FALSE)</xm:f>
            <x14:dxf>
              <fill>
                <patternFill patternType="solid">
                  <bgColor indexed="51"/>
                </patternFill>
              </fill>
            </x14:dxf>
          </x14:cfRule>
          <xm:sqref>U20</xm:sqref>
        </x14:conditionalFormatting>
        <x14:conditionalFormatting xmlns:xm="http://schemas.microsoft.com/office/excel/2006/main">
          <x14:cfRule id="{00000000-000E-0000-0C00-00001B020000}" priority="539" type="expression">
            <xm:f>IF(ISREF(INDIRECT("MonitoringWeek1!V20")),(SUM(Week1!V20)&gt;SUM(IF(ISREF(INDIRECT("MonitoringWeek1!V20")),INDIRECT("MonitoringWeek1!V20"),0))),FALSE)</xm:f>
            <x14:dxf>
              <fill>
                <patternFill patternType="solid">
                  <bgColor indexed="53"/>
                </patternFill>
              </fill>
            </x14:dxf>
          </x14:cfRule>
          <xm:sqref>W20</xm:sqref>
        </x14:conditionalFormatting>
        <x14:conditionalFormatting xmlns:xm="http://schemas.microsoft.com/office/excel/2006/main">
          <x14:cfRule id="{00000000-000E-0000-0C00-00001C020000}" priority="540" type="expression">
            <xm:f>IF(ISREF(INDIRECT("MonitoringWeek1!V20")),(SUM(Week1!V20)&lt;SUM(IF(ISREF(INDIRECT("MonitoringWeek1!V20")),INDIRECT("MonitoringWeek1!V20"),0))),FALSE)</xm:f>
            <x14:dxf>
              <fill>
                <patternFill patternType="solid">
                  <bgColor indexed="51"/>
                </patternFill>
              </fill>
            </x14:dxf>
          </x14:cfRule>
          <xm:sqref>W20</xm:sqref>
        </x14:conditionalFormatting>
        <x14:conditionalFormatting xmlns:xm="http://schemas.microsoft.com/office/excel/2006/main">
          <x14:cfRule id="{00000000-000E-0000-0C00-000021020000}" priority="545" type="expression">
            <xm:f>IF(ISREF(INDIRECT("MonitoringWeek1!X20")),(SUM(Week1!X20)&gt;SUM(IF(ISREF(INDIRECT("MonitoringWeek1!X20")),INDIRECT("MonitoringWeek1!X20"),0))),FALSE)</xm:f>
            <x14:dxf>
              <fill>
                <patternFill patternType="solid">
                  <bgColor indexed="53"/>
                </patternFill>
              </fill>
            </x14:dxf>
          </x14:cfRule>
          <xm:sqref>Y20</xm:sqref>
        </x14:conditionalFormatting>
        <x14:conditionalFormatting xmlns:xm="http://schemas.microsoft.com/office/excel/2006/main">
          <x14:cfRule id="{00000000-000E-0000-0C00-000022020000}" priority="546" type="expression">
            <xm:f>IF(ISREF(INDIRECT("MonitoringWeek1!X20")),(SUM(Week1!X20)&lt;SUM(IF(ISREF(INDIRECT("MonitoringWeek1!X20")),INDIRECT("MonitoringWeek1!X20"),0))),FALSE)</xm:f>
            <x14:dxf>
              <fill>
                <patternFill patternType="solid">
                  <bgColor indexed="51"/>
                </patternFill>
              </fill>
            </x14:dxf>
          </x14:cfRule>
          <xm:sqref>Y20</xm:sqref>
        </x14:conditionalFormatting>
        <x14:conditionalFormatting xmlns:xm="http://schemas.microsoft.com/office/excel/2006/main">
          <x14:cfRule id="{00000000-000E-0000-0C00-000027020000}" priority="551" type="expression">
            <xm:f>IF(ISREF(INDIRECT("MonitoringWeek1!Z20")),(SUM(Week1!Z20)&gt;SUM(IF(ISREF(INDIRECT("MonitoringWeek1!Z20")),INDIRECT("MonitoringWeek1!Z20"),0))),FALSE)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AA20</xm:sqref>
        </x14:conditionalFormatting>
        <x14:conditionalFormatting xmlns:xm="http://schemas.microsoft.com/office/excel/2006/main">
          <x14:cfRule id="{00000000-000E-0000-0C00-000028020000}" priority="552" type="expression">
            <xm:f>IF(ISREF(INDIRECT("MonitoringWeek1!Z20")),(SUM(Week1!Z20)&lt;SUM(IF(ISREF(INDIRECT("MonitoringWeek1!Z20")),INDIRECT("MonitoringWeek1!Z20"),0))),FALSE)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AA20</xm:sqref>
        </x14:conditionalFormatting>
        <x14:conditionalFormatting xmlns:xm="http://schemas.microsoft.com/office/excel/2006/main">
          <x14:cfRule id="{00000000-000E-0000-0C00-00002D020000}" priority="557" type="expression">
            <xm:f>IF(ISREF(INDIRECT("MonitoringWeek1!AB20")),(SUM(Week1!AB20)&gt;SUM(IF(ISREF(INDIRECT("MonitoringWeek1!AB20")),INDIRECT("MonitoringWeek1!AB20"),0))),FALSE)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AC20</xm:sqref>
        </x14:conditionalFormatting>
        <x14:conditionalFormatting xmlns:xm="http://schemas.microsoft.com/office/excel/2006/main">
          <x14:cfRule id="{00000000-000E-0000-0C00-00002E020000}" priority="558" type="expression">
            <xm:f>IF(ISREF(INDIRECT("MonitoringWeek1!AB20")),(SUM(Week1!AB20)&lt;SUM(IF(ISREF(INDIRECT("MonitoringWeek1!AB20")),INDIRECT("MonitoringWeek1!AB20"),0))),FALSE)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AC20</xm:sqref>
        </x14:conditionalFormatting>
        <x14:conditionalFormatting xmlns:xm="http://schemas.microsoft.com/office/excel/2006/main">
          <x14:cfRule id="{00000000-000E-0000-0C00-000033020000}" priority="563" type="expression">
            <xm:f>IF(ISREF(INDIRECT("MonitoringWeek1!AD20")),(SUM(Week1!AD20)&gt;SUM(IF(ISREF(INDIRECT("MonitoringWeek1!AD20")),INDIRECT("MonitoringWeek1!AD20"),0))),FALSE)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AE20</xm:sqref>
        </x14:conditionalFormatting>
        <x14:conditionalFormatting xmlns:xm="http://schemas.microsoft.com/office/excel/2006/main">
          <x14:cfRule id="{00000000-000E-0000-0C00-000034020000}" priority="564" type="expression">
            <xm:f>IF(ISREF(INDIRECT("MonitoringWeek1!AD20")),(SUM(Week1!AD20)&lt;SUM(IF(ISREF(INDIRECT("MonitoringWeek1!AD20")),INDIRECT("MonitoringWeek1!AD20"),0))),FALSE)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AE20</xm:sqref>
        </x14:conditionalFormatting>
        <x14:conditionalFormatting xmlns:xm="http://schemas.microsoft.com/office/excel/2006/main">
          <x14:cfRule id="{00000000-000E-0000-0C00-000039020000}" priority="569" type="expression">
            <xm:f>IF(ISREF(INDIRECT("MonitoringWeek1!AF20")),(SUM(Week1!AF20)&gt;SUM(IF(ISREF(INDIRECT("MonitoringWeek1!AF20")),INDIRECT("MonitoringWeek1!AF20"),0))),FALSE)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AG20</xm:sqref>
        </x14:conditionalFormatting>
        <x14:conditionalFormatting xmlns:xm="http://schemas.microsoft.com/office/excel/2006/main">
          <x14:cfRule id="{00000000-000E-0000-0C00-00003A020000}" priority="570" type="expression">
            <xm:f>IF(ISREF(INDIRECT("MonitoringWeek1!AF20")),(SUM(Week1!AF20)&lt;SUM(IF(ISREF(INDIRECT("MonitoringWeek1!AF20")),INDIRECT("MonitoringWeek1!AF20"),0))),FALSE)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AG20</xm:sqref>
        </x14:conditionalFormatting>
        <x14:conditionalFormatting xmlns:xm="http://schemas.microsoft.com/office/excel/2006/main">
          <x14:cfRule id="{00000000-000E-0000-0C00-00003F020000}" priority="575" type="expression">
            <xm:f>IF(ISREF(INDIRECT("MonitoringWeek1!AH20")),(SUM(Week1!AH20)&gt;SUM(IF(ISREF(INDIRECT("MonitoringWeek1!AH20")),INDIRECT("MonitoringWeek1!AH20"),0))),FALSE)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AI20</xm:sqref>
        </x14:conditionalFormatting>
        <x14:conditionalFormatting xmlns:xm="http://schemas.microsoft.com/office/excel/2006/main">
          <x14:cfRule id="{00000000-000E-0000-0C00-000040020000}" priority="576" type="expression">
            <xm:f>IF(ISREF(INDIRECT("MonitoringWeek1!AH20")),(SUM(Week1!AH20)&lt;SUM(IF(ISREF(INDIRECT("MonitoringWeek1!AH20")),INDIRECT("MonitoringWeek1!AH20"),0))),FALSE)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AI20</xm:sqref>
        </x14:conditionalFormatting>
        <x14:conditionalFormatting xmlns:xm="http://schemas.microsoft.com/office/excel/2006/main">
          <x14:cfRule id="{00000000-000E-0000-0C00-000045020000}" priority="581" type="expression">
            <xm:f>IF(ISREF(INDIRECT("MonitoringWeek1!AJ20")),(SUM(Week1!AJ20)&gt;SUM(IF(ISREF(INDIRECT("MonitoringWeek1!AJ20")),INDIRECT("MonitoringWeek1!AJ20"),0))),FALSE)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AK20</xm:sqref>
        </x14:conditionalFormatting>
        <x14:conditionalFormatting xmlns:xm="http://schemas.microsoft.com/office/excel/2006/main">
          <x14:cfRule id="{00000000-000E-0000-0C00-000046020000}" priority="582" type="expression">
            <xm:f>IF(ISREF(INDIRECT("MonitoringWeek1!AJ20")),(SUM(Week1!AJ20)&lt;SUM(IF(ISREF(INDIRECT("MonitoringWeek1!AJ20")),INDIRECT("MonitoringWeek1!AJ20"),0))),FALSE)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AK20</xm:sqref>
        </x14:conditionalFormatting>
        <x14:conditionalFormatting xmlns:xm="http://schemas.microsoft.com/office/excel/2006/main">
          <x14:cfRule id="{00000000-000E-0000-0C00-00004B020000}" priority="587" type="expression">
            <xm:f>IF(ISREF(INDIRECT("MonitoringWeek1!AL20")),(SUM(Week1!AL20)&gt;SUM(IF(ISREF(INDIRECT("MonitoringWeek1!AL20")),INDIRECT("MonitoringWeek1!AL20"),0))),FALSE)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AM20</xm:sqref>
        </x14:conditionalFormatting>
        <x14:conditionalFormatting xmlns:xm="http://schemas.microsoft.com/office/excel/2006/main">
          <x14:cfRule id="{00000000-000E-0000-0C00-00004C020000}" priority="588" type="expression">
            <xm:f>IF(ISREF(INDIRECT("MonitoringWeek1!AL20")),(SUM(Week1!AL20)&lt;SUM(IF(ISREF(INDIRECT("MonitoringWeek1!AL20")),INDIRECT("MonitoringWeek1!AL20"),0))),FALSE)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AM20</xm:sqref>
        </x14:conditionalFormatting>
        <x14:conditionalFormatting xmlns:xm="http://schemas.microsoft.com/office/excel/2006/main">
          <x14:cfRule id="{00000000-000E-0000-0C00-000051020000}" priority="593" type="expression">
            <xm:f>IF(ISREF(INDIRECT("MonitoringWeek1!AN20")),(SUM(Week1!AN20)&gt;SUM(IF(ISREF(INDIRECT("MonitoringWeek1!AN20")),INDIRECT("MonitoringWeek1!AN20"),0))),FALSE)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AO20</xm:sqref>
        </x14:conditionalFormatting>
        <x14:conditionalFormatting xmlns:xm="http://schemas.microsoft.com/office/excel/2006/main">
          <x14:cfRule id="{00000000-000E-0000-0C00-000052020000}" priority="594" type="expression">
            <xm:f>IF(ISREF(INDIRECT("MonitoringWeek1!AN20")),(SUM(Week1!AN20)&lt;SUM(IF(ISREF(INDIRECT("MonitoringWeek1!AN20")),INDIRECT("MonitoringWeek1!AN20"),0))),FALSE)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AO20</xm:sqref>
        </x14:conditionalFormatting>
        <x14:conditionalFormatting xmlns:xm="http://schemas.microsoft.com/office/excel/2006/main">
          <x14:cfRule id="{00000000-000E-0000-0C00-000057020000}" priority="599" type="expression">
            <xm:f>IF(ISREF(INDIRECT("MonitoringWeek1!AP20")),(SUM(Week1!AP20)&gt;SUM(IF(ISREF(INDIRECT("MonitoringWeek1!AP20")),INDIRECT("MonitoringWeek1!AP20"),0))),FALSE)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AQ20</xm:sqref>
        </x14:conditionalFormatting>
        <x14:conditionalFormatting xmlns:xm="http://schemas.microsoft.com/office/excel/2006/main">
          <x14:cfRule id="{00000000-000E-0000-0C00-000058020000}" priority="600" type="expression">
            <xm:f>IF(ISREF(INDIRECT("MonitoringWeek1!AP20")),(SUM(Week1!AP20)&lt;SUM(IF(ISREF(INDIRECT("MonitoringWeek1!AP20")),INDIRECT("MonitoringWeek1!AP20"),0))),FALSE)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AQ20</xm:sqref>
        </x14:conditionalFormatting>
        <x14:conditionalFormatting xmlns:xm="http://schemas.microsoft.com/office/excel/2006/main">
          <x14:cfRule id="{00000000-000E-0000-0C00-00005D020000}" priority="605" type="expression">
            <xm:f>IF(ISREF(INDIRECT("MonitoringWeek1!AR20")),(SUM(Week1!AR20)&gt;SUM(IF(ISREF(INDIRECT("MonitoringWeek1!AR20")),INDIRECT("MonitoringWeek1!AR20"),0))),FALSE)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AS20</xm:sqref>
        </x14:conditionalFormatting>
        <x14:conditionalFormatting xmlns:xm="http://schemas.microsoft.com/office/excel/2006/main">
          <x14:cfRule id="{00000000-000E-0000-0C00-00005E020000}" priority="606" type="expression">
            <xm:f>IF(ISREF(INDIRECT("MonitoringWeek1!AR20")),(SUM(Week1!AR20)&lt;SUM(IF(ISREF(INDIRECT("MonitoringWeek1!AR20")),INDIRECT("MonitoringWeek1!AR20"),0))),FALSE)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AS20</xm:sqref>
        </x14:conditionalFormatting>
        <x14:conditionalFormatting xmlns:xm="http://schemas.microsoft.com/office/excel/2006/main">
          <x14:cfRule id="{00000000-000E-0000-0C00-000063020000}" priority="611" type="expression">
            <xm:f>IF(ISREF(INDIRECT("MonitoringWeek1!AT20")),(SUM(Week1!AT20)&gt;SUM(IF(ISREF(INDIRECT("MonitoringWeek1!AT20")),INDIRECT("MonitoringWeek1!AT20"),0))),FALSE)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AU20</xm:sqref>
        </x14:conditionalFormatting>
        <x14:conditionalFormatting xmlns:xm="http://schemas.microsoft.com/office/excel/2006/main">
          <x14:cfRule id="{00000000-000E-0000-0C00-000064020000}" priority="612" type="expression">
            <xm:f>IF(ISREF(INDIRECT("MonitoringWeek1!AT20")),(SUM(Week1!AT20)&lt;SUM(IF(ISREF(INDIRECT("MonitoringWeek1!AT20")),INDIRECT("MonitoringWeek1!AT20"),0))),FALSE)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AU20</xm:sqref>
        </x14:conditionalFormatting>
        <x14:conditionalFormatting xmlns:xm="http://schemas.microsoft.com/office/excel/2006/main">
          <x14:cfRule id="{00000000-000E-0000-0C00-000069020000}" priority="617" type="expression">
            <xm:f>IF(ISREF(INDIRECT("MonitoringWeek1!AV20")),(SUM(Week1!AV20)&gt;SUM(IF(ISREF(INDIRECT("MonitoringWeek1!AV20")),INDIRECT("MonitoringWeek1!AV20"),0))),FALSE)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AW20</xm:sqref>
        </x14:conditionalFormatting>
        <x14:conditionalFormatting xmlns:xm="http://schemas.microsoft.com/office/excel/2006/main">
          <x14:cfRule id="{00000000-000E-0000-0C00-00006A020000}" priority="618" type="expression">
            <xm:f>IF(ISREF(INDIRECT("MonitoringWeek1!AV20")),(SUM(Week1!AV20)&lt;SUM(IF(ISREF(INDIRECT("MonitoringWeek1!AV20")),INDIRECT("MonitoringWeek1!AV20"),0))),FALSE)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AW20</xm:sqref>
        </x14:conditionalFormatting>
        <x14:conditionalFormatting xmlns:xm="http://schemas.microsoft.com/office/excel/2006/main">
          <x14:cfRule id="{00000000-000E-0000-0C00-00006F020000}" priority="623" type="expression">
            <xm:f>IF(ISREF(INDIRECT("MonitoringWeek1!AX20")),(SUM(Week1!AX20)&gt;SUM(IF(ISREF(INDIRECT("MonitoringWeek1!AX20")),INDIRECT("MonitoringWeek1!AX20"),0))),FALSE)</xm:f>
            <x14:dxf>
              <fill>
                <patternFill patternType="solid">
                  <bgColor indexed="53"/>
                </patternFill>
              </fill>
            </x14:dxf>
          </x14:cfRule>
          <xm:sqref>AY20</xm:sqref>
        </x14:conditionalFormatting>
        <x14:conditionalFormatting xmlns:xm="http://schemas.microsoft.com/office/excel/2006/main">
          <x14:cfRule id="{00000000-000E-0000-0C00-000070020000}" priority="624" type="expression">
            <xm:f>IF(ISREF(INDIRECT("MonitoringWeek1!AX20")),(SUM(Week1!AX20)&lt;SUM(IF(ISREF(INDIRECT("MonitoringWeek1!AX20")),INDIRECT("MonitoringWeek1!AX20"),0))),FALSE)</xm:f>
            <x14:dxf>
              <fill>
                <patternFill patternType="solid">
                  <bgColor indexed="51"/>
                </patternFill>
              </fill>
            </x14:dxf>
          </x14:cfRule>
          <xm:sqref>AY20</xm:sqref>
        </x14:conditionalFormatting>
        <x14:conditionalFormatting xmlns:xm="http://schemas.microsoft.com/office/excel/2006/main">
          <x14:cfRule id="{00000000-000E-0000-0C00-000075020000}" priority="629" type="expression">
            <xm:f>IF(ISREF(INDIRECT("MonitoringWeek1!AZ20")),(SUM(Week1!AZ20)&gt;SUM(IF(ISREF(INDIRECT("MonitoringWeek1!AZ20")),INDIRECT("MonitoringWeek1!AZ20"),0))),FALSE)</xm:f>
            <x14:dxf>
              <fill>
                <patternFill patternType="solid">
                  <bgColor indexed="53"/>
                </patternFill>
              </fill>
            </x14:dxf>
          </x14:cfRule>
          <xm:sqref>BA20</xm:sqref>
        </x14:conditionalFormatting>
        <x14:conditionalFormatting xmlns:xm="http://schemas.microsoft.com/office/excel/2006/main">
          <x14:cfRule id="{00000000-000E-0000-0C00-000076020000}" priority="630" type="expression">
            <xm:f>IF(ISREF(INDIRECT("MonitoringWeek1!AZ20")),(SUM(Week1!AZ20)&lt;SUM(IF(ISREF(INDIRECT("MonitoringWeek1!AZ20")),INDIRECT("MonitoringWeek1!AZ20"),0))),FALSE)</xm:f>
            <x14:dxf>
              <fill>
                <patternFill patternType="solid">
                  <bgColor indexed="51"/>
                </patternFill>
              </fill>
            </x14:dxf>
          </x14:cfRule>
          <xm:sqref>BA20</xm:sqref>
        </x14:conditionalFormatting>
        <x14:conditionalFormatting xmlns:xm="http://schemas.microsoft.com/office/excel/2006/main">
          <x14:cfRule id="{00000000-000E-0000-0C00-00007B020000}" priority="635" type="expression">
            <xm:f>IF(ISREF(INDIRECT("MonitoringWeek1!BB20")),(SUM(Week1!BB20)&gt;SUM(IF(ISREF(INDIRECT("MonitoringWeek1!BB20")),INDIRECT("MonitoringWeek1!BB20"),0))),FALSE)</xm:f>
            <x14:dxf>
              <fill>
                <patternFill patternType="solid">
                  <bgColor indexed="53"/>
                </patternFill>
              </fill>
            </x14:dxf>
          </x14:cfRule>
          <xm:sqref>BC20</xm:sqref>
        </x14:conditionalFormatting>
        <x14:conditionalFormatting xmlns:xm="http://schemas.microsoft.com/office/excel/2006/main">
          <x14:cfRule id="{00000000-000E-0000-0C00-00007C020000}" priority="636" type="expression">
            <xm:f>IF(ISREF(INDIRECT("MonitoringWeek1!BB20")),(SUM(Week1!BB20)&lt;SUM(IF(ISREF(INDIRECT("MonitoringWeek1!BB20")),INDIRECT("MonitoringWeek1!BB20"),0))),FALSE)</xm:f>
            <x14:dxf>
              <fill>
                <patternFill patternType="solid">
                  <bgColor indexed="51"/>
                </patternFill>
              </fill>
            </x14:dxf>
          </x14:cfRule>
          <xm:sqref>BC20</xm:sqref>
        </x14:conditionalFormatting>
        <x14:conditionalFormatting xmlns:xm="http://schemas.microsoft.com/office/excel/2006/main">
          <x14:cfRule id="{00000000-000E-0000-0C00-000081020000}" priority="641" type="expression">
            <xm:f>IF(ISREF(INDIRECT("MonitoringWeek1!BD20")),(SUM(Week1!BD20)&gt;SUM(IF(ISREF(INDIRECT("MonitoringWeek1!BD20")),INDIRECT("MonitoringWeek1!BD20"),0))),FALSE)</xm:f>
            <x14:dxf>
              <fill>
                <patternFill patternType="solid">
                  <bgColor indexed="53"/>
                </patternFill>
              </fill>
            </x14:dxf>
          </x14:cfRule>
          <xm:sqref>BE20</xm:sqref>
        </x14:conditionalFormatting>
        <x14:conditionalFormatting xmlns:xm="http://schemas.microsoft.com/office/excel/2006/main">
          <x14:cfRule id="{00000000-000E-0000-0C00-000082020000}" priority="642" type="expression">
            <xm:f>IF(ISREF(INDIRECT("MonitoringWeek1!BD20")),(SUM(Week1!BD20)&lt;SUM(IF(ISREF(INDIRECT("MonitoringWeek1!BD20")),INDIRECT("MonitoringWeek1!BD20"),0))),FALSE)</xm:f>
            <x14:dxf>
              <fill>
                <patternFill patternType="solid">
                  <bgColor indexed="51"/>
                </patternFill>
              </fill>
            </x14:dxf>
          </x14:cfRule>
          <xm:sqref>BE20</xm:sqref>
        </x14:conditionalFormatting>
        <x14:conditionalFormatting xmlns:xm="http://schemas.microsoft.com/office/excel/2006/main">
          <x14:cfRule id="{00000000-000E-0000-0C00-000087020000}" priority="647" type="expression">
            <xm:f>IF(ISREF(INDIRECT("MonitoringWeek1!BF20")),(SUM(Week1!BF20)&gt;SUM(IF(ISREF(INDIRECT("MonitoringWeek1!BF20")),INDIRECT("MonitoringWeek1!BF20"),0))),FALSE)</xm:f>
            <x14:dxf>
              <fill>
                <patternFill patternType="solid">
                  <bgColor indexed="53"/>
                </patternFill>
              </fill>
            </x14:dxf>
          </x14:cfRule>
          <xm:sqref>BG20</xm:sqref>
        </x14:conditionalFormatting>
        <x14:conditionalFormatting xmlns:xm="http://schemas.microsoft.com/office/excel/2006/main">
          <x14:cfRule id="{00000000-000E-0000-0C00-000088020000}" priority="648" type="expression">
            <xm:f>IF(ISREF(INDIRECT("MonitoringWeek1!BF20")),(SUM(Week1!BF20)&lt;SUM(IF(ISREF(INDIRECT("MonitoringWeek1!BF20")),INDIRECT("MonitoringWeek1!BF20"),0))),FALSE)</xm:f>
            <x14:dxf>
              <fill>
                <patternFill patternType="solid">
                  <bgColor indexed="51"/>
                </patternFill>
              </fill>
            </x14:dxf>
          </x14:cfRule>
          <xm:sqref>BG20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5E2A-4B09-1742-B207-71C4F714E4D7}">
  <dimension ref="A1:ER57"/>
  <sheetViews>
    <sheetView workbookViewId="0"/>
  </sheetViews>
  <sheetFormatPr baseColWidth="10" defaultColWidth="8.83203125" defaultRowHeight="15" x14ac:dyDescent="0.2"/>
  <cols>
    <col min="1" max="1" bestFit="true" customWidth="true" width="7.83203125" collapsed="false"/>
    <col min="2" max="2" bestFit="true" customWidth="true" width="26.33203125" collapsed="false"/>
    <col min="3" max="3" bestFit="true" customWidth="true" width="2.33203125" collapsed="false"/>
    <col min="4" max="4" bestFit="true" customWidth="true" width="7.33203125" collapsed="false"/>
    <col min="5" max="5" bestFit="true" customWidth="true" width="3.83203125" collapsed="false"/>
    <col min="6" max="6" customWidth="true" width="4.33203125" collapsed="false"/>
    <col min="7" max="7" customWidth="true" width="4.6640625" collapsed="false"/>
    <col min="8" max="8" customWidth="true" width="4.33203125" collapsed="false"/>
    <col min="9" max="9" customWidth="true" width="4.6640625" collapsed="false"/>
    <col min="10" max="10" customWidth="true" width="4.33203125" collapsed="false"/>
    <col min="11" max="11" customWidth="true" width="4.6640625" collapsed="false"/>
    <col min="12" max="12" customWidth="true" width="4.33203125" collapsed="false"/>
    <col min="13" max="13" customWidth="true" width="4.6640625" collapsed="false"/>
    <col min="14" max="14" customWidth="true" width="4.33203125" collapsed="false"/>
    <col min="15" max="15" customWidth="true" width="4.6640625" collapsed="false"/>
    <col min="16" max="16" customWidth="true" width="4.33203125" collapsed="false"/>
    <col min="17" max="17" customWidth="true" width="4.6640625" collapsed="false"/>
    <col min="18" max="18" customWidth="true" width="4.33203125" collapsed="false"/>
    <col min="19" max="19" customWidth="true" width="4.6640625" collapsed="false"/>
    <col min="20" max="20" customWidth="true" width="4.33203125" collapsed="false"/>
    <col min="21" max="21" customWidth="true" width="4.6640625" collapsed="false"/>
    <col min="22" max="22" customWidth="true" width="4.33203125" collapsed="false"/>
    <col min="23" max="23" customWidth="true" width="4.6640625" collapsed="false"/>
    <col min="24" max="24" customWidth="true" width="4.33203125" collapsed="false"/>
    <col min="25" max="25" customWidth="true" width="4.6640625" collapsed="false"/>
    <col min="26" max="26" customWidth="true" width="4.33203125" collapsed="false"/>
    <col min="27" max="27" customWidth="true" width="4.6640625" collapsed="false"/>
    <col min="28" max="28" customWidth="true" width="4.33203125" collapsed="false"/>
    <col min="29" max="29" customWidth="true" width="4.6640625" collapsed="false"/>
    <col min="30" max="30" customWidth="true" width="4.33203125" collapsed="false"/>
    <col min="31" max="31" customWidth="true" width="4.6640625" collapsed="false"/>
    <col min="32" max="32" customWidth="true" width="4.33203125" collapsed="false"/>
    <col min="33" max="33" customWidth="true" width="4.6640625" collapsed="false"/>
    <col min="34" max="34" customWidth="true" width="4.33203125" collapsed="false"/>
    <col min="35" max="35" customWidth="true" width="4.6640625" collapsed="false"/>
    <col min="36" max="36" customWidth="true" width="4.33203125" collapsed="false"/>
    <col min="37" max="37" customWidth="true" width="4.6640625" collapsed="false"/>
    <col min="38" max="38" customWidth="true" width="4.33203125" collapsed="false"/>
    <col min="39" max="39" customWidth="true" width="4.6640625" collapsed="false"/>
    <col min="40" max="40" customWidth="true" width="4.33203125" collapsed="false"/>
    <col min="41" max="41" customWidth="true" width="4.6640625" collapsed="false"/>
    <col min="42" max="42" customWidth="true" width="4.33203125" collapsed="false"/>
    <col min="43" max="43" customWidth="true" width="4.6640625" collapsed="false"/>
    <col min="44" max="44" customWidth="true" width="4.33203125" collapsed="false"/>
    <col min="45" max="45" customWidth="true" width="4.6640625" collapsed="false"/>
    <col min="46" max="46" customWidth="true" width="4.33203125" collapsed="false"/>
    <col min="47" max="47" customWidth="true" width="4.6640625" collapsed="false"/>
    <col min="48" max="48" customWidth="true" width="4.33203125" collapsed="false"/>
    <col min="49" max="49" customWidth="true" width="4.6640625" collapsed="false"/>
    <col min="50" max="50" customWidth="true" width="4.33203125" collapsed="false"/>
    <col min="51" max="51" customWidth="true" width="4.6640625" collapsed="false"/>
    <col min="52" max="52" customWidth="true" width="4.33203125" collapsed="false"/>
    <col min="53" max="53" customWidth="true" width="4.6640625" collapsed="false"/>
    <col min="54" max="54" customWidth="true" width="4.33203125" collapsed="false"/>
    <col min="55" max="55" customWidth="true" width="4.6640625" collapsed="false"/>
    <col min="56" max="56" customWidth="true" width="4.33203125" collapsed="false"/>
    <col min="57" max="57" customWidth="true" width="4.6640625" collapsed="false"/>
    <col min="58" max="58" customWidth="true" width="4.33203125" collapsed="false"/>
    <col min="59" max="62" customWidth="true" width="4.6640625" collapsed="false"/>
    <col min="84" max="124" customWidth="true" width="4.6640625" collapsed="false"/>
    <col min="127" max="127" bestFit="true" customWidth="true" width="3.33203125" collapsed="false"/>
    <col min="128" max="132" bestFit="true" customWidth="true" width="2.1640625" collapsed="false"/>
    <col min="133" max="133" bestFit="true" customWidth="true" width="3.0" collapsed="false"/>
    <col min="134" max="139" bestFit="true" customWidth="true" width="2.1640625" collapsed="false"/>
  </cols>
  <sheetData>
    <row r="1" spans="1:147" x14ac:dyDescent="0.2">
      <c r="BX1" t="s">
        <v>179</v>
      </c>
      <c r="BY1" t="s">
        <v>180</v>
      </c>
      <c r="CB1" t="s">
        <v>193</v>
      </c>
      <c r="CC1" t="s">
        <v>194</v>
      </c>
      <c r="CF1" s="3180" t="s">
        <v>199</v>
      </c>
      <c r="CG1" s="3167"/>
      <c r="CH1" s="3167"/>
      <c r="CI1" s="3167"/>
      <c r="CJ1" s="3167"/>
      <c r="CK1" s="3167"/>
      <c r="CL1" s="3167"/>
      <c r="CM1" s="3167"/>
      <c r="CN1" s="3167"/>
      <c r="CO1" s="3167"/>
      <c r="CP1" s="3167"/>
      <c r="CQ1" s="3167"/>
      <c r="CR1" s="3167"/>
      <c r="CS1" s="3167"/>
      <c r="CT1" s="3167"/>
      <c r="CU1" s="3167"/>
      <c r="CV1" s="3167"/>
      <c r="CW1" s="3167"/>
      <c r="CX1" s="3167"/>
      <c r="CY1" s="3167"/>
      <c r="CZ1" s="3167"/>
      <c r="DA1" s="3167"/>
      <c r="DB1" s="3167"/>
      <c r="DC1" s="3167"/>
      <c r="DD1" s="3167"/>
      <c r="DE1" s="3167"/>
      <c r="DF1" s="3167"/>
      <c r="DG1" s="3167"/>
      <c r="DH1" s="3167"/>
      <c r="DI1" s="3167"/>
      <c r="DJ1" s="3167"/>
      <c r="DK1" s="3167"/>
      <c r="DL1" s="3167"/>
      <c r="DM1" s="3167"/>
      <c r="DN1" s="3167"/>
      <c r="DO1" s="3167"/>
      <c r="DP1" s="3167"/>
      <c r="DQ1" s="3167"/>
      <c r="DR1" s="3167"/>
      <c r="DS1" s="3167"/>
      <c r="DT1" s="3167"/>
      <c r="DU1" s="3167"/>
    </row>
    <row r="2" spans="1:147" x14ac:dyDescent="0.2">
      <c r="BX2" t="s">
        <v>181</v>
      </c>
      <c r="BY2" t="s">
        <v>181</v>
      </c>
      <c r="CB2" t="s">
        <v>164</v>
      </c>
      <c r="CC2" t="s">
        <v>195</v>
      </c>
      <c r="CF2" t="s">
        <v>181</v>
      </c>
      <c r="CG2" t="s">
        <v>181</v>
      </c>
      <c r="CH2" t="s">
        <v>181</v>
      </c>
      <c r="CI2" t="s">
        <v>181</v>
      </c>
      <c r="CJ2" t="s">
        <v>181</v>
      </c>
      <c r="CK2" t="s">
        <v>181</v>
      </c>
      <c r="CL2" t="s">
        <v>181</v>
      </c>
      <c r="CM2" t="s">
        <v>181</v>
      </c>
      <c r="CN2" t="s">
        <v>181</v>
      </c>
      <c r="CO2" t="s">
        <v>181</v>
      </c>
      <c r="CP2" t="s">
        <v>181</v>
      </c>
      <c r="CQ2" t="s">
        <v>181</v>
      </c>
      <c r="CR2" t="s">
        <v>181</v>
      </c>
      <c r="CS2" t="s">
        <v>181</v>
      </c>
      <c r="CT2" t="s">
        <v>181</v>
      </c>
      <c r="CU2" t="s">
        <v>181</v>
      </c>
      <c r="CV2" t="s">
        <v>181</v>
      </c>
      <c r="CW2" t="s">
        <v>181</v>
      </c>
      <c r="CX2" t="s">
        <v>181</v>
      </c>
      <c r="CY2" t="s">
        <v>181</v>
      </c>
      <c r="CZ2" t="s">
        <v>181</v>
      </c>
      <c r="DA2" t="s">
        <v>181</v>
      </c>
      <c r="DB2" t="s">
        <v>181</v>
      </c>
      <c r="DC2" t="s">
        <v>181</v>
      </c>
      <c r="DD2" t="s">
        <v>181</v>
      </c>
      <c r="DE2" t="s">
        <v>181</v>
      </c>
      <c r="DF2" t="s">
        <v>181</v>
      </c>
      <c r="DG2" t="s">
        <v>181</v>
      </c>
      <c r="DH2" t="s">
        <v>181</v>
      </c>
      <c r="DI2" t="s">
        <v>181</v>
      </c>
      <c r="DJ2" t="s">
        <v>181</v>
      </c>
      <c r="DK2" t="s">
        <v>181</v>
      </c>
      <c r="DL2" t="s">
        <v>181</v>
      </c>
      <c r="DM2" t="s">
        <v>181</v>
      </c>
      <c r="DN2" t="s">
        <v>181</v>
      </c>
      <c r="DO2" t="s">
        <v>181</v>
      </c>
      <c r="DP2" t="s">
        <v>181</v>
      </c>
      <c r="DQ2" t="s">
        <v>181</v>
      </c>
      <c r="DR2" t="s">
        <v>181</v>
      </c>
      <c r="DS2" t="s">
        <v>181</v>
      </c>
      <c r="DT2" t="s">
        <v>181</v>
      </c>
      <c r="DU2" s="1840">
        <f>COUNTIF(CF2:DT2,$BX$2)+COUNTIF(CF2:DT2,$BX$4)</f>
        <v>41</v>
      </c>
      <c r="DV2" t="s">
        <v>169</v>
      </c>
    </row>
    <row r="3" spans="1:147" x14ac:dyDescent="0.2">
      <c r="BX3" t="s">
        <v>182</v>
      </c>
      <c r="BY3" t="s">
        <v>182</v>
      </c>
      <c r="CB3" t="s">
        <v>196</v>
      </c>
      <c r="CC3" t="s">
        <v>197</v>
      </c>
      <c r="CF3" t="s">
        <v>189</v>
      </c>
      <c r="CG3" t="s">
        <v>189</v>
      </c>
      <c r="CH3" t="s">
        <v>189</v>
      </c>
      <c r="CI3" t="s">
        <v>189</v>
      </c>
      <c r="CJ3" t="s">
        <v>189</v>
      </c>
      <c r="CK3" t="s">
        <v>189</v>
      </c>
      <c r="CL3" t="s">
        <v>189</v>
      </c>
      <c r="CM3" t="s">
        <v>189</v>
      </c>
      <c r="CN3" t="s">
        <v>189</v>
      </c>
      <c r="CO3" t="s">
        <v>189</v>
      </c>
      <c r="CP3" t="s">
        <v>189</v>
      </c>
      <c r="CQ3" t="s">
        <v>189</v>
      </c>
      <c r="CR3" t="s">
        <v>189</v>
      </c>
      <c r="CS3" t="s">
        <v>189</v>
      </c>
      <c r="CT3" t="s">
        <v>189</v>
      </c>
      <c r="CU3" t="s">
        <v>189</v>
      </c>
      <c r="CV3" t="s">
        <v>189</v>
      </c>
      <c r="CW3" t="s">
        <v>189</v>
      </c>
      <c r="CX3" t="s">
        <v>189</v>
      </c>
      <c r="CY3" t="s">
        <v>189</v>
      </c>
      <c r="CZ3" t="s">
        <v>189</v>
      </c>
      <c r="DA3" t="s">
        <v>189</v>
      </c>
      <c r="DB3" t="s">
        <v>189</v>
      </c>
      <c r="DC3" t="s">
        <v>189</v>
      </c>
      <c r="DD3" t="s">
        <v>189</v>
      </c>
      <c r="DE3" t="s">
        <v>189</v>
      </c>
      <c r="DF3" t="s">
        <v>189</v>
      </c>
      <c r="DG3" t="s">
        <v>189</v>
      </c>
      <c r="DH3" t="s">
        <v>189</v>
      </c>
      <c r="DI3" t="s">
        <v>189</v>
      </c>
      <c r="DJ3" t="s">
        <v>189</v>
      </c>
      <c r="DK3" t="s">
        <v>189</v>
      </c>
      <c r="DL3" t="s">
        <v>189</v>
      </c>
      <c r="DM3" t="s">
        <v>189</v>
      </c>
      <c r="DN3" t="s">
        <v>189</v>
      </c>
      <c r="DO3" t="s">
        <v>189</v>
      </c>
      <c r="DP3" t="s">
        <v>189</v>
      </c>
      <c r="DQ3" t="s">
        <v>189</v>
      </c>
      <c r="DR3" t="s">
        <v>189</v>
      </c>
      <c r="DS3" t="s">
        <v>189</v>
      </c>
      <c r="DT3" t="s">
        <v>189</v>
      </c>
    </row>
    <row r="4" spans="1:147" x14ac:dyDescent="0.2">
      <c r="BX4" t="s">
        <v>183</v>
      </c>
      <c r="BY4" t="s">
        <v>184</v>
      </c>
      <c r="CB4" t="s">
        <v>198</v>
      </c>
      <c r="CC4">
        <f>CC2*CC3</f>
        <v>45</v>
      </c>
      <c r="CF4" s="1799" t="s">
        <v>7</v>
      </c>
      <c r="CG4" s="1800" t="s">
        <v>9</v>
      </c>
      <c r="CH4" s="1801" t="s">
        <v>11</v>
      </c>
      <c r="CI4" s="1802" t="s">
        <v>13</v>
      </c>
      <c r="CJ4" s="1803" t="s">
        <v>15</v>
      </c>
      <c r="CK4" s="1804" t="s">
        <v>17</v>
      </c>
      <c r="CL4" s="1805" t="s">
        <v>19</v>
      </c>
      <c r="CM4" s="1806" t="s">
        <v>21</v>
      </c>
      <c r="CN4" s="1807" t="s">
        <v>23</v>
      </c>
      <c r="CO4" s="1808" t="s">
        <v>25</v>
      </c>
      <c r="CP4" s="1809" t="s">
        <v>27</v>
      </c>
      <c r="CQ4" s="1810" t="s">
        <v>29</v>
      </c>
      <c r="CR4" s="1811" t="s">
        <v>31</v>
      </c>
      <c r="CS4" s="1812" t="s">
        <v>33</v>
      </c>
      <c r="CT4" s="1813" t="s">
        <v>35</v>
      </c>
      <c r="CU4" s="1814" t="s">
        <v>37</v>
      </c>
      <c r="CV4" s="1815" t="s">
        <v>39</v>
      </c>
      <c r="CW4" s="1816" t="s">
        <v>41</v>
      </c>
      <c r="CX4" s="1817" t="s">
        <v>43</v>
      </c>
      <c r="CY4" s="1818" t="s">
        <v>45</v>
      </c>
      <c r="CZ4" s="1819" t="s">
        <v>47</v>
      </c>
      <c r="DA4" s="1820" t="s">
        <v>49</v>
      </c>
      <c r="DB4" s="1821" t="s">
        <v>51</v>
      </c>
      <c r="DC4" s="1822" t="s">
        <v>53</v>
      </c>
      <c r="DD4" s="1823" t="s">
        <v>55</v>
      </c>
      <c r="DE4" s="1824" t="s">
        <v>57</v>
      </c>
      <c r="DF4" s="1825" t="s">
        <v>59</v>
      </c>
      <c r="DG4" s="1826" t="s">
        <v>61</v>
      </c>
      <c r="DH4" s="1827" t="s">
        <v>63</v>
      </c>
      <c r="DI4" s="1828" t="s">
        <v>65</v>
      </c>
      <c r="DJ4" s="1829" t="s">
        <v>67</v>
      </c>
      <c r="DK4" s="1830" t="s">
        <v>69</v>
      </c>
      <c r="DL4" s="1831" t="s">
        <v>71</v>
      </c>
      <c r="DM4" s="1832" t="s">
        <v>73</v>
      </c>
      <c r="DN4" s="1833" t="s">
        <v>75</v>
      </c>
      <c r="DO4" s="1834" t="s">
        <v>77</v>
      </c>
      <c r="DP4" s="1835" t="s">
        <v>79</v>
      </c>
      <c r="DQ4" s="1836" t="s">
        <v>81</v>
      </c>
      <c r="DR4" s="1837" t="s">
        <v>83</v>
      </c>
      <c r="DS4" s="1838" t="s">
        <v>85</v>
      </c>
      <c r="DT4" s="1839" t="s">
        <v>87</v>
      </c>
    </row>
    <row r="5" spans="1:147" x14ac:dyDescent="0.2">
      <c r="BX5" t="s">
        <v>185</v>
      </c>
      <c r="BY5" t="s">
        <v>186</v>
      </c>
      <c r="CF5" s="1841">
        <f ca="1" ref="CF5:DT5" si="0" t="shared">IF(CF2=$BX$2,SUM(CF17:CF20),IF(OR(CF2=$BX$4,CF2=$BX$5,CF2=$BX$6),$CE$6,0))</f>
        <v>0</v>
      </c>
      <c r="CG5" s="1842">
        <f ca="1" si="0" t="shared"/>
        <v>0</v>
      </c>
      <c r="CH5" s="1843">
        <f ca="1" si="0" t="shared"/>
        <v>0</v>
      </c>
      <c r="CI5" s="1844">
        <f ca="1" si="0" t="shared"/>
        <v>0</v>
      </c>
      <c r="CJ5" s="1845">
        <f ca="1" si="0" t="shared"/>
        <v>0</v>
      </c>
      <c r="CK5" s="1846">
        <f ca="1" si="0" t="shared"/>
        <v>0</v>
      </c>
      <c r="CL5" s="1847">
        <f ca="1" si="0" t="shared"/>
        <v>0</v>
      </c>
      <c r="CM5" s="1848">
        <f ca="1" si="0" t="shared"/>
        <v>0</v>
      </c>
      <c r="CN5" s="1849">
        <f ca="1" si="0" t="shared"/>
        <v>0</v>
      </c>
      <c r="CO5" s="1850">
        <f ca="1" si="0" t="shared"/>
        <v>0</v>
      </c>
      <c r="CP5" s="1851">
        <f ca="1" si="0" t="shared"/>
        <v>0</v>
      </c>
      <c r="CQ5" s="1852">
        <f ca="1" si="0" t="shared"/>
        <v>0</v>
      </c>
      <c r="CR5" s="1853">
        <f ca="1" si="0" t="shared"/>
        <v>0</v>
      </c>
      <c r="CS5" s="1854">
        <f ca="1" si="0" t="shared"/>
        <v>0</v>
      </c>
      <c r="CT5" s="1855">
        <f ca="1" si="0" t="shared"/>
        <v>0</v>
      </c>
      <c r="CU5" s="1856">
        <f ca="1" si="0" t="shared"/>
        <v>0</v>
      </c>
      <c r="CV5" s="1857">
        <f ca="1" si="0" t="shared"/>
        <v>0</v>
      </c>
      <c r="CW5" s="1858">
        <f ca="1" si="0" t="shared"/>
        <v>0</v>
      </c>
      <c r="CX5" s="1859">
        <f ca="1" si="0" t="shared"/>
        <v>0</v>
      </c>
      <c r="CY5" s="1860">
        <f ca="1" si="0" t="shared"/>
        <v>0</v>
      </c>
      <c r="CZ5" s="1861">
        <f ca="1" si="0" t="shared"/>
        <v>0</v>
      </c>
      <c r="DA5" s="1862">
        <f ca="1" si="0" t="shared"/>
        <v>0</v>
      </c>
      <c r="DB5" s="1863">
        <f ca="1" si="0" t="shared"/>
        <v>0</v>
      </c>
      <c r="DC5" s="1864">
        <f ca="1" si="0" t="shared"/>
        <v>0</v>
      </c>
      <c r="DD5" s="1865">
        <f ca="1" si="0" t="shared"/>
        <v>0</v>
      </c>
      <c r="DE5" s="1866">
        <f ca="1" si="0" t="shared"/>
        <v>0</v>
      </c>
      <c r="DF5" s="1867">
        <f ca="1" si="0" t="shared"/>
        <v>0</v>
      </c>
      <c r="DG5" s="1868">
        <f ca="1" si="0" t="shared"/>
        <v>0</v>
      </c>
      <c r="DH5" s="1869">
        <f ca="1" si="0" t="shared"/>
        <v>0</v>
      </c>
      <c r="DI5" s="1870">
        <f ca="1" si="0" t="shared"/>
        <v>0</v>
      </c>
      <c r="DJ5" s="1871">
        <f ca="1" si="0" t="shared"/>
        <v>0</v>
      </c>
      <c r="DK5" s="1872">
        <f ca="1" si="0" t="shared"/>
        <v>0</v>
      </c>
      <c r="DL5" s="1873">
        <f ca="1" si="0" t="shared"/>
        <v>0</v>
      </c>
      <c r="DM5" s="1874">
        <f ca="1" si="0" t="shared"/>
        <v>0</v>
      </c>
      <c r="DN5" s="1875">
        <f ca="1" si="0" t="shared"/>
        <v>0</v>
      </c>
      <c r="DO5" s="1876">
        <f ca="1" si="0" t="shared"/>
        <v>0</v>
      </c>
      <c r="DP5" s="1877">
        <f ca="1" si="0" t="shared"/>
        <v>0</v>
      </c>
      <c r="DQ5" s="1878">
        <f ca="1" si="0" t="shared"/>
        <v>0</v>
      </c>
      <c r="DR5" s="1879">
        <f ca="1" si="0" t="shared"/>
        <v>0</v>
      </c>
      <c r="DS5" s="1880">
        <f ca="1" si="0" t="shared"/>
        <v>0</v>
      </c>
      <c r="DT5" s="1881">
        <f ca="1" si="0" t="shared"/>
        <v>0</v>
      </c>
      <c r="DU5" s="1882">
        <f ca="1">SUM(CF5:DT5)</f>
        <v>0</v>
      </c>
      <c r="DV5" t="s">
        <v>200</v>
      </c>
    </row>
    <row r="6" spans="1:147" x14ac:dyDescent="0.2">
      <c r="BX6" t="s">
        <v>187</v>
      </c>
      <c r="BY6" t="s">
        <v>188</v>
      </c>
      <c r="CE6">
        <v>45</v>
      </c>
      <c r="CF6" s="1883">
        <f ref="CF6:DT6" si="1" t="shared">IF(CF3=$BX$7,$CE$6,IF(CF3=$BX$8,$CE$6/2,0))</f>
        <v>45</v>
      </c>
      <c r="CG6" s="1884">
        <f si="1" t="shared"/>
        <v>45</v>
      </c>
      <c r="CH6" s="1885">
        <f si="1" t="shared"/>
        <v>45</v>
      </c>
      <c r="CI6" s="1886">
        <f si="1" t="shared"/>
        <v>45</v>
      </c>
      <c r="CJ6" s="1887">
        <f si="1" t="shared"/>
        <v>45</v>
      </c>
      <c r="CK6" s="1888">
        <f si="1" t="shared"/>
        <v>45</v>
      </c>
      <c r="CL6" s="1889">
        <f si="1" t="shared"/>
        <v>45</v>
      </c>
      <c r="CM6" s="1890">
        <f si="1" t="shared"/>
        <v>45</v>
      </c>
      <c r="CN6" s="1891">
        <f si="1" t="shared"/>
        <v>45</v>
      </c>
      <c r="CO6" s="1892">
        <f si="1" t="shared"/>
        <v>45</v>
      </c>
      <c r="CP6" s="1893">
        <f si="1" t="shared"/>
        <v>45</v>
      </c>
      <c r="CQ6" s="1894">
        <f si="1" t="shared"/>
        <v>45</v>
      </c>
      <c r="CR6" s="1895">
        <f si="1" t="shared"/>
        <v>45</v>
      </c>
      <c r="CS6" s="1896">
        <f si="1" t="shared"/>
        <v>45</v>
      </c>
      <c r="CT6" s="1897">
        <f si="1" t="shared"/>
        <v>45</v>
      </c>
      <c r="CU6" s="1898">
        <f si="1" t="shared"/>
        <v>45</v>
      </c>
      <c r="CV6" s="1899">
        <f si="1" t="shared"/>
        <v>45</v>
      </c>
      <c r="CW6" s="1900">
        <f si="1" t="shared"/>
        <v>45</v>
      </c>
      <c r="CX6" s="1901">
        <f si="1" t="shared"/>
        <v>45</v>
      </c>
      <c r="CY6" s="1902">
        <f si="1" t="shared"/>
        <v>45</v>
      </c>
      <c r="CZ6" s="1903">
        <f si="1" t="shared"/>
        <v>45</v>
      </c>
      <c r="DA6" s="1904">
        <f si="1" t="shared"/>
        <v>45</v>
      </c>
      <c r="DB6" s="1905">
        <f si="1" t="shared"/>
        <v>45</v>
      </c>
      <c r="DC6" s="1906">
        <f si="1" t="shared"/>
        <v>45</v>
      </c>
      <c r="DD6" s="1907">
        <f si="1" t="shared"/>
        <v>45</v>
      </c>
      <c r="DE6" s="1908">
        <f si="1" t="shared"/>
        <v>45</v>
      </c>
      <c r="DF6" s="1909">
        <f si="1" t="shared"/>
        <v>45</v>
      </c>
      <c r="DG6" s="1910">
        <f si="1" t="shared"/>
        <v>45</v>
      </c>
      <c r="DH6" s="1911">
        <f si="1" t="shared"/>
        <v>45</v>
      </c>
      <c r="DI6" s="1912">
        <f si="1" t="shared"/>
        <v>45</v>
      </c>
      <c r="DJ6" s="1913">
        <f si="1" t="shared"/>
        <v>45</v>
      </c>
      <c r="DK6" s="1914">
        <f si="1" t="shared"/>
        <v>45</v>
      </c>
      <c r="DL6" s="1915">
        <f si="1" t="shared"/>
        <v>45</v>
      </c>
      <c r="DM6" s="1916">
        <f si="1" t="shared"/>
        <v>45</v>
      </c>
      <c r="DN6" s="1917">
        <f si="1" t="shared"/>
        <v>45</v>
      </c>
      <c r="DO6" s="1918">
        <f si="1" t="shared"/>
        <v>45</v>
      </c>
      <c r="DP6" s="1919">
        <f si="1" t="shared"/>
        <v>45</v>
      </c>
      <c r="DQ6" s="1920">
        <f si="1" t="shared"/>
        <v>45</v>
      </c>
      <c r="DR6" s="1921">
        <f si="1" t="shared"/>
        <v>45</v>
      </c>
      <c r="DS6" s="1922">
        <f si="1" t="shared"/>
        <v>45</v>
      </c>
      <c r="DT6" s="1923">
        <f si="1" t="shared"/>
        <v>45</v>
      </c>
      <c r="DU6" s="1924">
        <f>SUM(CF6:DT6)</f>
        <v>1845</v>
      </c>
      <c r="DV6" t="s">
        <v>201</v>
      </c>
    </row>
    <row r="7" spans="1:147" x14ac:dyDescent="0.2">
      <c r="BX7" t="s">
        <v>189</v>
      </c>
      <c r="BY7" t="s">
        <v>190</v>
      </c>
    </row>
    <row r="8" spans="1:147" x14ac:dyDescent="0.2">
      <c r="BX8" t="s">
        <v>191</v>
      </c>
      <c r="BY8" t="s">
        <v>192</v>
      </c>
    </row>
    <row r="13" spans="1:147" x14ac:dyDescent="0.2">
      <c r="F13" s="3180" t="s">
        <v>209</v>
      </c>
      <c r="G13" s="3167"/>
      <c r="H13" s="3167"/>
      <c r="I13" s="3167"/>
      <c r="J13" s="3167"/>
      <c r="K13" s="3167"/>
      <c r="L13" s="3167"/>
      <c r="M13" s="3167"/>
      <c r="N13" s="3167"/>
      <c r="O13" s="3167"/>
      <c r="P13" s="3167"/>
      <c r="Q13" s="3167"/>
      <c r="R13" s="3167"/>
      <c r="S13" s="3167"/>
      <c r="T13" s="3167"/>
      <c r="U13" s="3167"/>
      <c r="V13" s="3167"/>
      <c r="W13" s="3167"/>
      <c r="X13" s="3167"/>
      <c r="Y13" s="3167"/>
      <c r="Z13" s="3167"/>
      <c r="AA13" s="3167"/>
      <c r="AB13" s="3167"/>
      <c r="AC13" s="3167"/>
      <c r="AD13" s="3167"/>
      <c r="AE13" s="3167"/>
      <c r="AF13" s="3167"/>
      <c r="AG13" s="3167"/>
      <c r="AH13" s="3167"/>
      <c r="AI13" s="3167"/>
      <c r="AJ13" s="3167"/>
      <c r="AK13" s="3167"/>
      <c r="AL13" s="3167"/>
      <c r="AM13" s="3167"/>
      <c r="AN13" s="3167"/>
      <c r="AO13" s="3167"/>
      <c r="AP13" s="3167"/>
      <c r="AQ13" s="3167"/>
      <c r="AR13" s="3167"/>
      <c r="AS13" s="3167"/>
      <c r="AT13" s="3167"/>
      <c r="AU13" s="3167"/>
      <c r="AV13" s="3167"/>
      <c r="AW13" s="3167"/>
      <c r="AX13" s="3167"/>
      <c r="AY13" s="3167"/>
      <c r="AZ13" s="3167"/>
      <c r="BA13" s="3167"/>
      <c r="BB13" s="3167"/>
      <c r="BC13" s="3167"/>
      <c r="BD13" s="3167"/>
      <c r="BE13" s="3167"/>
      <c r="BF13" s="3167"/>
      <c r="BG13" s="3167"/>
    </row>
    <row r="14" spans="1:147" x14ac:dyDescent="0.2">
      <c r="F14" s="3181" t="s">
        <v>158</v>
      </c>
      <c r="G14" s="3167"/>
      <c r="H14" s="3167"/>
      <c r="I14" s="3167"/>
      <c r="J14" s="3167"/>
      <c r="K14" s="3167"/>
      <c r="L14" s="3167"/>
      <c r="M14" s="3167"/>
      <c r="N14" s="3167"/>
      <c r="O14" s="3167"/>
      <c r="P14" s="3167"/>
      <c r="Q14" s="3167"/>
      <c r="R14" s="3167"/>
      <c r="S14" s="3167"/>
      <c r="T14" s="3167"/>
      <c r="U14" s="3167"/>
      <c r="V14" s="3167"/>
      <c r="W14" s="3167"/>
      <c r="X14" s="3181" t="s">
        <v>159</v>
      </c>
      <c r="Y14" s="3167"/>
      <c r="Z14" s="3167"/>
      <c r="AA14" s="3167"/>
      <c r="AB14" s="3167"/>
      <c r="AC14" s="3167"/>
      <c r="AD14" s="3167"/>
      <c r="AE14" s="3167"/>
      <c r="AF14" s="3167"/>
      <c r="AG14" s="3167"/>
      <c r="AH14" s="3167"/>
      <c r="AI14" s="3167"/>
      <c r="AJ14" s="3167"/>
      <c r="AK14" s="3167"/>
      <c r="AL14" s="3167"/>
      <c r="AM14" s="3167"/>
      <c r="AN14" s="3167"/>
      <c r="AO14" s="3167"/>
      <c r="AP14" s="3181" t="s">
        <v>160</v>
      </c>
      <c r="AQ14" s="3167"/>
      <c r="AR14" s="3167"/>
      <c r="AS14" s="3167"/>
      <c r="AT14" s="3167"/>
      <c r="AU14" s="3167"/>
      <c r="AV14" s="3167"/>
      <c r="AW14" s="3167"/>
      <c r="AX14" s="3167"/>
      <c r="AY14" s="3167"/>
      <c r="AZ14" s="3167"/>
      <c r="BA14" s="3181" t="s">
        <v>171</v>
      </c>
      <c r="BB14" s="3167"/>
      <c r="BC14" s="3167"/>
      <c r="BD14" s="3167"/>
      <c r="BE14" s="3167"/>
      <c r="BF14" s="3167"/>
      <c r="BG14" s="3167"/>
      <c r="BK14" s="3167"/>
      <c r="BL14" s="3167"/>
      <c r="BM14" s="3167"/>
      <c r="BN14" s="3167"/>
      <c r="BO14" s="3167"/>
      <c r="BP14" s="3167"/>
      <c r="BQ14" s="3167"/>
      <c r="BR14" s="3167"/>
      <c r="BS14" s="3167"/>
      <c r="BT14" s="3167"/>
      <c r="BU14" s="3167"/>
      <c r="BV14" s="3167"/>
      <c r="BW14" s="3167"/>
      <c r="BX14" s="3167"/>
      <c r="BY14" s="3167"/>
      <c r="BZ14" s="3167" t="s">
        <v>172</v>
      </c>
      <c r="CA14" s="3167"/>
    </row>
    <row r="15" spans="1:147" x14ac:dyDescent="0.2">
      <c r="D15" s="3166" t="s">
        <v>167</v>
      </c>
      <c r="E15" s="3167"/>
      <c r="F15" s="3182" t="s">
        <v>126</v>
      </c>
      <c r="G15" s="3167"/>
      <c r="H15" s="3182" t="s">
        <v>128</v>
      </c>
      <c r="I15" s="3167"/>
      <c r="J15" s="3182" t="s">
        <v>130</v>
      </c>
      <c r="K15" s="3167"/>
      <c r="L15" s="3182" t="s">
        <v>132</v>
      </c>
      <c r="M15" s="3167"/>
      <c r="N15" s="3182" t="s">
        <v>134</v>
      </c>
      <c r="O15" s="3167"/>
      <c r="P15" s="3182" t="s">
        <v>136</v>
      </c>
      <c r="Q15" s="3167"/>
      <c r="R15" s="3182" t="s">
        <v>152</v>
      </c>
      <c r="S15" s="3167"/>
      <c r="T15" s="3182" t="s">
        <v>154</v>
      </c>
      <c r="U15" s="3167"/>
      <c r="V15" s="3182" t="s">
        <v>156</v>
      </c>
      <c r="W15" s="3167"/>
      <c r="X15" s="3182" t="s">
        <v>126</v>
      </c>
      <c r="Y15" s="3167"/>
      <c r="Z15" s="3182" t="s">
        <v>128</v>
      </c>
      <c r="AA15" s="3167"/>
      <c r="AB15" s="3182" t="s">
        <v>130</v>
      </c>
      <c r="AC15" s="3167"/>
      <c r="AD15" s="3182" t="s">
        <v>132</v>
      </c>
      <c r="AE15" s="3167"/>
      <c r="AF15" s="3182" t="s">
        <v>134</v>
      </c>
      <c r="AG15" s="3167"/>
      <c r="AH15" s="3182" t="s">
        <v>136</v>
      </c>
      <c r="AI15" s="3167"/>
      <c r="AJ15" s="3182" t="s">
        <v>152</v>
      </c>
      <c r="AK15" s="3167"/>
      <c r="AL15" s="3182" t="s">
        <v>154</v>
      </c>
      <c r="AM15" s="3167"/>
      <c r="AN15" s="3182" t="s">
        <v>156</v>
      </c>
      <c r="AO15" s="3167"/>
      <c r="AP15" s="3182" t="s">
        <v>126</v>
      </c>
      <c r="AQ15" s="3167"/>
      <c r="AR15" s="3182" t="s">
        <v>128</v>
      </c>
      <c r="AS15" s="3167"/>
      <c r="AT15" s="3182" t="s">
        <v>130</v>
      </c>
      <c r="AU15" s="3167"/>
      <c r="AV15" s="3182" t="s">
        <v>132</v>
      </c>
      <c r="AW15" s="3167"/>
      <c r="AX15" s="3182" t="s">
        <v>134</v>
      </c>
      <c r="AY15" s="3167"/>
      <c r="AZ15" s="3182" t="s">
        <v>136</v>
      </c>
      <c r="BA15" s="3167"/>
      <c r="BB15" s="3182" t="s">
        <v>152</v>
      </c>
      <c r="BC15" s="3167"/>
      <c r="BD15" s="3182" t="s">
        <v>154</v>
      </c>
      <c r="BE15" s="3167"/>
      <c r="BF15" s="3182" t="s">
        <v>156</v>
      </c>
      <c r="BG15" s="3167"/>
      <c r="BK15" s="3182" t="s">
        <v>173</v>
      </c>
      <c r="BL15" s="3167"/>
      <c r="BM15" s="3167"/>
      <c r="BN15" s="3167"/>
      <c r="BO15" s="3167"/>
      <c r="BP15" s="3167"/>
      <c r="BQ15" s="3182" t="s">
        <v>174</v>
      </c>
      <c r="BR15" s="3167"/>
      <c r="BS15" s="3167"/>
      <c r="BT15" s="3167"/>
      <c r="BU15" s="3167"/>
      <c r="BV15" s="3167"/>
      <c r="BW15" s="3167"/>
      <c r="BX15" t="s">
        <v>175</v>
      </c>
      <c r="BY15" t="s">
        <v>176</v>
      </c>
      <c r="BZ15" t="s">
        <v>175</v>
      </c>
      <c r="CA15" t="s">
        <v>176</v>
      </c>
      <c r="CF15" s="2130" t="str">
        <f ref="CF15" t="array">IF(COLUMNS($CF$16:CF16)&lt;=COUNTIF($CF$16:$DT$16,"?*"),INDEX($CF$4:$DT$4,1,SMALL(IF($CF$16:$DT$16&lt;&gt;"",COLUMN($CF$16:$DT$16)-COLUMN($CF16)+1),COLUMNS($CF$16:CF16))),"")</f>
        <v>AB</v>
      </c>
      <c r="CG15" s="2131" t="str">
        <f ref="CG15" t="array">IF(COLUMNS($CF$16:CG16)&lt;=COUNTIF($CF$16:$DT$16,"?*"),INDEX($CF$4:$DT$4,1,SMALL(IF($CF$16:$DT$16&lt;&gt;"",COLUMN($CF$16:$DT$16)-COLUMN($CF16)+1),COLUMNS($CF$16:CG16))),"")</f>
        <v>BP</v>
      </c>
      <c r="CH15" s="2132" t="str">
        <f ref="CH15" t="array">IF(COLUMNS($CF$16:CH16)&lt;=COUNTIF($CF$16:$DT$16,"?*"),INDEX($CF$4:$DT$4,1,SMALL(IF($CF$16:$DT$16&lt;&gt;"",COLUMN($CF$16:$DT$16)-COLUMN($CF16)+1),COLUMNS($CF$16:CH16))),"")</f>
        <v>CS</v>
      </c>
      <c r="CI15" s="2133" t="str">
        <f ref="CI15" t="array">IF(COLUMNS($CF$16:CI16)&lt;=COUNTIF($CF$16:$DT$16,"?*"),INDEX($CF$4:$DT$4,1,SMALL(IF($CF$16:$DT$16&lt;&gt;"",COLUMN($CF$16:$DT$16)-COLUMN($CF16)+1),COLUMNS($CF$16:CI16))),"")</f>
        <v>DG</v>
      </c>
      <c r="CJ15" s="2134" t="str">
        <f ref="CJ15" t="array">IF(COLUMNS($CF$16:CJ16)&lt;=COUNTIF($CF$16:$DT$16,"?*"),INDEX($CF$4:$DT$4,1,SMALL(IF($CF$16:$DT$16&lt;&gt;"",COLUMN($CF$16:$DT$16)-COLUMN($CF16)+1),COLUMNS($CF$16:CJ16))),"")</f>
        <v>HS</v>
      </c>
      <c r="CK15" s="2135" t="str">
        <f ref="CK15" t="array">IF(COLUMNS($CF$16:CK16)&lt;=COUNTIF($CF$16:$DT$16,"?*"),INDEX($CF$4:$DT$4,1,SMALL(IF($CF$16:$DT$16&lt;&gt;"",COLUMN($CF$16:$DT$16)-COLUMN($CF16)+1),COLUMNS($CF$16:CK16))),"")</f>
        <v>KR</v>
      </c>
      <c r="CL15" s="2136" t="str">
        <f ref="CL15" t="array">IF(COLUMNS($CF$16:CL16)&lt;=COUNTIF($CF$16:$DT$16,"?*"),INDEX($CF$4:$DT$4,1,SMALL(IF($CF$16:$DT$16&lt;&gt;"",COLUMN($CF$16:$DT$16)-COLUMN($CF16)+1),COLUMNS($CF$16:CL16))),"")</f>
        <v>MM</v>
      </c>
      <c r="CM15" s="2137" t="str">
        <f ref="CM15" t="array">IF(COLUMNS($CF$16:CM16)&lt;=COUNTIF($CF$16:$DT$16,"?*"),INDEX($CF$4:$DT$4,1,SMALL(IF($CF$16:$DT$16&lt;&gt;"",COLUMN($CF$16:$DT$16)-COLUMN($CF16)+1),COLUMNS($CF$16:CM16))),"")</f>
        <v>NM</v>
      </c>
      <c r="CN15" s="2138" t="str">
        <f ref="CN15" t="array">IF(COLUMNS($CF$16:CN16)&lt;=COUNTIF($CF$16:$DT$16,"?*"),INDEX($CF$4:$DT$4,1,SMALL(IF($CF$16:$DT$16&lt;&gt;"",COLUMN($CF$16:$DT$16)-COLUMN($CF16)+1),COLUMNS($CF$16:CN16))),"")</f>
        <v>LO</v>
      </c>
      <c r="CO15" s="2139" t="str">
        <f ref="CO15" t="array">IF(COLUMNS($CF$16:CO16)&lt;=COUNTIF($CF$16:$DT$16,"?*"),INDEX($CF$4:$DT$4,1,SMALL(IF($CF$16:$DT$16&lt;&gt;"",COLUMN($CF$16:$DT$16)-COLUMN($CF16)+1),COLUMNS($CF$16:CO16))),"")</f>
        <v>HD</v>
      </c>
      <c r="CP15" s="2140" t="str">
        <f ref="CP15" t="array">IF(COLUMNS($CF$16:CP16)&lt;=COUNTIF($CF$16:$DT$16,"?*"),INDEX($CF$4:$DT$4,1,SMALL(IF($CF$16:$DT$16&lt;&gt;"",COLUMN($CF$16:$DT$16)-COLUMN($CF16)+1),COLUMNS($CF$16:CP16))),"")</f>
        <v>DB</v>
      </c>
      <c r="CQ15" s="2141" t="str">
        <f ref="CQ15" t="array">IF(COLUMNS($CF$16:CQ16)&lt;=COUNTIF($CF$16:$DT$16,"?*"),INDEX($CF$4:$DT$4,1,SMALL(IF($CF$16:$DT$16&lt;&gt;"",COLUMN($CF$16:$DT$16)-COLUMN($CF16)+1),COLUMNS($CF$16:CQ16))),"")</f>
        <v>ME</v>
      </c>
      <c r="CR15" s="2142" t="str">
        <f ref="CR15" t="array">IF(COLUMNS($CF$16:CR16)&lt;=COUNTIF($CF$16:$DT$16,"?*"),INDEX($CF$4:$DT$4,1,SMALL(IF($CF$16:$DT$16&lt;&gt;"",COLUMN($CF$16:$DT$16)-COLUMN($CF16)+1),COLUMNS($CF$16:CR16))),"")</f>
        <v>RZ</v>
      </c>
      <c r="CS15" s="2143" t="str">
        <f ref="CS15" t="array">IF(COLUMNS($CF$16:CS16)&lt;=COUNTIF($CF$16:$DT$16,"?*"),INDEX($CF$4:$DT$4,1,SMALL(IF($CF$16:$DT$16&lt;&gt;"",COLUMN($CF$16:$DT$16)-COLUMN($CF16)+1),COLUMNS($CF$16:CS16))),"")</f>
        <v>FP</v>
      </c>
      <c r="CT15" s="2144" t="str">
        <f ref="CT15" t="array">IF(COLUMNS($CF$16:CT16)&lt;=COUNTIF($CF$16:$DT$16,"?*"),INDEX($CF$4:$DT$4,1,SMALL(IF($CF$16:$DT$16&lt;&gt;"",COLUMN($CF$16:$DT$16)-COLUMN($CF16)+1),COLUMNS($CF$16:CT16))),"")</f>
        <v>BA</v>
      </c>
      <c r="CU15" s="2145" t="str">
        <f ref="CU15" t="array">IF(COLUMNS($CF$16:CU16)&lt;=COUNTIF($CF$16:$DT$16,"?*"),INDEX($CF$4:$DT$4,1,SMALL(IF($CF$16:$DT$16&lt;&gt;"",COLUMN($CF$16:$DT$16)-COLUMN($CF16)+1),COLUMNS($CF$16:CU16))),"")</f>
        <v>SJ</v>
      </c>
      <c r="CV15" s="2146" t="str">
        <f ref="CV15" t="array">IF(COLUMNS($CF$16:CV16)&lt;=COUNTIF($CF$16:$DT$16,"?*"),INDEX($CF$4:$DT$4,1,SMALL(IF($CF$16:$DT$16&lt;&gt;"",COLUMN($CF$16:$DT$16)-COLUMN($CF16)+1),COLUMNS($CF$16:CV16))),"")</f>
        <v>BR</v>
      </c>
      <c r="CW15" s="2147" t="str">
        <f ref="CW15" t="array">IF(COLUMNS($CF$16:CW16)&lt;=COUNTIF($CF$16:$DT$16,"?*"),INDEX($CF$4:$DT$4,1,SMALL(IF($CF$16:$DT$16&lt;&gt;"",COLUMN($CF$16:$DT$16)-COLUMN($CF16)+1),COLUMNS($CF$16:CW16))),"")</f>
        <v>HJ</v>
      </c>
      <c r="CX15" s="2148" t="str">
        <f ref="CX15" t="array">IF(COLUMNS($CF$16:CX16)&lt;=COUNTIF($CF$16:$DT$16,"?*"),INDEX($CF$4:$DT$4,1,SMALL(IF($CF$16:$DT$16&lt;&gt;"",COLUMN($CF$16:$DT$16)-COLUMN($CF16)+1),COLUMNS($CF$16:CX16))),"")</f>
        <v>TM</v>
      </c>
      <c r="CY15" s="2149" t="str">
        <f ref="CY15" t="array">IF(COLUMNS($CF$16:CY16)&lt;=COUNTIF($CF$16:$DT$16,"?*"),INDEX($CF$4:$DT$4,1,SMALL(IF($CF$16:$DT$16&lt;&gt;"",COLUMN($CF$16:$DT$16)-COLUMN($CF16)+1),COLUMNS($CF$16:CY16))),"")</f>
        <v>I H</v>
      </c>
      <c r="CZ15" s="2150" t="str">
        <f ref="CZ15" t="array">IF(COLUMNS($CF$16:CZ16)&lt;=COUNTIF($CF$16:$DT$16,"?*"),INDEX($CF$4:$DT$4,1,SMALL(IF($CF$16:$DT$16&lt;&gt;"",COLUMN($CF$16:$DT$16)-COLUMN($CF16)+1),COLUMNS($CF$16:CZ16))),"")</f>
        <v>WC</v>
      </c>
      <c r="DA15" s="2151" t="str">
        <f ref="DA15" t="array">IF(COLUMNS($CF$16:DA16)&lt;=COUNTIF($CF$16:$DT$16,"?*"),INDEX($CF$4:$DT$4,1,SMALL(IF($CF$16:$DT$16&lt;&gt;"",COLUMN($CF$16:$DT$16)-COLUMN($CF16)+1),COLUMNS($CF$16:DA16))),"")</f>
        <v>PO</v>
      </c>
      <c r="DB15" s="2152" t="str">
        <f ref="DB15" t="array">IF(COLUMNS($CF$16:DB16)&lt;=COUNTIF($CF$16:$DT$16,"?*"),INDEX($CF$4:$DT$4,1,SMALL(IF($CF$16:$DT$16&lt;&gt;"",COLUMN($CF$16:$DT$16)-COLUMN($CF16)+1),COLUMNS($CF$16:DB16))),"")</f>
        <v>MF</v>
      </c>
      <c r="DC15" s="2153" t="str">
        <f ref="DC15" t="array">IF(COLUMNS($CF$16:DC16)&lt;=COUNTIF($CF$16:$DT$16,"?*"),INDEX($CF$4:$DT$4,1,SMALL(IF($CF$16:$DT$16&lt;&gt;"",COLUMN($CF$16:$DT$16)-COLUMN($CF16)+1),COLUMNS($CF$16:DC16))),"")</f>
        <v>MO</v>
      </c>
      <c r="DD15" s="2154" t="str">
        <f ref="DD15" t="array">IF(COLUMNS($CF$16:DD16)&lt;=COUNTIF($CF$16:$DT$16,"?*"),INDEX($CF$4:$DT$4,1,SMALL(IF($CF$16:$DT$16&lt;&gt;"",COLUMN($CF$16:$DT$16)-COLUMN($CF16)+1),COLUMNS($CF$16:DD16))),"")</f>
        <v>DP</v>
      </c>
      <c r="DE15" s="2155" t="str">
        <f ref="DE15" t="array">IF(COLUMNS($CF$16:DE16)&lt;=COUNTIF($CF$16:$DT$16,"?*"),INDEX($CF$4:$DT$4,1,SMALL(IF($CF$16:$DT$16&lt;&gt;"",COLUMN($CF$16:$DT$16)-COLUMN($CF16)+1),COLUMNS($CF$16:DE16))),"")</f>
        <v>ZT</v>
      </c>
      <c r="DF15" s="2156" t="str">
        <f ref="DF15" t="array">IF(COLUMNS($CF$16:DF16)&lt;=COUNTIF($CF$16:$DT$16,"?*"),INDEX($CF$4:$DT$4,1,SMALL(IF($CF$16:$DT$16&lt;&gt;"",COLUMN($CF$16:$DT$16)-COLUMN($CF16)+1),COLUMNS($CF$16:DF16))),"")</f>
        <v>KT</v>
      </c>
      <c r="DG15" s="2157" t="str">
        <f ref="DG15" t="array">IF(COLUMNS($CF$16:DG16)&lt;=COUNTIF($CF$16:$DT$16,"?*"),INDEX($CF$4:$DT$4,1,SMALL(IF($CF$16:$DT$16&lt;&gt;"",COLUMN($CF$16:$DT$16)-COLUMN($CF16)+1),COLUMNS($CF$16:DG16))),"")</f>
        <v>CV</v>
      </c>
      <c r="DH15" s="2158" t="str">
        <f ref="DH15" t="array">IF(COLUMNS($CF$16:DH16)&lt;=COUNTIF($CF$16:$DT$16,"?*"),INDEX($CF$4:$DT$4,1,SMALL(IF($CF$16:$DT$16&lt;&gt;"",COLUMN($CF$16:$DT$16)-COLUMN($CF16)+1),COLUMNS($CF$16:DH16))),"")</f>
        <v>MA</v>
      </c>
      <c r="DI15" s="2159" t="str">
        <f ref="DI15" t="array">IF(COLUMNS($CF$16:DI16)&lt;=COUNTIF($CF$16:$DT$16,"?*"),INDEX($CF$4:$DT$4,1,SMALL(IF($CF$16:$DT$16&lt;&gt;"",COLUMN($CF$16:$DT$16)-COLUMN($CF16)+1),COLUMNS($CF$16:DI16))),"")</f>
        <v>EC</v>
      </c>
      <c r="DJ15" s="2160" t="str">
        <f ref="DJ15" t="array">IF(COLUMNS($CF$16:DJ16)&lt;=COUNTIF($CF$16:$DT$16,"?*"),INDEX($CF$4:$DT$4,1,SMALL(IF($CF$16:$DT$16&lt;&gt;"",COLUMN($CF$16:$DT$16)-COLUMN($CF16)+1),COLUMNS($CF$16:DJ16))),"")</f>
        <v>PH</v>
      </c>
      <c r="DK15" s="2161" t="str">
        <f ref="DK15" t="array">IF(COLUMNS($CF$16:DK16)&lt;=COUNTIF($CF$16:$DT$16,"?*"),INDEX($CF$4:$DT$4,1,SMALL(IF($CF$16:$DT$16&lt;&gt;"",COLUMN($CF$16:$DT$16)-COLUMN($CF16)+1),COLUMNS($CF$16:DK16))),"")</f>
        <v>WN</v>
      </c>
      <c r="DL15" s="2162" t="str">
        <f ref="DL15" t="array">IF(COLUMNS($CF$16:DL16)&lt;=COUNTIF($CF$16:$DT$16,"?*"),INDEX($CF$4:$DT$4,1,SMALL(IF($CF$16:$DT$16&lt;&gt;"",COLUMN($CF$16:$DT$16)-COLUMN($CF16)+1),COLUMNS($CF$16:DL16))),"")</f>
        <v>TB</v>
      </c>
      <c r="DM15" s="2163" t="str">
        <f ref="DM15" t="array">IF(COLUMNS($CF$16:DM16)&lt;=COUNTIF($CF$16:$DT$16,"?*"),INDEX($CF$4:$DT$4,1,SMALL(IF($CF$16:$DT$16&lt;&gt;"",COLUMN($CF$16:$DT$16)-COLUMN($CF16)+1),COLUMNS($CF$16:DM16))),"")</f>
        <v>GD</v>
      </c>
      <c r="DN15" s="2164" t="str">
        <f ref="DN15" t="array">IF(COLUMNS($CF$16:DN16)&lt;=COUNTIF($CF$16:$DT$16,"?*"),INDEX($CF$4:$DT$4,1,SMALL(IF($CF$16:$DT$16&lt;&gt;"",COLUMN($CF$16:$DT$16)-COLUMN($CF16)+1),COLUMNS($CF$16:DN16))),"")</f>
        <v>TC</v>
      </c>
      <c r="DO15" s="2165" t="str">
        <f ref="DO15" t="array">IF(COLUMNS($CF$16:DO16)&lt;=COUNTIF($CF$16:$DT$16,"?*"),INDEX($CF$4:$DT$4,1,SMALL(IF($CF$16:$DT$16&lt;&gt;"",COLUMN($CF$16:$DT$16)-COLUMN($CF16)+1),COLUMNS($CF$16:DO16))),"")</f>
        <v>RR</v>
      </c>
      <c r="DP15" s="2166" t="str">
        <f ref="DP15" t="array">IF(COLUMNS($CF$16:DP16)&lt;=COUNTIF($CF$16:$DT$16,"?*"),INDEX($CF$4:$DT$4,1,SMALL(IF($CF$16:$DT$16&lt;&gt;"",COLUMN($CF$16:$DT$16)-COLUMN($CF16)+1),COLUMNS($CF$16:DP16))),"")</f>
        <v>HM</v>
      </c>
      <c r="DQ15" s="2167" t="str">
        <f ref="DQ15" t="array">IF(COLUMNS($CF$16:DQ16)&lt;=COUNTIF($CF$16:$DT$16,"?*"),INDEX($CF$4:$DT$4,1,SMALL(IF($CF$16:$DT$16&lt;&gt;"",COLUMN($CF$16:$DT$16)-COLUMN($CF16)+1),COLUMNS($CF$16:DQ16))),"")</f>
        <v>LW</v>
      </c>
      <c r="DR15" s="2168" t="str">
        <f ref="DR15" t="array">IF(COLUMNS($CF$16:DR16)&lt;=COUNTIF($CF$16:$DT$16,"?*"),INDEX($CF$4:$DT$4,1,SMALL(IF($CF$16:$DT$16&lt;&gt;"",COLUMN($CF$16:$DT$16)-COLUMN($CF16)+1),COLUMNS($CF$16:DR16))),"")</f>
        <v>LM</v>
      </c>
      <c r="DS15" s="2169" t="str">
        <f ref="DS15" t="array">IF(COLUMNS($CF$16:DS16)&lt;=COUNTIF($CF$16:$DT$16,"?*"),INDEX($CF$4:$DT$4,1,SMALL(IF($CF$16:$DT$16&lt;&gt;"",COLUMN($CF$16:$DT$16)-COLUMN($CF16)+1),COLUMNS($CF$16:DS16))),"")</f>
        <v>RP</v>
      </c>
      <c r="DT15" s="2170" t="str">
        <f ref="DT15" t="array">IF(COLUMNS($CF$16:DT16)&lt;=COUNTIF($CF$16:$DT$16,"?*"),INDEX($CF$4:$DT$4,1,SMALL(IF($CF$16:$DT$16&lt;&gt;"",COLUMN($CF$16:$DT$16)-COLUMN($CF16)+1),COLUMNS($CF$16:DT16))),"")</f>
        <v>RS</v>
      </c>
      <c r="DW15" s="3184" t="s">
        <v>202</v>
      </c>
      <c r="DX15" s="3167"/>
      <c r="DY15" s="3167"/>
      <c r="DZ15" s="3167"/>
      <c r="EA15" s="3167"/>
      <c r="EB15" s="3167"/>
      <c r="EC15" s="3184" t="s">
        <v>203</v>
      </c>
      <c r="ED15" s="3167"/>
      <c r="EE15" s="3167"/>
      <c r="EF15" s="3167"/>
      <c r="EG15" s="3167"/>
      <c r="EH15" s="3167"/>
      <c r="EI15" s="3167"/>
    </row>
    <row r="16" spans="1:147" x14ac:dyDescent="0.2">
      <c r="A16" t="s">
        <v>165</v>
      </c>
      <c r="B16" s="3166" t="s">
        <v>166</v>
      </c>
      <c r="C16" s="3167"/>
      <c r="D16" t="s">
        <v>168</v>
      </c>
      <c r="E16" t="s">
        <v>169</v>
      </c>
      <c r="F16" s="3183"/>
      <c r="G16" s="3167"/>
      <c r="H16" s="3183"/>
      <c r="I16" s="3167"/>
      <c r="J16" s="3183"/>
      <c r="K16" s="3167"/>
      <c r="L16" s="3183"/>
      <c r="M16" s="3167"/>
      <c r="N16" s="3183"/>
      <c r="O16" s="3167"/>
      <c r="P16" s="3183"/>
      <c r="Q16" s="3167"/>
      <c r="R16" s="3183"/>
      <c r="S16" s="3167"/>
      <c r="T16" s="3183"/>
      <c r="U16" s="3167"/>
      <c r="V16" s="3183"/>
      <c r="W16" s="3167"/>
      <c r="X16" s="3183"/>
      <c r="Y16" s="3167"/>
      <c r="Z16" s="3183"/>
      <c r="AA16" s="3167"/>
      <c r="AB16" s="3183"/>
      <c r="AC16" s="3167"/>
      <c r="AD16" s="3183"/>
      <c r="AE16" s="3167"/>
      <c r="AF16" s="3183"/>
      <c r="AG16" s="3167"/>
      <c r="AH16" s="3183"/>
      <c r="AI16" s="3167"/>
      <c r="AJ16" s="3183"/>
      <c r="AK16" s="3167"/>
      <c r="AL16" s="3183"/>
      <c r="AM16" s="3167"/>
      <c r="AN16" s="3183"/>
      <c r="AO16" s="3167"/>
      <c r="AP16" s="3183"/>
      <c r="AQ16" s="3167"/>
      <c r="AR16" s="3183"/>
      <c r="AS16" s="3167"/>
      <c r="AT16" s="3183"/>
      <c r="AU16" s="3167"/>
      <c r="AV16" s="3183"/>
      <c r="AW16" s="3167"/>
      <c r="AX16" s="3183"/>
      <c r="AY16" s="3167"/>
      <c r="AZ16" s="3183"/>
      <c r="BA16" s="3167"/>
      <c r="BB16" s="3183"/>
      <c r="BC16" s="3167"/>
      <c r="BD16" s="3183"/>
      <c r="BE16" s="3167"/>
      <c r="BF16" s="3183"/>
      <c r="BG16" s="3167"/>
      <c r="BH16" s="1764" t="s">
        <v>177</v>
      </c>
      <c r="BI16" s="1769" t="s">
        <v>169</v>
      </c>
      <c r="BJ16" s="1774" t="s">
        <v>117</v>
      </c>
      <c r="BX16" s="1779" t="s">
        <v>178</v>
      </c>
      <c r="BY16" s="1784" t="s">
        <v>178</v>
      </c>
      <c r="BZ16" s="1789" t="s">
        <v>63</v>
      </c>
      <c r="CA16" s="1794" t="s">
        <v>63</v>
      </c>
      <c r="CF16" s="1925" t="str">
        <f ref="CF16:DT16" si="2" t="shared">IF(CF2=$BX$2,CF$4,"")</f>
        <v>AB</v>
      </c>
      <c r="CG16" s="1926" t="str">
        <f si="2" t="shared"/>
        <v>BP</v>
      </c>
      <c r="CH16" s="1927" t="str">
        <f si="2" t="shared"/>
        <v>CS</v>
      </c>
      <c r="CI16" s="1928" t="str">
        <f si="2" t="shared"/>
        <v>DG</v>
      </c>
      <c r="CJ16" s="1929" t="str">
        <f si="2" t="shared"/>
        <v>HS</v>
      </c>
      <c r="CK16" s="1930" t="str">
        <f si="2" t="shared"/>
        <v>KR</v>
      </c>
      <c r="CL16" s="1931" t="str">
        <f si="2" t="shared"/>
        <v>MM</v>
      </c>
      <c r="CM16" s="1932" t="str">
        <f si="2" t="shared"/>
        <v>NM</v>
      </c>
      <c r="CN16" s="1933" t="str">
        <f si="2" t="shared"/>
        <v>LO</v>
      </c>
      <c r="CO16" s="1934" t="str">
        <f si="2" t="shared"/>
        <v>HD</v>
      </c>
      <c r="CP16" s="1935" t="str">
        <f si="2" t="shared"/>
        <v>DB</v>
      </c>
      <c r="CQ16" s="1936" t="str">
        <f si="2" t="shared"/>
        <v>ME</v>
      </c>
      <c r="CR16" s="1937" t="str">
        <f si="2" t="shared"/>
        <v>RZ</v>
      </c>
      <c r="CS16" s="1938" t="str">
        <f si="2" t="shared"/>
        <v>FP</v>
      </c>
      <c r="CT16" s="1939" t="str">
        <f si="2" t="shared"/>
        <v>BA</v>
      </c>
      <c r="CU16" s="1940" t="str">
        <f si="2" t="shared"/>
        <v>SJ</v>
      </c>
      <c r="CV16" s="1941" t="str">
        <f si="2" t="shared"/>
        <v>BR</v>
      </c>
      <c r="CW16" s="1942" t="str">
        <f si="2" t="shared"/>
        <v>HJ</v>
      </c>
      <c r="CX16" s="1943" t="str">
        <f si="2" t="shared"/>
        <v>TM</v>
      </c>
      <c r="CY16" s="1944" t="str">
        <f si="2" t="shared"/>
        <v>I H</v>
      </c>
      <c r="CZ16" s="1945" t="str">
        <f si="2" t="shared"/>
        <v>WC</v>
      </c>
      <c r="DA16" s="1946" t="str">
        <f si="2" t="shared"/>
        <v>PO</v>
      </c>
      <c r="DB16" s="1947" t="str">
        <f si="2" t="shared"/>
        <v>MF</v>
      </c>
      <c r="DC16" s="1948" t="str">
        <f si="2" t="shared"/>
        <v>MO</v>
      </c>
      <c r="DD16" s="1949" t="str">
        <f si="2" t="shared"/>
        <v>DP</v>
      </c>
      <c r="DE16" s="1950" t="str">
        <f si="2" t="shared"/>
        <v>ZT</v>
      </c>
      <c r="DF16" s="1951" t="str">
        <f si="2" t="shared"/>
        <v>KT</v>
      </c>
      <c r="DG16" s="1952" t="str">
        <f si="2" t="shared"/>
        <v>CV</v>
      </c>
      <c r="DH16" s="1953" t="str">
        <f si="2" t="shared"/>
        <v>MA</v>
      </c>
      <c r="DI16" s="1954" t="str">
        <f si="2" t="shared"/>
        <v>EC</v>
      </c>
      <c r="DJ16" s="1955" t="str">
        <f si="2" t="shared"/>
        <v>PH</v>
      </c>
      <c r="DK16" s="1956" t="str">
        <f si="2" t="shared"/>
        <v>WN</v>
      </c>
      <c r="DL16" s="1957" t="str">
        <f si="2" t="shared"/>
        <v>TB</v>
      </c>
      <c r="DM16" s="1958" t="str">
        <f si="2" t="shared"/>
        <v>GD</v>
      </c>
      <c r="DN16" s="1959" t="str">
        <f si="2" t="shared"/>
        <v>TC</v>
      </c>
      <c r="DO16" s="1960" t="str">
        <f si="2" t="shared"/>
        <v>RR</v>
      </c>
      <c r="DP16" s="1961" t="str">
        <f si="2" t="shared"/>
        <v>HM</v>
      </c>
      <c r="DQ16" s="1962" t="str">
        <f si="2" t="shared"/>
        <v>LW</v>
      </c>
      <c r="DR16" s="1963" t="str">
        <f si="2" t="shared"/>
        <v>LM</v>
      </c>
      <c r="DS16" s="1964" t="str">
        <f si="2" t="shared"/>
        <v>RP</v>
      </c>
      <c r="DT16" s="1965" t="str">
        <f si="2" t="shared"/>
        <v>RS</v>
      </c>
      <c r="DW16" s="2171">
        <v>1</v>
      </c>
      <c r="DX16" s="2172">
        <v>2</v>
      </c>
      <c r="DY16" s="2173">
        <v>3</v>
      </c>
      <c r="DZ16" s="2174">
        <v>4</v>
      </c>
      <c r="EA16" s="2175">
        <v>5</v>
      </c>
      <c r="EB16" s="2176">
        <v>6</v>
      </c>
      <c r="EC16" s="2177">
        <v>1</v>
      </c>
      <c r="ED16" s="2178">
        <v>2</v>
      </c>
      <c r="EE16" s="2179">
        <v>3</v>
      </c>
      <c r="EF16" s="2180">
        <v>4</v>
      </c>
      <c r="EG16" s="2181">
        <v>5</v>
      </c>
      <c r="EH16" s="2182">
        <v>6</v>
      </c>
      <c r="EI16" s="2183">
        <v>7</v>
      </c>
      <c r="EM16" s="2236" t="s">
        <v>204</v>
      </c>
      <c r="EN16" s="2237" t="s">
        <v>205</v>
      </c>
      <c r="EO16" s="2279" t="s">
        <v>206</v>
      </c>
      <c r="EP16" s="2321" t="s">
        <v>207</v>
      </c>
      <c r="EQ16" s="2363" t="s">
        <v>117</v>
      </c>
    </row>
    <row r="17" spans="1:147" x14ac:dyDescent="0.2">
      <c r="A17" s="1644" t="s">
        <v>88</v>
      </c>
      <c r="B17" s="1645" t="s">
        <v>122</v>
      </c>
      <c r="C17" s="1646" t="s">
        <v>1</v>
      </c>
      <c r="D17">
        <f>VLOOKUP($B17,InputQuantities!$B$15:$R$18,10,FALSE)</f>
        <v>96.428571428571416</v>
      </c>
      <c r="E17">
        <f>VLOOKUP($B17,InputQuantities!$B$15:$R$18,3,FALSE)</f>
        <v>2</v>
      </c>
      <c r="F17">
        <f ca="1">IF(G17&lt;&gt;"X",,G17)</f>
        <v>0</v>
      </c>
      <c r="G17" s="1656">
        <f ca="1">IF(Week2!G17&lt;&gt;"X",IF(ISREF(INDIRECT("MonitoringWeek2!A1")),INDIRECT("MonitoringWeek2!G17")+INDIRECT("MonitoringWeek2!F17"),INDIRECT("Week2!G17")+INDIRECT("Week2!F17")),"X")</f>
        <v>0</v>
      </c>
      <c r="H17">
        <f ca="1">IF(I17&lt;&gt;"X",,I17)</f>
        <v>0</v>
      </c>
      <c r="I17" s="1657">
        <f ca="1">IF(Week2!I17&lt;&gt;"X",IF(ISREF(INDIRECT("MonitoringWeek2!A1")),INDIRECT("MonitoringWeek2!I17")+INDIRECT("MonitoringWeek2!H17"),INDIRECT("Week2!I17")+INDIRECT("Week2!H17")),"X")</f>
        <v>0</v>
      </c>
      <c r="J17">
        <f ca="1">IF(K17&lt;&gt;"X",,K17)</f>
        <v>0</v>
      </c>
      <c r="K17" s="1658">
        <f ca="1">IF(Week2!K17&lt;&gt;"X",IF(ISREF(INDIRECT("MonitoringWeek2!A1")),INDIRECT("MonitoringWeek2!K17")+INDIRECT("MonitoringWeek2!J17"),INDIRECT("Week2!K17")+INDIRECT("Week2!J17")),"X")</f>
        <v>0</v>
      </c>
      <c r="L17">
        <f ca="1">IF(M17&lt;&gt;"X",,M17)</f>
        <v>0</v>
      </c>
      <c r="M17" s="1659">
        <f ca="1">IF(Week2!M17&lt;&gt;"X",IF(ISREF(INDIRECT("MonitoringWeek2!A1")),INDIRECT("MonitoringWeek2!M17")+INDIRECT("MonitoringWeek2!L17"),INDIRECT("Week2!M17")+INDIRECT("Week2!L17")),"X")</f>
        <v>0</v>
      </c>
      <c r="N17">
        <f ca="1">IF(O17&lt;&gt;"X",,O17)</f>
        <v>0</v>
      </c>
      <c r="O17" s="1660">
        <f ca="1">IF(Week2!O17&lt;&gt;"X",IF(ISREF(INDIRECT("MonitoringWeek2!A1")),INDIRECT("MonitoringWeek2!O17")+INDIRECT("MonitoringWeek2!N17"),INDIRECT("Week2!O17")+INDIRECT("Week2!N17")),"X")</f>
        <v>0</v>
      </c>
      <c r="P17">
        <f ca="1">IF(Q17&lt;&gt;"X",,Q17)</f>
        <v>0</v>
      </c>
      <c r="Q17" s="1661">
        <f ca="1">IF(Week2!Q17&lt;&gt;"X",IF(ISREF(INDIRECT("MonitoringWeek2!A1")),INDIRECT("MonitoringWeek2!Q17")+INDIRECT("MonitoringWeek2!P17"),INDIRECT("Week2!Q17")+INDIRECT("Week2!P17")),"X")</f>
        <v>0</v>
      </c>
      <c r="R17">
        <f ca="1">IF(S17&lt;&gt;"X",,S17)</f>
        <v>0</v>
      </c>
      <c r="S17" s="1662">
        <f ca="1">IF(Week2!S17&lt;&gt;"X",IF(ISREF(INDIRECT("MonitoringWeek2!A1")),INDIRECT("MonitoringWeek2!S17")+INDIRECT("MonitoringWeek2!R17"),INDIRECT("Week2!S17")+INDIRECT("Week2!R17")),"X")</f>
        <v>0</v>
      </c>
      <c r="T17">
        <f ca="1">IF(U17&lt;&gt;"X",,U17)</f>
        <v>0</v>
      </c>
      <c r="U17" s="1663">
        <f ca="1">IF(Week2!U17&lt;&gt;"X",IF(ISREF(INDIRECT("MonitoringWeek2!A1")),INDIRECT("MonitoringWeek2!U17")+INDIRECT("MonitoringWeek2!T17"),INDIRECT("Week2!U17")+INDIRECT("Week2!T17")),"X")</f>
        <v>0</v>
      </c>
      <c r="V17">
        <f ca="1">IF(W17&lt;&gt;"X",,W17)</f>
        <v>0</v>
      </c>
      <c r="W17" s="1664">
        <f ca="1">IF(Week2!W17&lt;&gt;"X",IF(ISREF(INDIRECT("MonitoringWeek2!A1")),INDIRECT("MonitoringWeek2!W17")+INDIRECT("MonitoringWeek2!V17"),INDIRECT("Week2!W17")+INDIRECT("Week2!V17")),"X")</f>
        <v>0</v>
      </c>
      <c r="X17">
        <f ca="1">IF(Y17&lt;&gt;"X",,Y17)</f>
        <v>0</v>
      </c>
      <c r="Y17" s="1665">
        <f ca="1">IF(Week2!Y17&lt;&gt;"X",IF(ISREF(INDIRECT("MonitoringWeek2!A1")),INDIRECT("MonitoringWeek2!Y17")+INDIRECT("MonitoringWeek2!X17"),INDIRECT("Week2!Y17")+INDIRECT("Week2!X17")),"X")</f>
        <v>-5</v>
      </c>
      <c r="Z17">
        <f ca="1">IF(AA17&lt;&gt;"X",,AA17)</f>
        <v>0</v>
      </c>
      <c r="AA17" s="1666">
        <f ca="1">IF(Week2!AA17&lt;&gt;"X",IF(ISREF(INDIRECT("MonitoringWeek2!A1")),INDIRECT("MonitoringWeek2!AA17")+INDIRECT("MonitoringWeek2!Z17"),INDIRECT("Week2!AA17")+INDIRECT("Week2!Z17")),"X")</f>
        <v>-5</v>
      </c>
      <c r="AB17">
        <f ca="1">IF(AC17&lt;&gt;"X",,AC17)</f>
        <v>0</v>
      </c>
      <c r="AC17" s="1667">
        <f ca="1">IF(Week2!AC17&lt;&gt;"X",IF(ISREF(INDIRECT("MonitoringWeek2!A1")),INDIRECT("MonitoringWeek2!AC17")+INDIRECT("MonitoringWeek2!AB17"),INDIRECT("Week2!AC17")+INDIRECT("Week2!AB17")),"X")</f>
        <v>-5</v>
      </c>
      <c r="AD17">
        <f ca="1">IF(AE17&lt;&gt;"X",,AE17)</f>
        <v>0</v>
      </c>
      <c r="AE17" s="1668">
        <f ca="1">IF(Week2!AE17&lt;&gt;"X",IF(ISREF(INDIRECT("MonitoringWeek2!A1")),INDIRECT("MonitoringWeek2!AE17")+INDIRECT("MonitoringWeek2!AD17"),INDIRECT("Week2!AE17")+INDIRECT("Week2!AD17")),"X")</f>
        <v>-5</v>
      </c>
      <c r="AF17">
        <f ca="1">IF(AG17&lt;&gt;"X",,AG17)</f>
        <v>0</v>
      </c>
      <c r="AG17" s="1669">
        <f ca="1">IF(Week2!AG17&lt;&gt;"X",IF(ISREF(INDIRECT("MonitoringWeek2!A1")),INDIRECT("MonitoringWeek2!AG17")+INDIRECT("MonitoringWeek2!AF17"),INDIRECT("Week2!AG17")+INDIRECT("Week2!AF17")),"X")</f>
        <v>-5</v>
      </c>
      <c r="AH17">
        <f ca="1">IF(AI17&lt;&gt;"X",,AI17)</f>
        <v>0</v>
      </c>
      <c r="AI17" s="1670">
        <f ca="1">IF(Week2!AI17&lt;&gt;"X",IF(ISREF(INDIRECT("MonitoringWeek2!A1")),INDIRECT("MonitoringWeek2!AI17")+INDIRECT("MonitoringWeek2!AH17"),INDIRECT("Week2!AI17")+INDIRECT("Week2!AH17")),"X")</f>
        <v>-5</v>
      </c>
      <c r="AJ17">
        <f ca="1">IF(AK17&lt;&gt;"X",,AK17)</f>
        <v>0</v>
      </c>
      <c r="AK17" s="1671">
        <f ca="1">IF(Week2!AK17&lt;&gt;"X",IF(ISREF(INDIRECT("MonitoringWeek2!A1")),INDIRECT("MonitoringWeek2!AK17")+INDIRECT("MonitoringWeek2!AJ17"),INDIRECT("Week2!AK17")+INDIRECT("Week2!AJ17")),"X")</f>
        <v>-5</v>
      </c>
      <c r="AL17">
        <f ca="1">IF(AM17&lt;&gt;"X",,AM17)</f>
        <v>0</v>
      </c>
      <c r="AM17" s="1672">
        <f ca="1">IF(Week2!AM17&lt;&gt;"X",IF(ISREF(INDIRECT("MonitoringWeek2!A1")),INDIRECT("MonitoringWeek2!AM17")+INDIRECT("MonitoringWeek2!AL17"),INDIRECT("Week2!AM17")+INDIRECT("Week2!AL17")),"X")</f>
        <v>-5</v>
      </c>
      <c r="AN17">
        <f ca="1">IF(AO17&lt;&gt;"X",,AO17)</f>
        <v>0</v>
      </c>
      <c r="AO17" s="1673">
        <f ca="1">IF(Week2!AO17&lt;&gt;"X",IF(ISREF(INDIRECT("MonitoringWeek2!A1")),INDIRECT("MonitoringWeek2!AO17")+INDIRECT("MonitoringWeek2!AN17"),INDIRECT("Week2!AO17")+INDIRECT("Week2!AN17")),"X")</f>
        <v>-5</v>
      </c>
      <c r="AP17">
        <f ca="1">IF(AQ17&lt;&gt;"X",,AQ17)</f>
        <v>0</v>
      </c>
      <c r="AQ17" s="1674">
        <f ca="1">IF(Week2!AQ17&lt;&gt;"X",IF(ISREF(INDIRECT("MonitoringWeek2!A1")),INDIRECT("MonitoringWeek2!AQ17")+INDIRECT("MonitoringWeek2!AP17"),INDIRECT("Week2!AQ17")+INDIRECT("Week2!AP17")),"X")</f>
        <v>-5</v>
      </c>
      <c r="AR17">
        <f ca="1">IF(AS17&lt;&gt;"X",,AS17)</f>
        <v>0</v>
      </c>
      <c r="AS17" s="1675">
        <f ca="1">IF(Week2!AS17&lt;&gt;"X",IF(ISREF(INDIRECT("MonitoringWeek2!A1")),INDIRECT("MonitoringWeek2!AS17")+INDIRECT("MonitoringWeek2!AR17"),INDIRECT("Week2!AS17")+INDIRECT("Week2!AR17")),"X")</f>
        <v>-5</v>
      </c>
      <c r="AT17">
        <f ca="1">IF(AU17&lt;&gt;"X",,AU17)</f>
        <v>0</v>
      </c>
      <c r="AU17" s="1676">
        <f ca="1">IF(Week2!AU17&lt;&gt;"X",IF(ISREF(INDIRECT("MonitoringWeek2!A1")),INDIRECT("MonitoringWeek2!AU17")+INDIRECT("MonitoringWeek2!AT17"),INDIRECT("Week2!AU17")+INDIRECT("Week2!AT17")),"X")</f>
        <v>-5</v>
      </c>
      <c r="AV17">
        <f ca="1">IF(AW17&lt;&gt;"X",,AW17)</f>
        <v>0</v>
      </c>
      <c r="AW17" s="1677">
        <f ca="1">IF(Week2!AW17&lt;&gt;"X",IF(ISREF(INDIRECT("MonitoringWeek2!A1")),INDIRECT("MonitoringWeek2!AW17")+INDIRECT("MonitoringWeek2!AV17"),INDIRECT("Week2!AW17")+INDIRECT("Week2!AV17")),"X")</f>
        <v>-5</v>
      </c>
      <c r="AX17">
        <f ca="1">IF(AY17&lt;&gt;"X",,AY17)</f>
        <v>0</v>
      </c>
      <c r="AY17" s="1678">
        <f ca="1">IF(Week2!AY17&lt;&gt;"X",IF(ISREF(INDIRECT("MonitoringWeek2!A1")),INDIRECT("MonitoringWeek2!AY17")+INDIRECT("MonitoringWeek2!AX17"),INDIRECT("Week2!AY17")+INDIRECT("Week2!AX17")),"X")</f>
        <v>-5</v>
      </c>
      <c r="AZ17">
        <f ca="1">IF(BA17&lt;&gt;"X",,BA17)</f>
        <v>0</v>
      </c>
      <c r="BA17" s="1679">
        <f ca="1">IF(Week2!BA17&lt;&gt;"X",IF(ISREF(INDIRECT("MonitoringWeek2!A1")),INDIRECT("MonitoringWeek2!BA17")+INDIRECT("MonitoringWeek2!AZ17"),INDIRECT("Week2!BA17")+INDIRECT("Week2!AZ17")),"X")</f>
        <v>-5</v>
      </c>
      <c r="BB17">
        <f ca="1">IF(BC17&lt;&gt;"X",,BC17)</f>
        <v>0</v>
      </c>
      <c r="BC17" s="1680">
        <f ca="1">IF(Week2!BC17&lt;&gt;"X",IF(ISREF(INDIRECT("MonitoringWeek2!A1")),INDIRECT("MonitoringWeek2!BC17")+INDIRECT("MonitoringWeek2!BB17"),INDIRECT("Week2!BC17")+INDIRECT("Week2!BB17")),"X")</f>
        <v>-5</v>
      </c>
      <c r="BD17">
        <f ca="1">IF(BE17&lt;&gt;"X",,BE17)</f>
        <v>0</v>
      </c>
      <c r="BE17" s="1681">
        <f ca="1">IF(Week2!BE17&lt;&gt;"X",IF(ISREF(INDIRECT("MonitoringWeek2!A1")),INDIRECT("MonitoringWeek2!BE17")+INDIRECT("MonitoringWeek2!BD17"),INDIRECT("Week2!BE17")+INDIRECT("Week2!BD17")),"X")</f>
        <v>-5</v>
      </c>
      <c r="BF17">
        <f ca="1">IF(BG17&lt;&gt;"X",,BG17)</f>
        <v>0</v>
      </c>
      <c r="BG17" s="1682">
        <f ca="1">IF(Week2!BG17&lt;&gt;"X",IF(ISREF(INDIRECT("MonitoringWeek2!A1")),INDIRECT("MonitoringWeek2!BG17")+INDIRECT("MonitoringWeek2!BF17"),INDIRECT("Week2!BG17")+INDIRECT("Week2!BF17")),"X")</f>
        <v>-5</v>
      </c>
      <c r="BH17" s="1765">
        <f ca="1">SUMIF(F17:BG17,"&gt;0",F17:BG17)</f>
        <v>0</v>
      </c>
      <c r="BI17" s="1770">
        <f ca="1">ROUNDUP(BJ17/CC$4/E17,0)*E17</f>
        <v>0</v>
      </c>
      <c r="BJ17" s="1775">
        <f ca="1">BH17/D17*E17*CC$4</f>
        <v>0</v>
      </c>
      <c r="BX17" s="1780">
        <f ca="1">IF(BH17&gt;D17,D17,BH17)</f>
        <v>0</v>
      </c>
      <c r="BY17" s="1785">
        <f ca="1">IF(BH17&gt;D17,BH17-BX17,0)</f>
        <v>0</v>
      </c>
      <c r="BZ17" s="1790">
        <f>COUNTIF(BK17:BP17,"?*")</f>
        <v>0</v>
      </c>
      <c r="CA17" s="1795">
        <f>COUNTIF(BQ17:BW17,"?*")</f>
        <v>0</v>
      </c>
      <c r="CF17" s="1966">
        <f ca="1">SUM(IFERROR(INDIRECT(ADDRESS(ROW(),COLUMN($DV17)+MATCH(CF$16,BK17:BP17,0),1,1),TRUE),0),IFERROR(INDIRECT(ADDRESS(ROW(),COLUMN($DV17)+MATCH(CF$16,BQ17:BW17,0)+6,1,1),TRUE),0))</f>
        <v>0</v>
      </c>
      <c r="CG17" s="1967">
        <f ca="1">SUM(IFERROR(INDIRECT(ADDRESS(ROW(),COLUMN($DV17)+MATCH(CG$16,BK17:BP17,0),1,1),TRUE),0),IFERROR(INDIRECT(ADDRESS(ROW(),COLUMN($DV17)+MATCH(CG$16,BQ17:BW17,0)+6,1,1),TRUE),0))</f>
        <v>0</v>
      </c>
      <c r="CH17" s="1968">
        <f ca="1">SUM(IFERROR(INDIRECT(ADDRESS(ROW(),COLUMN($DV17)+MATCH(CH$16,BK17:BP17,0),1,1),TRUE),0),IFERROR(INDIRECT(ADDRESS(ROW(),COLUMN($DV17)+MATCH(CH$16,BQ17:BW17,0)+6,1,1),TRUE),0))</f>
        <v>0</v>
      </c>
      <c r="CI17" s="1969">
        <f ca="1">SUM(IFERROR(INDIRECT(ADDRESS(ROW(),COLUMN($DV17)+MATCH(CI$16,BK17:BP17,0),1,1),TRUE),0),IFERROR(INDIRECT(ADDRESS(ROW(),COLUMN($DV17)+MATCH(CI$16,BQ17:BW17,0)+6,1,1),TRUE),0))</f>
        <v>0</v>
      </c>
      <c r="CJ17" s="1970">
        <f ca="1">SUM(IFERROR(INDIRECT(ADDRESS(ROW(),COLUMN($DV17)+MATCH(CJ$16,BK17:BP17,0),1,1),TRUE),0),IFERROR(INDIRECT(ADDRESS(ROW(),COLUMN($DV17)+MATCH(CJ$16,BQ17:BW17,0)+6,1,1),TRUE),0))</f>
        <v>0</v>
      </c>
      <c r="CK17" s="1971">
        <f ca="1">SUM(IFERROR(INDIRECT(ADDRESS(ROW(),COLUMN($DV17)+MATCH(CK$16,BK17:BP17,0),1,1),TRUE),0),IFERROR(INDIRECT(ADDRESS(ROW(),COLUMN($DV17)+MATCH(CK$16,BQ17:BW17,0)+6,1,1),TRUE),0))</f>
        <v>0</v>
      </c>
      <c r="CL17" s="1972">
        <f ca="1">SUM(IFERROR(INDIRECT(ADDRESS(ROW(),COLUMN($DV17)+MATCH(CL$16,BK17:BP17,0),1,1),TRUE),0),IFERROR(INDIRECT(ADDRESS(ROW(),COLUMN($DV17)+MATCH(CL$16,BQ17:BW17,0)+6,1,1),TRUE),0))</f>
        <v>0</v>
      </c>
      <c r="CM17" s="1973">
        <f ca="1">SUM(IFERROR(INDIRECT(ADDRESS(ROW(),COLUMN($DV17)+MATCH(CM$16,BK17:BP17,0),1,1),TRUE),0),IFERROR(INDIRECT(ADDRESS(ROW(),COLUMN($DV17)+MATCH(CM$16,BQ17:BW17,0)+6,1,1),TRUE),0))</f>
        <v>0</v>
      </c>
      <c r="CN17" s="1974">
        <f ca="1">SUM(IFERROR(INDIRECT(ADDRESS(ROW(),COLUMN($DV17)+MATCH(CN$16,BK17:BP17,0),1,1),TRUE),0),IFERROR(INDIRECT(ADDRESS(ROW(),COLUMN($DV17)+MATCH(CN$16,BQ17:BW17,0)+6,1,1),TRUE),0))</f>
        <v>0</v>
      </c>
      <c r="CO17" s="1975">
        <f ca="1">SUM(IFERROR(INDIRECT(ADDRESS(ROW(),COLUMN($DV17)+MATCH(CO$16,BK17:BP17,0),1,1),TRUE),0),IFERROR(INDIRECT(ADDRESS(ROW(),COLUMN($DV17)+MATCH(CO$16,BQ17:BW17,0)+6,1,1),TRUE),0))</f>
        <v>0</v>
      </c>
      <c r="CP17" s="1976">
        <f ca="1">SUM(IFERROR(INDIRECT(ADDRESS(ROW(),COLUMN($DV17)+MATCH(CP$16,BK17:BP17,0),1,1),TRUE),0),IFERROR(INDIRECT(ADDRESS(ROW(),COLUMN($DV17)+MATCH(CP$16,BQ17:BW17,0)+6,1,1),TRUE),0))</f>
        <v>0</v>
      </c>
      <c r="CQ17" s="1977">
        <f ca="1">SUM(IFERROR(INDIRECT(ADDRESS(ROW(),COLUMN($DV17)+MATCH(CQ$16,BK17:BP17,0),1,1),TRUE),0),IFERROR(INDIRECT(ADDRESS(ROW(),COLUMN($DV17)+MATCH(CQ$16,BQ17:BW17,0)+6,1,1),TRUE),0))</f>
        <v>0</v>
      </c>
      <c r="CR17" s="1978">
        <f ca="1">SUM(IFERROR(INDIRECT(ADDRESS(ROW(),COLUMN($DV17)+MATCH(CR$16,BK17:BP17,0),1,1),TRUE),0),IFERROR(INDIRECT(ADDRESS(ROW(),COLUMN($DV17)+MATCH(CR$16,BQ17:BW17,0)+6,1,1),TRUE),0))</f>
        <v>0</v>
      </c>
      <c r="CS17" s="1979">
        <f ca="1">SUM(IFERROR(INDIRECT(ADDRESS(ROW(),COLUMN($DV17)+MATCH(CS$16,BK17:BP17,0),1,1),TRUE),0),IFERROR(INDIRECT(ADDRESS(ROW(),COLUMN($DV17)+MATCH(CS$16,BQ17:BW17,0)+6,1,1),TRUE),0))</f>
        <v>0</v>
      </c>
      <c r="CT17" s="1980">
        <f ca="1">SUM(IFERROR(INDIRECT(ADDRESS(ROW(),COLUMN($DV17)+MATCH(CT$16,BK17:BP17,0),1,1),TRUE),0),IFERROR(INDIRECT(ADDRESS(ROW(),COLUMN($DV17)+MATCH(CT$16,BQ17:BW17,0)+6,1,1),TRUE),0))</f>
        <v>0</v>
      </c>
      <c r="CU17" s="1981">
        <f ca="1">SUM(IFERROR(INDIRECT(ADDRESS(ROW(),COLUMN($DV17)+MATCH(CU$16,BK17:BP17,0),1,1),TRUE),0),IFERROR(INDIRECT(ADDRESS(ROW(),COLUMN($DV17)+MATCH(CU$16,BQ17:BW17,0)+6,1,1),TRUE),0))</f>
        <v>0</v>
      </c>
      <c r="CV17" s="1982">
        <f ca="1">SUM(IFERROR(INDIRECT(ADDRESS(ROW(),COLUMN($DV17)+MATCH(CV$16,BK17:BP17,0),1,1),TRUE),0),IFERROR(INDIRECT(ADDRESS(ROW(),COLUMN($DV17)+MATCH(CV$16,BQ17:BW17,0)+6,1,1),TRUE),0))</f>
        <v>0</v>
      </c>
      <c r="CW17" s="1983">
        <f ca="1">SUM(IFERROR(INDIRECT(ADDRESS(ROW(),COLUMN($DV17)+MATCH(CW$16,BK17:BP17,0),1,1),TRUE),0),IFERROR(INDIRECT(ADDRESS(ROW(),COLUMN($DV17)+MATCH(CW$16,BQ17:BW17,0)+6,1,1),TRUE),0))</f>
        <v>0</v>
      </c>
      <c r="CX17" s="1984">
        <f ca="1">SUM(IFERROR(INDIRECT(ADDRESS(ROW(),COLUMN($DV17)+MATCH(CX$16,BK17:BP17,0),1,1),TRUE),0),IFERROR(INDIRECT(ADDRESS(ROW(),COLUMN($DV17)+MATCH(CX$16,BQ17:BW17,0)+6,1,1),TRUE),0))</f>
        <v>0</v>
      </c>
      <c r="CY17" s="1985">
        <f ca="1">SUM(IFERROR(INDIRECT(ADDRESS(ROW(),COLUMN($DV17)+MATCH(CY$16,BK17:BP17,0),1,1),TRUE),0),IFERROR(INDIRECT(ADDRESS(ROW(),COLUMN($DV17)+MATCH(CY$16,BQ17:BW17,0)+6,1,1),TRUE),0))</f>
        <v>0</v>
      </c>
      <c r="CZ17" s="1986">
        <f ca="1">SUM(IFERROR(INDIRECT(ADDRESS(ROW(),COLUMN($DV17)+MATCH(CZ$16,BK17:BP17,0),1,1),TRUE),0),IFERROR(INDIRECT(ADDRESS(ROW(),COLUMN($DV17)+MATCH(CZ$16,BQ17:BW17,0)+6,1,1),TRUE),0))</f>
        <v>0</v>
      </c>
      <c r="DA17" s="1987">
        <f ca="1">SUM(IFERROR(INDIRECT(ADDRESS(ROW(),COLUMN($DV17)+MATCH(DA$16,BK17:BP17,0),1,1),TRUE),0),IFERROR(INDIRECT(ADDRESS(ROW(),COLUMN($DV17)+MATCH(DA$16,BQ17:BW17,0)+6,1,1),TRUE),0))</f>
        <v>0</v>
      </c>
      <c r="DB17" s="1988">
        <f ca="1">SUM(IFERROR(INDIRECT(ADDRESS(ROW(),COLUMN($DV17)+MATCH(DB$16,BK17:BP17,0),1,1),TRUE),0),IFERROR(INDIRECT(ADDRESS(ROW(),COLUMN($DV17)+MATCH(DB$16,BQ17:BW17,0)+6,1,1),TRUE),0))</f>
        <v>0</v>
      </c>
      <c r="DC17" s="1989">
        <f ca="1">SUM(IFERROR(INDIRECT(ADDRESS(ROW(),COLUMN($DV17)+MATCH(DC$16,BK17:BP17,0),1,1),TRUE),0),IFERROR(INDIRECT(ADDRESS(ROW(),COLUMN($DV17)+MATCH(DC$16,BQ17:BW17,0)+6,1,1),TRUE),0))</f>
        <v>0</v>
      </c>
      <c r="DD17" s="1990">
        <f ca="1">SUM(IFERROR(INDIRECT(ADDRESS(ROW(),COLUMN($DV17)+MATCH(DD$16,BK17:BP17,0),1,1),TRUE),0),IFERROR(INDIRECT(ADDRESS(ROW(),COLUMN($DV17)+MATCH(DD$16,BQ17:BW17,0)+6,1,1),TRUE),0))</f>
        <v>0</v>
      </c>
      <c r="DE17" s="1991">
        <f ca="1">SUM(IFERROR(INDIRECT(ADDRESS(ROW(),COLUMN($DV17)+MATCH(DE$16,BK17:BP17,0),1,1),TRUE),0),IFERROR(INDIRECT(ADDRESS(ROW(),COLUMN($DV17)+MATCH(DE$16,BQ17:BW17,0)+6,1,1),TRUE),0))</f>
        <v>0</v>
      </c>
      <c r="DF17" s="1992">
        <f ca="1">SUM(IFERROR(INDIRECT(ADDRESS(ROW(),COLUMN($DV17)+MATCH(DF$16,BK17:BP17,0),1,1),TRUE),0),IFERROR(INDIRECT(ADDRESS(ROW(),COLUMN($DV17)+MATCH(DF$16,BQ17:BW17,0)+6,1,1),TRUE),0))</f>
        <v>0</v>
      </c>
      <c r="DG17" s="1993">
        <f ca="1">SUM(IFERROR(INDIRECT(ADDRESS(ROW(),COLUMN($DV17)+MATCH(DG$16,BK17:BP17,0),1,1),TRUE),0),IFERROR(INDIRECT(ADDRESS(ROW(),COLUMN($DV17)+MATCH(DG$16,BQ17:BW17,0)+6,1,1),TRUE),0))</f>
        <v>0</v>
      </c>
      <c r="DH17" s="1994">
        <f ca="1">SUM(IFERROR(INDIRECT(ADDRESS(ROW(),COLUMN($DV17)+MATCH(DH$16,BK17:BP17,0),1,1),TRUE),0),IFERROR(INDIRECT(ADDRESS(ROW(),COLUMN($DV17)+MATCH(DH$16,BQ17:BW17,0)+6,1,1),TRUE),0))</f>
        <v>0</v>
      </c>
      <c r="DI17" s="1995">
        <f ca="1">SUM(IFERROR(INDIRECT(ADDRESS(ROW(),COLUMN($DV17)+MATCH(DI$16,BK17:BP17,0),1,1),TRUE),0),IFERROR(INDIRECT(ADDRESS(ROW(),COLUMN($DV17)+MATCH(DI$16,BQ17:BW17,0)+6,1,1),TRUE),0))</f>
        <v>0</v>
      </c>
      <c r="DJ17" s="1996">
        <f ca="1">SUM(IFERROR(INDIRECT(ADDRESS(ROW(),COLUMN($DV17)+MATCH(DJ$16,BK17:BP17,0),1,1),TRUE),0),IFERROR(INDIRECT(ADDRESS(ROW(),COLUMN($DV17)+MATCH(DJ$16,BQ17:BW17,0)+6,1,1),TRUE),0))</f>
        <v>0</v>
      </c>
      <c r="DK17" s="1997">
        <f ca="1">SUM(IFERROR(INDIRECT(ADDRESS(ROW(),COLUMN($DV17)+MATCH(DK$16,BK17:BP17,0),1,1),TRUE),0),IFERROR(INDIRECT(ADDRESS(ROW(),COLUMN($DV17)+MATCH(DK$16,BQ17:BW17,0)+6,1,1),TRUE),0))</f>
        <v>0</v>
      </c>
      <c r="DL17" s="1998">
        <f ca="1">SUM(IFERROR(INDIRECT(ADDRESS(ROW(),COLUMN($DV17)+MATCH(DL$16,BK17:BP17,0),1,1),TRUE),0),IFERROR(INDIRECT(ADDRESS(ROW(),COLUMN($DV17)+MATCH(DL$16,BQ17:BW17,0)+6,1,1),TRUE),0))</f>
        <v>0</v>
      </c>
      <c r="DM17" s="1999">
        <f ca="1">SUM(IFERROR(INDIRECT(ADDRESS(ROW(),COLUMN($DV17)+MATCH(DM$16,BK17:BP17,0),1,1),TRUE),0),IFERROR(INDIRECT(ADDRESS(ROW(),COLUMN($DV17)+MATCH(DM$16,BQ17:BW17,0)+6,1,1),TRUE),0))</f>
        <v>0</v>
      </c>
      <c r="DN17" s="2000">
        <f ca="1">SUM(IFERROR(INDIRECT(ADDRESS(ROW(),COLUMN($DV17)+MATCH(DN$16,BK17:BP17,0),1,1),TRUE),0),IFERROR(INDIRECT(ADDRESS(ROW(),COLUMN($DV17)+MATCH(DN$16,BQ17:BW17,0)+6,1,1),TRUE),0))</f>
        <v>0</v>
      </c>
      <c r="DO17" s="2001">
        <f ca="1">SUM(IFERROR(INDIRECT(ADDRESS(ROW(),COLUMN($DV17)+MATCH(DO$16,BK17:BP17,0),1,1),TRUE),0),IFERROR(INDIRECT(ADDRESS(ROW(),COLUMN($DV17)+MATCH(DO$16,BQ17:BW17,0)+6,1,1),TRUE),0))</f>
        <v>0</v>
      </c>
      <c r="DP17" s="2002">
        <f ca="1">SUM(IFERROR(INDIRECT(ADDRESS(ROW(),COLUMN($DV17)+MATCH(DP$16,BK17:BP17,0),1,1),TRUE),0),IFERROR(INDIRECT(ADDRESS(ROW(),COLUMN($DV17)+MATCH(DP$16,BQ17:BW17,0)+6,1,1),TRUE),0))</f>
        <v>0</v>
      </c>
      <c r="DQ17" s="2003">
        <f ca="1">SUM(IFERROR(INDIRECT(ADDRESS(ROW(),COLUMN($DV17)+MATCH(DQ$16,BK17:BP17,0),1,1),TRUE),0),IFERROR(INDIRECT(ADDRESS(ROW(),COLUMN($DV17)+MATCH(DQ$16,BQ17:BW17,0)+6,1,1),TRUE),0))</f>
        <v>0</v>
      </c>
      <c r="DR17" s="2004">
        <f ca="1">SUM(IFERROR(INDIRECT(ADDRESS(ROW(),COLUMN($DV17)+MATCH(DR$16,BK17:BP17,0),1,1),TRUE),0),IFERROR(INDIRECT(ADDRESS(ROW(),COLUMN($DV17)+MATCH(DR$16,BQ17:BW17,0)+6,1,1),TRUE),0))</f>
        <v>0</v>
      </c>
      <c r="DS17" s="2005">
        <f ca="1">SUM(IFERROR(INDIRECT(ADDRESS(ROW(),COLUMN($DV17)+MATCH(DS$16,BK17:BP17,0),1,1),TRUE),0),IFERROR(INDIRECT(ADDRESS(ROW(),COLUMN($DV17)+MATCH(DS$16,BQ17:BW17,0)+6,1,1),TRUE),0))</f>
        <v>0</v>
      </c>
      <c r="DT17" s="2006">
        <f ca="1">SUM(IFERROR(INDIRECT(ADDRESS(ROW(),COLUMN($DV17)+MATCH(DT$16,BK17:BP17,0),1,1),TRUE),0),IFERROR(INDIRECT(ADDRESS(ROW(),COLUMN($DV17)+MATCH(DT$16,BQ17:BW17,0)+6,1,1),TRUE),0))</f>
        <v>0</v>
      </c>
      <c r="DW17" s="2184" t="str">
        <f ref="DW17:EB20" si="3" t="shared">IF(BK17="","",IF($E17+ROUNDDOWN($E17,0),IF($BZ17&lt;$E17,(($BJ17/$BH17*$BX17)/$E17)*($E17/$BZ17),IF($BZ17&gt;$E17+1,($BJ17*ROUNDUP($E17,0)/$E17*$BX17/$BH17/$E17)*($E17/$BZ17),IF($E17&gt;DW$16,(($BJ17/$BH17*$BX17)/$E17)*(1),(($BJ17/$BH17*$BX17)/$E17)*(1-(DW$16-$E17))))),(($BJ17/$BH17*$BX17)/$E17)*($E17/$BZ17)))</f>
        <v/>
      </c>
      <c r="DX17" s="2185" t="str">
        <f si="3" t="shared"/>
        <v/>
      </c>
      <c r="DY17" s="2186" t="str">
        <f si="3" t="shared"/>
        <v/>
      </c>
      <c r="DZ17" s="2187" t="str">
        <f si="3" t="shared"/>
        <v/>
      </c>
      <c r="EA17" s="2188" t="str">
        <f si="3" t="shared"/>
        <v/>
      </c>
      <c r="EB17" s="2189" t="str">
        <f si="3" t="shared"/>
        <v/>
      </c>
      <c r="EC17" s="2208" t="str">
        <f ref="EC17:EI20" si="4" t="shared">IF(BQ17="","",IF($E17+ROUNDDOWN($E17,0),IF($CA17&lt;$E17,(($BJ17/$BH17*$BY17)/$E17)*($E17/$CA17),IF($CA17&gt;$E17+1,($BJ17*ROUNDUP($E17,0)/$E17*$BY17/$BH17/$E17)*($E17/$CA17),IF($E17&gt;EC$16,(($BJ17/$BH17*$BY17)/$E17)*(1),(($BJ17/$BH17*$BY17)/$E17)*(1-(EC$16-$E17))))),(($BJ17/$BH17*$BY17)/$E17)*($E17/$CA17)))</f>
        <v/>
      </c>
      <c r="ED17" s="2209" t="str">
        <f si="4" t="shared"/>
        <v/>
      </c>
      <c r="EE17" s="2210" t="str">
        <f si="4" t="shared"/>
        <v/>
      </c>
      <c r="EF17" s="2211" t="str">
        <f si="4" t="shared"/>
        <v/>
      </c>
      <c r="EG17" s="2212" t="str">
        <f si="4" t="shared"/>
        <v/>
      </c>
      <c r="EH17" s="2213" t="str">
        <f si="4" t="shared"/>
        <v/>
      </c>
      <c r="EI17" s="2214" t="str">
        <f si="4" t="shared"/>
        <v/>
      </c>
      <c r="EM17">
        <v>1</v>
      </c>
      <c r="EN17" s="2238" t="str">
        <f>IF(ISBLANK(CF$2),"",CF$2)</f>
        <v>Yes</v>
      </c>
      <c r="EO17" s="2280" t="str">
        <f>IF(OR(CF$2="J-ML",CF$2="J-S",CF$2="J-Z"),CF$4,"")</f>
        <v/>
      </c>
      <c r="EP17" s="2322" t="str">
        <f>IF(EN$17="","",IF(EN$17="J-ML",1,IF(EN$17="J-S",2,IF(EN$17="J-Z",3,""))))</f>
        <v/>
      </c>
      <c r="EQ17" s="2364">
        <f>IF(OR(EP$17=1,EP$17=2,EP$17=3),CE6,0)</f>
        <v>0</v>
      </c>
    </row>
    <row r="18" spans="1:147" x14ac:dyDescent="0.2">
      <c r="A18" s="1647" t="s">
        <v>88</v>
      </c>
      <c r="B18" s="1648" t="s">
        <v>123</v>
      </c>
      <c r="C18" s="1649" t="s">
        <v>2</v>
      </c>
      <c r="D18">
        <f>VLOOKUP($B18,InputQuantities!$B$15:$R$18,10,FALSE)</f>
        <v>100.38461538461539</v>
      </c>
      <c r="E18">
        <f>VLOOKUP($B18,InputQuantities!$B$15:$R$18,3,FALSE)</f>
        <v>2</v>
      </c>
      <c r="F18">
        <f ca="1">IF(G18&lt;&gt;"X",,G18)</f>
        <v>0</v>
      </c>
      <c r="G18" s="1683">
        <f ca="1">IF(Week2!G18&lt;&gt;"X",IF(ISREF(INDIRECT("MonitoringWeek2!A1")),INDIRECT("MonitoringWeek2!G18")+INDIRECT("MonitoringWeek2!F18"),INDIRECT("Week2!G18")+INDIRECT("Week2!F18")),"X")</f>
        <v>0</v>
      </c>
      <c r="H18">
        <f ca="1">IF(I18&lt;&gt;"X",,I18)</f>
        <v>0</v>
      </c>
      <c r="I18" s="1684">
        <f ca="1">IF(Week2!I18&lt;&gt;"X",IF(ISREF(INDIRECT("MonitoringWeek2!A1")),INDIRECT("MonitoringWeek2!I18")+INDIRECT("MonitoringWeek2!H18"),INDIRECT("Week2!I18")+INDIRECT("Week2!H18")),"X")</f>
        <v>0</v>
      </c>
      <c r="J18">
        <f ca="1">IF(K18&lt;&gt;"X",,K18)</f>
        <v>0</v>
      </c>
      <c r="K18" s="1685">
        <f ca="1">IF(Week2!K18&lt;&gt;"X",IF(ISREF(INDIRECT("MonitoringWeek2!A1")),INDIRECT("MonitoringWeek2!K18")+INDIRECT("MonitoringWeek2!J18"),INDIRECT("Week2!K18")+INDIRECT("Week2!J18")),"X")</f>
        <v>0</v>
      </c>
      <c r="L18">
        <f ca="1">IF(M18&lt;&gt;"X",,M18)</f>
        <v>0</v>
      </c>
      <c r="M18" s="1686">
        <f ca="1">IF(Week2!M18&lt;&gt;"X",IF(ISREF(INDIRECT("MonitoringWeek2!A1")),INDIRECT("MonitoringWeek2!M18")+INDIRECT("MonitoringWeek2!L18"),INDIRECT("Week2!M18")+INDIRECT("Week2!L18")),"X")</f>
        <v>0</v>
      </c>
      <c r="N18">
        <f ca="1">IF(O18&lt;&gt;"X",,O18)</f>
        <v>0</v>
      </c>
      <c r="O18" s="1687">
        <f ca="1">IF(Week2!O18&lt;&gt;"X",IF(ISREF(INDIRECT("MonitoringWeek2!A1")),INDIRECT("MonitoringWeek2!O18")+INDIRECT("MonitoringWeek2!N18"),INDIRECT("Week2!O18")+INDIRECT("Week2!N18")),"X")</f>
        <v>0</v>
      </c>
      <c r="P18">
        <f ca="1">IF(Q18&lt;&gt;"X",,Q18)</f>
        <v>0</v>
      </c>
      <c r="Q18" s="1688">
        <f ca="1">IF(Week2!Q18&lt;&gt;"X",IF(ISREF(INDIRECT("MonitoringWeek2!A1")),INDIRECT("MonitoringWeek2!Q18")+INDIRECT("MonitoringWeek2!P18"),INDIRECT("Week2!Q18")+INDIRECT("Week2!P18")),"X")</f>
        <v>0</v>
      </c>
      <c r="R18">
        <f ca="1">IF(S18&lt;&gt;"X",,S18)</f>
        <v>0</v>
      </c>
      <c r="S18" s="1689">
        <f ca="1">IF(Week2!S18&lt;&gt;"X",IF(ISREF(INDIRECT("MonitoringWeek2!A1")),INDIRECT("MonitoringWeek2!S18")+INDIRECT("MonitoringWeek2!R18"),INDIRECT("Week2!S18")+INDIRECT("Week2!R18")),"X")</f>
        <v>0</v>
      </c>
      <c r="T18">
        <f ca="1">IF(U18&lt;&gt;"X",,U18)</f>
        <v>0</v>
      </c>
      <c r="U18" s="1690">
        <f ca="1">IF(Week2!U18&lt;&gt;"X",IF(ISREF(INDIRECT("MonitoringWeek2!A1")),INDIRECT("MonitoringWeek2!U18")+INDIRECT("MonitoringWeek2!T18"),INDIRECT("Week2!U18")+INDIRECT("Week2!T18")),"X")</f>
        <v>0</v>
      </c>
      <c r="V18">
        <f ca="1">IF(W18&lt;&gt;"X",,W18)</f>
        <v>0</v>
      </c>
      <c r="W18" s="1691">
        <f ca="1">IF(Week2!W18&lt;&gt;"X",IF(ISREF(INDIRECT("MonitoringWeek2!A1")),INDIRECT("MonitoringWeek2!W18")+INDIRECT("MonitoringWeek2!V18"),INDIRECT("Week2!W18")+INDIRECT("Week2!V18")),"X")</f>
        <v>0</v>
      </c>
      <c r="X18">
        <f ca="1">IF(Y18&lt;&gt;"X",,Y18)</f>
        <v>0</v>
      </c>
      <c r="Y18" s="1692">
        <f ca="1">IF(Week2!Y18&lt;&gt;"X",IF(ISREF(INDIRECT("MonitoringWeek2!A1")),INDIRECT("MonitoringWeek2!Y18")+INDIRECT("MonitoringWeek2!X18"),INDIRECT("Week2!Y18")+INDIRECT("Week2!X18")),"X")</f>
        <v>-12</v>
      </c>
      <c r="Z18">
        <f ca="1">IF(AA18&lt;&gt;"X",,AA18)</f>
        <v>0</v>
      </c>
      <c r="AA18" s="1693">
        <f ca="1">IF(Week2!AA18&lt;&gt;"X",IF(ISREF(INDIRECT("MonitoringWeek2!A1")),INDIRECT("MonitoringWeek2!AA18")+INDIRECT("MonitoringWeek2!Z18"),INDIRECT("Week2!AA18")+INDIRECT("Week2!Z18")),"X")</f>
        <v>-12</v>
      </c>
      <c r="AB18">
        <f ca="1">IF(AC18&lt;&gt;"X",,AC18)</f>
        <v>0</v>
      </c>
      <c r="AC18" s="1694">
        <f ca="1">IF(Week2!AC18&lt;&gt;"X",IF(ISREF(INDIRECT("MonitoringWeek2!A1")),INDIRECT("MonitoringWeek2!AC18")+INDIRECT("MonitoringWeek2!AB18"),INDIRECT("Week2!AC18")+INDIRECT("Week2!AB18")),"X")</f>
        <v>-12</v>
      </c>
      <c r="AD18">
        <f ca="1">IF(AE18&lt;&gt;"X",,AE18)</f>
        <v>0</v>
      </c>
      <c r="AE18" s="1695">
        <f ca="1">IF(Week2!AE18&lt;&gt;"X",IF(ISREF(INDIRECT("MonitoringWeek2!A1")),INDIRECT("MonitoringWeek2!AE18")+INDIRECT("MonitoringWeek2!AD18"),INDIRECT("Week2!AE18")+INDIRECT("Week2!AD18")),"X")</f>
        <v>-12</v>
      </c>
      <c r="AF18">
        <f ca="1">IF(AG18&lt;&gt;"X",,AG18)</f>
        <v>0</v>
      </c>
      <c r="AG18" s="1696">
        <f ca="1">IF(Week2!AG18&lt;&gt;"X",IF(ISREF(INDIRECT("MonitoringWeek2!A1")),INDIRECT("MonitoringWeek2!AG18")+INDIRECT("MonitoringWeek2!AF18"),INDIRECT("Week2!AG18")+INDIRECT("Week2!AF18")),"X")</f>
        <v>-12</v>
      </c>
      <c r="AH18">
        <f ca="1">IF(AI18&lt;&gt;"X",,AI18)</f>
        <v>0</v>
      </c>
      <c r="AI18" s="1697">
        <f ca="1">IF(Week2!AI18&lt;&gt;"X",IF(ISREF(INDIRECT("MonitoringWeek2!A1")),INDIRECT("MonitoringWeek2!AI18")+INDIRECT("MonitoringWeek2!AH18"),INDIRECT("Week2!AI18")+INDIRECT("Week2!AH18")),"X")</f>
        <v>-12</v>
      </c>
      <c r="AJ18">
        <f ca="1">IF(AK18&lt;&gt;"X",,AK18)</f>
        <v>0</v>
      </c>
      <c r="AK18" s="1698">
        <f ca="1">IF(Week2!AK18&lt;&gt;"X",IF(ISREF(INDIRECT("MonitoringWeek2!A1")),INDIRECT("MonitoringWeek2!AK18")+INDIRECT("MonitoringWeek2!AJ18"),INDIRECT("Week2!AK18")+INDIRECT("Week2!AJ18")),"X")</f>
        <v>-12</v>
      </c>
      <c r="AL18">
        <f ca="1">IF(AM18&lt;&gt;"X",,AM18)</f>
        <v>0</v>
      </c>
      <c r="AM18" s="1699">
        <f ca="1">IF(Week2!AM18&lt;&gt;"X",IF(ISREF(INDIRECT("MonitoringWeek2!A1")),INDIRECT("MonitoringWeek2!AM18")+INDIRECT("MonitoringWeek2!AL18"),INDIRECT("Week2!AM18")+INDIRECT("Week2!AL18")),"X")</f>
        <v>-12</v>
      </c>
      <c r="AN18">
        <f ca="1">IF(AO18&lt;&gt;"X",,AO18)</f>
        <v>0</v>
      </c>
      <c r="AO18" s="1700">
        <f ca="1">IF(Week2!AO18&lt;&gt;"X",IF(ISREF(INDIRECT("MonitoringWeek2!A1")),INDIRECT("MonitoringWeek2!AO18")+INDIRECT("MonitoringWeek2!AN18"),INDIRECT("Week2!AO18")+INDIRECT("Week2!AN18")),"X")</f>
        <v>-12</v>
      </c>
      <c r="AP18">
        <f ca="1">IF(AQ18&lt;&gt;"X",,AQ18)</f>
        <v>0</v>
      </c>
      <c r="AQ18" s="1701">
        <f ca="1">IF(Week2!AQ18&lt;&gt;"X",IF(ISREF(INDIRECT("MonitoringWeek2!A1")),INDIRECT("MonitoringWeek2!AQ18")+INDIRECT("MonitoringWeek2!AP18"),INDIRECT("Week2!AQ18")+INDIRECT("Week2!AP18")),"X")</f>
        <v>-12</v>
      </c>
      <c r="AR18">
        <f ca="1">IF(AS18&lt;&gt;"X",,AS18)</f>
        <v>0</v>
      </c>
      <c r="AS18" s="1702">
        <f ca="1">IF(Week2!AS18&lt;&gt;"X",IF(ISREF(INDIRECT("MonitoringWeek2!A1")),INDIRECT("MonitoringWeek2!AS18")+INDIRECT("MonitoringWeek2!AR18"),INDIRECT("Week2!AS18")+INDIRECT("Week2!AR18")),"X")</f>
        <v>-12</v>
      </c>
      <c r="AT18">
        <f ca="1">IF(AU18&lt;&gt;"X",,AU18)</f>
        <v>0</v>
      </c>
      <c r="AU18" s="1703">
        <f ca="1">IF(Week2!AU18&lt;&gt;"X",IF(ISREF(INDIRECT("MonitoringWeek2!A1")),INDIRECT("MonitoringWeek2!AU18")+INDIRECT("MonitoringWeek2!AT18"),INDIRECT("Week2!AU18")+INDIRECT("Week2!AT18")),"X")</f>
        <v>-12</v>
      </c>
      <c r="AV18">
        <f ca="1">IF(AW18&lt;&gt;"X",,AW18)</f>
        <v>0</v>
      </c>
      <c r="AW18" s="1704">
        <f ca="1">IF(Week2!AW18&lt;&gt;"X",IF(ISREF(INDIRECT("MonitoringWeek2!A1")),INDIRECT("MonitoringWeek2!AW18")+INDIRECT("MonitoringWeek2!AV18"),INDIRECT("Week2!AW18")+INDIRECT("Week2!AV18")),"X")</f>
        <v>-12</v>
      </c>
      <c r="AX18">
        <f ca="1">IF(AY18&lt;&gt;"X",,AY18)</f>
        <v>0</v>
      </c>
      <c r="AY18" s="1705">
        <f ca="1">IF(Week2!AY18&lt;&gt;"X",IF(ISREF(INDIRECT("MonitoringWeek2!A1")),INDIRECT("MonitoringWeek2!AY18")+INDIRECT("MonitoringWeek2!AX18"),INDIRECT("Week2!AY18")+INDIRECT("Week2!AX18")),"X")</f>
        <v>-12</v>
      </c>
      <c r="AZ18">
        <f ca="1">IF(BA18&lt;&gt;"X",,BA18)</f>
        <v>0</v>
      </c>
      <c r="BA18" s="1706">
        <f ca="1">IF(Week2!BA18&lt;&gt;"X",IF(ISREF(INDIRECT("MonitoringWeek2!A1")),INDIRECT("MonitoringWeek2!BA18")+INDIRECT("MonitoringWeek2!AZ18"),INDIRECT("Week2!BA18")+INDIRECT("Week2!AZ18")),"X")</f>
        <v>-12</v>
      </c>
      <c r="BB18">
        <f ca="1">IF(BC18&lt;&gt;"X",,BC18)</f>
        <v>0</v>
      </c>
      <c r="BC18" s="1707">
        <f ca="1">IF(Week2!BC18&lt;&gt;"X",IF(ISREF(INDIRECT("MonitoringWeek2!A1")),INDIRECT("MonitoringWeek2!BC18")+INDIRECT("MonitoringWeek2!BB18"),INDIRECT("Week2!BC18")+INDIRECT("Week2!BB18")),"X")</f>
        <v>-12</v>
      </c>
      <c r="BD18">
        <f ca="1">IF(BE18&lt;&gt;"X",,BE18)</f>
        <v>0</v>
      </c>
      <c r="BE18" s="1708">
        <f ca="1">IF(Week2!BE18&lt;&gt;"X",IF(ISREF(INDIRECT("MonitoringWeek2!A1")),INDIRECT("MonitoringWeek2!BE18")+INDIRECT("MonitoringWeek2!BD18"),INDIRECT("Week2!BE18")+INDIRECT("Week2!BD18")),"X")</f>
        <v>-12</v>
      </c>
      <c r="BF18">
        <f ca="1">IF(BG18&lt;&gt;"X",,BG18)</f>
        <v>0</v>
      </c>
      <c r="BG18" s="1709">
        <f ca="1">IF(Week2!BG18&lt;&gt;"X",IF(ISREF(INDIRECT("MonitoringWeek2!A1")),INDIRECT("MonitoringWeek2!BG18")+INDIRECT("MonitoringWeek2!BF18"),INDIRECT("Week2!BG18")+INDIRECT("Week2!BF18")),"X")</f>
        <v>-12</v>
      </c>
      <c r="BH18" s="1766">
        <f ca="1">SUMIF(F18:BG18,"&gt;0",F18:BG18)</f>
        <v>0</v>
      </c>
      <c r="BI18" s="1771">
        <f ca="1">ROUNDUP(BJ18/CC$4/E18,0)*E18</f>
        <v>0</v>
      </c>
      <c r="BJ18" s="1776">
        <f ca="1">BH18/D18*E18*CC$4</f>
        <v>0</v>
      </c>
      <c r="BX18" s="1781">
        <f ca="1">IF(BH18&gt;D18,D18,BH18)</f>
        <v>0</v>
      </c>
      <c r="BY18" s="1786">
        <f ca="1">IF(BH18&gt;D18,BH18-BX18,0)</f>
        <v>0</v>
      </c>
      <c r="BZ18" s="1791">
        <f>COUNTIF(BK18:BP18,"?*")</f>
        <v>0</v>
      </c>
      <c r="CA18" s="1796">
        <f>COUNTIF(BQ18:BW18,"?*")</f>
        <v>0</v>
      </c>
      <c r="CF18" s="2007">
        <f ca="1">SUM(IFERROR(INDIRECT(ADDRESS(ROW(),COLUMN($DV18)+MATCH(CF$16,BK18:BP18,0),1,1),TRUE),0),IFERROR(INDIRECT(ADDRESS(ROW(),COLUMN($DV18)+MATCH(CF$16,BQ18:BW18,0)+6,1,1),TRUE),0))</f>
        <v>0</v>
      </c>
      <c r="CG18" s="2008">
        <f ca="1">SUM(IFERROR(INDIRECT(ADDRESS(ROW(),COLUMN($DV18)+MATCH(CG$16,BK18:BP18,0),1,1),TRUE),0),IFERROR(INDIRECT(ADDRESS(ROW(),COLUMN($DV18)+MATCH(CG$16,BQ18:BW18,0)+6,1,1),TRUE),0))</f>
        <v>0</v>
      </c>
      <c r="CH18" s="2009">
        <f ca="1">SUM(IFERROR(INDIRECT(ADDRESS(ROW(),COLUMN($DV18)+MATCH(CH$16,BK18:BP18,0),1,1),TRUE),0),IFERROR(INDIRECT(ADDRESS(ROW(),COLUMN($DV18)+MATCH(CH$16,BQ18:BW18,0)+6,1,1),TRUE),0))</f>
        <v>0</v>
      </c>
      <c r="CI18" s="2010">
        <f ca="1">SUM(IFERROR(INDIRECT(ADDRESS(ROW(),COLUMN($DV18)+MATCH(CI$16,BK18:BP18,0),1,1),TRUE),0),IFERROR(INDIRECT(ADDRESS(ROW(),COLUMN($DV18)+MATCH(CI$16,BQ18:BW18,0)+6,1,1),TRUE),0))</f>
        <v>0</v>
      </c>
      <c r="CJ18" s="2011">
        <f ca="1">SUM(IFERROR(INDIRECT(ADDRESS(ROW(),COLUMN($DV18)+MATCH(CJ$16,BK18:BP18,0),1,1),TRUE),0),IFERROR(INDIRECT(ADDRESS(ROW(),COLUMN($DV18)+MATCH(CJ$16,BQ18:BW18,0)+6,1,1),TRUE),0))</f>
        <v>0</v>
      </c>
      <c r="CK18" s="2012">
        <f ca="1">SUM(IFERROR(INDIRECT(ADDRESS(ROW(),COLUMN($DV18)+MATCH(CK$16,BK18:BP18,0),1,1),TRUE),0),IFERROR(INDIRECT(ADDRESS(ROW(),COLUMN($DV18)+MATCH(CK$16,BQ18:BW18,0)+6,1,1),TRUE),0))</f>
        <v>0</v>
      </c>
      <c r="CL18" s="2013">
        <f ca="1">SUM(IFERROR(INDIRECT(ADDRESS(ROW(),COLUMN($DV18)+MATCH(CL$16,BK18:BP18,0),1,1),TRUE),0),IFERROR(INDIRECT(ADDRESS(ROW(),COLUMN($DV18)+MATCH(CL$16,BQ18:BW18,0)+6,1,1),TRUE),0))</f>
        <v>0</v>
      </c>
      <c r="CM18" s="2014">
        <f ca="1">SUM(IFERROR(INDIRECT(ADDRESS(ROW(),COLUMN($DV18)+MATCH(CM$16,BK18:BP18,0),1,1),TRUE),0),IFERROR(INDIRECT(ADDRESS(ROW(),COLUMN($DV18)+MATCH(CM$16,BQ18:BW18,0)+6,1,1),TRUE),0))</f>
        <v>0</v>
      </c>
      <c r="CN18" s="2015">
        <f ca="1">SUM(IFERROR(INDIRECT(ADDRESS(ROW(),COLUMN($DV18)+MATCH(CN$16,BK18:BP18,0),1,1),TRUE),0),IFERROR(INDIRECT(ADDRESS(ROW(),COLUMN($DV18)+MATCH(CN$16,BQ18:BW18,0)+6,1,1),TRUE),0))</f>
        <v>0</v>
      </c>
      <c r="CO18" s="2016">
        <f ca="1">SUM(IFERROR(INDIRECT(ADDRESS(ROW(),COLUMN($DV18)+MATCH(CO$16,BK18:BP18,0),1,1),TRUE),0),IFERROR(INDIRECT(ADDRESS(ROW(),COLUMN($DV18)+MATCH(CO$16,BQ18:BW18,0)+6,1,1),TRUE),0))</f>
        <v>0</v>
      </c>
      <c r="CP18" s="2017">
        <f ca="1">SUM(IFERROR(INDIRECT(ADDRESS(ROW(),COLUMN($DV18)+MATCH(CP$16,BK18:BP18,0),1,1),TRUE),0),IFERROR(INDIRECT(ADDRESS(ROW(),COLUMN($DV18)+MATCH(CP$16,BQ18:BW18,0)+6,1,1),TRUE),0))</f>
        <v>0</v>
      </c>
      <c r="CQ18" s="2018">
        <f ca="1">SUM(IFERROR(INDIRECT(ADDRESS(ROW(),COLUMN($DV18)+MATCH(CQ$16,BK18:BP18,0),1,1),TRUE),0),IFERROR(INDIRECT(ADDRESS(ROW(),COLUMN($DV18)+MATCH(CQ$16,BQ18:BW18,0)+6,1,1),TRUE),0))</f>
        <v>0</v>
      </c>
      <c r="CR18" s="2019">
        <f ca="1">SUM(IFERROR(INDIRECT(ADDRESS(ROW(),COLUMN($DV18)+MATCH(CR$16,BK18:BP18,0),1,1),TRUE),0),IFERROR(INDIRECT(ADDRESS(ROW(),COLUMN($DV18)+MATCH(CR$16,BQ18:BW18,0)+6,1,1),TRUE),0))</f>
        <v>0</v>
      </c>
      <c r="CS18" s="2020">
        <f ca="1">SUM(IFERROR(INDIRECT(ADDRESS(ROW(),COLUMN($DV18)+MATCH(CS$16,BK18:BP18,0),1,1),TRUE),0),IFERROR(INDIRECT(ADDRESS(ROW(),COLUMN($DV18)+MATCH(CS$16,BQ18:BW18,0)+6,1,1),TRUE),0))</f>
        <v>0</v>
      </c>
      <c r="CT18" s="2021">
        <f ca="1">SUM(IFERROR(INDIRECT(ADDRESS(ROW(),COLUMN($DV18)+MATCH(CT$16,BK18:BP18,0),1,1),TRUE),0),IFERROR(INDIRECT(ADDRESS(ROW(),COLUMN($DV18)+MATCH(CT$16,BQ18:BW18,0)+6,1,1),TRUE),0))</f>
        <v>0</v>
      </c>
      <c r="CU18" s="2022">
        <f ca="1">SUM(IFERROR(INDIRECT(ADDRESS(ROW(),COLUMN($DV18)+MATCH(CU$16,BK18:BP18,0),1,1),TRUE),0),IFERROR(INDIRECT(ADDRESS(ROW(),COLUMN($DV18)+MATCH(CU$16,BQ18:BW18,0)+6,1,1),TRUE),0))</f>
        <v>0</v>
      </c>
      <c r="CV18" s="2023">
        <f ca="1">SUM(IFERROR(INDIRECT(ADDRESS(ROW(),COLUMN($DV18)+MATCH(CV$16,BK18:BP18,0),1,1),TRUE),0),IFERROR(INDIRECT(ADDRESS(ROW(),COLUMN($DV18)+MATCH(CV$16,BQ18:BW18,0)+6,1,1),TRUE),0))</f>
        <v>0</v>
      </c>
      <c r="CW18" s="2024">
        <f ca="1">SUM(IFERROR(INDIRECT(ADDRESS(ROW(),COLUMN($DV18)+MATCH(CW$16,BK18:BP18,0),1,1),TRUE),0),IFERROR(INDIRECT(ADDRESS(ROW(),COLUMN($DV18)+MATCH(CW$16,BQ18:BW18,0)+6,1,1),TRUE),0))</f>
        <v>0</v>
      </c>
      <c r="CX18" s="2025">
        <f ca="1">SUM(IFERROR(INDIRECT(ADDRESS(ROW(),COLUMN($DV18)+MATCH(CX$16,BK18:BP18,0),1,1),TRUE),0),IFERROR(INDIRECT(ADDRESS(ROW(),COLUMN($DV18)+MATCH(CX$16,BQ18:BW18,0)+6,1,1),TRUE),0))</f>
        <v>0</v>
      </c>
      <c r="CY18" s="2026">
        <f ca="1">SUM(IFERROR(INDIRECT(ADDRESS(ROW(),COLUMN($DV18)+MATCH(CY$16,BK18:BP18,0),1,1),TRUE),0),IFERROR(INDIRECT(ADDRESS(ROW(),COLUMN($DV18)+MATCH(CY$16,BQ18:BW18,0)+6,1,1),TRUE),0))</f>
        <v>0</v>
      </c>
      <c r="CZ18" s="2027">
        <f ca="1">SUM(IFERROR(INDIRECT(ADDRESS(ROW(),COLUMN($DV18)+MATCH(CZ$16,BK18:BP18,0),1,1),TRUE),0),IFERROR(INDIRECT(ADDRESS(ROW(),COLUMN($DV18)+MATCH(CZ$16,BQ18:BW18,0)+6,1,1),TRUE),0))</f>
        <v>0</v>
      </c>
      <c r="DA18" s="2028">
        <f ca="1">SUM(IFERROR(INDIRECT(ADDRESS(ROW(),COLUMN($DV18)+MATCH(DA$16,BK18:BP18,0),1,1),TRUE),0),IFERROR(INDIRECT(ADDRESS(ROW(),COLUMN($DV18)+MATCH(DA$16,BQ18:BW18,0)+6,1,1),TRUE),0))</f>
        <v>0</v>
      </c>
      <c r="DB18" s="2029">
        <f ca="1">SUM(IFERROR(INDIRECT(ADDRESS(ROW(),COLUMN($DV18)+MATCH(DB$16,BK18:BP18,0),1,1),TRUE),0),IFERROR(INDIRECT(ADDRESS(ROW(),COLUMN($DV18)+MATCH(DB$16,BQ18:BW18,0)+6,1,1),TRUE),0))</f>
        <v>0</v>
      </c>
      <c r="DC18" s="2030">
        <f ca="1">SUM(IFERROR(INDIRECT(ADDRESS(ROW(),COLUMN($DV18)+MATCH(DC$16,BK18:BP18,0),1,1),TRUE),0),IFERROR(INDIRECT(ADDRESS(ROW(),COLUMN($DV18)+MATCH(DC$16,BQ18:BW18,0)+6,1,1),TRUE),0))</f>
        <v>0</v>
      </c>
      <c r="DD18" s="2031">
        <f ca="1">SUM(IFERROR(INDIRECT(ADDRESS(ROW(),COLUMN($DV18)+MATCH(DD$16,BK18:BP18,0),1,1),TRUE),0),IFERROR(INDIRECT(ADDRESS(ROW(),COLUMN($DV18)+MATCH(DD$16,BQ18:BW18,0)+6,1,1),TRUE),0))</f>
        <v>0</v>
      </c>
      <c r="DE18" s="2032">
        <f ca="1">SUM(IFERROR(INDIRECT(ADDRESS(ROW(),COLUMN($DV18)+MATCH(DE$16,BK18:BP18,0),1,1),TRUE),0),IFERROR(INDIRECT(ADDRESS(ROW(),COLUMN($DV18)+MATCH(DE$16,BQ18:BW18,0)+6,1,1),TRUE),0))</f>
        <v>0</v>
      </c>
      <c r="DF18" s="2033">
        <f ca="1">SUM(IFERROR(INDIRECT(ADDRESS(ROW(),COLUMN($DV18)+MATCH(DF$16,BK18:BP18,0),1,1),TRUE),0),IFERROR(INDIRECT(ADDRESS(ROW(),COLUMN($DV18)+MATCH(DF$16,BQ18:BW18,0)+6,1,1),TRUE),0))</f>
        <v>0</v>
      </c>
      <c r="DG18" s="2034">
        <f ca="1">SUM(IFERROR(INDIRECT(ADDRESS(ROW(),COLUMN($DV18)+MATCH(DG$16,BK18:BP18,0),1,1),TRUE),0),IFERROR(INDIRECT(ADDRESS(ROW(),COLUMN($DV18)+MATCH(DG$16,BQ18:BW18,0)+6,1,1),TRUE),0))</f>
        <v>0</v>
      </c>
      <c r="DH18" s="2035">
        <f ca="1">SUM(IFERROR(INDIRECT(ADDRESS(ROW(),COLUMN($DV18)+MATCH(DH$16,BK18:BP18,0),1,1),TRUE),0),IFERROR(INDIRECT(ADDRESS(ROW(),COLUMN($DV18)+MATCH(DH$16,BQ18:BW18,0)+6,1,1),TRUE),0))</f>
        <v>0</v>
      </c>
      <c r="DI18" s="2036">
        <f ca="1">SUM(IFERROR(INDIRECT(ADDRESS(ROW(),COLUMN($DV18)+MATCH(DI$16,BK18:BP18,0),1,1),TRUE),0),IFERROR(INDIRECT(ADDRESS(ROW(),COLUMN($DV18)+MATCH(DI$16,BQ18:BW18,0)+6,1,1),TRUE),0))</f>
        <v>0</v>
      </c>
      <c r="DJ18" s="2037">
        <f ca="1">SUM(IFERROR(INDIRECT(ADDRESS(ROW(),COLUMN($DV18)+MATCH(DJ$16,BK18:BP18,0),1,1),TRUE),0),IFERROR(INDIRECT(ADDRESS(ROW(),COLUMN($DV18)+MATCH(DJ$16,BQ18:BW18,0)+6,1,1),TRUE),0))</f>
        <v>0</v>
      </c>
      <c r="DK18" s="2038">
        <f ca="1">SUM(IFERROR(INDIRECT(ADDRESS(ROW(),COLUMN($DV18)+MATCH(DK$16,BK18:BP18,0),1,1),TRUE),0),IFERROR(INDIRECT(ADDRESS(ROW(),COLUMN($DV18)+MATCH(DK$16,BQ18:BW18,0)+6,1,1),TRUE),0))</f>
        <v>0</v>
      </c>
      <c r="DL18" s="2039">
        <f ca="1">SUM(IFERROR(INDIRECT(ADDRESS(ROW(),COLUMN($DV18)+MATCH(DL$16,BK18:BP18,0),1,1),TRUE),0),IFERROR(INDIRECT(ADDRESS(ROW(),COLUMN($DV18)+MATCH(DL$16,BQ18:BW18,0)+6,1,1),TRUE),0))</f>
        <v>0</v>
      </c>
      <c r="DM18" s="2040">
        <f ca="1">SUM(IFERROR(INDIRECT(ADDRESS(ROW(),COLUMN($DV18)+MATCH(DM$16,BK18:BP18,0),1,1),TRUE),0),IFERROR(INDIRECT(ADDRESS(ROW(),COLUMN($DV18)+MATCH(DM$16,BQ18:BW18,0)+6,1,1),TRUE),0))</f>
        <v>0</v>
      </c>
      <c r="DN18" s="2041">
        <f ca="1">SUM(IFERROR(INDIRECT(ADDRESS(ROW(),COLUMN($DV18)+MATCH(DN$16,BK18:BP18,0),1,1),TRUE),0),IFERROR(INDIRECT(ADDRESS(ROW(),COLUMN($DV18)+MATCH(DN$16,BQ18:BW18,0)+6,1,1),TRUE),0))</f>
        <v>0</v>
      </c>
      <c r="DO18" s="2042">
        <f ca="1">SUM(IFERROR(INDIRECT(ADDRESS(ROW(),COLUMN($DV18)+MATCH(DO$16,BK18:BP18,0),1,1),TRUE),0),IFERROR(INDIRECT(ADDRESS(ROW(),COLUMN($DV18)+MATCH(DO$16,BQ18:BW18,0)+6,1,1),TRUE),0))</f>
        <v>0</v>
      </c>
      <c r="DP18" s="2043">
        <f ca="1">SUM(IFERROR(INDIRECT(ADDRESS(ROW(),COLUMN($DV18)+MATCH(DP$16,BK18:BP18,0),1,1),TRUE),0),IFERROR(INDIRECT(ADDRESS(ROW(),COLUMN($DV18)+MATCH(DP$16,BQ18:BW18,0)+6,1,1),TRUE),0))</f>
        <v>0</v>
      </c>
      <c r="DQ18" s="2044">
        <f ca="1">SUM(IFERROR(INDIRECT(ADDRESS(ROW(),COLUMN($DV18)+MATCH(DQ$16,BK18:BP18,0),1,1),TRUE),0),IFERROR(INDIRECT(ADDRESS(ROW(),COLUMN($DV18)+MATCH(DQ$16,BQ18:BW18,0)+6,1,1),TRUE),0))</f>
        <v>0</v>
      </c>
      <c r="DR18" s="2045">
        <f ca="1">SUM(IFERROR(INDIRECT(ADDRESS(ROW(),COLUMN($DV18)+MATCH(DR$16,BK18:BP18,0),1,1),TRUE),0),IFERROR(INDIRECT(ADDRESS(ROW(),COLUMN($DV18)+MATCH(DR$16,BQ18:BW18,0)+6,1,1),TRUE),0))</f>
        <v>0</v>
      </c>
      <c r="DS18" s="2046">
        <f ca="1">SUM(IFERROR(INDIRECT(ADDRESS(ROW(),COLUMN($DV18)+MATCH(DS$16,BK18:BP18,0),1,1),TRUE),0),IFERROR(INDIRECT(ADDRESS(ROW(),COLUMN($DV18)+MATCH(DS$16,BQ18:BW18,0)+6,1,1),TRUE),0))</f>
        <v>0</v>
      </c>
      <c r="DT18" s="2047">
        <f ca="1">SUM(IFERROR(INDIRECT(ADDRESS(ROW(),COLUMN($DV18)+MATCH(DT$16,BK18:BP18,0),1,1),TRUE),0),IFERROR(INDIRECT(ADDRESS(ROW(),COLUMN($DV18)+MATCH(DT$16,BQ18:BW18,0)+6,1,1),TRUE),0))</f>
        <v>0</v>
      </c>
      <c r="DW18" s="2190" t="str">
        <f si="3" t="shared"/>
        <v/>
      </c>
      <c r="DX18" s="2191" t="str">
        <f si="3" t="shared"/>
        <v/>
      </c>
      <c r="DY18" s="2192" t="str">
        <f si="3" t="shared"/>
        <v/>
      </c>
      <c r="DZ18" s="2193" t="str">
        <f si="3" t="shared"/>
        <v/>
      </c>
      <c r="EA18" s="2194" t="str">
        <f si="3" t="shared"/>
        <v/>
      </c>
      <c r="EB18" s="2195" t="str">
        <f si="3" t="shared"/>
        <v/>
      </c>
      <c r="EC18" s="2215" t="str">
        <f si="4" t="shared"/>
        <v/>
      </c>
      <c r="ED18" s="2216" t="str">
        <f si="4" t="shared"/>
        <v/>
      </c>
      <c r="EE18" s="2217" t="str">
        <f si="4" t="shared"/>
        <v/>
      </c>
      <c r="EF18" s="2218" t="str">
        <f si="4" t="shared"/>
        <v/>
      </c>
      <c r="EG18" s="2219" t="str">
        <f si="4" t="shared"/>
        <v/>
      </c>
      <c r="EH18" s="2220" t="str">
        <f si="4" t="shared"/>
        <v/>
      </c>
      <c r="EI18" s="2221" t="str">
        <f si="4" t="shared"/>
        <v/>
      </c>
      <c r="EM18">
        <v>2</v>
      </c>
      <c r="EN18" s="2239" t="str">
        <f>IF(ISBLANK(CG$2),"",CG$2)</f>
        <v>Yes</v>
      </c>
      <c r="EO18" s="2281" t="str">
        <f>IF(OR(CG$2="J-ML",CG$2="J-S",CG$2="J-Z"),CG$4,"")</f>
        <v/>
      </c>
      <c r="EP18" s="2323" t="str">
        <f>IF(EN$18="","",IF(EN$18="J-ML",1,IF(EN$18="J-S",2,IF(EN$18="J-Z",3,""))))</f>
        <v/>
      </c>
      <c r="EQ18" s="2365">
        <f>IF(OR(EP$18=1,EP$18=2,EP$18=3),CE6,0)</f>
        <v>0</v>
      </c>
    </row>
    <row r="19" spans="1:147" x14ac:dyDescent="0.2">
      <c r="A19" s="1650" t="s">
        <v>88</v>
      </c>
      <c r="B19" s="1651" t="s">
        <v>124</v>
      </c>
      <c r="C19" s="1652" t="s">
        <v>3</v>
      </c>
      <c r="D19">
        <f>VLOOKUP($B19,InputQuantities!$B$15:$R$18,10,FALSE)</f>
        <v>100.38461538461539</v>
      </c>
      <c r="E19">
        <f>VLOOKUP($B19,InputQuantities!$B$15:$R$18,3,FALSE)</f>
        <v>2</v>
      </c>
      <c r="F19">
        <f ca="1">IF(G19&lt;&gt;"X",,G19)</f>
        <v>0</v>
      </c>
      <c r="G19" s="1710">
        <f ca="1">IF(Week2!G19&lt;&gt;"X",IF(ISREF(INDIRECT("MonitoringWeek2!A1")),INDIRECT("MonitoringWeek2!G19")+INDIRECT("MonitoringWeek2!F19"),INDIRECT("Week2!G19")+INDIRECT("Week2!F19")),"X")</f>
        <v>0</v>
      </c>
      <c r="H19">
        <f ca="1">IF(I19&lt;&gt;"X",,I19)</f>
        <v>0</v>
      </c>
      <c r="I19" s="1711">
        <f ca="1">IF(Week2!I19&lt;&gt;"X",IF(ISREF(INDIRECT("MonitoringWeek2!A1")),INDIRECT("MonitoringWeek2!I19")+INDIRECT("MonitoringWeek2!H19"),INDIRECT("Week2!I19")+INDIRECT("Week2!H19")),"X")</f>
        <v>0</v>
      </c>
      <c r="J19">
        <f ca="1">IF(K19&lt;&gt;"X",,K19)</f>
        <v>0</v>
      </c>
      <c r="K19" s="1712">
        <f ca="1">IF(Week2!K19&lt;&gt;"X",IF(ISREF(INDIRECT("MonitoringWeek2!A1")),INDIRECT("MonitoringWeek2!K19")+INDIRECT("MonitoringWeek2!J19"),INDIRECT("Week2!K19")+INDIRECT("Week2!J19")),"X")</f>
        <v>0</v>
      </c>
      <c r="L19">
        <f ca="1">IF(M19&lt;&gt;"X",,M19)</f>
        <v>0</v>
      </c>
      <c r="M19" s="1713">
        <f ca="1">IF(Week2!M19&lt;&gt;"X",IF(ISREF(INDIRECT("MonitoringWeek2!A1")),INDIRECT("MonitoringWeek2!M19")+INDIRECT("MonitoringWeek2!L19"),INDIRECT("Week2!M19")+INDIRECT("Week2!L19")),"X")</f>
        <v>0</v>
      </c>
      <c r="N19">
        <f ca="1">IF(O19&lt;&gt;"X",,O19)</f>
        <v>0</v>
      </c>
      <c r="O19" s="1714">
        <f ca="1">IF(Week2!O19&lt;&gt;"X",IF(ISREF(INDIRECT("MonitoringWeek2!A1")),INDIRECT("MonitoringWeek2!O19")+INDIRECT("MonitoringWeek2!N19"),INDIRECT("Week2!O19")+INDIRECT("Week2!N19")),"X")</f>
        <v>0</v>
      </c>
      <c r="P19">
        <f ca="1">IF(Q19&lt;&gt;"X",,Q19)</f>
        <v>0</v>
      </c>
      <c r="Q19" s="1715">
        <f ca="1">IF(Week2!Q19&lt;&gt;"X",IF(ISREF(INDIRECT("MonitoringWeek2!A1")),INDIRECT("MonitoringWeek2!Q19")+INDIRECT("MonitoringWeek2!P19"),INDIRECT("Week2!Q19")+INDIRECT("Week2!P19")),"X")</f>
        <v>0</v>
      </c>
      <c r="R19">
        <f ca="1">IF(S19&lt;&gt;"X",,S19)</f>
        <v>0</v>
      </c>
      <c r="S19" s="1716">
        <f ca="1">IF(Week2!S19&lt;&gt;"X",IF(ISREF(INDIRECT("MonitoringWeek2!A1")),INDIRECT("MonitoringWeek2!S19")+INDIRECT("MonitoringWeek2!R19"),INDIRECT("Week2!S19")+INDIRECT("Week2!R19")),"X")</f>
        <v>0</v>
      </c>
      <c r="T19">
        <f ca="1">IF(U19&lt;&gt;"X",,U19)</f>
        <v>0</v>
      </c>
      <c r="U19" s="1717">
        <f ca="1">IF(Week2!U19&lt;&gt;"X",IF(ISREF(INDIRECT("MonitoringWeek2!A1")),INDIRECT("MonitoringWeek2!U19")+INDIRECT("MonitoringWeek2!T19"),INDIRECT("Week2!U19")+INDIRECT("Week2!T19")),"X")</f>
        <v>0</v>
      </c>
      <c r="V19">
        <f ca="1">IF(W19&lt;&gt;"X",,W19)</f>
        <v>0</v>
      </c>
      <c r="W19" s="1718">
        <f ca="1">IF(Week2!W19&lt;&gt;"X",IF(ISREF(INDIRECT("MonitoringWeek2!A1")),INDIRECT("MonitoringWeek2!W19")+INDIRECT("MonitoringWeek2!V19"),INDIRECT("Week2!W19")+INDIRECT("Week2!V19")),"X")</f>
        <v>0</v>
      </c>
      <c r="X19">
        <f ca="1">IF(Y19&lt;&gt;"X",,Y19)</f>
        <v>0</v>
      </c>
      <c r="Y19" s="1719">
        <f ca="1">IF(Week2!Y19&lt;&gt;"X",IF(ISREF(INDIRECT("MonitoringWeek2!A1")),INDIRECT("MonitoringWeek2!Y19")+INDIRECT("MonitoringWeek2!X19"),INDIRECT("Week2!Y19")+INDIRECT("Week2!X19")),"X")</f>
        <v>-12</v>
      </c>
      <c r="Z19">
        <f ca="1">IF(AA19&lt;&gt;"X",,AA19)</f>
        <v>0</v>
      </c>
      <c r="AA19" s="1720">
        <f ca="1">IF(Week2!AA19&lt;&gt;"X",IF(ISREF(INDIRECT("MonitoringWeek2!A1")),INDIRECT("MonitoringWeek2!AA19")+INDIRECT("MonitoringWeek2!Z19"),INDIRECT("Week2!AA19")+INDIRECT("Week2!Z19")),"X")</f>
        <v>-12</v>
      </c>
      <c r="AB19">
        <f ca="1">IF(AC19&lt;&gt;"X",,AC19)</f>
        <v>0</v>
      </c>
      <c r="AC19" s="1721">
        <f ca="1">IF(Week2!AC19&lt;&gt;"X",IF(ISREF(INDIRECT("MonitoringWeek2!A1")),INDIRECT("MonitoringWeek2!AC19")+INDIRECT("MonitoringWeek2!AB19"),INDIRECT("Week2!AC19")+INDIRECT("Week2!AB19")),"X")</f>
        <v>-12</v>
      </c>
      <c r="AD19">
        <f ca="1">IF(AE19&lt;&gt;"X",,AE19)</f>
        <v>0</v>
      </c>
      <c r="AE19" s="1722">
        <f ca="1">IF(Week2!AE19&lt;&gt;"X",IF(ISREF(INDIRECT("MonitoringWeek2!A1")),INDIRECT("MonitoringWeek2!AE19")+INDIRECT("MonitoringWeek2!AD19"),INDIRECT("Week2!AE19")+INDIRECT("Week2!AD19")),"X")</f>
        <v>-12</v>
      </c>
      <c r="AF19">
        <f ca="1">IF(AG19&lt;&gt;"X",,AG19)</f>
        <v>0</v>
      </c>
      <c r="AG19" s="1723">
        <f ca="1">IF(Week2!AG19&lt;&gt;"X",IF(ISREF(INDIRECT("MonitoringWeek2!A1")),INDIRECT("MonitoringWeek2!AG19")+INDIRECT("MonitoringWeek2!AF19"),INDIRECT("Week2!AG19")+INDIRECT("Week2!AF19")),"X")</f>
        <v>-12</v>
      </c>
      <c r="AH19">
        <f ca="1">IF(AI19&lt;&gt;"X",,AI19)</f>
        <v>0</v>
      </c>
      <c r="AI19" s="1724">
        <f ca="1">IF(Week2!AI19&lt;&gt;"X",IF(ISREF(INDIRECT("MonitoringWeek2!A1")),INDIRECT("MonitoringWeek2!AI19")+INDIRECT("MonitoringWeek2!AH19"),INDIRECT("Week2!AI19")+INDIRECT("Week2!AH19")),"X")</f>
        <v>-12</v>
      </c>
      <c r="AJ19">
        <f ca="1">IF(AK19&lt;&gt;"X",,AK19)</f>
        <v>0</v>
      </c>
      <c r="AK19" s="1725">
        <f ca="1">IF(Week2!AK19&lt;&gt;"X",IF(ISREF(INDIRECT("MonitoringWeek2!A1")),INDIRECT("MonitoringWeek2!AK19")+INDIRECT("MonitoringWeek2!AJ19"),INDIRECT("Week2!AK19")+INDIRECT("Week2!AJ19")),"X")</f>
        <v>-12</v>
      </c>
      <c r="AL19">
        <f ca="1">IF(AM19&lt;&gt;"X",,AM19)</f>
        <v>0</v>
      </c>
      <c r="AM19" s="1726">
        <f ca="1">IF(Week2!AM19&lt;&gt;"X",IF(ISREF(INDIRECT("MonitoringWeek2!A1")),INDIRECT("MonitoringWeek2!AM19")+INDIRECT("MonitoringWeek2!AL19"),INDIRECT("Week2!AM19")+INDIRECT("Week2!AL19")),"X")</f>
        <v>-12</v>
      </c>
      <c r="AN19">
        <f ca="1">IF(AO19&lt;&gt;"X",,AO19)</f>
        <v>0</v>
      </c>
      <c r="AO19" s="1727">
        <f ca="1">IF(Week2!AO19&lt;&gt;"X",IF(ISREF(INDIRECT("MonitoringWeek2!A1")),INDIRECT("MonitoringWeek2!AO19")+INDIRECT("MonitoringWeek2!AN19"),INDIRECT("Week2!AO19")+INDIRECT("Week2!AN19")),"X")</f>
        <v>-12</v>
      </c>
      <c r="AP19">
        <f ca="1">IF(AQ19&lt;&gt;"X",,AQ19)</f>
        <v>0</v>
      </c>
      <c r="AQ19" s="1728">
        <f ca="1">IF(Week2!AQ19&lt;&gt;"X",IF(ISREF(INDIRECT("MonitoringWeek2!A1")),INDIRECT("MonitoringWeek2!AQ19")+INDIRECT("MonitoringWeek2!AP19"),INDIRECT("Week2!AQ19")+INDIRECT("Week2!AP19")),"X")</f>
        <v>-12</v>
      </c>
      <c r="AR19">
        <f ca="1">IF(AS19&lt;&gt;"X",,AS19)</f>
        <v>0</v>
      </c>
      <c r="AS19" s="1729">
        <f ca="1">IF(Week2!AS19&lt;&gt;"X",IF(ISREF(INDIRECT("MonitoringWeek2!A1")),INDIRECT("MonitoringWeek2!AS19")+INDIRECT("MonitoringWeek2!AR19"),INDIRECT("Week2!AS19")+INDIRECT("Week2!AR19")),"X")</f>
        <v>-12</v>
      </c>
      <c r="AT19">
        <f ca="1">IF(AU19&lt;&gt;"X",,AU19)</f>
        <v>0</v>
      </c>
      <c r="AU19" s="1730">
        <f ca="1">IF(Week2!AU19&lt;&gt;"X",IF(ISREF(INDIRECT("MonitoringWeek2!A1")),INDIRECT("MonitoringWeek2!AU19")+INDIRECT("MonitoringWeek2!AT19"),INDIRECT("Week2!AU19")+INDIRECT("Week2!AT19")),"X")</f>
        <v>-12</v>
      </c>
      <c r="AV19">
        <f ca="1">IF(AW19&lt;&gt;"X",,AW19)</f>
        <v>0</v>
      </c>
      <c r="AW19" s="1731">
        <f ca="1">IF(Week2!AW19&lt;&gt;"X",IF(ISREF(INDIRECT("MonitoringWeek2!A1")),INDIRECT("MonitoringWeek2!AW19")+INDIRECT("MonitoringWeek2!AV19"),INDIRECT("Week2!AW19")+INDIRECT("Week2!AV19")),"X")</f>
        <v>-12</v>
      </c>
      <c r="AX19">
        <f ca="1">IF(AY19&lt;&gt;"X",,AY19)</f>
        <v>0</v>
      </c>
      <c r="AY19" s="1732">
        <f ca="1">IF(Week2!AY19&lt;&gt;"X",IF(ISREF(INDIRECT("MonitoringWeek2!A1")),INDIRECT("MonitoringWeek2!AY19")+INDIRECT("MonitoringWeek2!AX19"),INDIRECT("Week2!AY19")+INDIRECT("Week2!AX19")),"X")</f>
        <v>-12</v>
      </c>
      <c r="AZ19">
        <f ca="1">IF(BA19&lt;&gt;"X",,BA19)</f>
        <v>0</v>
      </c>
      <c r="BA19" s="1733">
        <f ca="1">IF(Week2!BA19&lt;&gt;"X",IF(ISREF(INDIRECT("MonitoringWeek2!A1")),INDIRECT("MonitoringWeek2!BA19")+INDIRECT("MonitoringWeek2!AZ19"),INDIRECT("Week2!BA19")+INDIRECT("Week2!AZ19")),"X")</f>
        <v>-12</v>
      </c>
      <c r="BB19">
        <f ca="1">IF(BC19&lt;&gt;"X",,BC19)</f>
        <v>0</v>
      </c>
      <c r="BC19" s="1734">
        <f ca="1">IF(Week2!BC19&lt;&gt;"X",IF(ISREF(INDIRECT("MonitoringWeek2!A1")),INDIRECT("MonitoringWeek2!BC19")+INDIRECT("MonitoringWeek2!BB19"),INDIRECT("Week2!BC19")+INDIRECT("Week2!BB19")),"X")</f>
        <v>-12</v>
      </c>
      <c r="BD19">
        <f ca="1">IF(BE19&lt;&gt;"X",,BE19)</f>
        <v>0</v>
      </c>
      <c r="BE19" s="1735">
        <f ca="1">IF(Week2!BE19&lt;&gt;"X",IF(ISREF(INDIRECT("MonitoringWeek2!A1")),INDIRECT("MonitoringWeek2!BE19")+INDIRECT("MonitoringWeek2!BD19"),INDIRECT("Week2!BE19")+INDIRECT("Week2!BD19")),"X")</f>
        <v>-12</v>
      </c>
      <c r="BF19">
        <f ca="1">IF(BG19&lt;&gt;"X",,BG19)</f>
        <v>0</v>
      </c>
      <c r="BG19" s="1736">
        <f ca="1">IF(Week2!BG19&lt;&gt;"X",IF(ISREF(INDIRECT("MonitoringWeek2!A1")),INDIRECT("MonitoringWeek2!BG19")+INDIRECT("MonitoringWeek2!BF19"),INDIRECT("Week2!BG19")+INDIRECT("Week2!BF19")),"X")</f>
        <v>-12</v>
      </c>
      <c r="BH19" s="1767">
        <f ca="1">SUMIF(F19:BG19,"&gt;0",F19:BG19)</f>
        <v>0</v>
      </c>
      <c r="BI19" s="1772">
        <f ca="1">ROUNDUP(BJ19/CC$4/E19,0)*E19</f>
        <v>0</v>
      </c>
      <c r="BJ19" s="1777">
        <f ca="1">BH19/D19*E19*CC$4</f>
        <v>0</v>
      </c>
      <c r="BX19" s="1782">
        <f ca="1">IF(BH19&gt;D19,D19,BH19)</f>
        <v>0</v>
      </c>
      <c r="BY19" s="1787">
        <f ca="1">IF(BH19&gt;D19,BH19-BX19,0)</f>
        <v>0</v>
      </c>
      <c r="BZ19" s="1792">
        <f>COUNTIF(BK19:BP19,"?*")</f>
        <v>0</v>
      </c>
      <c r="CA19" s="1797">
        <f>COUNTIF(BQ19:BW19,"?*")</f>
        <v>0</v>
      </c>
      <c r="CF19" s="2048">
        <f ca="1">SUM(IFERROR(INDIRECT(ADDRESS(ROW(),COLUMN($DV19)+MATCH(CF$16,BK19:BP19,0),1,1),TRUE),0),IFERROR(INDIRECT(ADDRESS(ROW(),COLUMN($DV19)+MATCH(CF$16,BQ19:BW19,0)+6,1,1),TRUE),0))</f>
        <v>0</v>
      </c>
      <c r="CG19" s="2049">
        <f ca="1">SUM(IFERROR(INDIRECT(ADDRESS(ROW(),COLUMN($DV19)+MATCH(CG$16,BK19:BP19,0),1,1),TRUE),0),IFERROR(INDIRECT(ADDRESS(ROW(),COLUMN($DV19)+MATCH(CG$16,BQ19:BW19,0)+6,1,1),TRUE),0))</f>
        <v>0</v>
      </c>
      <c r="CH19" s="2050">
        <f ca="1">SUM(IFERROR(INDIRECT(ADDRESS(ROW(),COLUMN($DV19)+MATCH(CH$16,BK19:BP19,0),1,1),TRUE),0),IFERROR(INDIRECT(ADDRESS(ROW(),COLUMN($DV19)+MATCH(CH$16,BQ19:BW19,0)+6,1,1),TRUE),0))</f>
        <v>0</v>
      </c>
      <c r="CI19" s="2051">
        <f ca="1">SUM(IFERROR(INDIRECT(ADDRESS(ROW(),COLUMN($DV19)+MATCH(CI$16,BK19:BP19,0),1,1),TRUE),0),IFERROR(INDIRECT(ADDRESS(ROW(),COLUMN($DV19)+MATCH(CI$16,BQ19:BW19,0)+6,1,1),TRUE),0))</f>
        <v>0</v>
      </c>
      <c r="CJ19" s="2052">
        <f ca="1">SUM(IFERROR(INDIRECT(ADDRESS(ROW(),COLUMN($DV19)+MATCH(CJ$16,BK19:BP19,0),1,1),TRUE),0),IFERROR(INDIRECT(ADDRESS(ROW(),COLUMN($DV19)+MATCH(CJ$16,BQ19:BW19,0)+6,1,1),TRUE),0))</f>
        <v>0</v>
      </c>
      <c r="CK19" s="2053">
        <f ca="1">SUM(IFERROR(INDIRECT(ADDRESS(ROW(),COLUMN($DV19)+MATCH(CK$16,BK19:BP19,0),1,1),TRUE),0),IFERROR(INDIRECT(ADDRESS(ROW(),COLUMN($DV19)+MATCH(CK$16,BQ19:BW19,0)+6,1,1),TRUE),0))</f>
        <v>0</v>
      </c>
      <c r="CL19" s="2054">
        <f ca="1">SUM(IFERROR(INDIRECT(ADDRESS(ROW(),COLUMN($DV19)+MATCH(CL$16,BK19:BP19,0),1,1),TRUE),0),IFERROR(INDIRECT(ADDRESS(ROW(),COLUMN($DV19)+MATCH(CL$16,BQ19:BW19,0)+6,1,1),TRUE),0))</f>
        <v>0</v>
      </c>
      <c r="CM19" s="2055">
        <f ca="1">SUM(IFERROR(INDIRECT(ADDRESS(ROW(),COLUMN($DV19)+MATCH(CM$16,BK19:BP19,0),1,1),TRUE),0),IFERROR(INDIRECT(ADDRESS(ROW(),COLUMN($DV19)+MATCH(CM$16,BQ19:BW19,0)+6,1,1),TRUE),0))</f>
        <v>0</v>
      </c>
      <c r="CN19" s="2056">
        <f ca="1">SUM(IFERROR(INDIRECT(ADDRESS(ROW(),COLUMN($DV19)+MATCH(CN$16,BK19:BP19,0),1,1),TRUE),0),IFERROR(INDIRECT(ADDRESS(ROW(),COLUMN($DV19)+MATCH(CN$16,BQ19:BW19,0)+6,1,1),TRUE),0))</f>
        <v>0</v>
      </c>
      <c r="CO19" s="2057">
        <f ca="1">SUM(IFERROR(INDIRECT(ADDRESS(ROW(),COLUMN($DV19)+MATCH(CO$16,BK19:BP19,0),1,1),TRUE),0),IFERROR(INDIRECT(ADDRESS(ROW(),COLUMN($DV19)+MATCH(CO$16,BQ19:BW19,0)+6,1,1),TRUE),0))</f>
        <v>0</v>
      </c>
      <c r="CP19" s="2058">
        <f ca="1">SUM(IFERROR(INDIRECT(ADDRESS(ROW(),COLUMN($DV19)+MATCH(CP$16,BK19:BP19,0),1,1),TRUE),0),IFERROR(INDIRECT(ADDRESS(ROW(),COLUMN($DV19)+MATCH(CP$16,BQ19:BW19,0)+6,1,1),TRUE),0))</f>
        <v>0</v>
      </c>
      <c r="CQ19" s="2059">
        <f ca="1">SUM(IFERROR(INDIRECT(ADDRESS(ROW(),COLUMN($DV19)+MATCH(CQ$16,BK19:BP19,0),1,1),TRUE),0),IFERROR(INDIRECT(ADDRESS(ROW(),COLUMN($DV19)+MATCH(CQ$16,BQ19:BW19,0)+6,1,1),TRUE),0))</f>
        <v>0</v>
      </c>
      <c r="CR19" s="2060">
        <f ca="1">SUM(IFERROR(INDIRECT(ADDRESS(ROW(),COLUMN($DV19)+MATCH(CR$16,BK19:BP19,0),1,1),TRUE),0),IFERROR(INDIRECT(ADDRESS(ROW(),COLUMN($DV19)+MATCH(CR$16,BQ19:BW19,0)+6,1,1),TRUE),0))</f>
        <v>0</v>
      </c>
      <c r="CS19" s="2061">
        <f ca="1">SUM(IFERROR(INDIRECT(ADDRESS(ROW(),COLUMN($DV19)+MATCH(CS$16,BK19:BP19,0),1,1),TRUE),0),IFERROR(INDIRECT(ADDRESS(ROW(),COLUMN($DV19)+MATCH(CS$16,BQ19:BW19,0)+6,1,1),TRUE),0))</f>
        <v>0</v>
      </c>
      <c r="CT19" s="2062">
        <f ca="1">SUM(IFERROR(INDIRECT(ADDRESS(ROW(),COLUMN($DV19)+MATCH(CT$16,BK19:BP19,0),1,1),TRUE),0),IFERROR(INDIRECT(ADDRESS(ROW(),COLUMN($DV19)+MATCH(CT$16,BQ19:BW19,0)+6,1,1),TRUE),0))</f>
        <v>0</v>
      </c>
      <c r="CU19" s="2063">
        <f ca="1">SUM(IFERROR(INDIRECT(ADDRESS(ROW(),COLUMN($DV19)+MATCH(CU$16,BK19:BP19,0),1,1),TRUE),0),IFERROR(INDIRECT(ADDRESS(ROW(),COLUMN($DV19)+MATCH(CU$16,BQ19:BW19,0)+6,1,1),TRUE),0))</f>
        <v>0</v>
      </c>
      <c r="CV19" s="2064">
        <f ca="1">SUM(IFERROR(INDIRECT(ADDRESS(ROW(),COLUMN($DV19)+MATCH(CV$16,BK19:BP19,0),1,1),TRUE),0),IFERROR(INDIRECT(ADDRESS(ROW(),COLUMN($DV19)+MATCH(CV$16,BQ19:BW19,0)+6,1,1),TRUE),0))</f>
        <v>0</v>
      </c>
      <c r="CW19" s="2065">
        <f ca="1">SUM(IFERROR(INDIRECT(ADDRESS(ROW(),COLUMN($DV19)+MATCH(CW$16,BK19:BP19,0),1,1),TRUE),0),IFERROR(INDIRECT(ADDRESS(ROW(),COLUMN($DV19)+MATCH(CW$16,BQ19:BW19,0)+6,1,1),TRUE),0))</f>
        <v>0</v>
      </c>
      <c r="CX19" s="2066">
        <f ca="1">SUM(IFERROR(INDIRECT(ADDRESS(ROW(),COLUMN($DV19)+MATCH(CX$16,BK19:BP19,0),1,1),TRUE),0),IFERROR(INDIRECT(ADDRESS(ROW(),COLUMN($DV19)+MATCH(CX$16,BQ19:BW19,0)+6,1,1),TRUE),0))</f>
        <v>0</v>
      </c>
      <c r="CY19" s="2067">
        <f ca="1">SUM(IFERROR(INDIRECT(ADDRESS(ROW(),COLUMN($DV19)+MATCH(CY$16,BK19:BP19,0),1,1),TRUE),0),IFERROR(INDIRECT(ADDRESS(ROW(),COLUMN($DV19)+MATCH(CY$16,BQ19:BW19,0)+6,1,1),TRUE),0))</f>
        <v>0</v>
      </c>
      <c r="CZ19" s="2068">
        <f ca="1">SUM(IFERROR(INDIRECT(ADDRESS(ROW(),COLUMN($DV19)+MATCH(CZ$16,BK19:BP19,0),1,1),TRUE),0),IFERROR(INDIRECT(ADDRESS(ROW(),COLUMN($DV19)+MATCH(CZ$16,BQ19:BW19,0)+6,1,1),TRUE),0))</f>
        <v>0</v>
      </c>
      <c r="DA19" s="2069">
        <f ca="1">SUM(IFERROR(INDIRECT(ADDRESS(ROW(),COLUMN($DV19)+MATCH(DA$16,BK19:BP19,0),1,1),TRUE),0),IFERROR(INDIRECT(ADDRESS(ROW(),COLUMN($DV19)+MATCH(DA$16,BQ19:BW19,0)+6,1,1),TRUE),0))</f>
        <v>0</v>
      </c>
      <c r="DB19" s="2070">
        <f ca="1">SUM(IFERROR(INDIRECT(ADDRESS(ROW(),COLUMN($DV19)+MATCH(DB$16,BK19:BP19,0),1,1),TRUE),0),IFERROR(INDIRECT(ADDRESS(ROW(),COLUMN($DV19)+MATCH(DB$16,BQ19:BW19,0)+6,1,1),TRUE),0))</f>
        <v>0</v>
      </c>
      <c r="DC19" s="2071">
        <f ca="1">SUM(IFERROR(INDIRECT(ADDRESS(ROW(),COLUMN($DV19)+MATCH(DC$16,BK19:BP19,0),1,1),TRUE),0),IFERROR(INDIRECT(ADDRESS(ROW(),COLUMN($DV19)+MATCH(DC$16,BQ19:BW19,0)+6,1,1),TRUE),0))</f>
        <v>0</v>
      </c>
      <c r="DD19" s="2072">
        <f ca="1">SUM(IFERROR(INDIRECT(ADDRESS(ROW(),COLUMN($DV19)+MATCH(DD$16,BK19:BP19,0),1,1),TRUE),0),IFERROR(INDIRECT(ADDRESS(ROW(),COLUMN($DV19)+MATCH(DD$16,BQ19:BW19,0)+6,1,1),TRUE),0))</f>
        <v>0</v>
      </c>
      <c r="DE19" s="2073">
        <f ca="1">SUM(IFERROR(INDIRECT(ADDRESS(ROW(),COLUMN($DV19)+MATCH(DE$16,BK19:BP19,0),1,1),TRUE),0),IFERROR(INDIRECT(ADDRESS(ROW(),COLUMN($DV19)+MATCH(DE$16,BQ19:BW19,0)+6,1,1),TRUE),0))</f>
        <v>0</v>
      </c>
      <c r="DF19" s="2074">
        <f ca="1">SUM(IFERROR(INDIRECT(ADDRESS(ROW(),COLUMN($DV19)+MATCH(DF$16,BK19:BP19,0),1,1),TRUE),0),IFERROR(INDIRECT(ADDRESS(ROW(),COLUMN($DV19)+MATCH(DF$16,BQ19:BW19,0)+6,1,1),TRUE),0))</f>
        <v>0</v>
      </c>
      <c r="DG19" s="2075">
        <f ca="1">SUM(IFERROR(INDIRECT(ADDRESS(ROW(),COLUMN($DV19)+MATCH(DG$16,BK19:BP19,0),1,1),TRUE),0),IFERROR(INDIRECT(ADDRESS(ROW(),COLUMN($DV19)+MATCH(DG$16,BQ19:BW19,0)+6,1,1),TRUE),0))</f>
        <v>0</v>
      </c>
      <c r="DH19" s="2076">
        <f ca="1">SUM(IFERROR(INDIRECT(ADDRESS(ROW(),COLUMN($DV19)+MATCH(DH$16,BK19:BP19,0),1,1),TRUE),0),IFERROR(INDIRECT(ADDRESS(ROW(),COLUMN($DV19)+MATCH(DH$16,BQ19:BW19,0)+6,1,1),TRUE),0))</f>
        <v>0</v>
      </c>
      <c r="DI19" s="2077">
        <f ca="1">SUM(IFERROR(INDIRECT(ADDRESS(ROW(),COLUMN($DV19)+MATCH(DI$16,BK19:BP19,0),1,1),TRUE),0),IFERROR(INDIRECT(ADDRESS(ROW(),COLUMN($DV19)+MATCH(DI$16,BQ19:BW19,0)+6,1,1),TRUE),0))</f>
        <v>0</v>
      </c>
      <c r="DJ19" s="2078">
        <f ca="1">SUM(IFERROR(INDIRECT(ADDRESS(ROW(),COLUMN($DV19)+MATCH(DJ$16,BK19:BP19,0),1,1),TRUE),0),IFERROR(INDIRECT(ADDRESS(ROW(),COLUMN($DV19)+MATCH(DJ$16,BQ19:BW19,0)+6,1,1),TRUE),0))</f>
        <v>0</v>
      </c>
      <c r="DK19" s="2079">
        <f ca="1">SUM(IFERROR(INDIRECT(ADDRESS(ROW(),COLUMN($DV19)+MATCH(DK$16,BK19:BP19,0),1,1),TRUE),0),IFERROR(INDIRECT(ADDRESS(ROW(),COLUMN($DV19)+MATCH(DK$16,BQ19:BW19,0)+6,1,1),TRUE),0))</f>
        <v>0</v>
      </c>
      <c r="DL19" s="2080">
        <f ca="1">SUM(IFERROR(INDIRECT(ADDRESS(ROW(),COLUMN($DV19)+MATCH(DL$16,BK19:BP19,0),1,1),TRUE),0),IFERROR(INDIRECT(ADDRESS(ROW(),COLUMN($DV19)+MATCH(DL$16,BQ19:BW19,0)+6,1,1),TRUE),0))</f>
        <v>0</v>
      </c>
      <c r="DM19" s="2081">
        <f ca="1">SUM(IFERROR(INDIRECT(ADDRESS(ROW(),COLUMN($DV19)+MATCH(DM$16,BK19:BP19,0),1,1),TRUE),0),IFERROR(INDIRECT(ADDRESS(ROW(),COLUMN($DV19)+MATCH(DM$16,BQ19:BW19,0)+6,1,1),TRUE),0))</f>
        <v>0</v>
      </c>
      <c r="DN19" s="2082">
        <f ca="1">SUM(IFERROR(INDIRECT(ADDRESS(ROW(),COLUMN($DV19)+MATCH(DN$16,BK19:BP19,0),1,1),TRUE),0),IFERROR(INDIRECT(ADDRESS(ROW(),COLUMN($DV19)+MATCH(DN$16,BQ19:BW19,0)+6,1,1),TRUE),0))</f>
        <v>0</v>
      </c>
      <c r="DO19" s="2083">
        <f ca="1">SUM(IFERROR(INDIRECT(ADDRESS(ROW(),COLUMN($DV19)+MATCH(DO$16,BK19:BP19,0),1,1),TRUE),0),IFERROR(INDIRECT(ADDRESS(ROW(),COLUMN($DV19)+MATCH(DO$16,BQ19:BW19,0)+6,1,1),TRUE),0))</f>
        <v>0</v>
      </c>
      <c r="DP19" s="2084">
        <f ca="1">SUM(IFERROR(INDIRECT(ADDRESS(ROW(),COLUMN($DV19)+MATCH(DP$16,BK19:BP19,0),1,1),TRUE),0),IFERROR(INDIRECT(ADDRESS(ROW(),COLUMN($DV19)+MATCH(DP$16,BQ19:BW19,0)+6,1,1),TRUE),0))</f>
        <v>0</v>
      </c>
      <c r="DQ19" s="2085">
        <f ca="1">SUM(IFERROR(INDIRECT(ADDRESS(ROW(),COLUMN($DV19)+MATCH(DQ$16,BK19:BP19,0),1,1),TRUE),0),IFERROR(INDIRECT(ADDRESS(ROW(),COLUMN($DV19)+MATCH(DQ$16,BQ19:BW19,0)+6,1,1),TRUE),0))</f>
        <v>0</v>
      </c>
      <c r="DR19" s="2086">
        <f ca="1">SUM(IFERROR(INDIRECT(ADDRESS(ROW(),COLUMN($DV19)+MATCH(DR$16,BK19:BP19,0),1,1),TRUE),0),IFERROR(INDIRECT(ADDRESS(ROW(),COLUMN($DV19)+MATCH(DR$16,BQ19:BW19,0)+6,1,1),TRUE),0))</f>
        <v>0</v>
      </c>
      <c r="DS19" s="2087">
        <f ca="1">SUM(IFERROR(INDIRECT(ADDRESS(ROW(),COLUMN($DV19)+MATCH(DS$16,BK19:BP19,0),1,1),TRUE),0),IFERROR(INDIRECT(ADDRESS(ROW(),COLUMN($DV19)+MATCH(DS$16,BQ19:BW19,0)+6,1,1),TRUE),0))</f>
        <v>0</v>
      </c>
      <c r="DT19" s="2088">
        <f ca="1">SUM(IFERROR(INDIRECT(ADDRESS(ROW(),COLUMN($DV19)+MATCH(DT$16,BK19:BP19,0),1,1),TRUE),0),IFERROR(INDIRECT(ADDRESS(ROW(),COLUMN($DV19)+MATCH(DT$16,BQ19:BW19,0)+6,1,1),TRUE),0))</f>
        <v>0</v>
      </c>
      <c r="DW19" s="2196" t="str">
        <f si="3" t="shared"/>
        <v/>
      </c>
      <c r="DX19" s="2197" t="str">
        <f si="3" t="shared"/>
        <v/>
      </c>
      <c r="DY19" s="2198" t="str">
        <f si="3" t="shared"/>
        <v/>
      </c>
      <c r="DZ19" s="2199" t="str">
        <f si="3" t="shared"/>
        <v/>
      </c>
      <c r="EA19" s="2200" t="str">
        <f si="3" t="shared"/>
        <v/>
      </c>
      <c r="EB19" s="2201" t="str">
        <f si="3" t="shared"/>
        <v/>
      </c>
      <c r="EC19" s="2222" t="str">
        <f si="4" t="shared"/>
        <v/>
      </c>
      <c r="ED19" s="2223" t="str">
        <f si="4" t="shared"/>
        <v/>
      </c>
      <c r="EE19" s="2224" t="str">
        <f si="4" t="shared"/>
        <v/>
      </c>
      <c r="EF19" s="2225" t="str">
        <f si="4" t="shared"/>
        <v/>
      </c>
      <c r="EG19" s="2226" t="str">
        <f si="4" t="shared"/>
        <v/>
      </c>
      <c r="EH19" s="2227" t="str">
        <f si="4" t="shared"/>
        <v/>
      </c>
      <c r="EI19" s="2228" t="str">
        <f si="4" t="shared"/>
        <v/>
      </c>
      <c r="EM19">
        <v>3</v>
      </c>
      <c r="EN19" s="2240" t="str">
        <f>IF(ISBLANK(CH$2),"",CH$2)</f>
        <v>Yes</v>
      </c>
      <c r="EO19" s="2282" t="str">
        <f>IF(OR(CH$2="J-ML",CH$2="J-S",CH$2="J-Z"),CH$4,"")</f>
        <v/>
      </c>
      <c r="EP19" s="2324" t="str">
        <f>IF(EN$19="","",IF(EN$19="J-ML",1,IF(EN$19="J-S",2,IF(EN$19="J-Z",3,""))))</f>
        <v/>
      </c>
      <c r="EQ19" s="2366">
        <f>IF(OR(EP$19=1,EP$19=2,EP$19=3),CE6,0)</f>
        <v>0</v>
      </c>
    </row>
    <row r="20" spans="1:147" x14ac:dyDescent="0.2">
      <c r="A20" s="1653" t="s">
        <v>88</v>
      </c>
      <c r="B20" s="1654" t="s">
        <v>125</v>
      </c>
      <c r="C20" s="1655" t="s">
        <v>102</v>
      </c>
      <c r="D20">
        <f>VLOOKUP($B20,InputQuantities!$B$15:$R$18,10,FALSE)</f>
        <v>81.5625</v>
      </c>
      <c r="E20">
        <f>VLOOKUP($B20,InputQuantities!$B$15:$R$18,3,FALSE)</f>
        <v>2</v>
      </c>
      <c r="F20">
        <f ca="1">IF(G20&lt;&gt;"X",,G20)</f>
        <v>0</v>
      </c>
      <c r="G20" s="1737">
        <f ca="1">IF(Week2!G20&lt;&gt;"X",IF(ISREF(INDIRECT("MonitoringWeek2!A1")),INDIRECT("MonitoringWeek2!G20")+INDIRECT("MonitoringWeek2!F20"),INDIRECT("Week2!G20")+INDIRECT("Week2!F20")),"X")</f>
        <v>0</v>
      </c>
      <c r="H20">
        <f ca="1">IF(I20&lt;&gt;"X",,I20)</f>
        <v>0</v>
      </c>
      <c r="I20" s="1738">
        <f ca="1">IF(Week2!I20&lt;&gt;"X",IF(ISREF(INDIRECT("MonitoringWeek2!A1")),INDIRECT("MonitoringWeek2!I20")+INDIRECT("MonitoringWeek2!H20"),INDIRECT("Week2!I20")+INDIRECT("Week2!H20")),"X")</f>
        <v>0</v>
      </c>
      <c r="J20">
        <f ca="1">IF(K20&lt;&gt;"X",,K20)</f>
        <v>0</v>
      </c>
      <c r="K20" s="1739">
        <f ca="1">IF(Week2!K20&lt;&gt;"X",IF(ISREF(INDIRECT("MonitoringWeek2!A1")),INDIRECT("MonitoringWeek2!K20")+INDIRECT("MonitoringWeek2!J20"),INDIRECT("Week2!K20")+INDIRECT("Week2!J20")),"X")</f>
        <v>0</v>
      </c>
      <c r="L20">
        <f ca="1">IF(M20&lt;&gt;"X",,M20)</f>
        <v>0</v>
      </c>
      <c r="M20" s="1740">
        <f ca="1">IF(Week2!M20&lt;&gt;"X",IF(ISREF(INDIRECT("MonitoringWeek2!A1")),INDIRECT("MonitoringWeek2!M20")+INDIRECT("MonitoringWeek2!L20"),INDIRECT("Week2!M20")+INDIRECT("Week2!L20")),"X")</f>
        <v>0</v>
      </c>
      <c r="N20">
        <f ca="1">IF(O20&lt;&gt;"X",,O20)</f>
        <v>0</v>
      </c>
      <c r="O20" s="1741">
        <f ca="1">IF(Week2!O20&lt;&gt;"X",IF(ISREF(INDIRECT("MonitoringWeek2!A1")),INDIRECT("MonitoringWeek2!O20")+INDIRECT("MonitoringWeek2!N20"),INDIRECT("Week2!O20")+INDIRECT("Week2!N20")),"X")</f>
        <v>0</v>
      </c>
      <c r="P20">
        <f ca="1">IF(Q20&lt;&gt;"X",,Q20)</f>
        <v>0</v>
      </c>
      <c r="Q20" s="1742">
        <f ca="1">IF(Week2!Q20&lt;&gt;"X",IF(ISREF(INDIRECT("MonitoringWeek2!A1")),INDIRECT("MonitoringWeek2!Q20")+INDIRECT("MonitoringWeek2!P20"),INDIRECT("Week2!Q20")+INDIRECT("Week2!P20")),"X")</f>
        <v>0</v>
      </c>
      <c r="R20">
        <f ca="1">IF(S20&lt;&gt;"X",,S20)</f>
        <v>0</v>
      </c>
      <c r="S20" s="1743">
        <f ca="1">IF(Week2!S20&lt;&gt;"X",IF(ISREF(INDIRECT("MonitoringWeek2!A1")),INDIRECT("MonitoringWeek2!S20")+INDIRECT("MonitoringWeek2!R20"),INDIRECT("Week2!S20")+INDIRECT("Week2!R20")),"X")</f>
        <v>0</v>
      </c>
      <c r="T20">
        <f ca="1">IF(U20&lt;&gt;"X",,U20)</f>
        <v>0</v>
      </c>
      <c r="U20" s="1744">
        <f ca="1">IF(Week2!U20&lt;&gt;"X",IF(ISREF(INDIRECT("MonitoringWeek2!A1")),INDIRECT("MonitoringWeek2!U20")+INDIRECT("MonitoringWeek2!T20"),INDIRECT("Week2!U20")+INDIRECT("Week2!T20")),"X")</f>
        <v>0</v>
      </c>
      <c r="V20">
        <f ca="1">IF(W20&lt;&gt;"X",,W20)</f>
        <v>0</v>
      </c>
      <c r="W20" s="1745">
        <f ca="1">IF(Week2!W20&lt;&gt;"X",IF(ISREF(INDIRECT("MonitoringWeek2!A1")),INDIRECT("MonitoringWeek2!W20")+INDIRECT("MonitoringWeek2!V20"),INDIRECT("Week2!W20")+INDIRECT("Week2!V20")),"X")</f>
        <v>0</v>
      </c>
      <c r="X20">
        <f ca="1">IF(Y20&lt;&gt;"X",,Y20)</f>
        <v>0</v>
      </c>
      <c r="Y20" s="1746">
        <f ca="1">IF(Week2!Y20&lt;&gt;"X",IF(ISREF(INDIRECT("MonitoringWeek2!A1")),INDIRECT("MonitoringWeek2!Y20")+INDIRECT("MonitoringWeek2!X20"),INDIRECT("Week2!Y20")+INDIRECT("Week2!X20")),"X")</f>
        <v>-12</v>
      </c>
      <c r="Z20">
        <f ca="1">IF(AA20&lt;&gt;"X",,AA20)</f>
        <v>0</v>
      </c>
      <c r="AA20" s="1747">
        <f ca="1">IF(Week2!AA20&lt;&gt;"X",IF(ISREF(INDIRECT("MonitoringWeek2!A1")),INDIRECT("MonitoringWeek2!AA20")+INDIRECT("MonitoringWeek2!Z20"),INDIRECT("Week2!AA20")+INDIRECT("Week2!Z20")),"X")</f>
        <v>-12</v>
      </c>
      <c r="AB20">
        <f ca="1">IF(AC20&lt;&gt;"X",,AC20)</f>
        <v>0</v>
      </c>
      <c r="AC20" s="1748">
        <f ca="1">IF(Week2!AC20&lt;&gt;"X",IF(ISREF(INDIRECT("MonitoringWeek2!A1")),INDIRECT("MonitoringWeek2!AC20")+INDIRECT("MonitoringWeek2!AB20"),INDIRECT("Week2!AC20")+INDIRECT("Week2!AB20")),"X")</f>
        <v>-12</v>
      </c>
      <c r="AD20">
        <f ca="1">IF(AE20&lt;&gt;"X",,AE20)</f>
        <v>0</v>
      </c>
      <c r="AE20" s="1749">
        <f ca="1">IF(Week2!AE20&lt;&gt;"X",IF(ISREF(INDIRECT("MonitoringWeek2!A1")),INDIRECT("MonitoringWeek2!AE20")+INDIRECT("MonitoringWeek2!AD20"),INDIRECT("Week2!AE20")+INDIRECT("Week2!AD20")),"X")</f>
        <v>-12</v>
      </c>
      <c r="AF20">
        <f ca="1">IF(AG20&lt;&gt;"X",,AG20)</f>
        <v>0</v>
      </c>
      <c r="AG20" s="1750">
        <f ca="1">IF(Week2!AG20&lt;&gt;"X",IF(ISREF(INDIRECT("MonitoringWeek2!A1")),INDIRECT("MonitoringWeek2!AG20")+INDIRECT("MonitoringWeek2!AF20"),INDIRECT("Week2!AG20")+INDIRECT("Week2!AF20")),"X")</f>
        <v>-12</v>
      </c>
      <c r="AH20">
        <f ca="1">IF(AI20&lt;&gt;"X",,AI20)</f>
        <v>0</v>
      </c>
      <c r="AI20" s="1751">
        <f ca="1">IF(Week2!AI20&lt;&gt;"X",IF(ISREF(INDIRECT("MonitoringWeek2!A1")),INDIRECT("MonitoringWeek2!AI20")+INDIRECT("MonitoringWeek2!AH20"),INDIRECT("Week2!AI20")+INDIRECT("Week2!AH20")),"X")</f>
        <v>-12</v>
      </c>
      <c r="AJ20">
        <f ca="1">IF(AK20&lt;&gt;"X",,AK20)</f>
        <v>0</v>
      </c>
      <c r="AK20" s="1752">
        <f ca="1">IF(Week2!AK20&lt;&gt;"X",IF(ISREF(INDIRECT("MonitoringWeek2!A1")),INDIRECT("MonitoringWeek2!AK20")+INDIRECT("MonitoringWeek2!AJ20"),INDIRECT("Week2!AK20")+INDIRECT("Week2!AJ20")),"X")</f>
        <v>-12</v>
      </c>
      <c r="AL20">
        <f ca="1">IF(AM20&lt;&gt;"X",,AM20)</f>
        <v>0</v>
      </c>
      <c r="AM20" s="1753">
        <f ca="1">IF(Week2!AM20&lt;&gt;"X",IF(ISREF(INDIRECT("MonitoringWeek2!A1")),INDIRECT("MonitoringWeek2!AM20")+INDIRECT("MonitoringWeek2!AL20"),INDIRECT("Week2!AM20")+INDIRECT("Week2!AL20")),"X")</f>
        <v>-12</v>
      </c>
      <c r="AN20">
        <f ca="1">IF(AO20&lt;&gt;"X",,AO20)</f>
        <v>0</v>
      </c>
      <c r="AO20" s="1754">
        <f ca="1">IF(Week2!AO20&lt;&gt;"X",IF(ISREF(INDIRECT("MonitoringWeek2!A1")),INDIRECT("MonitoringWeek2!AO20")+INDIRECT("MonitoringWeek2!AN20"),INDIRECT("Week2!AO20")+INDIRECT("Week2!AN20")),"X")</f>
        <v>-12</v>
      </c>
      <c r="AP20">
        <f ca="1">IF(AQ20&lt;&gt;"X",,AQ20)</f>
        <v>0</v>
      </c>
      <c r="AQ20" s="1755">
        <f ca="1">IF(Week2!AQ20&lt;&gt;"X",IF(ISREF(INDIRECT("MonitoringWeek2!A1")),INDIRECT("MonitoringWeek2!AQ20")+INDIRECT("MonitoringWeek2!AP20"),INDIRECT("Week2!AQ20")+INDIRECT("Week2!AP20")),"X")</f>
        <v>-12</v>
      </c>
      <c r="AR20">
        <f ca="1">IF(AS20&lt;&gt;"X",,AS20)</f>
        <v>0</v>
      </c>
      <c r="AS20" s="1756">
        <f ca="1">IF(Week2!AS20&lt;&gt;"X",IF(ISREF(INDIRECT("MonitoringWeek2!A1")),INDIRECT("MonitoringWeek2!AS20")+INDIRECT("MonitoringWeek2!AR20"),INDIRECT("Week2!AS20")+INDIRECT("Week2!AR20")),"X")</f>
        <v>-12</v>
      </c>
      <c r="AT20">
        <f ca="1">IF(AU20&lt;&gt;"X",,AU20)</f>
        <v>0</v>
      </c>
      <c r="AU20" s="1757">
        <f ca="1">IF(Week2!AU20&lt;&gt;"X",IF(ISREF(INDIRECT("MonitoringWeek2!A1")),INDIRECT("MonitoringWeek2!AU20")+INDIRECT("MonitoringWeek2!AT20"),INDIRECT("Week2!AU20")+INDIRECT("Week2!AT20")),"X")</f>
        <v>-12</v>
      </c>
      <c r="AV20">
        <f ca="1">IF(AW20&lt;&gt;"X",,AW20)</f>
        <v>0</v>
      </c>
      <c r="AW20" s="1758">
        <f ca="1">IF(Week2!AW20&lt;&gt;"X",IF(ISREF(INDIRECT("MonitoringWeek2!A1")),INDIRECT("MonitoringWeek2!AW20")+INDIRECT("MonitoringWeek2!AV20"),INDIRECT("Week2!AW20")+INDIRECT("Week2!AV20")),"X")</f>
        <v>-12</v>
      </c>
      <c r="AX20">
        <f ca="1">IF(AY20&lt;&gt;"X",,AY20)</f>
        <v>0</v>
      </c>
      <c r="AY20" s="1759">
        <f ca="1">IF(Week2!AY20&lt;&gt;"X",IF(ISREF(INDIRECT("MonitoringWeek2!A1")),INDIRECT("MonitoringWeek2!AY20")+INDIRECT("MonitoringWeek2!AX20"),INDIRECT("Week2!AY20")+INDIRECT("Week2!AX20")),"X")</f>
        <v>-12</v>
      </c>
      <c r="AZ20">
        <f ca="1">IF(BA20&lt;&gt;"X",,BA20)</f>
        <v>0</v>
      </c>
      <c r="BA20" s="1760">
        <f ca="1">IF(Week2!BA20&lt;&gt;"X",IF(ISREF(INDIRECT("MonitoringWeek2!A1")),INDIRECT("MonitoringWeek2!BA20")+INDIRECT("MonitoringWeek2!AZ20"),INDIRECT("Week2!BA20")+INDIRECT("Week2!AZ20")),"X")</f>
        <v>-12</v>
      </c>
      <c r="BB20">
        <f ca="1">IF(BC20&lt;&gt;"X",,BC20)</f>
        <v>0</v>
      </c>
      <c r="BC20" s="1761">
        <f ca="1">IF(Week2!BC20&lt;&gt;"X",IF(ISREF(INDIRECT("MonitoringWeek2!A1")),INDIRECT("MonitoringWeek2!BC20")+INDIRECT("MonitoringWeek2!BB20"),INDIRECT("Week2!BC20")+INDIRECT("Week2!BB20")),"X")</f>
        <v>-12</v>
      </c>
      <c r="BD20">
        <f ca="1">IF(BE20&lt;&gt;"X",,BE20)</f>
        <v>0</v>
      </c>
      <c r="BE20" s="1762">
        <f ca="1">IF(Week2!BE20&lt;&gt;"X",IF(ISREF(INDIRECT("MonitoringWeek2!A1")),INDIRECT("MonitoringWeek2!BE20")+INDIRECT("MonitoringWeek2!BD20"),INDIRECT("Week2!BE20")+INDIRECT("Week2!BD20")),"X")</f>
        <v>-12</v>
      </c>
      <c r="BF20">
        <f ca="1">IF(BG20&lt;&gt;"X",,BG20)</f>
        <v>0</v>
      </c>
      <c r="BG20" s="1763">
        <f ca="1">IF(Week2!BG20&lt;&gt;"X",IF(ISREF(INDIRECT("MonitoringWeek2!A1")),INDIRECT("MonitoringWeek2!BG20")+INDIRECT("MonitoringWeek2!BF20"),INDIRECT("Week2!BG20")+INDIRECT("Week2!BF20")),"X")</f>
        <v>-12</v>
      </c>
      <c r="BH20" s="1768">
        <f ca="1">SUMIF(F20:BG20,"&gt;0",F20:BG20)</f>
        <v>0</v>
      </c>
      <c r="BI20" s="1773">
        <f ca="1">ROUNDUP(BJ20/CC$4/E20,0)*E20</f>
        <v>0</v>
      </c>
      <c r="BJ20" s="1778">
        <f ca="1">BH20/D20*E20*CC$4</f>
        <v>0</v>
      </c>
      <c r="BX20" s="1783">
        <f ca="1">IF(BH20&gt;D20,D20,BH20)</f>
        <v>0</v>
      </c>
      <c r="BY20" s="1788">
        <f ca="1">IF(BH20&gt;D20,BH20-BX20,0)</f>
        <v>0</v>
      </c>
      <c r="BZ20" s="1793">
        <f>COUNTIF(BK20:BP20,"?*")</f>
        <v>0</v>
      </c>
      <c r="CA20" s="1798">
        <f>COUNTIF(BQ20:BW20,"?*")</f>
        <v>0</v>
      </c>
      <c r="CF20" s="2089">
        <f ca="1">SUM(IFERROR(INDIRECT(ADDRESS(ROW(),COLUMN($DV20)+MATCH(CF$16,BK20:BP20,0),1,1),TRUE),0),IFERROR(INDIRECT(ADDRESS(ROW(),COLUMN($DV20)+MATCH(CF$16,BQ20:BW20,0)+6,1,1),TRUE),0))</f>
        <v>0</v>
      </c>
      <c r="CG20" s="2090">
        <f ca="1">SUM(IFERROR(INDIRECT(ADDRESS(ROW(),COLUMN($DV20)+MATCH(CG$16,BK20:BP20,0),1,1),TRUE),0),IFERROR(INDIRECT(ADDRESS(ROW(),COLUMN($DV20)+MATCH(CG$16,BQ20:BW20,0)+6,1,1),TRUE),0))</f>
        <v>0</v>
      </c>
      <c r="CH20" s="2091">
        <f ca="1">SUM(IFERROR(INDIRECT(ADDRESS(ROW(),COLUMN($DV20)+MATCH(CH$16,BK20:BP20,0),1,1),TRUE),0),IFERROR(INDIRECT(ADDRESS(ROW(),COLUMN($DV20)+MATCH(CH$16,BQ20:BW20,0)+6,1,1),TRUE),0))</f>
        <v>0</v>
      </c>
      <c r="CI20" s="2092">
        <f ca="1">SUM(IFERROR(INDIRECT(ADDRESS(ROW(),COLUMN($DV20)+MATCH(CI$16,BK20:BP20,0),1,1),TRUE),0),IFERROR(INDIRECT(ADDRESS(ROW(),COLUMN($DV20)+MATCH(CI$16,BQ20:BW20,0)+6,1,1),TRUE),0))</f>
        <v>0</v>
      </c>
      <c r="CJ20" s="2093">
        <f ca="1">SUM(IFERROR(INDIRECT(ADDRESS(ROW(),COLUMN($DV20)+MATCH(CJ$16,BK20:BP20,0),1,1),TRUE),0),IFERROR(INDIRECT(ADDRESS(ROW(),COLUMN($DV20)+MATCH(CJ$16,BQ20:BW20,0)+6,1,1),TRUE),0))</f>
        <v>0</v>
      </c>
      <c r="CK20" s="2094">
        <f ca="1">SUM(IFERROR(INDIRECT(ADDRESS(ROW(),COLUMN($DV20)+MATCH(CK$16,BK20:BP20,0),1,1),TRUE),0),IFERROR(INDIRECT(ADDRESS(ROW(),COLUMN($DV20)+MATCH(CK$16,BQ20:BW20,0)+6,1,1),TRUE),0))</f>
        <v>0</v>
      </c>
      <c r="CL20" s="2095">
        <f ca="1">SUM(IFERROR(INDIRECT(ADDRESS(ROW(),COLUMN($DV20)+MATCH(CL$16,BK20:BP20,0),1,1),TRUE),0),IFERROR(INDIRECT(ADDRESS(ROW(),COLUMN($DV20)+MATCH(CL$16,BQ20:BW20,0)+6,1,1),TRUE),0))</f>
        <v>0</v>
      </c>
      <c r="CM20" s="2096">
        <f ca="1">SUM(IFERROR(INDIRECT(ADDRESS(ROW(),COLUMN($DV20)+MATCH(CM$16,BK20:BP20,0),1,1),TRUE),0),IFERROR(INDIRECT(ADDRESS(ROW(),COLUMN($DV20)+MATCH(CM$16,BQ20:BW20,0)+6,1,1),TRUE),0))</f>
        <v>0</v>
      </c>
      <c r="CN20" s="2097">
        <f ca="1">SUM(IFERROR(INDIRECT(ADDRESS(ROW(),COLUMN($DV20)+MATCH(CN$16,BK20:BP20,0),1,1),TRUE),0),IFERROR(INDIRECT(ADDRESS(ROW(),COLUMN($DV20)+MATCH(CN$16,BQ20:BW20,0)+6,1,1),TRUE),0))</f>
        <v>0</v>
      </c>
      <c r="CO20" s="2098">
        <f ca="1">SUM(IFERROR(INDIRECT(ADDRESS(ROW(),COLUMN($DV20)+MATCH(CO$16,BK20:BP20,0),1,1),TRUE),0),IFERROR(INDIRECT(ADDRESS(ROW(),COLUMN($DV20)+MATCH(CO$16,BQ20:BW20,0)+6,1,1),TRUE),0))</f>
        <v>0</v>
      </c>
      <c r="CP20" s="2099">
        <f ca="1">SUM(IFERROR(INDIRECT(ADDRESS(ROW(),COLUMN($DV20)+MATCH(CP$16,BK20:BP20,0),1,1),TRUE),0),IFERROR(INDIRECT(ADDRESS(ROW(),COLUMN($DV20)+MATCH(CP$16,BQ20:BW20,0)+6,1,1),TRUE),0))</f>
        <v>0</v>
      </c>
      <c r="CQ20" s="2100">
        <f ca="1">SUM(IFERROR(INDIRECT(ADDRESS(ROW(),COLUMN($DV20)+MATCH(CQ$16,BK20:BP20,0),1,1),TRUE),0),IFERROR(INDIRECT(ADDRESS(ROW(),COLUMN($DV20)+MATCH(CQ$16,BQ20:BW20,0)+6,1,1),TRUE),0))</f>
        <v>0</v>
      </c>
      <c r="CR20" s="2101">
        <f ca="1">SUM(IFERROR(INDIRECT(ADDRESS(ROW(),COLUMN($DV20)+MATCH(CR$16,BK20:BP20,0),1,1),TRUE),0),IFERROR(INDIRECT(ADDRESS(ROW(),COLUMN($DV20)+MATCH(CR$16,BQ20:BW20,0)+6,1,1),TRUE),0))</f>
        <v>0</v>
      </c>
      <c r="CS20" s="2102">
        <f ca="1">SUM(IFERROR(INDIRECT(ADDRESS(ROW(),COLUMN($DV20)+MATCH(CS$16,BK20:BP20,0),1,1),TRUE),0),IFERROR(INDIRECT(ADDRESS(ROW(),COLUMN($DV20)+MATCH(CS$16,BQ20:BW20,0)+6,1,1),TRUE),0))</f>
        <v>0</v>
      </c>
      <c r="CT20" s="2103">
        <f ca="1">SUM(IFERROR(INDIRECT(ADDRESS(ROW(),COLUMN($DV20)+MATCH(CT$16,BK20:BP20,0),1,1),TRUE),0),IFERROR(INDIRECT(ADDRESS(ROW(),COLUMN($DV20)+MATCH(CT$16,BQ20:BW20,0)+6,1,1),TRUE),0))</f>
        <v>0</v>
      </c>
      <c r="CU20" s="2104">
        <f ca="1">SUM(IFERROR(INDIRECT(ADDRESS(ROW(),COLUMN($DV20)+MATCH(CU$16,BK20:BP20,0),1,1),TRUE),0),IFERROR(INDIRECT(ADDRESS(ROW(),COLUMN($DV20)+MATCH(CU$16,BQ20:BW20,0)+6,1,1),TRUE),0))</f>
        <v>0</v>
      </c>
      <c r="CV20" s="2105">
        <f ca="1">SUM(IFERROR(INDIRECT(ADDRESS(ROW(),COLUMN($DV20)+MATCH(CV$16,BK20:BP20,0),1,1),TRUE),0),IFERROR(INDIRECT(ADDRESS(ROW(),COLUMN($DV20)+MATCH(CV$16,BQ20:BW20,0)+6,1,1),TRUE),0))</f>
        <v>0</v>
      </c>
      <c r="CW20" s="2106">
        <f ca="1">SUM(IFERROR(INDIRECT(ADDRESS(ROW(),COLUMN($DV20)+MATCH(CW$16,BK20:BP20,0),1,1),TRUE),0),IFERROR(INDIRECT(ADDRESS(ROW(),COLUMN($DV20)+MATCH(CW$16,BQ20:BW20,0)+6,1,1),TRUE),0))</f>
        <v>0</v>
      </c>
      <c r="CX20" s="2107">
        <f ca="1">SUM(IFERROR(INDIRECT(ADDRESS(ROW(),COLUMN($DV20)+MATCH(CX$16,BK20:BP20,0),1,1),TRUE),0),IFERROR(INDIRECT(ADDRESS(ROW(),COLUMN($DV20)+MATCH(CX$16,BQ20:BW20,0)+6,1,1),TRUE),0))</f>
        <v>0</v>
      </c>
      <c r="CY20" s="2108">
        <f ca="1">SUM(IFERROR(INDIRECT(ADDRESS(ROW(),COLUMN($DV20)+MATCH(CY$16,BK20:BP20,0),1,1),TRUE),0),IFERROR(INDIRECT(ADDRESS(ROW(),COLUMN($DV20)+MATCH(CY$16,BQ20:BW20,0)+6,1,1),TRUE),0))</f>
        <v>0</v>
      </c>
      <c r="CZ20" s="2109">
        <f ca="1">SUM(IFERROR(INDIRECT(ADDRESS(ROW(),COLUMN($DV20)+MATCH(CZ$16,BK20:BP20,0),1,1),TRUE),0),IFERROR(INDIRECT(ADDRESS(ROW(),COLUMN($DV20)+MATCH(CZ$16,BQ20:BW20,0)+6,1,1),TRUE),0))</f>
        <v>0</v>
      </c>
      <c r="DA20" s="2110">
        <f ca="1">SUM(IFERROR(INDIRECT(ADDRESS(ROW(),COLUMN($DV20)+MATCH(DA$16,BK20:BP20,0),1,1),TRUE),0),IFERROR(INDIRECT(ADDRESS(ROW(),COLUMN($DV20)+MATCH(DA$16,BQ20:BW20,0)+6,1,1),TRUE),0))</f>
        <v>0</v>
      </c>
      <c r="DB20" s="2111">
        <f ca="1">SUM(IFERROR(INDIRECT(ADDRESS(ROW(),COLUMN($DV20)+MATCH(DB$16,BK20:BP20,0),1,1),TRUE),0),IFERROR(INDIRECT(ADDRESS(ROW(),COLUMN($DV20)+MATCH(DB$16,BQ20:BW20,0)+6,1,1),TRUE),0))</f>
        <v>0</v>
      </c>
      <c r="DC20" s="2112">
        <f ca="1">SUM(IFERROR(INDIRECT(ADDRESS(ROW(),COLUMN($DV20)+MATCH(DC$16,BK20:BP20,0),1,1),TRUE),0),IFERROR(INDIRECT(ADDRESS(ROW(),COLUMN($DV20)+MATCH(DC$16,BQ20:BW20,0)+6,1,1),TRUE),0))</f>
        <v>0</v>
      </c>
      <c r="DD20" s="2113">
        <f ca="1">SUM(IFERROR(INDIRECT(ADDRESS(ROW(),COLUMN($DV20)+MATCH(DD$16,BK20:BP20,0),1,1),TRUE),0),IFERROR(INDIRECT(ADDRESS(ROW(),COLUMN($DV20)+MATCH(DD$16,BQ20:BW20,0)+6,1,1),TRUE),0))</f>
        <v>0</v>
      </c>
      <c r="DE20" s="2114">
        <f ca="1">SUM(IFERROR(INDIRECT(ADDRESS(ROW(),COLUMN($DV20)+MATCH(DE$16,BK20:BP20,0),1,1),TRUE),0),IFERROR(INDIRECT(ADDRESS(ROW(),COLUMN($DV20)+MATCH(DE$16,BQ20:BW20,0)+6,1,1),TRUE),0))</f>
        <v>0</v>
      </c>
      <c r="DF20" s="2115">
        <f ca="1">SUM(IFERROR(INDIRECT(ADDRESS(ROW(),COLUMN($DV20)+MATCH(DF$16,BK20:BP20,0),1,1),TRUE),0),IFERROR(INDIRECT(ADDRESS(ROW(),COLUMN($DV20)+MATCH(DF$16,BQ20:BW20,0)+6,1,1),TRUE),0))</f>
        <v>0</v>
      </c>
      <c r="DG20" s="2116">
        <f ca="1">SUM(IFERROR(INDIRECT(ADDRESS(ROW(),COLUMN($DV20)+MATCH(DG$16,BK20:BP20,0),1,1),TRUE),0),IFERROR(INDIRECT(ADDRESS(ROW(),COLUMN($DV20)+MATCH(DG$16,BQ20:BW20,0)+6,1,1),TRUE),0))</f>
        <v>0</v>
      </c>
      <c r="DH20" s="2117">
        <f ca="1">SUM(IFERROR(INDIRECT(ADDRESS(ROW(),COLUMN($DV20)+MATCH(DH$16,BK20:BP20,0),1,1),TRUE),0),IFERROR(INDIRECT(ADDRESS(ROW(),COLUMN($DV20)+MATCH(DH$16,BQ20:BW20,0)+6,1,1),TRUE),0))</f>
        <v>0</v>
      </c>
      <c r="DI20" s="2118">
        <f ca="1">SUM(IFERROR(INDIRECT(ADDRESS(ROW(),COLUMN($DV20)+MATCH(DI$16,BK20:BP20,0),1,1),TRUE),0),IFERROR(INDIRECT(ADDRESS(ROW(),COLUMN($DV20)+MATCH(DI$16,BQ20:BW20,0)+6,1,1),TRUE),0))</f>
        <v>0</v>
      </c>
      <c r="DJ20" s="2119">
        <f ca="1">SUM(IFERROR(INDIRECT(ADDRESS(ROW(),COLUMN($DV20)+MATCH(DJ$16,BK20:BP20,0),1,1),TRUE),0),IFERROR(INDIRECT(ADDRESS(ROW(),COLUMN($DV20)+MATCH(DJ$16,BQ20:BW20,0)+6,1,1),TRUE),0))</f>
        <v>0</v>
      </c>
      <c r="DK20" s="2120">
        <f ca="1">SUM(IFERROR(INDIRECT(ADDRESS(ROW(),COLUMN($DV20)+MATCH(DK$16,BK20:BP20,0),1,1),TRUE),0),IFERROR(INDIRECT(ADDRESS(ROW(),COLUMN($DV20)+MATCH(DK$16,BQ20:BW20,0)+6,1,1),TRUE),0))</f>
        <v>0</v>
      </c>
      <c r="DL20" s="2121">
        <f ca="1">SUM(IFERROR(INDIRECT(ADDRESS(ROW(),COLUMN($DV20)+MATCH(DL$16,BK20:BP20,0),1,1),TRUE),0),IFERROR(INDIRECT(ADDRESS(ROW(),COLUMN($DV20)+MATCH(DL$16,BQ20:BW20,0)+6,1,1),TRUE),0))</f>
        <v>0</v>
      </c>
      <c r="DM20" s="2122">
        <f ca="1">SUM(IFERROR(INDIRECT(ADDRESS(ROW(),COLUMN($DV20)+MATCH(DM$16,BK20:BP20,0),1,1),TRUE),0),IFERROR(INDIRECT(ADDRESS(ROW(),COLUMN($DV20)+MATCH(DM$16,BQ20:BW20,0)+6,1,1),TRUE),0))</f>
        <v>0</v>
      </c>
      <c r="DN20" s="2123">
        <f ca="1">SUM(IFERROR(INDIRECT(ADDRESS(ROW(),COLUMN($DV20)+MATCH(DN$16,BK20:BP20,0),1,1),TRUE),0),IFERROR(INDIRECT(ADDRESS(ROW(),COLUMN($DV20)+MATCH(DN$16,BQ20:BW20,0)+6,1,1),TRUE),0))</f>
        <v>0</v>
      </c>
      <c r="DO20" s="2124">
        <f ca="1">SUM(IFERROR(INDIRECT(ADDRESS(ROW(),COLUMN($DV20)+MATCH(DO$16,BK20:BP20,0),1,1),TRUE),0),IFERROR(INDIRECT(ADDRESS(ROW(),COLUMN($DV20)+MATCH(DO$16,BQ20:BW20,0)+6,1,1),TRUE),0))</f>
        <v>0</v>
      </c>
      <c r="DP20" s="2125">
        <f ca="1">SUM(IFERROR(INDIRECT(ADDRESS(ROW(),COLUMN($DV20)+MATCH(DP$16,BK20:BP20,0),1,1),TRUE),0),IFERROR(INDIRECT(ADDRESS(ROW(),COLUMN($DV20)+MATCH(DP$16,BQ20:BW20,0)+6,1,1),TRUE),0))</f>
        <v>0</v>
      </c>
      <c r="DQ20" s="2126">
        <f ca="1">SUM(IFERROR(INDIRECT(ADDRESS(ROW(),COLUMN($DV20)+MATCH(DQ$16,BK20:BP20,0),1,1),TRUE),0),IFERROR(INDIRECT(ADDRESS(ROW(),COLUMN($DV20)+MATCH(DQ$16,BQ20:BW20,0)+6,1,1),TRUE),0))</f>
        <v>0</v>
      </c>
      <c r="DR20" s="2127">
        <f ca="1">SUM(IFERROR(INDIRECT(ADDRESS(ROW(),COLUMN($DV20)+MATCH(DR$16,BK20:BP20,0),1,1),TRUE),0),IFERROR(INDIRECT(ADDRESS(ROW(),COLUMN($DV20)+MATCH(DR$16,BQ20:BW20,0)+6,1,1),TRUE),0))</f>
        <v>0</v>
      </c>
      <c r="DS20" s="2128">
        <f ca="1">SUM(IFERROR(INDIRECT(ADDRESS(ROW(),COLUMN($DV20)+MATCH(DS$16,BK20:BP20,0),1,1),TRUE),0),IFERROR(INDIRECT(ADDRESS(ROW(),COLUMN($DV20)+MATCH(DS$16,BQ20:BW20,0)+6,1,1),TRUE),0))</f>
        <v>0</v>
      </c>
      <c r="DT20" s="2129">
        <f ca="1">SUM(IFERROR(INDIRECT(ADDRESS(ROW(),COLUMN($DV20)+MATCH(DT$16,BK20:BP20,0),1,1),TRUE),0),IFERROR(INDIRECT(ADDRESS(ROW(),COLUMN($DV20)+MATCH(DT$16,BQ20:BW20,0)+6,1,1),TRUE),0))</f>
        <v>0</v>
      </c>
      <c r="DW20" s="2202" t="str">
        <f si="3" t="shared"/>
        <v/>
      </c>
      <c r="DX20" s="2203" t="str">
        <f si="3" t="shared"/>
        <v/>
      </c>
      <c r="DY20" s="2204" t="str">
        <f si="3" t="shared"/>
        <v/>
      </c>
      <c r="DZ20" s="2205" t="str">
        <f si="3" t="shared"/>
        <v/>
      </c>
      <c r="EA20" s="2206" t="str">
        <f si="3" t="shared"/>
        <v/>
      </c>
      <c r="EB20" s="2207" t="str">
        <f si="3" t="shared"/>
        <v/>
      </c>
      <c r="EC20" s="2229" t="str">
        <f si="4" t="shared"/>
        <v/>
      </c>
      <c r="ED20" s="2230" t="str">
        <f si="4" t="shared"/>
        <v/>
      </c>
      <c r="EE20" s="2231" t="str">
        <f si="4" t="shared"/>
        <v/>
      </c>
      <c r="EF20" s="2232" t="str">
        <f si="4" t="shared"/>
        <v/>
      </c>
      <c r="EG20" s="2233" t="str">
        <f si="4" t="shared"/>
        <v/>
      </c>
      <c r="EH20" s="2234" t="str">
        <f si="4" t="shared"/>
        <v/>
      </c>
      <c r="EI20" s="2235" t="str">
        <f si="4" t="shared"/>
        <v/>
      </c>
      <c r="EM20">
        <v>4</v>
      </c>
      <c r="EN20" s="2241" t="str">
        <f>IF(ISBLANK(CI$2),"",CI$2)</f>
        <v>Yes</v>
      </c>
      <c r="EO20" s="2283" t="str">
        <f>IF(OR(CI$2="J-ML",CI$2="J-S",CI$2="J-Z"),CI$4,"")</f>
        <v/>
      </c>
      <c r="EP20" s="2325" t="str">
        <f>IF(EN$20="","",IF(EN$20="J-ML",1,IF(EN$20="J-S",2,IF(EN$20="J-Z",3,""))))</f>
        <v/>
      </c>
      <c r="EQ20" s="2367">
        <f>IF(OR(EP$20=1,EP$20=2,EP$20=3),CE6,0)</f>
        <v>0</v>
      </c>
    </row>
    <row r="21" spans="1:147" x14ac:dyDescent="0.2">
      <c r="EM21">
        <v>5</v>
      </c>
      <c r="EN21" s="2242" t="str">
        <f>IF(ISBLANK(CJ$2),"",CJ$2)</f>
        <v>Yes</v>
      </c>
      <c r="EO21" s="2284" t="str">
        <f>IF(OR(CJ$2="J-ML",CJ$2="J-S",CJ$2="J-Z"),CJ$4,"")</f>
        <v/>
      </c>
      <c r="EP21" s="2326" t="str">
        <f>IF(EN$21="","",IF(EN$21="J-ML",1,IF(EN$21="J-S",2,IF(EN$21="J-Z",3,""))))</f>
        <v/>
      </c>
      <c r="EQ21" s="2368">
        <f>IF(OR(EP$21=1,EP$21=2,EP$21=3),CE6,0)</f>
        <v>0</v>
      </c>
    </row>
    <row r="22" spans="1:147" x14ac:dyDescent="0.2">
      <c r="EM22">
        <v>6</v>
      </c>
      <c r="EN22" s="2243" t="str">
        <f>IF(ISBLANK(CK$2),"",CK$2)</f>
        <v>Yes</v>
      </c>
      <c r="EO22" s="2285" t="str">
        <f>IF(OR(CK$2="J-ML",CK$2="J-S",CK$2="J-Z"),CK$4,"")</f>
        <v/>
      </c>
      <c r="EP22" s="2327" t="str">
        <f>IF(EN$22="","",IF(EN$22="J-ML",1,IF(EN$22="J-S",2,IF(EN$22="J-Z",3,""))))</f>
        <v/>
      </c>
      <c r="EQ22" s="2369">
        <f>IF(OR(EP$22=1,EP$22=2,EP$22=3),CE6,0)</f>
        <v>0</v>
      </c>
    </row>
    <row r="23" spans="1:147" x14ac:dyDescent="0.2">
      <c r="EM23">
        <v>7</v>
      </c>
      <c r="EN23" s="2244" t="str">
        <f>IF(ISBLANK(CL$2),"",CL$2)</f>
        <v>Yes</v>
      </c>
      <c r="EO23" s="2286" t="str">
        <f>IF(OR(CL$2="J-ML",CL$2="J-S",CL$2="J-Z"),CL$4,"")</f>
        <v/>
      </c>
      <c r="EP23" s="2328" t="str">
        <f>IF(EN$23="","",IF(EN$23="J-ML",1,IF(EN$23="J-S",2,IF(EN$23="J-Z",3,""))))</f>
        <v/>
      </c>
      <c r="EQ23" s="2370">
        <f>IF(OR(EP$23=1,EP$23=2,EP$23=3),CE6,0)</f>
        <v>0</v>
      </c>
    </row>
    <row r="24" spans="1:147" x14ac:dyDescent="0.2">
      <c r="EM24">
        <v>8</v>
      </c>
      <c r="EN24" s="2245" t="str">
        <f>IF(ISBLANK(CM$2),"",CM$2)</f>
        <v>Yes</v>
      </c>
      <c r="EO24" s="2287" t="str">
        <f>IF(OR(CM$2="J-ML",CM$2="J-S",CM$2="J-Z"),CM$4,"")</f>
        <v/>
      </c>
      <c r="EP24" s="2329" t="str">
        <f>IF(EN$24="","",IF(EN$24="J-ML",1,IF(EN$24="J-S",2,IF(EN$24="J-Z",3,""))))</f>
        <v/>
      </c>
      <c r="EQ24" s="2371">
        <f>IF(OR(EP$24=1,EP$24=2,EP$24=3),CE6,0)</f>
        <v>0</v>
      </c>
    </row>
    <row r="25" spans="1:147" x14ac:dyDescent="0.2">
      <c r="EM25">
        <v>9</v>
      </c>
      <c r="EN25" s="2246" t="str">
        <f>IF(ISBLANK(CN$2),"",CN$2)</f>
        <v>Yes</v>
      </c>
      <c r="EO25" s="2288" t="str">
        <f>IF(OR(CN$2="J-ML",CN$2="J-S",CN$2="J-Z"),CN$4,"")</f>
        <v/>
      </c>
      <c r="EP25" s="2330" t="str">
        <f>IF(EN$25="","",IF(EN$25="J-ML",1,IF(EN$25="J-S",2,IF(EN$25="J-Z",3,""))))</f>
        <v/>
      </c>
      <c r="EQ25" s="2372">
        <f>IF(OR(EP$25=1,EP$25=2,EP$25=3),CE6,0)</f>
        <v>0</v>
      </c>
    </row>
    <row r="26" spans="1:147" x14ac:dyDescent="0.2">
      <c r="EM26">
        <v>10</v>
      </c>
      <c r="EN26" s="2247" t="str">
        <f>IF(ISBLANK(CO$2),"",CO$2)</f>
        <v>Yes</v>
      </c>
      <c r="EO26" s="2289" t="str">
        <f>IF(OR(CO$2="J-ML",CO$2="J-S",CO$2="J-Z"),CO$4,"")</f>
        <v/>
      </c>
      <c r="EP26" s="2331" t="str">
        <f>IF(EN$26="","",IF(EN$26="J-ML",1,IF(EN$26="J-S",2,IF(EN$26="J-Z",3,""))))</f>
        <v/>
      </c>
      <c r="EQ26" s="2373">
        <f>IF(OR(EP$26=1,EP$26=2,EP$26=3),CE6,0)</f>
        <v>0</v>
      </c>
    </row>
    <row r="27" spans="1:147" x14ac:dyDescent="0.2">
      <c r="EM27">
        <v>11</v>
      </c>
      <c r="EN27" s="2248" t="str">
        <f>IF(ISBLANK(CP$2),"",CP$2)</f>
        <v>Yes</v>
      </c>
      <c r="EO27" s="2290" t="str">
        <f>IF(OR(CP$2="J-ML",CP$2="J-S",CP$2="J-Z"),CP$4,"")</f>
        <v/>
      </c>
      <c r="EP27" s="2332" t="str">
        <f>IF(EN$27="","",IF(EN$27="J-ML",1,IF(EN$27="J-S",2,IF(EN$27="J-Z",3,""))))</f>
        <v/>
      </c>
      <c r="EQ27" s="2374">
        <f>IF(OR(EP$27=1,EP$27=2,EP$27=3),CE6,0)</f>
        <v>0</v>
      </c>
    </row>
    <row r="28" spans="1:147" x14ac:dyDescent="0.2">
      <c r="EM28">
        <v>12</v>
      </c>
      <c r="EN28" s="2249" t="str">
        <f>IF(ISBLANK(CQ$2),"",CQ$2)</f>
        <v>Yes</v>
      </c>
      <c r="EO28" s="2291" t="str">
        <f>IF(OR(CQ$2="J-ML",CQ$2="J-S",CQ$2="J-Z"),CQ$4,"")</f>
        <v/>
      </c>
      <c r="EP28" s="2333" t="str">
        <f>IF(EN$28="","",IF(EN$28="J-ML",1,IF(EN$28="J-S",2,IF(EN$28="J-Z",3,""))))</f>
        <v/>
      </c>
      <c r="EQ28" s="2375">
        <f>IF(OR(EP$28=1,EP$28=2,EP$28=3),CE6,0)</f>
        <v>0</v>
      </c>
    </row>
    <row r="29" spans="1:147" x14ac:dyDescent="0.2">
      <c r="EM29">
        <v>13</v>
      </c>
      <c r="EN29" s="2250" t="str">
        <f>IF(ISBLANK(CR$2),"",CR$2)</f>
        <v>Yes</v>
      </c>
      <c r="EO29" s="2292" t="str">
        <f>IF(OR(CR$2="J-ML",CR$2="J-S",CR$2="J-Z"),CR$4,"")</f>
        <v/>
      </c>
      <c r="EP29" s="2334" t="str">
        <f>IF(EN$29="","",IF(EN$29="J-ML",1,IF(EN$29="J-S",2,IF(EN$29="J-Z",3,""))))</f>
        <v/>
      </c>
      <c r="EQ29" s="2376">
        <f>IF(OR(EP$29=1,EP$29=2,EP$29=3),CE6,0)</f>
        <v>0</v>
      </c>
    </row>
    <row r="30" spans="1:147" x14ac:dyDescent="0.2">
      <c r="EM30">
        <v>14</v>
      </c>
      <c r="EN30" s="2251" t="str">
        <f>IF(ISBLANK(CS$2),"",CS$2)</f>
        <v>Yes</v>
      </c>
      <c r="EO30" s="2293" t="str">
        <f>IF(OR(CS$2="J-ML",CS$2="J-S",CS$2="J-Z"),CS$4,"")</f>
        <v/>
      </c>
      <c r="EP30" s="2335" t="str">
        <f>IF(EN$30="","",IF(EN$30="J-ML",1,IF(EN$30="J-S",2,IF(EN$30="J-Z",3,""))))</f>
        <v/>
      </c>
      <c r="EQ30" s="2377">
        <f>IF(OR(EP$30=1,EP$30=2,EP$30=3),CE6,0)</f>
        <v>0</v>
      </c>
    </row>
    <row r="31" spans="1:147" x14ac:dyDescent="0.2">
      <c r="EM31">
        <v>15</v>
      </c>
      <c r="EN31" s="2252" t="str">
        <f>IF(ISBLANK(CT$2),"",CT$2)</f>
        <v>Yes</v>
      </c>
      <c r="EO31" s="2294" t="str">
        <f>IF(OR(CT$2="J-ML",CT$2="J-S",CT$2="J-Z"),CT$4,"")</f>
        <v/>
      </c>
      <c r="EP31" s="2336" t="str">
        <f>IF(EN$31="","",IF(EN$31="J-ML",1,IF(EN$31="J-S",2,IF(EN$31="J-Z",3,""))))</f>
        <v/>
      </c>
      <c r="EQ31" s="2378">
        <f>IF(OR(EP$31=1,EP$31=2,EP$31=3),CE6,0)</f>
        <v>0</v>
      </c>
    </row>
    <row r="32" spans="1:147" x14ac:dyDescent="0.2">
      <c r="EM32">
        <v>16</v>
      </c>
      <c r="EN32" s="2253" t="str">
        <f>IF(ISBLANK(CU$2),"",CU$2)</f>
        <v>Yes</v>
      </c>
      <c r="EO32" s="2295" t="str">
        <f>IF(OR(CU$2="J-ML",CU$2="J-S",CU$2="J-Z"),CU$4,"")</f>
        <v/>
      </c>
      <c r="EP32" s="2337" t="str">
        <f>IF(EN$32="","",IF(EN$32="J-ML",1,IF(EN$32="J-S",2,IF(EN$32="J-Z",3,""))))</f>
        <v/>
      </c>
      <c r="EQ32" s="2379">
        <f>IF(OR(EP$32=1,EP$32=2,EP$32=3),CE6,0)</f>
        <v>0</v>
      </c>
    </row>
    <row r="33" spans="143:147" x14ac:dyDescent="0.2">
      <c r="EM33">
        <v>17</v>
      </c>
      <c r="EN33" s="2254" t="str">
        <f>IF(ISBLANK(CV$2),"",CV$2)</f>
        <v>Yes</v>
      </c>
      <c r="EO33" s="2296" t="str">
        <f>IF(OR(CV$2="J-ML",CV$2="J-S",CV$2="J-Z"),CV$4,"")</f>
        <v/>
      </c>
      <c r="EP33" s="2338" t="str">
        <f>IF(EN$33="","",IF(EN$33="J-ML",1,IF(EN$33="J-S",2,IF(EN$33="J-Z",3,""))))</f>
        <v/>
      </c>
      <c r="EQ33" s="2380">
        <f>IF(OR(EP$33=1,EP$33=2,EP$33=3),CE6,0)</f>
        <v>0</v>
      </c>
    </row>
    <row r="34" spans="143:147" x14ac:dyDescent="0.2">
      <c r="EM34">
        <v>18</v>
      </c>
      <c r="EN34" s="2255" t="str">
        <f>IF(ISBLANK(CW$2),"",CW$2)</f>
        <v>Yes</v>
      </c>
      <c r="EO34" s="2297" t="str">
        <f>IF(OR(CW$2="J-ML",CW$2="J-S",CW$2="J-Z"),CW$4,"")</f>
        <v/>
      </c>
      <c r="EP34" s="2339" t="str">
        <f>IF(EN$34="","",IF(EN$34="J-ML",1,IF(EN$34="J-S",2,IF(EN$34="J-Z",3,""))))</f>
        <v/>
      </c>
      <c r="EQ34" s="2381">
        <f>IF(OR(EP$34=1,EP$34=2,EP$34=3),CE6,0)</f>
        <v>0</v>
      </c>
    </row>
    <row r="35" spans="143:147" x14ac:dyDescent="0.2">
      <c r="EM35">
        <v>19</v>
      </c>
      <c r="EN35" s="2256" t="str">
        <f>IF(ISBLANK(CX$2),"",CX$2)</f>
        <v>Yes</v>
      </c>
      <c r="EO35" s="2298" t="str">
        <f>IF(OR(CX$2="J-ML",CX$2="J-S",CX$2="J-Z"),CX$4,"")</f>
        <v/>
      </c>
      <c r="EP35" s="2340" t="str">
        <f>IF(EN$35="","",IF(EN$35="J-ML",1,IF(EN$35="J-S",2,IF(EN$35="J-Z",3,""))))</f>
        <v/>
      </c>
      <c r="EQ35" s="2382">
        <f>IF(OR(EP$35=1,EP$35=2,EP$35=3),CE6,0)</f>
        <v>0</v>
      </c>
    </row>
    <row r="36" spans="143:147" x14ac:dyDescent="0.2">
      <c r="EM36">
        <v>20</v>
      </c>
      <c r="EN36" s="2257" t="str">
        <f>IF(ISBLANK(CY$2),"",CY$2)</f>
        <v>Yes</v>
      </c>
      <c r="EO36" s="2299" t="str">
        <f>IF(OR(CY$2="J-ML",CY$2="J-S",CY$2="J-Z"),CY$4,"")</f>
        <v/>
      </c>
      <c r="EP36" s="2341" t="str">
        <f>IF(EN$36="","",IF(EN$36="J-ML",1,IF(EN$36="J-S",2,IF(EN$36="J-Z",3,""))))</f>
        <v/>
      </c>
      <c r="EQ36" s="2383">
        <f>IF(OR(EP$36=1,EP$36=2,EP$36=3),CE6,0)</f>
        <v>0</v>
      </c>
    </row>
    <row r="37" spans="143:147" x14ac:dyDescent="0.2">
      <c r="EM37">
        <v>21</v>
      </c>
      <c r="EN37" s="2258" t="str">
        <f>IF(ISBLANK(CZ$2),"",CZ$2)</f>
        <v>Yes</v>
      </c>
      <c r="EO37" s="2300" t="str">
        <f>IF(OR(CZ$2="J-ML",CZ$2="J-S",CZ$2="J-Z"),CZ$4,"")</f>
        <v/>
      </c>
      <c r="EP37" s="2342" t="str">
        <f>IF(EN$37="","",IF(EN$37="J-ML",1,IF(EN$37="J-S",2,IF(EN$37="J-Z",3,""))))</f>
        <v/>
      </c>
      <c r="EQ37" s="2384">
        <f>IF(OR(EP$37=1,EP$37=2,EP$37=3),CE6,0)</f>
        <v>0</v>
      </c>
    </row>
    <row r="38" spans="143:147" x14ac:dyDescent="0.2">
      <c r="EM38">
        <v>22</v>
      </c>
      <c r="EN38" s="2259" t="str">
        <f>IF(ISBLANK(DA$2),"",DA$2)</f>
        <v>Yes</v>
      </c>
      <c r="EO38" s="2301" t="str">
        <f>IF(OR(DA$2="J-ML",DA$2="J-S",DA$2="J-Z"),DA$4,"")</f>
        <v/>
      </c>
      <c r="EP38" s="2343" t="str">
        <f>IF(EN$38="","",IF(EN$38="J-ML",1,IF(EN$38="J-S",2,IF(EN$38="J-Z",3,""))))</f>
        <v/>
      </c>
      <c r="EQ38" s="2385">
        <f>IF(OR(EP$38=1,EP$38=2,EP$38=3),CE6,0)</f>
        <v>0</v>
      </c>
    </row>
    <row r="39" spans="143:147" x14ac:dyDescent="0.2">
      <c r="EM39">
        <v>23</v>
      </c>
      <c r="EN39" s="2260" t="str">
        <f>IF(ISBLANK(DB$2),"",DB$2)</f>
        <v>Yes</v>
      </c>
      <c r="EO39" s="2302" t="str">
        <f>IF(OR(DB$2="J-ML",DB$2="J-S",DB$2="J-Z"),DB$4,"")</f>
        <v/>
      </c>
      <c r="EP39" s="2344" t="str">
        <f>IF(EN$39="","",IF(EN$39="J-ML",1,IF(EN$39="J-S",2,IF(EN$39="J-Z",3,""))))</f>
        <v/>
      </c>
      <c r="EQ39" s="2386">
        <f>IF(OR(EP$39=1,EP$39=2,EP$39=3),CE6,0)</f>
        <v>0</v>
      </c>
    </row>
    <row r="40" spans="143:147" x14ac:dyDescent="0.2">
      <c r="EM40">
        <v>24</v>
      </c>
      <c r="EN40" s="2261" t="str">
        <f>IF(ISBLANK(DC$2),"",DC$2)</f>
        <v>Yes</v>
      </c>
      <c r="EO40" s="2303" t="str">
        <f>IF(OR(DC$2="J-ML",DC$2="J-S",DC$2="J-Z"),DC$4,"")</f>
        <v/>
      </c>
      <c r="EP40" s="2345" t="str">
        <f>IF(EN$40="","",IF(EN$40="J-ML",1,IF(EN$40="J-S",2,IF(EN$40="J-Z",3,""))))</f>
        <v/>
      </c>
      <c r="EQ40" s="2387">
        <f>IF(OR(EP$40=1,EP$40=2,EP$40=3),CE6,0)</f>
        <v>0</v>
      </c>
    </row>
    <row r="41" spans="143:147" x14ac:dyDescent="0.2">
      <c r="EM41">
        <v>25</v>
      </c>
      <c r="EN41" s="2262" t="str">
        <f>IF(ISBLANK(DD$2),"",DD$2)</f>
        <v>Yes</v>
      </c>
      <c r="EO41" s="2304" t="str">
        <f>IF(OR(DD$2="J-ML",DD$2="J-S",DD$2="J-Z"),DD$4,"")</f>
        <v/>
      </c>
      <c r="EP41" s="2346" t="str">
        <f>IF(EN$41="","",IF(EN$41="J-ML",1,IF(EN$41="J-S",2,IF(EN$41="J-Z",3,""))))</f>
        <v/>
      </c>
      <c r="EQ41" s="2388">
        <f>IF(OR(EP$41=1,EP$41=2,EP$41=3),CE6,0)</f>
        <v>0</v>
      </c>
    </row>
    <row r="42" spans="143:147" x14ac:dyDescent="0.2">
      <c r="EM42">
        <v>26</v>
      </c>
      <c r="EN42" s="2263" t="str">
        <f>IF(ISBLANK(DE$2),"",DE$2)</f>
        <v>Yes</v>
      </c>
      <c r="EO42" s="2305" t="str">
        <f>IF(OR(DE$2="J-ML",DE$2="J-S",DE$2="J-Z"),DE$4,"")</f>
        <v/>
      </c>
      <c r="EP42" s="2347" t="str">
        <f>IF(EN$42="","",IF(EN$42="J-ML",1,IF(EN$42="J-S",2,IF(EN$42="J-Z",3,""))))</f>
        <v/>
      </c>
      <c r="EQ42" s="2389">
        <f>IF(OR(EP$42=1,EP$42=2,EP$42=3),CE6,0)</f>
        <v>0</v>
      </c>
    </row>
    <row r="43" spans="143:147" x14ac:dyDescent="0.2">
      <c r="EM43">
        <v>27</v>
      </c>
      <c r="EN43" s="2264" t="str">
        <f>IF(ISBLANK(DF$2),"",DF$2)</f>
        <v>Yes</v>
      </c>
      <c r="EO43" s="2306" t="str">
        <f>IF(OR(DF$2="J-ML",DF$2="J-S",DF$2="J-Z"),DF$4,"")</f>
        <v/>
      </c>
      <c r="EP43" s="2348" t="str">
        <f>IF(EN$43="","",IF(EN$43="J-ML",1,IF(EN$43="J-S",2,IF(EN$43="J-Z",3,""))))</f>
        <v/>
      </c>
      <c r="EQ43" s="2390">
        <f>IF(OR(EP$43=1,EP$43=2,EP$43=3),CE6,0)</f>
        <v>0</v>
      </c>
    </row>
    <row r="44" spans="143:147" x14ac:dyDescent="0.2">
      <c r="EM44">
        <v>28</v>
      </c>
      <c r="EN44" s="2265" t="str">
        <f>IF(ISBLANK(DG$2),"",DG$2)</f>
        <v>Yes</v>
      </c>
      <c r="EO44" s="2307" t="str">
        <f>IF(OR(DG$2="J-ML",DG$2="J-S",DG$2="J-Z"),DG$4,"")</f>
        <v/>
      </c>
      <c r="EP44" s="2349" t="str">
        <f>IF(EN$44="","",IF(EN$44="J-ML",1,IF(EN$44="J-S",2,IF(EN$44="J-Z",3,""))))</f>
        <v/>
      </c>
      <c r="EQ44" s="2391">
        <f>IF(OR(EP$44=1,EP$44=2,EP$44=3),CE6,0)</f>
        <v>0</v>
      </c>
    </row>
    <row r="45" spans="143:147" x14ac:dyDescent="0.2">
      <c r="EM45">
        <v>29</v>
      </c>
      <c r="EN45" s="2266" t="str">
        <f>IF(ISBLANK(DH$2),"",DH$2)</f>
        <v>Yes</v>
      </c>
      <c r="EO45" s="2308" t="str">
        <f>IF(OR(DH$2="J-ML",DH$2="J-S",DH$2="J-Z"),DH$4,"")</f>
        <v/>
      </c>
      <c r="EP45" s="2350" t="str">
        <f>IF(EN$45="","",IF(EN$45="J-ML",1,IF(EN$45="J-S",2,IF(EN$45="J-Z",3,""))))</f>
        <v/>
      </c>
      <c r="EQ45" s="2392">
        <f>IF(OR(EP$45=1,EP$45=2,EP$45=3),CE6,0)</f>
        <v>0</v>
      </c>
    </row>
    <row r="46" spans="143:147" x14ac:dyDescent="0.2">
      <c r="EM46">
        <v>30</v>
      </c>
      <c r="EN46" s="2267" t="str">
        <f>IF(ISBLANK(DI$2),"",DI$2)</f>
        <v>Yes</v>
      </c>
      <c r="EO46" s="2309" t="str">
        <f>IF(OR(DI$2="J-ML",DI$2="J-S",DI$2="J-Z"),DI$4,"")</f>
        <v/>
      </c>
      <c r="EP46" s="2351" t="str">
        <f>IF(EN$46="","",IF(EN$46="J-ML",1,IF(EN$46="J-S",2,IF(EN$46="J-Z",3,""))))</f>
        <v/>
      </c>
      <c r="EQ46" s="2393">
        <f>IF(OR(EP$46=1,EP$46=2,EP$46=3),CE6,0)</f>
        <v>0</v>
      </c>
    </row>
    <row r="47" spans="143:147" x14ac:dyDescent="0.2">
      <c r="EM47">
        <v>31</v>
      </c>
      <c r="EN47" s="2268" t="str">
        <f>IF(ISBLANK(DJ$2),"",DJ$2)</f>
        <v>Yes</v>
      </c>
      <c r="EO47" s="2310" t="str">
        <f>IF(OR(DJ$2="J-ML",DJ$2="J-S",DJ$2="J-Z"),DJ$4,"")</f>
        <v/>
      </c>
      <c r="EP47" s="2352" t="str">
        <f>IF(EN$47="","",IF(EN$47="J-ML",1,IF(EN$47="J-S",2,IF(EN$47="J-Z",3,""))))</f>
        <v/>
      </c>
      <c r="EQ47" s="2394">
        <f>IF(OR(EP$47=1,EP$47=2,EP$47=3),CE6,0)</f>
        <v>0</v>
      </c>
    </row>
    <row r="48" spans="143:147" x14ac:dyDescent="0.2">
      <c r="EM48">
        <v>32</v>
      </c>
      <c r="EN48" s="2269" t="str">
        <f>IF(ISBLANK(DK$2),"",DK$2)</f>
        <v>Yes</v>
      </c>
      <c r="EO48" s="2311" t="str">
        <f>IF(OR(DK$2="J-ML",DK$2="J-S",DK$2="J-Z"),DK$4,"")</f>
        <v/>
      </c>
      <c r="EP48" s="2353" t="str">
        <f>IF(EN$48="","",IF(EN$48="J-ML",1,IF(EN$48="J-S",2,IF(EN$48="J-Z",3,""))))</f>
        <v/>
      </c>
      <c r="EQ48" s="2395">
        <f>IF(OR(EP$48=1,EP$48=2,EP$48=3),CE6,0)</f>
        <v>0</v>
      </c>
    </row>
    <row r="49" spans="143:147" x14ac:dyDescent="0.2">
      <c r="EM49">
        <v>33</v>
      </c>
      <c r="EN49" s="2270" t="str">
        <f>IF(ISBLANK(DL$2),"",DL$2)</f>
        <v>Yes</v>
      </c>
      <c r="EO49" s="2312" t="str">
        <f>IF(OR(DL$2="J-ML",DL$2="J-S",DL$2="J-Z"),DL$4,"")</f>
        <v/>
      </c>
      <c r="EP49" s="2354" t="str">
        <f>IF(EN$49="","",IF(EN$49="J-ML",1,IF(EN$49="J-S",2,IF(EN$49="J-Z",3,""))))</f>
        <v/>
      </c>
      <c r="EQ49" s="2396">
        <f>IF(OR(EP$49=1,EP$49=2,EP$49=3),CE6,0)</f>
        <v>0</v>
      </c>
    </row>
    <row r="50" spans="143:147" x14ac:dyDescent="0.2">
      <c r="EM50">
        <v>34</v>
      </c>
      <c r="EN50" s="2271" t="str">
        <f>IF(ISBLANK(DM$2),"",DM$2)</f>
        <v>Yes</v>
      </c>
      <c r="EO50" s="2313" t="str">
        <f>IF(OR(DM$2="J-ML",DM$2="J-S",DM$2="J-Z"),DM$4,"")</f>
        <v/>
      </c>
      <c r="EP50" s="2355" t="str">
        <f>IF(EN$50="","",IF(EN$50="J-ML",1,IF(EN$50="J-S",2,IF(EN$50="J-Z",3,""))))</f>
        <v/>
      </c>
      <c r="EQ50" s="2397">
        <f>IF(OR(EP$50=1,EP$50=2,EP$50=3),CE6,0)</f>
        <v>0</v>
      </c>
    </row>
    <row r="51" spans="143:147" x14ac:dyDescent="0.2">
      <c r="EM51">
        <v>35</v>
      </c>
      <c r="EN51" s="2272" t="str">
        <f>IF(ISBLANK(DN$2),"",DN$2)</f>
        <v>Yes</v>
      </c>
      <c r="EO51" s="2314" t="str">
        <f>IF(OR(DN$2="J-ML",DN$2="J-S",DN$2="J-Z"),DN$4,"")</f>
        <v/>
      </c>
      <c r="EP51" s="2356" t="str">
        <f>IF(EN$51="","",IF(EN$51="J-ML",1,IF(EN$51="J-S",2,IF(EN$51="J-Z",3,""))))</f>
        <v/>
      </c>
      <c r="EQ51" s="2398">
        <f>IF(OR(EP$51=1,EP$51=2,EP$51=3),CE6,0)</f>
        <v>0</v>
      </c>
    </row>
    <row r="52" spans="143:147" x14ac:dyDescent="0.2">
      <c r="EM52">
        <v>36</v>
      </c>
      <c r="EN52" s="2273" t="str">
        <f>IF(ISBLANK(DO$2),"",DO$2)</f>
        <v>Yes</v>
      </c>
      <c r="EO52" s="2315" t="str">
        <f>IF(OR(DO$2="J-ML",DO$2="J-S",DO$2="J-Z"),DO$4,"")</f>
        <v/>
      </c>
      <c r="EP52" s="2357" t="str">
        <f>IF(EN$52="","",IF(EN$52="J-ML",1,IF(EN$52="J-S",2,IF(EN$52="J-Z",3,""))))</f>
        <v/>
      </c>
      <c r="EQ52" s="2399">
        <f>IF(OR(EP$52=1,EP$52=2,EP$52=3),CE6,0)</f>
        <v>0</v>
      </c>
    </row>
    <row r="53" spans="143:147" x14ac:dyDescent="0.2">
      <c r="EM53">
        <v>37</v>
      </c>
      <c r="EN53" s="2274" t="str">
        <f>IF(ISBLANK(DP$2),"",DP$2)</f>
        <v>Yes</v>
      </c>
      <c r="EO53" s="2316" t="str">
        <f>IF(OR(DP$2="J-ML",DP$2="J-S",DP$2="J-Z"),DP$4,"")</f>
        <v/>
      </c>
      <c r="EP53" s="2358" t="str">
        <f>IF(EN$53="","",IF(EN$53="J-ML",1,IF(EN$53="J-S",2,IF(EN$53="J-Z",3,""))))</f>
        <v/>
      </c>
      <c r="EQ53" s="2400">
        <f>IF(OR(EP$53=1,EP$53=2,EP$53=3),CE6,0)</f>
        <v>0</v>
      </c>
    </row>
    <row r="54" spans="143:147" x14ac:dyDescent="0.2">
      <c r="EM54">
        <v>38</v>
      </c>
      <c r="EN54" s="2275" t="str">
        <f>IF(ISBLANK(DQ$2),"",DQ$2)</f>
        <v>Yes</v>
      </c>
      <c r="EO54" s="2317" t="str">
        <f>IF(OR(DQ$2="J-ML",DQ$2="J-S",DQ$2="J-Z"),DQ$4,"")</f>
        <v/>
      </c>
      <c r="EP54" s="2359" t="str">
        <f>IF(EN$54="","",IF(EN$54="J-ML",1,IF(EN$54="J-S",2,IF(EN$54="J-Z",3,""))))</f>
        <v/>
      </c>
      <c r="EQ54" s="2401">
        <f>IF(OR(EP$54=1,EP$54=2,EP$54=3),CE6,0)</f>
        <v>0</v>
      </c>
    </row>
    <row r="55" spans="143:147" x14ac:dyDescent="0.2">
      <c r="EM55">
        <v>39</v>
      </c>
      <c r="EN55" s="2276" t="str">
        <f>IF(ISBLANK(DR$2),"",DR$2)</f>
        <v>Yes</v>
      </c>
      <c r="EO55" s="2318" t="str">
        <f>IF(OR(DR$2="J-ML",DR$2="J-S",DR$2="J-Z"),DR$4,"")</f>
        <v/>
      </c>
      <c r="EP55" s="2360" t="str">
        <f>IF(EN$55="","",IF(EN$55="J-ML",1,IF(EN$55="J-S",2,IF(EN$55="J-Z",3,""))))</f>
        <v/>
      </c>
      <c r="EQ55" s="2402">
        <f>IF(OR(EP$55=1,EP$55=2,EP$55=3),CE6,0)</f>
        <v>0</v>
      </c>
    </row>
    <row r="56" spans="143:147" x14ac:dyDescent="0.2">
      <c r="EM56">
        <v>40</v>
      </c>
      <c r="EN56" s="2277" t="str">
        <f>IF(ISBLANK(DS$2),"",DS$2)</f>
        <v>Yes</v>
      </c>
      <c r="EO56" s="2319" t="str">
        <f>IF(OR(DS$2="J-ML",DS$2="J-S",DS$2="J-Z"),DS$4,"")</f>
        <v/>
      </c>
      <c r="EP56" s="2361" t="str">
        <f>IF(EN$56="","",IF(EN$56="J-ML",1,IF(EN$56="J-S",2,IF(EN$56="J-Z",3,""))))</f>
        <v/>
      </c>
      <c r="EQ56" s="2403">
        <f>IF(OR(EP$56=1,EP$56=2,EP$56=3),CE6,0)</f>
        <v>0</v>
      </c>
    </row>
    <row r="57" spans="143:147" x14ac:dyDescent="0.2">
      <c r="EM57">
        <v>41</v>
      </c>
      <c r="EN57" s="2278" t="str">
        <f>IF(ISBLANK(DT$2),"",DT$2)</f>
        <v>Yes</v>
      </c>
      <c r="EO57" s="2320" t="str">
        <f>IF(OR(DT$2="J-ML",DT$2="J-S",DT$2="J-Z"),DT$4,"")</f>
        <v/>
      </c>
      <c r="EP57" s="2362" t="str">
        <f>IF(EN$57="","",IF(EN$57="J-ML",1,IF(EN$57="J-S",2,IF(EN$57="J-Z",3,""))))</f>
        <v/>
      </c>
      <c r="EQ57" s="2404">
        <f>IF(OR(EP$57=1,EP$57=2,EP$57=3),CE6,0)</f>
        <v>0</v>
      </c>
    </row>
  </sheetData>
  <mergeCells count="67">
    <mergeCell ref="CF1:DU1"/>
    <mergeCell ref="DW15:EB15"/>
    <mergeCell ref="EC15:EI15"/>
    <mergeCell ref="BD16:BE16"/>
    <mergeCell ref="BF16:BG16"/>
    <mergeCell ref="BK14:BY14"/>
    <mergeCell ref="BZ14:CA14"/>
    <mergeCell ref="BK15:BP15"/>
    <mergeCell ref="BQ15:BW15"/>
    <mergeCell ref="AT16:AU16"/>
    <mergeCell ref="AV16:AW16"/>
    <mergeCell ref="AX16:AY16"/>
    <mergeCell ref="AZ16:BA16"/>
    <mergeCell ref="BB16:BC16"/>
    <mergeCell ref="AH16:AI16"/>
    <mergeCell ref="AJ16:AK16"/>
    <mergeCell ref="AL16:AM16"/>
    <mergeCell ref="AN16:AO16"/>
    <mergeCell ref="AP14:BG14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AP16:AQ16"/>
    <mergeCell ref="AR16:AS16"/>
    <mergeCell ref="V16:W16"/>
    <mergeCell ref="X14:AO14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X16:Y16"/>
    <mergeCell ref="Z16:AA16"/>
    <mergeCell ref="AB16:AC16"/>
    <mergeCell ref="AD16:AE16"/>
    <mergeCell ref="AF16:AG16"/>
    <mergeCell ref="L16:M16"/>
    <mergeCell ref="N16:O16"/>
    <mergeCell ref="P16:Q16"/>
    <mergeCell ref="R16:S16"/>
    <mergeCell ref="T16:U16"/>
    <mergeCell ref="B16:C16"/>
    <mergeCell ref="D15:E15"/>
    <mergeCell ref="F13:BG13"/>
    <mergeCell ref="F14:W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F16:G16"/>
    <mergeCell ref="H16:I16"/>
    <mergeCell ref="J16:K16"/>
  </mergeCells>
  <conditionalFormatting sqref="G17">
    <cfRule dxfId="1319" operator="equal" priority="1" type="cellIs">
      <formula>"X"</formula>
    </cfRule>
  </conditionalFormatting>
  <conditionalFormatting sqref="F17">
    <cfRule dxfId="1318" operator="equal" priority="2" type="cellIs">
      <formula>"X"</formula>
    </cfRule>
  </conditionalFormatting>
  <conditionalFormatting sqref="G17">
    <cfRule dxfId="1317" operator="greaterThan" priority="3" type="cellIs">
      <formula>0</formula>
    </cfRule>
  </conditionalFormatting>
  <conditionalFormatting sqref="F17">
    <cfRule dxfId="1316" operator="greaterThan" priority="4" type="cellIs">
      <formula>ABS(G17)</formula>
    </cfRule>
  </conditionalFormatting>
  <conditionalFormatting sqref="I17">
    <cfRule dxfId="1313" operator="equal" priority="7" type="cellIs">
      <formula>"X"</formula>
    </cfRule>
  </conditionalFormatting>
  <conditionalFormatting sqref="H17">
    <cfRule dxfId="1312" operator="equal" priority="8" type="cellIs">
      <formula>"X"</formula>
    </cfRule>
  </conditionalFormatting>
  <conditionalFormatting sqref="I17">
    <cfRule dxfId="1311" operator="greaterThan" priority="9" type="cellIs">
      <formula>0</formula>
    </cfRule>
  </conditionalFormatting>
  <conditionalFormatting sqref="H17">
    <cfRule dxfId="1310" operator="greaterThan" priority="10" type="cellIs">
      <formula>ABS(I17)</formula>
    </cfRule>
  </conditionalFormatting>
  <conditionalFormatting sqref="K17">
    <cfRule dxfId="1307" operator="equal" priority="13" type="cellIs">
      <formula>"X"</formula>
    </cfRule>
  </conditionalFormatting>
  <conditionalFormatting sqref="J17">
    <cfRule dxfId="1306" operator="equal" priority="14" type="cellIs">
      <formula>"X"</formula>
    </cfRule>
  </conditionalFormatting>
  <conditionalFormatting sqref="K17">
    <cfRule dxfId="1305" operator="greaterThan" priority="15" type="cellIs">
      <formula>0</formula>
    </cfRule>
  </conditionalFormatting>
  <conditionalFormatting sqref="J17">
    <cfRule dxfId="1304" operator="greaterThan" priority="16" type="cellIs">
      <formula>ABS(K17)</formula>
    </cfRule>
  </conditionalFormatting>
  <conditionalFormatting sqref="M17">
    <cfRule dxfId="1301" operator="equal" priority="19" type="cellIs">
      <formula>"X"</formula>
    </cfRule>
  </conditionalFormatting>
  <conditionalFormatting sqref="L17">
    <cfRule dxfId="1300" operator="equal" priority="20" type="cellIs">
      <formula>"X"</formula>
    </cfRule>
  </conditionalFormatting>
  <conditionalFormatting sqref="M17">
    <cfRule dxfId="1299" operator="greaterThan" priority="21" type="cellIs">
      <formula>0</formula>
    </cfRule>
  </conditionalFormatting>
  <conditionalFormatting sqref="L17">
    <cfRule dxfId="1298" operator="greaterThan" priority="22" type="cellIs">
      <formula>ABS(M17)</formula>
    </cfRule>
  </conditionalFormatting>
  <conditionalFormatting sqref="O17">
    <cfRule dxfId="1295" operator="equal" priority="25" type="cellIs">
      <formula>"X"</formula>
    </cfRule>
  </conditionalFormatting>
  <conditionalFormatting sqref="N17">
    <cfRule dxfId="1294" operator="equal" priority="26" type="cellIs">
      <formula>"X"</formula>
    </cfRule>
  </conditionalFormatting>
  <conditionalFormatting sqref="O17">
    <cfRule dxfId="1293" operator="greaterThan" priority="27" type="cellIs">
      <formula>0</formula>
    </cfRule>
  </conditionalFormatting>
  <conditionalFormatting sqref="N17">
    <cfRule dxfId="1292" operator="greaterThan" priority="28" type="cellIs">
      <formula>ABS(O17)</formula>
    </cfRule>
  </conditionalFormatting>
  <conditionalFormatting sqref="Q17">
    <cfRule dxfId="1289" operator="equal" priority="31" type="cellIs">
      <formula>"X"</formula>
    </cfRule>
  </conditionalFormatting>
  <conditionalFormatting sqref="P17">
    <cfRule dxfId="1288" operator="equal" priority="32" type="cellIs">
      <formula>"X"</formula>
    </cfRule>
  </conditionalFormatting>
  <conditionalFormatting sqref="Q17">
    <cfRule dxfId="1287" operator="greaterThan" priority="33" type="cellIs">
      <formula>0</formula>
    </cfRule>
  </conditionalFormatting>
  <conditionalFormatting sqref="P17">
    <cfRule dxfId="1286" operator="greaterThan" priority="34" type="cellIs">
      <formula>ABS(Q17)</formula>
    </cfRule>
  </conditionalFormatting>
  <conditionalFormatting sqref="S17">
    <cfRule dxfId="1283" operator="equal" priority="37" type="cellIs">
      <formula>"X"</formula>
    </cfRule>
  </conditionalFormatting>
  <conditionalFormatting sqref="R17">
    <cfRule dxfId="1282" operator="equal" priority="38" type="cellIs">
      <formula>"X"</formula>
    </cfRule>
  </conditionalFormatting>
  <conditionalFormatting sqref="S17">
    <cfRule dxfId="1281" operator="greaterThan" priority="39" type="cellIs">
      <formula>0</formula>
    </cfRule>
  </conditionalFormatting>
  <conditionalFormatting sqref="R17">
    <cfRule dxfId="1280" operator="greaterThan" priority="40" type="cellIs">
      <formula>ABS(S17)</formula>
    </cfRule>
  </conditionalFormatting>
  <conditionalFormatting sqref="U17">
    <cfRule dxfId="1277" operator="equal" priority="43" type="cellIs">
      <formula>"X"</formula>
    </cfRule>
  </conditionalFormatting>
  <conditionalFormatting sqref="T17">
    <cfRule dxfId="1276" operator="equal" priority="44" type="cellIs">
      <formula>"X"</formula>
    </cfRule>
  </conditionalFormatting>
  <conditionalFormatting sqref="U17">
    <cfRule dxfId="1275" operator="greaterThan" priority="45" type="cellIs">
      <formula>0</formula>
    </cfRule>
  </conditionalFormatting>
  <conditionalFormatting sqref="T17">
    <cfRule dxfId="1274" operator="greaterThan" priority="46" type="cellIs">
      <formula>ABS(U17)</formula>
    </cfRule>
  </conditionalFormatting>
  <conditionalFormatting sqref="W17">
    <cfRule dxfId="1271" operator="equal" priority="49" type="cellIs">
      <formula>"X"</formula>
    </cfRule>
  </conditionalFormatting>
  <conditionalFormatting sqref="V17">
    <cfRule dxfId="1270" operator="equal" priority="50" type="cellIs">
      <formula>"X"</formula>
    </cfRule>
  </conditionalFormatting>
  <conditionalFormatting sqref="W17">
    <cfRule dxfId="1269" operator="greaterThan" priority="51" type="cellIs">
      <formula>0</formula>
    </cfRule>
  </conditionalFormatting>
  <conditionalFormatting sqref="V17">
    <cfRule dxfId="1268" operator="greaterThan" priority="52" type="cellIs">
      <formula>ABS(W17)</formula>
    </cfRule>
  </conditionalFormatting>
  <conditionalFormatting sqref="Y17">
    <cfRule dxfId="1265" operator="equal" priority="55" type="cellIs">
      <formula>"X"</formula>
    </cfRule>
  </conditionalFormatting>
  <conditionalFormatting sqref="X17">
    <cfRule dxfId="1264" operator="equal" priority="56" type="cellIs">
      <formula>"X"</formula>
    </cfRule>
  </conditionalFormatting>
  <conditionalFormatting sqref="Y17">
    <cfRule dxfId="1263" operator="greaterThan" priority="57" type="cellIs">
      <formula>0</formula>
    </cfRule>
  </conditionalFormatting>
  <conditionalFormatting sqref="X17">
    <cfRule dxfId="1262" operator="greaterThan" priority="58" type="cellIs">
      <formula>ABS(Y17)</formula>
    </cfRule>
  </conditionalFormatting>
  <conditionalFormatting sqref="AA17">
    <cfRule dxfId="1259" operator="equal" priority="61" type="cellIs">
      <formula>"X"</formula>
    </cfRule>
  </conditionalFormatting>
  <conditionalFormatting sqref="Z17">
    <cfRule dxfId="1258" operator="equal" priority="62" type="cellIs">
      <formula>"X"</formula>
    </cfRule>
  </conditionalFormatting>
  <conditionalFormatting sqref="AA17">
    <cfRule dxfId="1257" operator="greaterThan" priority="63" type="cellIs">
      <formula>0</formula>
    </cfRule>
  </conditionalFormatting>
  <conditionalFormatting sqref="Z17">
    <cfRule dxfId="1256" operator="greaterThan" priority="64" type="cellIs">
      <formula>ABS(AA17)</formula>
    </cfRule>
  </conditionalFormatting>
  <conditionalFormatting sqref="AC17">
    <cfRule dxfId="1253" operator="equal" priority="67" type="cellIs">
      <formula>"X"</formula>
    </cfRule>
  </conditionalFormatting>
  <conditionalFormatting sqref="AB17">
    <cfRule dxfId="1252" operator="equal" priority="68" type="cellIs">
      <formula>"X"</formula>
    </cfRule>
  </conditionalFormatting>
  <conditionalFormatting sqref="AC17">
    <cfRule dxfId="1251" operator="greaterThan" priority="69" type="cellIs">
      <formula>0</formula>
    </cfRule>
  </conditionalFormatting>
  <conditionalFormatting sqref="AB17">
    <cfRule dxfId="1250" operator="greaterThan" priority="70" type="cellIs">
      <formula>ABS(AC17)</formula>
    </cfRule>
  </conditionalFormatting>
  <conditionalFormatting sqref="AE17">
    <cfRule dxfId="1247" operator="equal" priority="73" type="cellIs">
      <formula>"X"</formula>
    </cfRule>
  </conditionalFormatting>
  <conditionalFormatting sqref="AD17">
    <cfRule dxfId="1246" operator="equal" priority="74" type="cellIs">
      <formula>"X"</formula>
    </cfRule>
  </conditionalFormatting>
  <conditionalFormatting sqref="AE17">
    <cfRule dxfId="1245" operator="greaterThan" priority="75" type="cellIs">
      <formula>0</formula>
    </cfRule>
  </conditionalFormatting>
  <conditionalFormatting sqref="AD17">
    <cfRule dxfId="1244" operator="greaterThan" priority="76" type="cellIs">
      <formula>ABS(AE17)</formula>
    </cfRule>
  </conditionalFormatting>
  <conditionalFormatting sqref="AG17">
    <cfRule dxfId="1241" operator="equal" priority="79" type="cellIs">
      <formula>"X"</formula>
    </cfRule>
  </conditionalFormatting>
  <conditionalFormatting sqref="AF17">
    <cfRule dxfId="1240" operator="equal" priority="80" type="cellIs">
      <formula>"X"</formula>
    </cfRule>
  </conditionalFormatting>
  <conditionalFormatting sqref="AG17">
    <cfRule dxfId="1239" operator="greaterThan" priority="81" type="cellIs">
      <formula>0</formula>
    </cfRule>
  </conditionalFormatting>
  <conditionalFormatting sqref="AF17">
    <cfRule dxfId="1238" operator="greaterThan" priority="82" type="cellIs">
      <formula>ABS(AG17)</formula>
    </cfRule>
  </conditionalFormatting>
  <conditionalFormatting sqref="AI17">
    <cfRule dxfId="1235" operator="equal" priority="85" type="cellIs">
      <formula>"X"</formula>
    </cfRule>
  </conditionalFormatting>
  <conditionalFormatting sqref="AH17">
    <cfRule dxfId="1234" operator="equal" priority="86" type="cellIs">
      <formula>"X"</formula>
    </cfRule>
  </conditionalFormatting>
  <conditionalFormatting sqref="AI17">
    <cfRule dxfId="1233" operator="greaterThan" priority="87" type="cellIs">
      <formula>0</formula>
    </cfRule>
  </conditionalFormatting>
  <conditionalFormatting sqref="AH17">
    <cfRule dxfId="1232" operator="greaterThan" priority="88" type="cellIs">
      <formula>ABS(AI17)</formula>
    </cfRule>
  </conditionalFormatting>
  <conditionalFormatting sqref="AK17">
    <cfRule dxfId="1229" operator="equal" priority="91" type="cellIs">
      <formula>"X"</formula>
    </cfRule>
  </conditionalFormatting>
  <conditionalFormatting sqref="AJ17">
    <cfRule dxfId="1228" operator="equal" priority="92" type="cellIs">
      <formula>"X"</formula>
    </cfRule>
  </conditionalFormatting>
  <conditionalFormatting sqref="AK17">
    <cfRule dxfId="1227" operator="greaterThan" priority="93" type="cellIs">
      <formula>0</formula>
    </cfRule>
  </conditionalFormatting>
  <conditionalFormatting sqref="AJ17">
    <cfRule dxfId="1226" operator="greaterThan" priority="94" type="cellIs">
      <formula>ABS(AK17)</formula>
    </cfRule>
  </conditionalFormatting>
  <conditionalFormatting sqref="AM17">
    <cfRule dxfId="1223" operator="equal" priority="97" type="cellIs">
      <formula>"X"</formula>
    </cfRule>
  </conditionalFormatting>
  <conditionalFormatting sqref="AL17">
    <cfRule dxfId="1222" operator="equal" priority="98" type="cellIs">
      <formula>"X"</formula>
    </cfRule>
  </conditionalFormatting>
  <conditionalFormatting sqref="AM17">
    <cfRule dxfId="1221" operator="greaterThan" priority="99" type="cellIs">
      <formula>0</formula>
    </cfRule>
  </conditionalFormatting>
  <conditionalFormatting sqref="AL17">
    <cfRule dxfId="1220" operator="greaterThan" priority="100" type="cellIs">
      <formula>ABS(AM17)</formula>
    </cfRule>
  </conditionalFormatting>
  <conditionalFormatting sqref="AO17">
    <cfRule dxfId="1217" operator="equal" priority="103" type="cellIs">
      <formula>"X"</formula>
    </cfRule>
  </conditionalFormatting>
  <conditionalFormatting sqref="AN17">
    <cfRule dxfId="1216" operator="equal" priority="104" type="cellIs">
      <formula>"X"</formula>
    </cfRule>
  </conditionalFormatting>
  <conditionalFormatting sqref="AO17">
    <cfRule dxfId="1215" operator="greaterThan" priority="105" type="cellIs">
      <formula>0</formula>
    </cfRule>
  </conditionalFormatting>
  <conditionalFormatting sqref="AN17">
    <cfRule dxfId="1214" operator="greaterThan" priority="106" type="cellIs">
      <formula>ABS(AO17)</formula>
    </cfRule>
  </conditionalFormatting>
  <conditionalFormatting sqref="AQ17">
    <cfRule dxfId="1211" operator="equal" priority="109" type="cellIs">
      <formula>"X"</formula>
    </cfRule>
  </conditionalFormatting>
  <conditionalFormatting sqref="AP17">
    <cfRule dxfId="1210" operator="equal" priority="110" type="cellIs">
      <formula>"X"</formula>
    </cfRule>
  </conditionalFormatting>
  <conditionalFormatting sqref="AQ17">
    <cfRule dxfId="1209" operator="greaterThan" priority="111" type="cellIs">
      <formula>0</formula>
    </cfRule>
  </conditionalFormatting>
  <conditionalFormatting sqref="AP17">
    <cfRule dxfId="1208" operator="greaterThan" priority="112" type="cellIs">
      <formula>ABS(AQ17)</formula>
    </cfRule>
  </conditionalFormatting>
  <conditionalFormatting sqref="AS17">
    <cfRule dxfId="1205" operator="equal" priority="115" type="cellIs">
      <formula>"X"</formula>
    </cfRule>
  </conditionalFormatting>
  <conditionalFormatting sqref="AR17">
    <cfRule dxfId="1204" operator="equal" priority="116" type="cellIs">
      <formula>"X"</formula>
    </cfRule>
  </conditionalFormatting>
  <conditionalFormatting sqref="AS17">
    <cfRule dxfId="1203" operator="greaterThan" priority="117" type="cellIs">
      <formula>0</formula>
    </cfRule>
  </conditionalFormatting>
  <conditionalFormatting sqref="AR17">
    <cfRule dxfId="1202" operator="greaterThan" priority="118" type="cellIs">
      <formula>ABS(AS17)</formula>
    </cfRule>
  </conditionalFormatting>
  <conditionalFormatting sqref="AU17">
    <cfRule dxfId="1199" operator="equal" priority="121" type="cellIs">
      <formula>"X"</formula>
    </cfRule>
  </conditionalFormatting>
  <conditionalFormatting sqref="AT17">
    <cfRule dxfId="1198" operator="equal" priority="122" type="cellIs">
      <formula>"X"</formula>
    </cfRule>
  </conditionalFormatting>
  <conditionalFormatting sqref="AU17">
    <cfRule dxfId="1197" operator="greaterThan" priority="123" type="cellIs">
      <formula>0</formula>
    </cfRule>
  </conditionalFormatting>
  <conditionalFormatting sqref="AT17">
    <cfRule dxfId="1196" operator="greaterThan" priority="124" type="cellIs">
      <formula>ABS(AU17)</formula>
    </cfRule>
  </conditionalFormatting>
  <conditionalFormatting sqref="AW17">
    <cfRule dxfId="1193" operator="equal" priority="127" type="cellIs">
      <formula>"X"</formula>
    </cfRule>
  </conditionalFormatting>
  <conditionalFormatting sqref="AV17">
    <cfRule dxfId="1192" operator="equal" priority="128" type="cellIs">
      <formula>"X"</formula>
    </cfRule>
  </conditionalFormatting>
  <conditionalFormatting sqref="AW17">
    <cfRule dxfId="1191" operator="greaterThan" priority="129" type="cellIs">
      <formula>0</formula>
    </cfRule>
  </conditionalFormatting>
  <conditionalFormatting sqref="AV17">
    <cfRule dxfId="1190" operator="greaterThan" priority="130" type="cellIs">
      <formula>ABS(AW17)</formula>
    </cfRule>
  </conditionalFormatting>
  <conditionalFormatting sqref="AY17">
    <cfRule dxfId="1187" operator="equal" priority="133" type="cellIs">
      <formula>"X"</formula>
    </cfRule>
  </conditionalFormatting>
  <conditionalFormatting sqref="AX17">
    <cfRule dxfId="1186" operator="equal" priority="134" type="cellIs">
      <formula>"X"</formula>
    </cfRule>
  </conditionalFormatting>
  <conditionalFormatting sqref="AY17">
    <cfRule dxfId="1185" operator="greaterThan" priority="135" type="cellIs">
      <formula>0</formula>
    </cfRule>
  </conditionalFormatting>
  <conditionalFormatting sqref="AX17">
    <cfRule dxfId="1184" operator="greaterThan" priority="136" type="cellIs">
      <formula>ABS(AY17)</formula>
    </cfRule>
  </conditionalFormatting>
  <conditionalFormatting sqref="BA17">
    <cfRule dxfId="1181" operator="equal" priority="139" type="cellIs">
      <formula>"X"</formula>
    </cfRule>
  </conditionalFormatting>
  <conditionalFormatting sqref="AZ17">
    <cfRule dxfId="1180" operator="equal" priority="140" type="cellIs">
      <formula>"X"</formula>
    </cfRule>
  </conditionalFormatting>
  <conditionalFormatting sqref="BA17">
    <cfRule dxfId="1179" operator="greaterThan" priority="141" type="cellIs">
      <formula>0</formula>
    </cfRule>
  </conditionalFormatting>
  <conditionalFormatting sqref="AZ17">
    <cfRule dxfId="1178" operator="greaterThan" priority="142" type="cellIs">
      <formula>ABS(BA17)</formula>
    </cfRule>
  </conditionalFormatting>
  <conditionalFormatting sqref="BC17">
    <cfRule dxfId="1175" operator="equal" priority="145" type="cellIs">
      <formula>"X"</formula>
    </cfRule>
  </conditionalFormatting>
  <conditionalFormatting sqref="BB17">
    <cfRule dxfId="1174" operator="equal" priority="146" type="cellIs">
      <formula>"X"</formula>
    </cfRule>
  </conditionalFormatting>
  <conditionalFormatting sqref="BC17">
    <cfRule dxfId="1173" operator="greaterThan" priority="147" type="cellIs">
      <formula>0</formula>
    </cfRule>
  </conditionalFormatting>
  <conditionalFormatting sqref="BB17">
    <cfRule dxfId="1172" operator="greaterThan" priority="148" type="cellIs">
      <formula>ABS(BC17)</formula>
    </cfRule>
  </conditionalFormatting>
  <conditionalFormatting sqref="BE17">
    <cfRule dxfId="1169" operator="equal" priority="151" type="cellIs">
      <formula>"X"</formula>
    </cfRule>
  </conditionalFormatting>
  <conditionalFormatting sqref="BD17">
    <cfRule dxfId="1168" operator="equal" priority="152" type="cellIs">
      <formula>"X"</formula>
    </cfRule>
  </conditionalFormatting>
  <conditionalFormatting sqref="BE17">
    <cfRule dxfId="1167" operator="greaterThan" priority="153" type="cellIs">
      <formula>0</formula>
    </cfRule>
  </conditionalFormatting>
  <conditionalFormatting sqref="BD17">
    <cfRule dxfId="1166" operator="greaterThan" priority="154" type="cellIs">
      <formula>ABS(BE17)</formula>
    </cfRule>
  </conditionalFormatting>
  <conditionalFormatting sqref="BG17">
    <cfRule dxfId="1163" operator="equal" priority="157" type="cellIs">
      <formula>"X"</formula>
    </cfRule>
  </conditionalFormatting>
  <conditionalFormatting sqref="BF17">
    <cfRule dxfId="1162" operator="equal" priority="158" type="cellIs">
      <formula>"X"</formula>
    </cfRule>
  </conditionalFormatting>
  <conditionalFormatting sqref="BG17">
    <cfRule dxfId="1161" operator="greaterThan" priority="159" type="cellIs">
      <formula>0</formula>
    </cfRule>
  </conditionalFormatting>
  <conditionalFormatting sqref="BF17">
    <cfRule dxfId="1160" operator="greaterThan" priority="160" type="cellIs">
      <formula>ABS(BG17)</formula>
    </cfRule>
  </conditionalFormatting>
  <conditionalFormatting sqref="G18">
    <cfRule dxfId="1157" operator="equal" priority="163" type="cellIs">
      <formula>"X"</formula>
    </cfRule>
  </conditionalFormatting>
  <conditionalFormatting sqref="F18">
    <cfRule dxfId="1156" operator="equal" priority="164" type="cellIs">
      <formula>"X"</formula>
    </cfRule>
  </conditionalFormatting>
  <conditionalFormatting sqref="G18">
    <cfRule dxfId="1155" operator="greaterThan" priority="165" type="cellIs">
      <formula>0</formula>
    </cfRule>
  </conditionalFormatting>
  <conditionalFormatting sqref="F18">
    <cfRule dxfId="1154" operator="greaterThan" priority="166" type="cellIs">
      <formula>ABS(G18)</formula>
    </cfRule>
  </conditionalFormatting>
  <conditionalFormatting sqref="I18">
    <cfRule dxfId="1151" operator="equal" priority="169" type="cellIs">
      <formula>"X"</formula>
    </cfRule>
  </conditionalFormatting>
  <conditionalFormatting sqref="H18">
    <cfRule dxfId="1150" operator="equal" priority="170" type="cellIs">
      <formula>"X"</formula>
    </cfRule>
  </conditionalFormatting>
  <conditionalFormatting sqref="I18">
    <cfRule dxfId="1149" operator="greaterThan" priority="171" type="cellIs">
      <formula>0</formula>
    </cfRule>
  </conditionalFormatting>
  <conditionalFormatting sqref="H18">
    <cfRule dxfId="1148" operator="greaterThan" priority="172" type="cellIs">
      <formula>ABS(I18)</formula>
    </cfRule>
  </conditionalFormatting>
  <conditionalFormatting sqref="K18">
    <cfRule dxfId="1145" operator="equal" priority="175" type="cellIs">
      <formula>"X"</formula>
    </cfRule>
  </conditionalFormatting>
  <conditionalFormatting sqref="J18">
    <cfRule dxfId="1144" operator="equal" priority="176" type="cellIs">
      <formula>"X"</formula>
    </cfRule>
  </conditionalFormatting>
  <conditionalFormatting sqref="K18">
    <cfRule dxfId="1143" operator="greaterThan" priority="177" type="cellIs">
      <formula>0</formula>
    </cfRule>
  </conditionalFormatting>
  <conditionalFormatting sqref="J18">
    <cfRule dxfId="1142" operator="greaterThan" priority="178" type="cellIs">
      <formula>ABS(K18)</formula>
    </cfRule>
  </conditionalFormatting>
  <conditionalFormatting sqref="M18">
    <cfRule dxfId="1139" operator="equal" priority="181" type="cellIs">
      <formula>"X"</formula>
    </cfRule>
  </conditionalFormatting>
  <conditionalFormatting sqref="L18">
    <cfRule dxfId="1138" operator="equal" priority="182" type="cellIs">
      <formula>"X"</formula>
    </cfRule>
  </conditionalFormatting>
  <conditionalFormatting sqref="M18">
    <cfRule dxfId="1137" operator="greaterThan" priority="183" type="cellIs">
      <formula>0</formula>
    </cfRule>
  </conditionalFormatting>
  <conditionalFormatting sqref="L18">
    <cfRule dxfId="1136" operator="greaterThan" priority="184" type="cellIs">
      <formula>ABS(M18)</formula>
    </cfRule>
  </conditionalFormatting>
  <conditionalFormatting sqref="O18">
    <cfRule dxfId="1133" operator="equal" priority="187" type="cellIs">
      <formula>"X"</formula>
    </cfRule>
  </conditionalFormatting>
  <conditionalFormatting sqref="N18">
    <cfRule dxfId="1132" operator="equal" priority="188" type="cellIs">
      <formula>"X"</formula>
    </cfRule>
  </conditionalFormatting>
  <conditionalFormatting sqref="O18">
    <cfRule dxfId="1131" operator="greaterThan" priority="189" type="cellIs">
      <formula>0</formula>
    </cfRule>
  </conditionalFormatting>
  <conditionalFormatting sqref="N18">
    <cfRule dxfId="1130" operator="greaterThan" priority="190" type="cellIs">
      <formula>ABS(O18)</formula>
    </cfRule>
  </conditionalFormatting>
  <conditionalFormatting sqref="Q18">
    <cfRule dxfId="1127" operator="equal" priority="193" type="cellIs">
      <formula>"X"</formula>
    </cfRule>
  </conditionalFormatting>
  <conditionalFormatting sqref="P18">
    <cfRule dxfId="1126" operator="equal" priority="194" type="cellIs">
      <formula>"X"</formula>
    </cfRule>
  </conditionalFormatting>
  <conditionalFormatting sqref="Q18">
    <cfRule dxfId="1125" operator="greaterThan" priority="195" type="cellIs">
      <formula>0</formula>
    </cfRule>
  </conditionalFormatting>
  <conditionalFormatting sqref="P18">
    <cfRule dxfId="1124" operator="greaterThan" priority="196" type="cellIs">
      <formula>ABS(Q18)</formula>
    </cfRule>
  </conditionalFormatting>
  <conditionalFormatting sqref="S18">
    <cfRule dxfId="1121" operator="equal" priority="199" type="cellIs">
      <formula>"X"</formula>
    </cfRule>
  </conditionalFormatting>
  <conditionalFormatting sqref="R18">
    <cfRule dxfId="1120" operator="equal" priority="200" type="cellIs">
      <formula>"X"</formula>
    </cfRule>
  </conditionalFormatting>
  <conditionalFormatting sqref="S18">
    <cfRule dxfId="1119" operator="greaterThan" priority="201" type="cellIs">
      <formula>0</formula>
    </cfRule>
  </conditionalFormatting>
  <conditionalFormatting sqref="R18">
    <cfRule dxfId="1118" operator="greaterThan" priority="202" type="cellIs">
      <formula>ABS(S18)</formula>
    </cfRule>
  </conditionalFormatting>
  <conditionalFormatting sqref="U18">
    <cfRule dxfId="1115" operator="equal" priority="205" type="cellIs">
      <formula>"X"</formula>
    </cfRule>
  </conditionalFormatting>
  <conditionalFormatting sqref="T18">
    <cfRule dxfId="1114" operator="equal" priority="206" type="cellIs">
      <formula>"X"</formula>
    </cfRule>
  </conditionalFormatting>
  <conditionalFormatting sqref="U18">
    <cfRule dxfId="1113" operator="greaterThan" priority="207" type="cellIs">
      <formula>0</formula>
    </cfRule>
  </conditionalFormatting>
  <conditionalFormatting sqref="T18">
    <cfRule dxfId="1112" operator="greaterThan" priority="208" type="cellIs">
      <formula>ABS(U18)</formula>
    </cfRule>
  </conditionalFormatting>
  <conditionalFormatting sqref="W18">
    <cfRule dxfId="1109" operator="equal" priority="211" type="cellIs">
      <formula>"X"</formula>
    </cfRule>
  </conditionalFormatting>
  <conditionalFormatting sqref="V18">
    <cfRule dxfId="1108" operator="equal" priority="212" type="cellIs">
      <formula>"X"</formula>
    </cfRule>
  </conditionalFormatting>
  <conditionalFormatting sqref="W18">
    <cfRule dxfId="1107" operator="greaterThan" priority="213" type="cellIs">
      <formula>0</formula>
    </cfRule>
  </conditionalFormatting>
  <conditionalFormatting sqref="V18">
    <cfRule dxfId="1106" operator="greaterThan" priority="214" type="cellIs">
      <formula>ABS(W18)</formula>
    </cfRule>
  </conditionalFormatting>
  <conditionalFormatting sqref="Y18">
    <cfRule dxfId="1103" operator="equal" priority="217" type="cellIs">
      <formula>"X"</formula>
    </cfRule>
  </conditionalFormatting>
  <conditionalFormatting sqref="X18">
    <cfRule dxfId="1102" operator="equal" priority="218" type="cellIs">
      <formula>"X"</formula>
    </cfRule>
  </conditionalFormatting>
  <conditionalFormatting sqref="Y18">
    <cfRule dxfId="1101" operator="greaterThan" priority="219" type="cellIs">
      <formula>0</formula>
    </cfRule>
  </conditionalFormatting>
  <conditionalFormatting sqref="X18">
    <cfRule dxfId="1100" operator="greaterThan" priority="220" type="cellIs">
      <formula>ABS(Y18)</formula>
    </cfRule>
  </conditionalFormatting>
  <conditionalFormatting sqref="AA18">
    <cfRule dxfId="1097" operator="equal" priority="223" type="cellIs">
      <formula>"X"</formula>
    </cfRule>
  </conditionalFormatting>
  <conditionalFormatting sqref="Z18">
    <cfRule dxfId="1096" operator="equal" priority="224" type="cellIs">
      <formula>"X"</formula>
    </cfRule>
  </conditionalFormatting>
  <conditionalFormatting sqref="AA18">
    <cfRule dxfId="1095" operator="greaterThan" priority="225" type="cellIs">
      <formula>0</formula>
    </cfRule>
  </conditionalFormatting>
  <conditionalFormatting sqref="Z18">
    <cfRule dxfId="1094" operator="greaterThan" priority="226" type="cellIs">
      <formula>ABS(AA18)</formula>
    </cfRule>
  </conditionalFormatting>
  <conditionalFormatting sqref="AC18">
    <cfRule dxfId="1091" operator="equal" priority="229" type="cellIs">
      <formula>"X"</formula>
    </cfRule>
  </conditionalFormatting>
  <conditionalFormatting sqref="AB18">
    <cfRule dxfId="1090" operator="equal" priority="230" type="cellIs">
      <formula>"X"</formula>
    </cfRule>
  </conditionalFormatting>
  <conditionalFormatting sqref="AC18">
    <cfRule dxfId="1089" operator="greaterThan" priority="231" type="cellIs">
      <formula>0</formula>
    </cfRule>
  </conditionalFormatting>
  <conditionalFormatting sqref="AB18">
    <cfRule dxfId="1088" operator="greaterThan" priority="232" type="cellIs">
      <formula>ABS(AC18)</formula>
    </cfRule>
  </conditionalFormatting>
  <conditionalFormatting sqref="AE18">
    <cfRule dxfId="1085" operator="equal" priority="235" type="cellIs">
      <formula>"X"</formula>
    </cfRule>
  </conditionalFormatting>
  <conditionalFormatting sqref="AD18">
    <cfRule dxfId="1084" operator="equal" priority="236" type="cellIs">
      <formula>"X"</formula>
    </cfRule>
  </conditionalFormatting>
  <conditionalFormatting sqref="AE18">
    <cfRule dxfId="1083" operator="greaterThan" priority="237" type="cellIs">
      <formula>0</formula>
    </cfRule>
  </conditionalFormatting>
  <conditionalFormatting sqref="AD18">
    <cfRule dxfId="1082" operator="greaterThan" priority="238" type="cellIs">
      <formula>ABS(AE18)</formula>
    </cfRule>
  </conditionalFormatting>
  <conditionalFormatting sqref="AG18">
    <cfRule dxfId="1079" operator="equal" priority="241" type="cellIs">
      <formula>"X"</formula>
    </cfRule>
  </conditionalFormatting>
  <conditionalFormatting sqref="AF18">
    <cfRule dxfId="1078" operator="equal" priority="242" type="cellIs">
      <formula>"X"</formula>
    </cfRule>
  </conditionalFormatting>
  <conditionalFormatting sqref="AG18">
    <cfRule dxfId="1077" operator="greaterThan" priority="243" type="cellIs">
      <formula>0</formula>
    </cfRule>
  </conditionalFormatting>
  <conditionalFormatting sqref="AF18">
    <cfRule dxfId="1076" operator="greaterThan" priority="244" type="cellIs">
      <formula>ABS(AG18)</formula>
    </cfRule>
  </conditionalFormatting>
  <conditionalFormatting sqref="AI18">
    <cfRule dxfId="1073" operator="equal" priority="247" type="cellIs">
      <formula>"X"</formula>
    </cfRule>
  </conditionalFormatting>
  <conditionalFormatting sqref="AH18">
    <cfRule dxfId="1072" operator="equal" priority="248" type="cellIs">
      <formula>"X"</formula>
    </cfRule>
  </conditionalFormatting>
  <conditionalFormatting sqref="AI18">
    <cfRule dxfId="1071" operator="greaterThan" priority="249" type="cellIs">
      <formula>0</formula>
    </cfRule>
  </conditionalFormatting>
  <conditionalFormatting sqref="AH18">
    <cfRule dxfId="1070" operator="greaterThan" priority="250" type="cellIs">
      <formula>ABS(AI18)</formula>
    </cfRule>
  </conditionalFormatting>
  <conditionalFormatting sqref="AK18">
    <cfRule dxfId="1067" operator="equal" priority="253" type="cellIs">
      <formula>"X"</formula>
    </cfRule>
  </conditionalFormatting>
  <conditionalFormatting sqref="AJ18">
    <cfRule dxfId="1066" operator="equal" priority="254" type="cellIs">
      <formula>"X"</formula>
    </cfRule>
  </conditionalFormatting>
  <conditionalFormatting sqref="AK18">
    <cfRule dxfId="1065" operator="greaterThan" priority="255" type="cellIs">
      <formula>0</formula>
    </cfRule>
  </conditionalFormatting>
  <conditionalFormatting sqref="AJ18">
    <cfRule dxfId="1064" operator="greaterThan" priority="256" type="cellIs">
      <formula>ABS(AK18)</formula>
    </cfRule>
  </conditionalFormatting>
  <conditionalFormatting sqref="AM18">
    <cfRule dxfId="1061" operator="equal" priority="259" type="cellIs">
      <formula>"X"</formula>
    </cfRule>
  </conditionalFormatting>
  <conditionalFormatting sqref="AL18">
    <cfRule dxfId="1060" operator="equal" priority="260" type="cellIs">
      <formula>"X"</formula>
    </cfRule>
  </conditionalFormatting>
  <conditionalFormatting sqref="AM18">
    <cfRule dxfId="1059" operator="greaterThan" priority="261" type="cellIs">
      <formula>0</formula>
    </cfRule>
  </conditionalFormatting>
  <conditionalFormatting sqref="AL18">
    <cfRule dxfId="1058" operator="greaterThan" priority="262" type="cellIs">
      <formula>ABS(AM18)</formula>
    </cfRule>
  </conditionalFormatting>
  <conditionalFormatting sqref="AO18">
    <cfRule dxfId="1055" operator="equal" priority="265" type="cellIs">
      <formula>"X"</formula>
    </cfRule>
  </conditionalFormatting>
  <conditionalFormatting sqref="AN18">
    <cfRule dxfId="1054" operator="equal" priority="266" type="cellIs">
      <formula>"X"</formula>
    </cfRule>
  </conditionalFormatting>
  <conditionalFormatting sqref="AO18">
    <cfRule dxfId="1053" operator="greaterThan" priority="267" type="cellIs">
      <formula>0</formula>
    </cfRule>
  </conditionalFormatting>
  <conditionalFormatting sqref="AN18">
    <cfRule dxfId="1052" operator="greaterThan" priority="268" type="cellIs">
      <formula>ABS(AO18)</formula>
    </cfRule>
  </conditionalFormatting>
  <conditionalFormatting sqref="AQ18">
    <cfRule dxfId="1049" operator="equal" priority="271" type="cellIs">
      <formula>"X"</formula>
    </cfRule>
  </conditionalFormatting>
  <conditionalFormatting sqref="AP18">
    <cfRule dxfId="1048" operator="equal" priority="272" type="cellIs">
      <formula>"X"</formula>
    </cfRule>
  </conditionalFormatting>
  <conditionalFormatting sqref="AQ18">
    <cfRule dxfId="1047" operator="greaterThan" priority="273" type="cellIs">
      <formula>0</formula>
    </cfRule>
  </conditionalFormatting>
  <conditionalFormatting sqref="AP18">
    <cfRule dxfId="1046" operator="greaterThan" priority="274" type="cellIs">
      <formula>ABS(AQ18)</formula>
    </cfRule>
  </conditionalFormatting>
  <conditionalFormatting sqref="AS18">
    <cfRule dxfId="1043" operator="equal" priority="277" type="cellIs">
      <formula>"X"</formula>
    </cfRule>
  </conditionalFormatting>
  <conditionalFormatting sqref="AR18">
    <cfRule dxfId="1042" operator="equal" priority="278" type="cellIs">
      <formula>"X"</formula>
    </cfRule>
  </conditionalFormatting>
  <conditionalFormatting sqref="AS18">
    <cfRule dxfId="1041" operator="greaterThan" priority="279" type="cellIs">
      <formula>0</formula>
    </cfRule>
  </conditionalFormatting>
  <conditionalFormatting sqref="AR18">
    <cfRule dxfId="1040" operator="greaterThan" priority="280" type="cellIs">
      <formula>ABS(AS18)</formula>
    </cfRule>
  </conditionalFormatting>
  <conditionalFormatting sqref="AU18">
    <cfRule dxfId="1037" operator="equal" priority="283" type="cellIs">
      <formula>"X"</formula>
    </cfRule>
  </conditionalFormatting>
  <conditionalFormatting sqref="AT18">
    <cfRule dxfId="1036" operator="equal" priority="284" type="cellIs">
      <formula>"X"</formula>
    </cfRule>
  </conditionalFormatting>
  <conditionalFormatting sqref="AU18">
    <cfRule dxfId="1035" operator="greaterThan" priority="285" type="cellIs">
      <formula>0</formula>
    </cfRule>
  </conditionalFormatting>
  <conditionalFormatting sqref="AT18">
    <cfRule dxfId="1034" operator="greaterThan" priority="286" type="cellIs">
      <formula>ABS(AU18)</formula>
    </cfRule>
  </conditionalFormatting>
  <conditionalFormatting sqref="AW18">
    <cfRule dxfId="1031" operator="equal" priority="289" type="cellIs">
      <formula>"X"</formula>
    </cfRule>
  </conditionalFormatting>
  <conditionalFormatting sqref="AV18">
    <cfRule dxfId="1030" operator="equal" priority="290" type="cellIs">
      <formula>"X"</formula>
    </cfRule>
  </conditionalFormatting>
  <conditionalFormatting sqref="AW18">
    <cfRule dxfId="1029" operator="greaterThan" priority="291" type="cellIs">
      <formula>0</formula>
    </cfRule>
  </conditionalFormatting>
  <conditionalFormatting sqref="AV18">
    <cfRule dxfId="1028" operator="greaterThan" priority="292" type="cellIs">
      <formula>ABS(AW18)</formula>
    </cfRule>
  </conditionalFormatting>
  <conditionalFormatting sqref="AY18">
    <cfRule dxfId="1025" operator="equal" priority="295" type="cellIs">
      <formula>"X"</formula>
    </cfRule>
  </conditionalFormatting>
  <conditionalFormatting sqref="AX18">
    <cfRule dxfId="1024" operator="equal" priority="296" type="cellIs">
      <formula>"X"</formula>
    </cfRule>
  </conditionalFormatting>
  <conditionalFormatting sqref="AY18">
    <cfRule dxfId="1023" operator="greaterThan" priority="297" type="cellIs">
      <formula>0</formula>
    </cfRule>
  </conditionalFormatting>
  <conditionalFormatting sqref="AX18">
    <cfRule dxfId="1022" operator="greaterThan" priority="298" type="cellIs">
      <formula>ABS(AY18)</formula>
    </cfRule>
  </conditionalFormatting>
  <conditionalFormatting sqref="BA18">
    <cfRule dxfId="1019" operator="equal" priority="301" type="cellIs">
      <formula>"X"</formula>
    </cfRule>
  </conditionalFormatting>
  <conditionalFormatting sqref="AZ18">
    <cfRule dxfId="1018" operator="equal" priority="302" type="cellIs">
      <formula>"X"</formula>
    </cfRule>
  </conditionalFormatting>
  <conditionalFormatting sqref="BA18">
    <cfRule dxfId="1017" operator="greaterThan" priority="303" type="cellIs">
      <formula>0</formula>
    </cfRule>
  </conditionalFormatting>
  <conditionalFormatting sqref="AZ18">
    <cfRule dxfId="1016" operator="greaterThan" priority="304" type="cellIs">
      <formula>ABS(BA18)</formula>
    </cfRule>
  </conditionalFormatting>
  <conditionalFormatting sqref="BC18">
    <cfRule dxfId="1013" operator="equal" priority="307" type="cellIs">
      <formula>"X"</formula>
    </cfRule>
  </conditionalFormatting>
  <conditionalFormatting sqref="BB18">
    <cfRule dxfId="1012" operator="equal" priority="308" type="cellIs">
      <formula>"X"</formula>
    </cfRule>
  </conditionalFormatting>
  <conditionalFormatting sqref="BC18">
    <cfRule dxfId="1011" operator="greaterThan" priority="309" type="cellIs">
      <formula>0</formula>
    </cfRule>
  </conditionalFormatting>
  <conditionalFormatting sqref="BB18">
    <cfRule dxfId="1010" operator="greaterThan" priority="310" type="cellIs">
      <formula>ABS(BC18)</formula>
    </cfRule>
  </conditionalFormatting>
  <conditionalFormatting sqref="BE18">
    <cfRule dxfId="1007" operator="equal" priority="313" type="cellIs">
      <formula>"X"</formula>
    </cfRule>
  </conditionalFormatting>
  <conditionalFormatting sqref="BD18">
    <cfRule dxfId="1006" operator="equal" priority="314" type="cellIs">
      <formula>"X"</formula>
    </cfRule>
  </conditionalFormatting>
  <conditionalFormatting sqref="BE18">
    <cfRule dxfId="1005" operator="greaterThan" priority="315" type="cellIs">
      <formula>0</formula>
    </cfRule>
  </conditionalFormatting>
  <conditionalFormatting sqref="BD18">
    <cfRule dxfId="1004" operator="greaterThan" priority="316" type="cellIs">
      <formula>ABS(BE18)</formula>
    </cfRule>
  </conditionalFormatting>
  <conditionalFormatting sqref="BG18">
    <cfRule dxfId="1001" operator="equal" priority="319" type="cellIs">
      <formula>"X"</formula>
    </cfRule>
  </conditionalFormatting>
  <conditionalFormatting sqref="BF18">
    <cfRule dxfId="1000" operator="equal" priority="320" type="cellIs">
      <formula>"X"</formula>
    </cfRule>
  </conditionalFormatting>
  <conditionalFormatting sqref="BG18">
    <cfRule dxfId="999" operator="greaterThan" priority="321" type="cellIs">
      <formula>0</formula>
    </cfRule>
  </conditionalFormatting>
  <conditionalFormatting sqref="BF18">
    <cfRule dxfId="998" operator="greaterThan" priority="322" type="cellIs">
      <formula>ABS(BG18)</formula>
    </cfRule>
  </conditionalFormatting>
  <conditionalFormatting sqref="G19">
    <cfRule dxfId="995" operator="equal" priority="325" type="cellIs">
      <formula>"X"</formula>
    </cfRule>
  </conditionalFormatting>
  <conditionalFormatting sqref="F19">
    <cfRule dxfId="994" operator="equal" priority="326" type="cellIs">
      <formula>"X"</formula>
    </cfRule>
  </conditionalFormatting>
  <conditionalFormatting sqref="G19">
    <cfRule dxfId="993" operator="greaterThan" priority="327" type="cellIs">
      <formula>0</formula>
    </cfRule>
  </conditionalFormatting>
  <conditionalFormatting sqref="F19">
    <cfRule dxfId="992" operator="greaterThan" priority="328" type="cellIs">
      <formula>ABS(G19)</formula>
    </cfRule>
  </conditionalFormatting>
  <conditionalFormatting sqref="I19">
    <cfRule dxfId="989" operator="equal" priority="331" type="cellIs">
      <formula>"X"</formula>
    </cfRule>
  </conditionalFormatting>
  <conditionalFormatting sqref="H19">
    <cfRule dxfId="988" operator="equal" priority="332" type="cellIs">
      <formula>"X"</formula>
    </cfRule>
  </conditionalFormatting>
  <conditionalFormatting sqref="I19">
    <cfRule dxfId="987" operator="greaterThan" priority="333" type="cellIs">
      <formula>0</formula>
    </cfRule>
  </conditionalFormatting>
  <conditionalFormatting sqref="H19">
    <cfRule dxfId="986" operator="greaterThan" priority="334" type="cellIs">
      <formula>ABS(I19)</formula>
    </cfRule>
  </conditionalFormatting>
  <conditionalFormatting sqref="K19">
    <cfRule dxfId="983" operator="equal" priority="337" type="cellIs">
      <formula>"X"</formula>
    </cfRule>
  </conditionalFormatting>
  <conditionalFormatting sqref="J19">
    <cfRule dxfId="982" operator="equal" priority="338" type="cellIs">
      <formula>"X"</formula>
    </cfRule>
  </conditionalFormatting>
  <conditionalFormatting sqref="K19">
    <cfRule dxfId="981" operator="greaterThan" priority="339" type="cellIs">
      <formula>0</formula>
    </cfRule>
  </conditionalFormatting>
  <conditionalFormatting sqref="J19">
    <cfRule dxfId="980" operator="greaterThan" priority="340" type="cellIs">
      <formula>ABS(K19)</formula>
    </cfRule>
  </conditionalFormatting>
  <conditionalFormatting sqref="M19">
    <cfRule dxfId="977" operator="equal" priority="343" type="cellIs">
      <formula>"X"</formula>
    </cfRule>
  </conditionalFormatting>
  <conditionalFormatting sqref="L19">
    <cfRule dxfId="976" operator="equal" priority="344" type="cellIs">
      <formula>"X"</formula>
    </cfRule>
  </conditionalFormatting>
  <conditionalFormatting sqref="M19">
    <cfRule dxfId="975" operator="greaterThan" priority="345" type="cellIs">
      <formula>0</formula>
    </cfRule>
  </conditionalFormatting>
  <conditionalFormatting sqref="L19">
    <cfRule dxfId="974" operator="greaterThan" priority="346" type="cellIs">
      <formula>ABS(M19)</formula>
    </cfRule>
  </conditionalFormatting>
  <conditionalFormatting sqref="O19">
    <cfRule dxfId="971" operator="equal" priority="349" type="cellIs">
      <formula>"X"</formula>
    </cfRule>
  </conditionalFormatting>
  <conditionalFormatting sqref="N19">
    <cfRule dxfId="970" operator="equal" priority="350" type="cellIs">
      <formula>"X"</formula>
    </cfRule>
  </conditionalFormatting>
  <conditionalFormatting sqref="O19">
    <cfRule dxfId="969" operator="greaterThan" priority="351" type="cellIs">
      <formula>0</formula>
    </cfRule>
  </conditionalFormatting>
  <conditionalFormatting sqref="N19">
    <cfRule dxfId="968" operator="greaterThan" priority="352" type="cellIs">
      <formula>ABS(O19)</formula>
    </cfRule>
  </conditionalFormatting>
  <conditionalFormatting sqref="Q19">
    <cfRule dxfId="965" operator="equal" priority="355" type="cellIs">
      <formula>"X"</formula>
    </cfRule>
  </conditionalFormatting>
  <conditionalFormatting sqref="P19">
    <cfRule dxfId="964" operator="equal" priority="356" type="cellIs">
      <formula>"X"</formula>
    </cfRule>
  </conditionalFormatting>
  <conditionalFormatting sqref="Q19">
    <cfRule dxfId="963" operator="greaterThan" priority="357" type="cellIs">
      <formula>0</formula>
    </cfRule>
  </conditionalFormatting>
  <conditionalFormatting sqref="P19">
    <cfRule dxfId="962" operator="greaterThan" priority="358" type="cellIs">
      <formula>ABS(Q19)</formula>
    </cfRule>
  </conditionalFormatting>
  <conditionalFormatting sqref="S19">
    <cfRule dxfId="959" operator="equal" priority="361" type="cellIs">
      <formula>"X"</formula>
    </cfRule>
  </conditionalFormatting>
  <conditionalFormatting sqref="R19">
    <cfRule dxfId="958" operator="equal" priority="362" type="cellIs">
      <formula>"X"</formula>
    </cfRule>
  </conditionalFormatting>
  <conditionalFormatting sqref="S19">
    <cfRule dxfId="957" operator="greaterThan" priority="363" type="cellIs">
      <formula>0</formula>
    </cfRule>
  </conditionalFormatting>
  <conditionalFormatting sqref="R19">
    <cfRule dxfId="956" operator="greaterThan" priority="364" type="cellIs">
      <formula>ABS(S19)</formula>
    </cfRule>
  </conditionalFormatting>
  <conditionalFormatting sqref="U19">
    <cfRule dxfId="953" operator="equal" priority="367" type="cellIs">
      <formula>"X"</formula>
    </cfRule>
  </conditionalFormatting>
  <conditionalFormatting sqref="T19">
    <cfRule dxfId="952" operator="equal" priority="368" type="cellIs">
      <formula>"X"</formula>
    </cfRule>
  </conditionalFormatting>
  <conditionalFormatting sqref="U19">
    <cfRule dxfId="951" operator="greaterThan" priority="369" type="cellIs">
      <formula>0</formula>
    </cfRule>
  </conditionalFormatting>
  <conditionalFormatting sqref="T19">
    <cfRule dxfId="950" operator="greaterThan" priority="370" type="cellIs">
      <formula>ABS(U19)</formula>
    </cfRule>
  </conditionalFormatting>
  <conditionalFormatting sqref="W19">
    <cfRule dxfId="947" operator="equal" priority="373" type="cellIs">
      <formula>"X"</formula>
    </cfRule>
  </conditionalFormatting>
  <conditionalFormatting sqref="V19">
    <cfRule dxfId="946" operator="equal" priority="374" type="cellIs">
      <formula>"X"</formula>
    </cfRule>
  </conditionalFormatting>
  <conditionalFormatting sqref="W19">
    <cfRule dxfId="945" operator="greaterThan" priority="375" type="cellIs">
      <formula>0</formula>
    </cfRule>
  </conditionalFormatting>
  <conditionalFormatting sqref="V19">
    <cfRule dxfId="944" operator="greaterThan" priority="376" type="cellIs">
      <formula>ABS(W19)</formula>
    </cfRule>
  </conditionalFormatting>
  <conditionalFormatting sqref="Y19">
    <cfRule dxfId="941" operator="equal" priority="379" type="cellIs">
      <formula>"X"</formula>
    </cfRule>
  </conditionalFormatting>
  <conditionalFormatting sqref="X19">
    <cfRule dxfId="940" operator="equal" priority="380" type="cellIs">
      <formula>"X"</formula>
    </cfRule>
  </conditionalFormatting>
  <conditionalFormatting sqref="Y19">
    <cfRule dxfId="939" operator="greaterThan" priority="381" type="cellIs">
      <formula>0</formula>
    </cfRule>
  </conditionalFormatting>
  <conditionalFormatting sqref="X19">
    <cfRule dxfId="938" operator="greaterThan" priority="382" type="cellIs">
      <formula>ABS(Y19)</formula>
    </cfRule>
  </conditionalFormatting>
  <conditionalFormatting sqref="AA19">
    <cfRule dxfId="935" operator="equal" priority="385" type="cellIs">
      <formula>"X"</formula>
    </cfRule>
  </conditionalFormatting>
  <conditionalFormatting sqref="Z19">
    <cfRule dxfId="934" operator="equal" priority="386" type="cellIs">
      <formula>"X"</formula>
    </cfRule>
  </conditionalFormatting>
  <conditionalFormatting sqref="AA19">
    <cfRule dxfId="933" operator="greaterThan" priority="387" type="cellIs">
      <formula>0</formula>
    </cfRule>
  </conditionalFormatting>
  <conditionalFormatting sqref="Z19">
    <cfRule dxfId="932" operator="greaterThan" priority="388" type="cellIs">
      <formula>ABS(AA19)</formula>
    </cfRule>
  </conditionalFormatting>
  <conditionalFormatting sqref="AC19">
    <cfRule dxfId="929" operator="equal" priority="391" type="cellIs">
      <formula>"X"</formula>
    </cfRule>
  </conditionalFormatting>
  <conditionalFormatting sqref="AB19">
    <cfRule dxfId="928" operator="equal" priority="392" type="cellIs">
      <formula>"X"</formula>
    </cfRule>
  </conditionalFormatting>
  <conditionalFormatting sqref="AC19">
    <cfRule dxfId="927" operator="greaterThan" priority="393" type="cellIs">
      <formula>0</formula>
    </cfRule>
  </conditionalFormatting>
  <conditionalFormatting sqref="AB19">
    <cfRule dxfId="926" operator="greaterThan" priority="394" type="cellIs">
      <formula>ABS(AC19)</formula>
    </cfRule>
  </conditionalFormatting>
  <conditionalFormatting sqref="AE19">
    <cfRule dxfId="923" operator="equal" priority="397" type="cellIs">
      <formula>"X"</formula>
    </cfRule>
  </conditionalFormatting>
  <conditionalFormatting sqref="AD19">
    <cfRule dxfId="922" operator="equal" priority="398" type="cellIs">
      <formula>"X"</formula>
    </cfRule>
  </conditionalFormatting>
  <conditionalFormatting sqref="AE19">
    <cfRule dxfId="921" operator="greaterThan" priority="399" type="cellIs">
      <formula>0</formula>
    </cfRule>
  </conditionalFormatting>
  <conditionalFormatting sqref="AD19">
    <cfRule dxfId="920" operator="greaterThan" priority="400" type="cellIs">
      <formula>ABS(AE19)</formula>
    </cfRule>
  </conditionalFormatting>
  <conditionalFormatting sqref="AG19">
    <cfRule dxfId="917" operator="equal" priority="403" type="cellIs">
      <formula>"X"</formula>
    </cfRule>
  </conditionalFormatting>
  <conditionalFormatting sqref="AF19">
    <cfRule dxfId="916" operator="equal" priority="404" type="cellIs">
      <formula>"X"</formula>
    </cfRule>
  </conditionalFormatting>
  <conditionalFormatting sqref="AG19">
    <cfRule dxfId="915" operator="greaterThan" priority="405" type="cellIs">
      <formula>0</formula>
    </cfRule>
  </conditionalFormatting>
  <conditionalFormatting sqref="AF19">
    <cfRule dxfId="914" operator="greaterThan" priority="406" type="cellIs">
      <formula>ABS(AG19)</formula>
    </cfRule>
  </conditionalFormatting>
  <conditionalFormatting sqref="AI19">
    <cfRule dxfId="911" operator="equal" priority="409" type="cellIs">
      <formula>"X"</formula>
    </cfRule>
  </conditionalFormatting>
  <conditionalFormatting sqref="AH19">
    <cfRule dxfId="910" operator="equal" priority="410" type="cellIs">
      <formula>"X"</formula>
    </cfRule>
  </conditionalFormatting>
  <conditionalFormatting sqref="AI19">
    <cfRule dxfId="909" operator="greaterThan" priority="411" type="cellIs">
      <formula>0</formula>
    </cfRule>
  </conditionalFormatting>
  <conditionalFormatting sqref="AH19">
    <cfRule dxfId="908" operator="greaterThan" priority="412" type="cellIs">
      <formula>ABS(AI19)</formula>
    </cfRule>
  </conditionalFormatting>
  <conditionalFormatting sqref="AK19">
    <cfRule dxfId="905" operator="equal" priority="415" type="cellIs">
      <formula>"X"</formula>
    </cfRule>
  </conditionalFormatting>
  <conditionalFormatting sqref="AJ19">
    <cfRule dxfId="904" operator="equal" priority="416" type="cellIs">
      <formula>"X"</formula>
    </cfRule>
  </conditionalFormatting>
  <conditionalFormatting sqref="AK19">
    <cfRule dxfId="903" operator="greaterThan" priority="417" type="cellIs">
      <formula>0</formula>
    </cfRule>
  </conditionalFormatting>
  <conditionalFormatting sqref="AJ19">
    <cfRule dxfId="902" operator="greaterThan" priority="418" type="cellIs">
      <formula>ABS(AK19)</formula>
    </cfRule>
  </conditionalFormatting>
  <conditionalFormatting sqref="AM19">
    <cfRule dxfId="899" operator="equal" priority="421" type="cellIs">
      <formula>"X"</formula>
    </cfRule>
  </conditionalFormatting>
  <conditionalFormatting sqref="AL19">
    <cfRule dxfId="898" operator="equal" priority="422" type="cellIs">
      <formula>"X"</formula>
    </cfRule>
  </conditionalFormatting>
  <conditionalFormatting sqref="AM19">
    <cfRule dxfId="897" operator="greaterThan" priority="423" type="cellIs">
      <formula>0</formula>
    </cfRule>
  </conditionalFormatting>
  <conditionalFormatting sqref="AL19">
    <cfRule dxfId="896" operator="greaterThan" priority="424" type="cellIs">
      <formula>ABS(AM19)</formula>
    </cfRule>
  </conditionalFormatting>
  <conditionalFormatting sqref="AO19">
    <cfRule dxfId="893" operator="equal" priority="427" type="cellIs">
      <formula>"X"</formula>
    </cfRule>
  </conditionalFormatting>
  <conditionalFormatting sqref="AN19">
    <cfRule dxfId="892" operator="equal" priority="428" type="cellIs">
      <formula>"X"</formula>
    </cfRule>
  </conditionalFormatting>
  <conditionalFormatting sqref="AO19">
    <cfRule dxfId="891" operator="greaterThan" priority="429" type="cellIs">
      <formula>0</formula>
    </cfRule>
  </conditionalFormatting>
  <conditionalFormatting sqref="AN19">
    <cfRule dxfId="890" operator="greaterThan" priority="430" type="cellIs">
      <formula>ABS(AO19)</formula>
    </cfRule>
  </conditionalFormatting>
  <conditionalFormatting sqref="AQ19">
    <cfRule dxfId="887" operator="equal" priority="433" type="cellIs">
      <formula>"X"</formula>
    </cfRule>
  </conditionalFormatting>
  <conditionalFormatting sqref="AP19">
    <cfRule dxfId="886" operator="equal" priority="434" type="cellIs">
      <formula>"X"</formula>
    </cfRule>
  </conditionalFormatting>
  <conditionalFormatting sqref="AQ19">
    <cfRule dxfId="885" operator="greaterThan" priority="435" type="cellIs">
      <formula>0</formula>
    </cfRule>
  </conditionalFormatting>
  <conditionalFormatting sqref="AP19">
    <cfRule dxfId="884" operator="greaterThan" priority="436" type="cellIs">
      <formula>ABS(AQ19)</formula>
    </cfRule>
  </conditionalFormatting>
  <conditionalFormatting sqref="AS19">
    <cfRule dxfId="881" operator="equal" priority="439" type="cellIs">
      <formula>"X"</formula>
    </cfRule>
  </conditionalFormatting>
  <conditionalFormatting sqref="AR19">
    <cfRule dxfId="880" operator="equal" priority="440" type="cellIs">
      <formula>"X"</formula>
    </cfRule>
  </conditionalFormatting>
  <conditionalFormatting sqref="AS19">
    <cfRule dxfId="879" operator="greaterThan" priority="441" type="cellIs">
      <formula>0</formula>
    </cfRule>
  </conditionalFormatting>
  <conditionalFormatting sqref="AR19">
    <cfRule dxfId="878" operator="greaterThan" priority="442" type="cellIs">
      <formula>ABS(AS19)</formula>
    </cfRule>
  </conditionalFormatting>
  <conditionalFormatting sqref="AU19">
    <cfRule dxfId="875" operator="equal" priority="445" type="cellIs">
      <formula>"X"</formula>
    </cfRule>
  </conditionalFormatting>
  <conditionalFormatting sqref="AT19">
    <cfRule dxfId="874" operator="equal" priority="446" type="cellIs">
      <formula>"X"</formula>
    </cfRule>
  </conditionalFormatting>
  <conditionalFormatting sqref="AU19">
    <cfRule dxfId="873" operator="greaterThan" priority="447" type="cellIs">
      <formula>0</formula>
    </cfRule>
  </conditionalFormatting>
  <conditionalFormatting sqref="AT19">
    <cfRule dxfId="872" operator="greaterThan" priority="448" type="cellIs">
      <formula>ABS(AU19)</formula>
    </cfRule>
  </conditionalFormatting>
  <conditionalFormatting sqref="AW19">
    <cfRule dxfId="869" operator="equal" priority="451" type="cellIs">
      <formula>"X"</formula>
    </cfRule>
  </conditionalFormatting>
  <conditionalFormatting sqref="AV19">
    <cfRule dxfId="868" operator="equal" priority="452" type="cellIs">
      <formula>"X"</formula>
    </cfRule>
  </conditionalFormatting>
  <conditionalFormatting sqref="AW19">
    <cfRule dxfId="867" operator="greaterThan" priority="453" type="cellIs">
      <formula>0</formula>
    </cfRule>
  </conditionalFormatting>
  <conditionalFormatting sqref="AV19">
    <cfRule dxfId="866" operator="greaterThan" priority="454" type="cellIs">
      <formula>ABS(AW19)</formula>
    </cfRule>
  </conditionalFormatting>
  <conditionalFormatting sqref="AY19">
    <cfRule dxfId="863" operator="equal" priority="457" type="cellIs">
      <formula>"X"</formula>
    </cfRule>
  </conditionalFormatting>
  <conditionalFormatting sqref="AX19">
    <cfRule dxfId="862" operator="equal" priority="458" type="cellIs">
      <formula>"X"</formula>
    </cfRule>
  </conditionalFormatting>
  <conditionalFormatting sqref="AY19">
    <cfRule dxfId="861" operator="greaterThan" priority="459" type="cellIs">
      <formula>0</formula>
    </cfRule>
  </conditionalFormatting>
  <conditionalFormatting sqref="AX19">
    <cfRule dxfId="860" operator="greaterThan" priority="460" type="cellIs">
      <formula>ABS(AY19)</formula>
    </cfRule>
  </conditionalFormatting>
  <conditionalFormatting sqref="BA19">
    <cfRule dxfId="857" operator="equal" priority="463" type="cellIs">
      <formula>"X"</formula>
    </cfRule>
  </conditionalFormatting>
  <conditionalFormatting sqref="AZ19">
    <cfRule dxfId="856" operator="equal" priority="464" type="cellIs">
      <formula>"X"</formula>
    </cfRule>
  </conditionalFormatting>
  <conditionalFormatting sqref="BA19">
    <cfRule dxfId="855" operator="greaterThan" priority="465" type="cellIs">
      <formula>0</formula>
    </cfRule>
  </conditionalFormatting>
  <conditionalFormatting sqref="AZ19">
    <cfRule dxfId="854" operator="greaterThan" priority="466" type="cellIs">
      <formula>ABS(BA19)</formula>
    </cfRule>
  </conditionalFormatting>
  <conditionalFormatting sqref="BC19">
    <cfRule dxfId="851" operator="equal" priority="469" type="cellIs">
      <formula>"X"</formula>
    </cfRule>
  </conditionalFormatting>
  <conditionalFormatting sqref="BB19">
    <cfRule dxfId="850" operator="equal" priority="470" type="cellIs">
      <formula>"X"</formula>
    </cfRule>
  </conditionalFormatting>
  <conditionalFormatting sqref="BC19">
    <cfRule dxfId="849" operator="greaterThan" priority="471" type="cellIs">
      <formula>0</formula>
    </cfRule>
  </conditionalFormatting>
  <conditionalFormatting sqref="BB19">
    <cfRule dxfId="848" operator="greaterThan" priority="472" type="cellIs">
      <formula>ABS(BC19)</formula>
    </cfRule>
  </conditionalFormatting>
  <conditionalFormatting sqref="BE19">
    <cfRule dxfId="845" operator="equal" priority="475" type="cellIs">
      <formula>"X"</formula>
    </cfRule>
  </conditionalFormatting>
  <conditionalFormatting sqref="BD19">
    <cfRule dxfId="844" operator="equal" priority="476" type="cellIs">
      <formula>"X"</formula>
    </cfRule>
  </conditionalFormatting>
  <conditionalFormatting sqref="BE19">
    <cfRule dxfId="843" operator="greaterThan" priority="477" type="cellIs">
      <formula>0</formula>
    </cfRule>
  </conditionalFormatting>
  <conditionalFormatting sqref="BD19">
    <cfRule dxfId="842" operator="greaterThan" priority="478" type="cellIs">
      <formula>ABS(BE19)</formula>
    </cfRule>
  </conditionalFormatting>
  <conditionalFormatting sqref="BG19">
    <cfRule dxfId="839" operator="equal" priority="481" type="cellIs">
      <formula>"X"</formula>
    </cfRule>
  </conditionalFormatting>
  <conditionalFormatting sqref="BF19">
    <cfRule dxfId="838" operator="equal" priority="482" type="cellIs">
      <formula>"X"</formula>
    </cfRule>
  </conditionalFormatting>
  <conditionalFormatting sqref="BG19">
    <cfRule dxfId="837" operator="greaterThan" priority="483" type="cellIs">
      <formula>0</formula>
    </cfRule>
  </conditionalFormatting>
  <conditionalFormatting sqref="BF19">
    <cfRule dxfId="836" operator="greaterThan" priority="484" type="cellIs">
      <formula>ABS(BG19)</formula>
    </cfRule>
  </conditionalFormatting>
  <conditionalFormatting sqref="G20">
    <cfRule dxfId="833" operator="equal" priority="487" type="cellIs">
      <formula>"X"</formula>
    </cfRule>
  </conditionalFormatting>
  <conditionalFormatting sqref="F20">
    <cfRule dxfId="832" operator="equal" priority="488" type="cellIs">
      <formula>"X"</formula>
    </cfRule>
  </conditionalFormatting>
  <conditionalFormatting sqref="G20">
    <cfRule dxfId="831" operator="greaterThan" priority="489" type="cellIs">
      <formula>0</formula>
    </cfRule>
  </conditionalFormatting>
  <conditionalFormatting sqref="F20">
    <cfRule dxfId="830" operator="greaterThan" priority="490" type="cellIs">
      <formula>ABS(G20)</formula>
    </cfRule>
  </conditionalFormatting>
  <conditionalFormatting sqref="I20">
    <cfRule dxfId="827" operator="equal" priority="493" type="cellIs">
      <formula>"X"</formula>
    </cfRule>
  </conditionalFormatting>
  <conditionalFormatting sqref="H20">
    <cfRule dxfId="826" operator="equal" priority="494" type="cellIs">
      <formula>"X"</formula>
    </cfRule>
  </conditionalFormatting>
  <conditionalFormatting sqref="I20">
    <cfRule dxfId="825" operator="greaterThan" priority="495" type="cellIs">
      <formula>0</formula>
    </cfRule>
  </conditionalFormatting>
  <conditionalFormatting sqref="H20">
    <cfRule dxfId="824" operator="greaterThan" priority="496" type="cellIs">
      <formula>ABS(I20)</formula>
    </cfRule>
  </conditionalFormatting>
  <conditionalFormatting sqref="K20">
    <cfRule dxfId="821" operator="equal" priority="499" type="cellIs">
      <formula>"X"</formula>
    </cfRule>
  </conditionalFormatting>
  <conditionalFormatting sqref="J20">
    <cfRule dxfId="820" operator="equal" priority="500" type="cellIs">
      <formula>"X"</formula>
    </cfRule>
  </conditionalFormatting>
  <conditionalFormatting sqref="K20">
    <cfRule dxfId="819" operator="greaterThan" priority="501" type="cellIs">
      <formula>0</formula>
    </cfRule>
  </conditionalFormatting>
  <conditionalFormatting sqref="J20">
    <cfRule dxfId="818" operator="greaterThan" priority="502" type="cellIs">
      <formula>ABS(K20)</formula>
    </cfRule>
  </conditionalFormatting>
  <conditionalFormatting sqref="M20">
    <cfRule dxfId="815" operator="equal" priority="505" type="cellIs">
      <formula>"X"</formula>
    </cfRule>
  </conditionalFormatting>
  <conditionalFormatting sqref="L20">
    <cfRule dxfId="814" operator="equal" priority="506" type="cellIs">
      <formula>"X"</formula>
    </cfRule>
  </conditionalFormatting>
  <conditionalFormatting sqref="M20">
    <cfRule dxfId="813" operator="greaterThan" priority="507" type="cellIs">
      <formula>0</formula>
    </cfRule>
  </conditionalFormatting>
  <conditionalFormatting sqref="L20">
    <cfRule dxfId="812" operator="greaterThan" priority="508" type="cellIs">
      <formula>ABS(M20)</formula>
    </cfRule>
  </conditionalFormatting>
  <conditionalFormatting sqref="O20">
    <cfRule dxfId="809" operator="equal" priority="511" type="cellIs">
      <formula>"X"</formula>
    </cfRule>
  </conditionalFormatting>
  <conditionalFormatting sqref="N20">
    <cfRule dxfId="808" operator="equal" priority="512" type="cellIs">
      <formula>"X"</formula>
    </cfRule>
  </conditionalFormatting>
  <conditionalFormatting sqref="O20">
    <cfRule dxfId="807" operator="greaterThan" priority="513" type="cellIs">
      <formula>0</formula>
    </cfRule>
  </conditionalFormatting>
  <conditionalFormatting sqref="N20">
    <cfRule dxfId="806" operator="greaterThan" priority="514" type="cellIs">
      <formula>ABS(O20)</formula>
    </cfRule>
  </conditionalFormatting>
  <conditionalFormatting sqref="Q20">
    <cfRule dxfId="803" operator="equal" priority="517" type="cellIs">
      <formula>"X"</formula>
    </cfRule>
  </conditionalFormatting>
  <conditionalFormatting sqref="P20">
    <cfRule dxfId="802" operator="equal" priority="518" type="cellIs">
      <formula>"X"</formula>
    </cfRule>
  </conditionalFormatting>
  <conditionalFormatting sqref="Q20">
    <cfRule dxfId="801" operator="greaterThan" priority="519" type="cellIs">
      <formula>0</formula>
    </cfRule>
  </conditionalFormatting>
  <conditionalFormatting sqref="P20">
    <cfRule dxfId="800" operator="greaterThan" priority="520" type="cellIs">
      <formula>ABS(Q20)</formula>
    </cfRule>
  </conditionalFormatting>
  <conditionalFormatting sqref="S20">
    <cfRule dxfId="797" operator="equal" priority="523" type="cellIs">
      <formula>"X"</formula>
    </cfRule>
  </conditionalFormatting>
  <conditionalFormatting sqref="R20">
    <cfRule dxfId="796" operator="equal" priority="524" type="cellIs">
      <formula>"X"</formula>
    </cfRule>
  </conditionalFormatting>
  <conditionalFormatting sqref="S20">
    <cfRule dxfId="795" operator="greaterThan" priority="525" type="cellIs">
      <formula>0</formula>
    </cfRule>
  </conditionalFormatting>
  <conditionalFormatting sqref="R20">
    <cfRule dxfId="794" operator="greaterThan" priority="526" type="cellIs">
      <formula>ABS(S20)</formula>
    </cfRule>
  </conditionalFormatting>
  <conditionalFormatting sqref="U20">
    <cfRule dxfId="791" operator="equal" priority="529" type="cellIs">
      <formula>"X"</formula>
    </cfRule>
  </conditionalFormatting>
  <conditionalFormatting sqref="T20">
    <cfRule dxfId="790" operator="equal" priority="530" type="cellIs">
      <formula>"X"</formula>
    </cfRule>
  </conditionalFormatting>
  <conditionalFormatting sqref="U20">
    <cfRule dxfId="789" operator="greaterThan" priority="531" type="cellIs">
      <formula>0</formula>
    </cfRule>
  </conditionalFormatting>
  <conditionalFormatting sqref="T20">
    <cfRule dxfId="788" operator="greaterThan" priority="532" type="cellIs">
      <formula>ABS(U20)</formula>
    </cfRule>
  </conditionalFormatting>
  <conditionalFormatting sqref="W20">
    <cfRule dxfId="785" operator="equal" priority="535" type="cellIs">
      <formula>"X"</formula>
    </cfRule>
  </conditionalFormatting>
  <conditionalFormatting sqref="V20">
    <cfRule dxfId="784" operator="equal" priority="536" type="cellIs">
      <formula>"X"</formula>
    </cfRule>
  </conditionalFormatting>
  <conditionalFormatting sqref="W20">
    <cfRule dxfId="783" operator="greaterThan" priority="537" type="cellIs">
      <formula>0</formula>
    </cfRule>
  </conditionalFormatting>
  <conditionalFormatting sqref="V20">
    <cfRule dxfId="782" operator="greaterThan" priority="538" type="cellIs">
      <formula>ABS(W20)</formula>
    </cfRule>
  </conditionalFormatting>
  <conditionalFormatting sqref="Y20">
    <cfRule dxfId="779" operator="equal" priority="541" type="cellIs">
      <formula>"X"</formula>
    </cfRule>
  </conditionalFormatting>
  <conditionalFormatting sqref="X20">
    <cfRule dxfId="778" operator="equal" priority="542" type="cellIs">
      <formula>"X"</formula>
    </cfRule>
  </conditionalFormatting>
  <conditionalFormatting sqref="Y20">
    <cfRule dxfId="777" operator="greaterThan" priority="543" type="cellIs">
      <formula>0</formula>
    </cfRule>
  </conditionalFormatting>
  <conditionalFormatting sqref="X20">
    <cfRule dxfId="776" operator="greaterThan" priority="544" type="cellIs">
      <formula>ABS(Y20)</formula>
    </cfRule>
  </conditionalFormatting>
  <conditionalFormatting sqref="AA20">
    <cfRule dxfId="773" operator="equal" priority="547" type="cellIs">
      <formula>"X"</formula>
    </cfRule>
  </conditionalFormatting>
  <conditionalFormatting sqref="Z20">
    <cfRule dxfId="772" operator="equal" priority="548" type="cellIs">
      <formula>"X"</formula>
    </cfRule>
  </conditionalFormatting>
  <conditionalFormatting sqref="AA20">
    <cfRule dxfId="771" operator="greaterThan" priority="549" type="cellIs">
      <formula>0</formula>
    </cfRule>
  </conditionalFormatting>
  <conditionalFormatting sqref="Z20">
    <cfRule dxfId="770" operator="greaterThan" priority="550" type="cellIs">
      <formula>ABS(AA20)</formula>
    </cfRule>
  </conditionalFormatting>
  <conditionalFormatting sqref="AC20">
    <cfRule dxfId="767" operator="equal" priority="553" type="cellIs">
      <formula>"X"</formula>
    </cfRule>
  </conditionalFormatting>
  <conditionalFormatting sqref="AB20">
    <cfRule dxfId="766" operator="equal" priority="554" type="cellIs">
      <formula>"X"</formula>
    </cfRule>
  </conditionalFormatting>
  <conditionalFormatting sqref="AC20">
    <cfRule dxfId="765" operator="greaterThan" priority="555" type="cellIs">
      <formula>0</formula>
    </cfRule>
  </conditionalFormatting>
  <conditionalFormatting sqref="AB20">
    <cfRule dxfId="764" operator="greaterThan" priority="556" type="cellIs">
      <formula>ABS(AC20)</formula>
    </cfRule>
  </conditionalFormatting>
  <conditionalFormatting sqref="AE20">
    <cfRule dxfId="761" operator="equal" priority="559" type="cellIs">
      <formula>"X"</formula>
    </cfRule>
  </conditionalFormatting>
  <conditionalFormatting sqref="AD20">
    <cfRule dxfId="760" operator="equal" priority="560" type="cellIs">
      <formula>"X"</formula>
    </cfRule>
  </conditionalFormatting>
  <conditionalFormatting sqref="AE20">
    <cfRule dxfId="759" operator="greaterThan" priority="561" type="cellIs">
      <formula>0</formula>
    </cfRule>
  </conditionalFormatting>
  <conditionalFormatting sqref="AD20">
    <cfRule dxfId="758" operator="greaterThan" priority="562" type="cellIs">
      <formula>ABS(AE20)</formula>
    </cfRule>
  </conditionalFormatting>
  <conditionalFormatting sqref="AG20">
    <cfRule dxfId="755" operator="equal" priority="565" type="cellIs">
      <formula>"X"</formula>
    </cfRule>
  </conditionalFormatting>
  <conditionalFormatting sqref="AF20">
    <cfRule dxfId="754" operator="equal" priority="566" type="cellIs">
      <formula>"X"</formula>
    </cfRule>
  </conditionalFormatting>
  <conditionalFormatting sqref="AG20">
    <cfRule dxfId="753" operator="greaterThan" priority="567" type="cellIs">
      <formula>0</formula>
    </cfRule>
  </conditionalFormatting>
  <conditionalFormatting sqref="AF20">
    <cfRule dxfId="752" operator="greaterThan" priority="568" type="cellIs">
      <formula>ABS(AG20)</formula>
    </cfRule>
  </conditionalFormatting>
  <conditionalFormatting sqref="AI20">
    <cfRule dxfId="749" operator="equal" priority="571" type="cellIs">
      <formula>"X"</formula>
    </cfRule>
  </conditionalFormatting>
  <conditionalFormatting sqref="AH20">
    <cfRule dxfId="748" operator="equal" priority="572" type="cellIs">
      <formula>"X"</formula>
    </cfRule>
  </conditionalFormatting>
  <conditionalFormatting sqref="AI20">
    <cfRule dxfId="747" operator="greaterThan" priority="573" type="cellIs">
      <formula>0</formula>
    </cfRule>
  </conditionalFormatting>
  <conditionalFormatting sqref="AH20">
    <cfRule dxfId="746" operator="greaterThan" priority="574" type="cellIs">
      <formula>ABS(AI20)</formula>
    </cfRule>
  </conditionalFormatting>
  <conditionalFormatting sqref="AK20">
    <cfRule dxfId="743" operator="equal" priority="577" type="cellIs">
      <formula>"X"</formula>
    </cfRule>
  </conditionalFormatting>
  <conditionalFormatting sqref="AJ20">
    <cfRule dxfId="742" operator="equal" priority="578" type="cellIs">
      <formula>"X"</formula>
    </cfRule>
  </conditionalFormatting>
  <conditionalFormatting sqref="AK20">
    <cfRule dxfId="741" operator="greaterThan" priority="579" type="cellIs">
      <formula>0</formula>
    </cfRule>
  </conditionalFormatting>
  <conditionalFormatting sqref="AJ20">
    <cfRule dxfId="740" operator="greaterThan" priority="580" type="cellIs">
      <formula>ABS(AK20)</formula>
    </cfRule>
  </conditionalFormatting>
  <conditionalFormatting sqref="AM20">
    <cfRule dxfId="737" operator="equal" priority="583" type="cellIs">
      <formula>"X"</formula>
    </cfRule>
  </conditionalFormatting>
  <conditionalFormatting sqref="AL20">
    <cfRule dxfId="736" operator="equal" priority="584" type="cellIs">
      <formula>"X"</formula>
    </cfRule>
  </conditionalFormatting>
  <conditionalFormatting sqref="AM20">
    <cfRule dxfId="735" operator="greaterThan" priority="585" type="cellIs">
      <formula>0</formula>
    </cfRule>
  </conditionalFormatting>
  <conditionalFormatting sqref="AL20">
    <cfRule dxfId="734" operator="greaterThan" priority="586" type="cellIs">
      <formula>ABS(AM20)</formula>
    </cfRule>
  </conditionalFormatting>
  <conditionalFormatting sqref="AO20">
    <cfRule dxfId="731" operator="equal" priority="589" type="cellIs">
      <formula>"X"</formula>
    </cfRule>
  </conditionalFormatting>
  <conditionalFormatting sqref="AN20">
    <cfRule dxfId="730" operator="equal" priority="590" type="cellIs">
      <formula>"X"</formula>
    </cfRule>
  </conditionalFormatting>
  <conditionalFormatting sqref="AO20">
    <cfRule dxfId="729" operator="greaterThan" priority="591" type="cellIs">
      <formula>0</formula>
    </cfRule>
  </conditionalFormatting>
  <conditionalFormatting sqref="AN20">
    <cfRule dxfId="728" operator="greaterThan" priority="592" type="cellIs">
      <formula>ABS(AO20)</formula>
    </cfRule>
  </conditionalFormatting>
  <conditionalFormatting sqref="AQ20">
    <cfRule dxfId="725" operator="equal" priority="595" type="cellIs">
      <formula>"X"</formula>
    </cfRule>
  </conditionalFormatting>
  <conditionalFormatting sqref="AP20">
    <cfRule dxfId="724" operator="equal" priority="596" type="cellIs">
      <formula>"X"</formula>
    </cfRule>
  </conditionalFormatting>
  <conditionalFormatting sqref="AQ20">
    <cfRule dxfId="723" operator="greaterThan" priority="597" type="cellIs">
      <formula>0</formula>
    </cfRule>
  </conditionalFormatting>
  <conditionalFormatting sqref="AP20">
    <cfRule dxfId="722" operator="greaterThan" priority="598" type="cellIs">
      <formula>ABS(AQ20)</formula>
    </cfRule>
  </conditionalFormatting>
  <conditionalFormatting sqref="AS20">
    <cfRule dxfId="719" operator="equal" priority="601" type="cellIs">
      <formula>"X"</formula>
    </cfRule>
  </conditionalFormatting>
  <conditionalFormatting sqref="AR20">
    <cfRule dxfId="718" operator="equal" priority="602" type="cellIs">
      <formula>"X"</formula>
    </cfRule>
  </conditionalFormatting>
  <conditionalFormatting sqref="AS20">
    <cfRule dxfId="717" operator="greaterThan" priority="603" type="cellIs">
      <formula>0</formula>
    </cfRule>
  </conditionalFormatting>
  <conditionalFormatting sqref="AR20">
    <cfRule dxfId="716" operator="greaterThan" priority="604" type="cellIs">
      <formula>ABS(AS20)</formula>
    </cfRule>
  </conditionalFormatting>
  <conditionalFormatting sqref="AU20">
    <cfRule dxfId="713" operator="equal" priority="607" type="cellIs">
      <formula>"X"</formula>
    </cfRule>
  </conditionalFormatting>
  <conditionalFormatting sqref="AT20">
    <cfRule dxfId="712" operator="equal" priority="608" type="cellIs">
      <formula>"X"</formula>
    </cfRule>
  </conditionalFormatting>
  <conditionalFormatting sqref="AU20">
    <cfRule dxfId="711" operator="greaterThan" priority="609" type="cellIs">
      <formula>0</formula>
    </cfRule>
  </conditionalFormatting>
  <conditionalFormatting sqref="AT20">
    <cfRule dxfId="710" operator="greaterThan" priority="610" type="cellIs">
      <formula>ABS(AU20)</formula>
    </cfRule>
  </conditionalFormatting>
  <conditionalFormatting sqref="AW20">
    <cfRule dxfId="707" operator="equal" priority="613" type="cellIs">
      <formula>"X"</formula>
    </cfRule>
  </conditionalFormatting>
  <conditionalFormatting sqref="AV20">
    <cfRule dxfId="706" operator="equal" priority="614" type="cellIs">
      <formula>"X"</formula>
    </cfRule>
  </conditionalFormatting>
  <conditionalFormatting sqref="AW20">
    <cfRule dxfId="705" operator="greaterThan" priority="615" type="cellIs">
      <formula>0</formula>
    </cfRule>
  </conditionalFormatting>
  <conditionalFormatting sqref="AV20">
    <cfRule dxfId="704" operator="greaterThan" priority="616" type="cellIs">
      <formula>ABS(AW20)</formula>
    </cfRule>
  </conditionalFormatting>
  <conditionalFormatting sqref="AY20">
    <cfRule dxfId="701" operator="equal" priority="619" type="cellIs">
      <formula>"X"</formula>
    </cfRule>
  </conditionalFormatting>
  <conditionalFormatting sqref="AX20">
    <cfRule dxfId="700" operator="equal" priority="620" type="cellIs">
      <formula>"X"</formula>
    </cfRule>
  </conditionalFormatting>
  <conditionalFormatting sqref="AY20">
    <cfRule dxfId="699" operator="greaterThan" priority="621" type="cellIs">
      <formula>0</formula>
    </cfRule>
  </conditionalFormatting>
  <conditionalFormatting sqref="AX20">
    <cfRule dxfId="698" operator="greaterThan" priority="622" type="cellIs">
      <formula>ABS(AY20)</formula>
    </cfRule>
  </conditionalFormatting>
  <conditionalFormatting sqref="BA20">
    <cfRule dxfId="695" operator="equal" priority="625" type="cellIs">
      <formula>"X"</formula>
    </cfRule>
  </conditionalFormatting>
  <conditionalFormatting sqref="AZ20">
    <cfRule dxfId="694" operator="equal" priority="626" type="cellIs">
      <formula>"X"</formula>
    </cfRule>
  </conditionalFormatting>
  <conditionalFormatting sqref="BA20">
    <cfRule dxfId="693" operator="greaterThan" priority="627" type="cellIs">
      <formula>0</formula>
    </cfRule>
  </conditionalFormatting>
  <conditionalFormatting sqref="AZ20">
    <cfRule dxfId="692" operator="greaterThan" priority="628" type="cellIs">
      <formula>ABS(BA20)</formula>
    </cfRule>
  </conditionalFormatting>
  <conditionalFormatting sqref="BC20">
    <cfRule dxfId="689" operator="equal" priority="631" type="cellIs">
      <formula>"X"</formula>
    </cfRule>
  </conditionalFormatting>
  <conditionalFormatting sqref="BB20">
    <cfRule dxfId="688" operator="equal" priority="632" type="cellIs">
      <formula>"X"</formula>
    </cfRule>
  </conditionalFormatting>
  <conditionalFormatting sqref="BC20">
    <cfRule dxfId="687" operator="greaterThan" priority="633" type="cellIs">
      <formula>0</formula>
    </cfRule>
  </conditionalFormatting>
  <conditionalFormatting sqref="BB20">
    <cfRule dxfId="686" operator="greaterThan" priority="634" type="cellIs">
      <formula>ABS(BC20)</formula>
    </cfRule>
  </conditionalFormatting>
  <conditionalFormatting sqref="BE20">
    <cfRule dxfId="683" operator="equal" priority="637" type="cellIs">
      <formula>"X"</formula>
    </cfRule>
  </conditionalFormatting>
  <conditionalFormatting sqref="BD20">
    <cfRule dxfId="682" operator="equal" priority="638" type="cellIs">
      <formula>"X"</formula>
    </cfRule>
  </conditionalFormatting>
  <conditionalFormatting sqref="BE20">
    <cfRule dxfId="681" operator="greaterThan" priority="639" type="cellIs">
      <formula>0</formula>
    </cfRule>
  </conditionalFormatting>
  <conditionalFormatting sqref="BD20">
    <cfRule dxfId="680" operator="greaterThan" priority="640" type="cellIs">
      <formula>ABS(BE20)</formula>
    </cfRule>
  </conditionalFormatting>
  <conditionalFormatting sqref="BG20">
    <cfRule dxfId="677" operator="equal" priority="643" type="cellIs">
      <formula>"X"</formula>
    </cfRule>
  </conditionalFormatting>
  <conditionalFormatting sqref="BF20">
    <cfRule dxfId="676" operator="equal" priority="644" type="cellIs">
      <formula>"X"</formula>
    </cfRule>
  </conditionalFormatting>
  <conditionalFormatting sqref="BG20">
    <cfRule dxfId="675" operator="greaterThan" priority="645" type="cellIs">
      <formula>0</formula>
    </cfRule>
  </conditionalFormatting>
  <conditionalFormatting sqref="BF20">
    <cfRule dxfId="674" operator="greaterThan" priority="646" type="cellIs">
      <formula>ABS(BG20)</formula>
    </cfRule>
  </conditionalFormatting>
  <conditionalFormatting sqref="BH17">
    <cfRule dxfId="671" operator="greaterThan" priority="649" type="cellIs">
      <formula>2*D17</formula>
    </cfRule>
  </conditionalFormatting>
  <conditionalFormatting sqref="BH18">
    <cfRule dxfId="670" operator="greaterThan" priority="650" type="cellIs">
      <formula>2*D18</formula>
    </cfRule>
  </conditionalFormatting>
  <conditionalFormatting sqref="BH19">
    <cfRule dxfId="669" operator="greaterThan" priority="651" type="cellIs">
      <formula>2*D19</formula>
    </cfRule>
  </conditionalFormatting>
  <conditionalFormatting sqref="BH20">
    <cfRule dxfId="668" operator="greaterThan" priority="652" type="cellIs">
      <formula>2*D20</formula>
    </cfRule>
  </conditionalFormatting>
  <conditionalFormatting sqref="BY17">
    <cfRule dxfId="667" operator="greaterThan" priority="653" type="cellIs">
      <formula>D17</formula>
    </cfRule>
  </conditionalFormatting>
  <conditionalFormatting sqref="BY18">
    <cfRule dxfId="666" operator="greaterThan" priority="654" type="cellIs">
      <formula>D18</formula>
    </cfRule>
  </conditionalFormatting>
  <conditionalFormatting sqref="BY19">
    <cfRule dxfId="665" operator="greaterThan" priority="655" type="cellIs">
      <formula>D19</formula>
    </cfRule>
  </conditionalFormatting>
  <conditionalFormatting sqref="BY20">
    <cfRule dxfId="664" operator="greaterThan" priority="656" type="cellIs">
      <formula>D20</formula>
    </cfRule>
  </conditionalFormatting>
  <conditionalFormatting sqref="CA17">
    <cfRule dxfId="663" priority="657" type="expression">
      <formula>OR(AND(BY17=0,CA17&gt;0),CA17&gt;E17)</formula>
    </cfRule>
  </conditionalFormatting>
  <conditionalFormatting sqref="CA18">
    <cfRule dxfId="662" priority="658" type="expression">
      <formula>OR(AND(BY18=0,CA18&gt;0),CA18&gt;E18)</formula>
    </cfRule>
  </conditionalFormatting>
  <conditionalFormatting sqref="CA19">
    <cfRule dxfId="661" priority="659" type="expression">
      <formula>OR(AND(BY19=0,CA19&gt;0),CA19&gt;E19)</formula>
    </cfRule>
  </conditionalFormatting>
  <conditionalFormatting sqref="CA20">
    <cfRule dxfId="660" priority="660" type="expression">
      <formula>OR(AND(BY20=0,CA20&gt;0),CA20&gt;E20)</formula>
    </cfRule>
  </conditionalFormatting>
  <dataValidations count="3">
    <dataValidation allowBlank="1" sqref="CF2:DU2" type="list" xr:uid="{00000000-0002-0000-0D00-000000000000}">
      <formula1>"Yes,No,J-ML,J-S,J-A"</formula1>
    </dataValidation>
    <dataValidation allowBlank="1" sqref="CF3:DU3" type="list" xr:uid="{00000000-0002-0000-0D00-000001000000}">
      <formula1>"hd.,fd.,J-A"</formula1>
    </dataValidation>
    <dataValidation allowBlank="1" sqref="BK17:BW20" type="list" xr:uid="{00000000-0002-0000-0D00-000002000000}">
      <formula1>$CF$15:$DT$15</formula1>
    </dataValidation>
  </dataValidations>
  <pageMargins bottom="0.75" footer="0.3" header="0.3" left="0.7" right="0.7" top="0.7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00000000-000E-0000-0D00-000005000000}" priority="5" type="expression">
            <xm:f>IF(ISREF(INDIRECT("MonitoringWeek2!F17")),(SUM(Week1!F17,Week2!F17)&gt;SUM(IF(ISREF(INDIRECT("MonitoringWeek1!F17")),INDIRECT("MonitoringWeek1!F17"),0),IF(ISREF(INDIRECT("MonitoringWeek2!F17")),INDIRECT("MonitoringWeek2!F17"),0))),IF(ISREF(INDIRECT("MonitoringWeek1!F17")),(SUM(Week1!F17)&gt;SUM(IF(ISREF(INDIRECT("MonitoringWeek1!F17")),INDIRECT("MonitoringWeek1!F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id="{00000000-000E-0000-0D00-000006000000}" priority="6" type="expression">
            <xm:f>IF(ISREF(INDIRECT("MonitoringWeek2!F17")),(SUM(Week1!F17,Week2!F17)&lt;SUM(IF(ISREF(INDIRECT("MonitoringWeek1!F17")),INDIRECT("MonitoringWeek1!F17"),0),IF(ISREF(INDIRECT("MonitoringWeek2!F17")),INDIRECT("MonitoringWeek2!F17"),0))),IF(ISREF(INDIRECT("MonitoringWeek1!F17")),(SUM(Week1!F17)&lt;SUM(IF(ISREF(INDIRECT("MonitoringWeek1!F17")),INDIRECT("MonitoringWeek1!F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id="{00000000-000E-0000-0D00-00000B000000}" priority="11" type="expression">
            <xm:f>IF(ISREF(INDIRECT("MonitoringWeek2!H17")),(SUM(Week1!H17,Week2!H17)&gt;SUM(IF(ISREF(INDIRECT("MonitoringWeek1!H17")),INDIRECT("MonitoringWeek1!H17"),0),IF(ISREF(INDIRECT("MonitoringWeek2!H17")),INDIRECT("MonitoringWeek2!H17"),0))),IF(ISREF(INDIRECT("MonitoringWeek1!H17")),(SUM(Week1!H17)&gt;SUM(IF(ISREF(INDIRECT("MonitoringWeek1!H17")),INDIRECT("MonitoringWeek1!H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id="{00000000-000E-0000-0D00-00000C000000}" priority="12" type="expression">
            <xm:f>IF(ISREF(INDIRECT("MonitoringWeek2!H17")),(SUM(Week1!H17,Week2!H17)&lt;SUM(IF(ISREF(INDIRECT("MonitoringWeek1!H17")),INDIRECT("MonitoringWeek1!H17"),0),IF(ISREF(INDIRECT("MonitoringWeek2!H17")),INDIRECT("MonitoringWeek2!H17"),0))),IF(ISREF(INDIRECT("MonitoringWeek1!H17")),(SUM(Week1!H17)&lt;SUM(IF(ISREF(INDIRECT("MonitoringWeek1!H17")),INDIRECT("MonitoringWeek1!H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id="{00000000-000E-0000-0D00-000011000000}" priority="17" type="expression">
            <xm:f>IF(ISREF(INDIRECT("MonitoringWeek2!J17")),(SUM(Week1!J17,Week2!J17)&gt;SUM(IF(ISREF(INDIRECT("MonitoringWeek1!J17")),INDIRECT("MonitoringWeek1!J17"),0),IF(ISREF(INDIRECT("MonitoringWeek2!J17")),INDIRECT("MonitoringWeek2!J17"),0))),IF(ISREF(INDIRECT("MonitoringWeek1!J17")),(SUM(Week1!J17)&gt;SUM(IF(ISREF(INDIRECT("MonitoringWeek1!J17")),INDIRECT("MonitoringWeek1!J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id="{00000000-000E-0000-0D00-000012000000}" priority="18" type="expression">
            <xm:f>IF(ISREF(INDIRECT("MonitoringWeek2!J17")),(SUM(Week1!J17,Week2!J17)&lt;SUM(IF(ISREF(INDIRECT("MonitoringWeek1!J17")),INDIRECT("MonitoringWeek1!J17"),0),IF(ISREF(INDIRECT("MonitoringWeek2!J17")),INDIRECT("MonitoringWeek2!J17"),0))),IF(ISREF(INDIRECT("MonitoringWeek1!J17")),(SUM(Week1!J17)&lt;SUM(IF(ISREF(INDIRECT("MonitoringWeek1!J17")),INDIRECT("MonitoringWeek1!J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id="{00000000-000E-0000-0D00-000017000000}" priority="23" type="expression">
            <xm:f>IF(ISREF(INDIRECT("MonitoringWeek2!L17")),(SUM(Week1!L17,Week2!L17)&gt;SUM(IF(ISREF(INDIRECT("MonitoringWeek1!L17")),INDIRECT("MonitoringWeek1!L17"),0),IF(ISREF(INDIRECT("MonitoringWeek2!L17")),INDIRECT("MonitoringWeek2!L17"),0))),IF(ISREF(INDIRECT("MonitoringWeek1!L17")),(SUM(Week1!L17)&gt;SUM(IF(ISREF(INDIRECT("MonitoringWeek1!L17")),INDIRECT("MonitoringWeek1!L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id="{00000000-000E-0000-0D00-000018000000}" priority="24" type="expression">
            <xm:f>IF(ISREF(INDIRECT("MonitoringWeek2!L17")),(SUM(Week1!L17,Week2!L17)&lt;SUM(IF(ISREF(INDIRECT("MonitoringWeek1!L17")),INDIRECT("MonitoringWeek1!L17"),0),IF(ISREF(INDIRECT("MonitoringWeek2!L17")),INDIRECT("MonitoringWeek2!L17"),0))),IF(ISREF(INDIRECT("MonitoringWeek1!L17")),(SUM(Week1!L17)&lt;SUM(IF(ISREF(INDIRECT("MonitoringWeek1!L17")),INDIRECT("MonitoringWeek1!L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id="{00000000-000E-0000-0D00-00001D000000}" priority="29" type="expression">
            <xm:f>IF(ISREF(INDIRECT("MonitoringWeek2!N17")),(SUM(Week1!N17,Week2!N17)&gt;SUM(IF(ISREF(INDIRECT("MonitoringWeek1!N17")),INDIRECT("MonitoringWeek1!N17"),0),IF(ISREF(INDIRECT("MonitoringWeek2!N17")),INDIRECT("MonitoringWeek2!N17"),0))),IF(ISREF(INDIRECT("MonitoringWeek1!N17")),(SUM(Week1!N17)&gt;SUM(IF(ISREF(INDIRECT("MonitoringWeek1!N17")),INDIRECT("MonitoringWeek1!N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id="{00000000-000E-0000-0D00-00001E000000}" priority="30" type="expression">
            <xm:f>IF(ISREF(INDIRECT("MonitoringWeek2!N17")),(SUM(Week1!N17,Week2!N17)&lt;SUM(IF(ISREF(INDIRECT("MonitoringWeek1!N17")),INDIRECT("MonitoringWeek1!N17"),0),IF(ISREF(INDIRECT("MonitoringWeek2!N17")),INDIRECT("MonitoringWeek2!N17"),0))),IF(ISREF(INDIRECT("MonitoringWeek1!N17")),(SUM(Week1!N17)&lt;SUM(IF(ISREF(INDIRECT("MonitoringWeek1!N17")),INDIRECT("MonitoringWeek1!N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id="{00000000-000E-0000-0D00-000023000000}" priority="35" type="expression">
            <xm:f>IF(ISREF(INDIRECT("MonitoringWeek2!P17")),(SUM(Week1!P17,Week2!P17)&gt;SUM(IF(ISREF(INDIRECT("MonitoringWeek1!P17")),INDIRECT("MonitoringWeek1!P17"),0),IF(ISREF(INDIRECT("MonitoringWeek2!P17")),INDIRECT("MonitoringWeek2!P17"),0))),IF(ISREF(INDIRECT("MonitoringWeek1!P17")),(SUM(Week1!P17)&gt;SUM(IF(ISREF(INDIRECT("MonitoringWeek1!P17")),INDIRECT("MonitoringWeek1!P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Q17</xm:sqref>
        </x14:conditionalFormatting>
        <x14:conditionalFormatting xmlns:xm="http://schemas.microsoft.com/office/excel/2006/main">
          <x14:cfRule id="{00000000-000E-0000-0D00-000024000000}" priority="36" type="expression">
            <xm:f>IF(ISREF(INDIRECT("MonitoringWeek2!P17")),(SUM(Week1!P17,Week2!P17)&lt;SUM(IF(ISREF(INDIRECT("MonitoringWeek1!P17")),INDIRECT("MonitoringWeek1!P17"),0),IF(ISREF(INDIRECT("MonitoringWeek2!P17")),INDIRECT("MonitoringWeek2!P17"),0))),IF(ISREF(INDIRECT("MonitoringWeek1!P17")),(SUM(Week1!P17)&lt;SUM(IF(ISREF(INDIRECT("MonitoringWeek1!P17")),INDIRECT("MonitoringWeek1!P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Q17</xm:sqref>
        </x14:conditionalFormatting>
        <x14:conditionalFormatting xmlns:xm="http://schemas.microsoft.com/office/excel/2006/main">
          <x14:cfRule id="{00000000-000E-0000-0D00-000029000000}" priority="41" type="expression">
            <xm:f>IF(ISREF(INDIRECT("MonitoringWeek2!R17")),(SUM(Week1!R17,Week2!R17)&gt;SUM(IF(ISREF(INDIRECT("MonitoringWeek1!R17")),INDIRECT("MonitoringWeek1!R17"),0),IF(ISREF(INDIRECT("MonitoringWeek2!R17")),INDIRECT("MonitoringWeek2!R17"),0))),IF(ISREF(INDIRECT("MonitoringWeek1!R17")),(SUM(Week1!R17)&gt;SUM(IF(ISREF(INDIRECT("MonitoringWeek1!R17")),INDIRECT("MonitoringWeek1!R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id="{00000000-000E-0000-0D00-00002A000000}" priority="42" type="expression">
            <xm:f>IF(ISREF(INDIRECT("MonitoringWeek2!R17")),(SUM(Week1!R17,Week2!R17)&lt;SUM(IF(ISREF(INDIRECT("MonitoringWeek1!R17")),INDIRECT("MonitoringWeek1!R17"),0),IF(ISREF(INDIRECT("MonitoringWeek2!R17")),INDIRECT("MonitoringWeek2!R17"),0))),IF(ISREF(INDIRECT("MonitoringWeek1!R17")),(SUM(Week1!R17)&lt;SUM(IF(ISREF(INDIRECT("MonitoringWeek1!R17")),INDIRECT("MonitoringWeek1!R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id="{00000000-000E-0000-0D00-00002F000000}" priority="47" type="expression">
            <xm:f>IF(ISREF(INDIRECT("MonitoringWeek2!T17")),(SUM(Week1!T17,Week2!T17)&gt;SUM(IF(ISREF(INDIRECT("MonitoringWeek1!T17")),INDIRECT("MonitoringWeek1!T17"),0),IF(ISREF(INDIRECT("MonitoringWeek2!T17")),INDIRECT("MonitoringWeek2!T17"),0))),IF(ISREF(INDIRECT("MonitoringWeek1!T17")),(SUM(Week1!T17)&gt;SUM(IF(ISREF(INDIRECT("MonitoringWeek1!T17")),INDIRECT("MonitoringWeek1!T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id="{00000000-000E-0000-0D00-000030000000}" priority="48" type="expression">
            <xm:f>IF(ISREF(INDIRECT("MonitoringWeek2!T17")),(SUM(Week1!T17,Week2!T17)&lt;SUM(IF(ISREF(INDIRECT("MonitoringWeek1!T17")),INDIRECT("MonitoringWeek1!T17"),0),IF(ISREF(INDIRECT("MonitoringWeek2!T17")),INDIRECT("MonitoringWeek2!T17"),0))),IF(ISREF(INDIRECT("MonitoringWeek1!T17")),(SUM(Week1!T17)&lt;SUM(IF(ISREF(INDIRECT("MonitoringWeek1!T17")),INDIRECT("MonitoringWeek1!T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id="{00000000-000E-0000-0D00-000035000000}" priority="53" type="expression">
            <xm:f>IF(ISREF(INDIRECT("MonitoringWeek2!V17")),(SUM(Week1!V17,Week2!V17)&gt;SUM(IF(ISREF(INDIRECT("MonitoringWeek1!V17")),INDIRECT("MonitoringWeek1!V17"),0),IF(ISREF(INDIRECT("MonitoringWeek2!V17")),INDIRECT("MonitoringWeek2!V17"),0))),IF(ISREF(INDIRECT("MonitoringWeek1!V17")),(SUM(Week1!V17)&gt;SUM(IF(ISREF(INDIRECT("MonitoringWeek1!V17")),INDIRECT("MonitoringWeek1!V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id="{00000000-000E-0000-0D00-000036000000}" priority="54" type="expression">
            <xm:f>IF(ISREF(INDIRECT("MonitoringWeek2!V17")),(SUM(Week1!V17,Week2!V17)&lt;SUM(IF(ISREF(INDIRECT("MonitoringWeek1!V17")),INDIRECT("MonitoringWeek1!V17"),0),IF(ISREF(INDIRECT("MonitoringWeek2!V17")),INDIRECT("MonitoringWeek2!V17"),0))),IF(ISREF(INDIRECT("MonitoringWeek1!V17")),(SUM(Week1!V17)&lt;SUM(IF(ISREF(INDIRECT("MonitoringWeek1!V17")),INDIRECT("MonitoringWeek1!V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id="{00000000-000E-0000-0D00-00003B000000}" priority="59" type="expression">
            <xm:f>IF(ISREF(INDIRECT("MonitoringWeek2!X17")),(SUM(Week1!X17,Week2!X17)&gt;SUM(IF(ISREF(INDIRECT("MonitoringWeek1!X17")),INDIRECT("MonitoringWeek1!X17"),0),IF(ISREF(INDIRECT("MonitoringWeek2!X17")),INDIRECT("MonitoringWeek2!X17"),0))),IF(ISREF(INDIRECT("MonitoringWeek1!X17")),(SUM(Week1!X17)&gt;SUM(IF(ISREF(INDIRECT("MonitoringWeek1!X17")),INDIRECT("MonitoringWeek1!X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Y17</xm:sqref>
        </x14:conditionalFormatting>
        <x14:conditionalFormatting xmlns:xm="http://schemas.microsoft.com/office/excel/2006/main">
          <x14:cfRule id="{00000000-000E-0000-0D00-00003C000000}" priority="60" type="expression">
            <xm:f>IF(ISREF(INDIRECT("MonitoringWeek2!X17")),(SUM(Week1!X17,Week2!X17)&lt;SUM(IF(ISREF(INDIRECT("MonitoringWeek1!X17")),INDIRECT("MonitoringWeek1!X17"),0),IF(ISREF(INDIRECT("MonitoringWeek2!X17")),INDIRECT("MonitoringWeek2!X17"),0))),IF(ISREF(INDIRECT("MonitoringWeek1!X17")),(SUM(Week1!X17)&lt;SUM(IF(ISREF(INDIRECT("MonitoringWeek1!X17")),INDIRECT("MonitoringWeek1!X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Y17</xm:sqref>
        </x14:conditionalFormatting>
        <x14:conditionalFormatting xmlns:xm="http://schemas.microsoft.com/office/excel/2006/main">
          <x14:cfRule id="{00000000-000E-0000-0D00-000041000000}" priority="65" type="expression">
            <xm:f>IF(ISREF(INDIRECT("MonitoringWeek2!Z17")),(SUM(Week1!Z17,Week2!Z17)&gt;SUM(IF(ISREF(INDIRECT("MonitoringWeek1!Z17")),INDIRECT("MonitoringWeek1!Z17"),0),IF(ISREF(INDIRECT("MonitoringWeek2!Z17")),INDIRECT("MonitoringWeek2!Z17"),0))),IF(ISREF(INDIRECT("MonitoringWeek1!Z17")),(SUM(Week1!Z17)&gt;SUM(IF(ISREF(INDIRECT("MonitoringWeek1!Z17")),INDIRECT("MonitoringWeek1!Z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AA17</xm:sqref>
        </x14:conditionalFormatting>
        <x14:conditionalFormatting xmlns:xm="http://schemas.microsoft.com/office/excel/2006/main">
          <x14:cfRule id="{00000000-000E-0000-0D00-000042000000}" priority="66" type="expression">
            <xm:f>IF(ISREF(INDIRECT("MonitoringWeek2!Z17")),(SUM(Week1!Z17,Week2!Z17)&lt;SUM(IF(ISREF(INDIRECT("MonitoringWeek1!Z17")),INDIRECT("MonitoringWeek1!Z17"),0),IF(ISREF(INDIRECT("MonitoringWeek2!Z17")),INDIRECT("MonitoringWeek2!Z17"),0))),IF(ISREF(INDIRECT("MonitoringWeek1!Z17")),(SUM(Week1!Z17)&lt;SUM(IF(ISREF(INDIRECT("MonitoringWeek1!Z17")),INDIRECT("MonitoringWeek1!Z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AA17</xm:sqref>
        </x14:conditionalFormatting>
        <x14:conditionalFormatting xmlns:xm="http://schemas.microsoft.com/office/excel/2006/main">
          <x14:cfRule id="{00000000-000E-0000-0D00-000047000000}" priority="71" type="expression">
            <xm:f>IF(ISREF(INDIRECT("MonitoringWeek2!AB17")),(SUM(Week1!AB17,Week2!AB17)&gt;SUM(IF(ISREF(INDIRECT("MonitoringWeek1!AB17")),INDIRECT("MonitoringWeek1!AB17"),0),IF(ISREF(INDIRECT("MonitoringWeek2!AB17")),INDIRECT("MonitoringWeek2!AB17"),0))),IF(ISREF(INDIRECT("MonitoringWeek1!AB17")),(SUM(Week1!AB17)&gt;SUM(IF(ISREF(INDIRECT("MonitoringWeek1!AB17")),INDIRECT("MonitoringWeek1!AB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AC17</xm:sqref>
        </x14:conditionalFormatting>
        <x14:conditionalFormatting xmlns:xm="http://schemas.microsoft.com/office/excel/2006/main">
          <x14:cfRule id="{00000000-000E-0000-0D00-000048000000}" priority="72" type="expression">
            <xm:f>IF(ISREF(INDIRECT("MonitoringWeek2!AB17")),(SUM(Week1!AB17,Week2!AB17)&lt;SUM(IF(ISREF(INDIRECT("MonitoringWeek1!AB17")),INDIRECT("MonitoringWeek1!AB17"),0),IF(ISREF(INDIRECT("MonitoringWeek2!AB17")),INDIRECT("MonitoringWeek2!AB17"),0))),IF(ISREF(INDIRECT("MonitoringWeek1!AB17")),(SUM(Week1!AB17)&lt;SUM(IF(ISREF(INDIRECT("MonitoringWeek1!AB17")),INDIRECT("MonitoringWeek1!AB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AC17</xm:sqref>
        </x14:conditionalFormatting>
        <x14:conditionalFormatting xmlns:xm="http://schemas.microsoft.com/office/excel/2006/main">
          <x14:cfRule id="{00000000-000E-0000-0D00-00004D000000}" priority="77" type="expression">
            <xm:f>IF(ISREF(INDIRECT("MonitoringWeek2!AD17")),(SUM(Week1!AD17,Week2!AD17)&gt;SUM(IF(ISREF(INDIRECT("MonitoringWeek1!AD17")),INDIRECT("MonitoringWeek1!AD17"),0),IF(ISREF(INDIRECT("MonitoringWeek2!AD17")),INDIRECT("MonitoringWeek2!AD17"),0))),IF(ISREF(INDIRECT("MonitoringWeek1!AD17")),(SUM(Week1!AD17)&gt;SUM(IF(ISREF(INDIRECT("MonitoringWeek1!AD17")),INDIRECT("MonitoringWeek1!AD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AE17</xm:sqref>
        </x14:conditionalFormatting>
        <x14:conditionalFormatting xmlns:xm="http://schemas.microsoft.com/office/excel/2006/main">
          <x14:cfRule id="{00000000-000E-0000-0D00-00004E000000}" priority="78" type="expression">
            <xm:f>IF(ISREF(INDIRECT("MonitoringWeek2!AD17")),(SUM(Week1!AD17,Week2!AD17)&lt;SUM(IF(ISREF(INDIRECT("MonitoringWeek1!AD17")),INDIRECT("MonitoringWeek1!AD17"),0),IF(ISREF(INDIRECT("MonitoringWeek2!AD17")),INDIRECT("MonitoringWeek2!AD17"),0))),IF(ISREF(INDIRECT("MonitoringWeek1!AD17")),(SUM(Week1!AD17)&lt;SUM(IF(ISREF(INDIRECT("MonitoringWeek1!AD17")),INDIRECT("MonitoringWeek1!AD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AE17</xm:sqref>
        </x14:conditionalFormatting>
        <x14:conditionalFormatting xmlns:xm="http://schemas.microsoft.com/office/excel/2006/main">
          <x14:cfRule id="{00000000-000E-0000-0D00-000053000000}" priority="83" type="expression">
            <xm:f>IF(ISREF(INDIRECT("MonitoringWeek2!AF17")),(SUM(Week1!AF17,Week2!AF17)&gt;SUM(IF(ISREF(INDIRECT("MonitoringWeek1!AF17")),INDIRECT("MonitoringWeek1!AF17"),0),IF(ISREF(INDIRECT("MonitoringWeek2!AF17")),INDIRECT("MonitoringWeek2!AF17"),0))),IF(ISREF(INDIRECT("MonitoringWeek1!AF17")),(SUM(Week1!AF17)&gt;SUM(IF(ISREF(INDIRECT("MonitoringWeek1!AF17")),INDIRECT("MonitoringWeek1!AF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AG17</xm:sqref>
        </x14:conditionalFormatting>
        <x14:conditionalFormatting xmlns:xm="http://schemas.microsoft.com/office/excel/2006/main">
          <x14:cfRule id="{00000000-000E-0000-0D00-000054000000}" priority="84" type="expression">
            <xm:f>IF(ISREF(INDIRECT("MonitoringWeek2!AF17")),(SUM(Week1!AF17,Week2!AF17)&lt;SUM(IF(ISREF(INDIRECT("MonitoringWeek1!AF17")),INDIRECT("MonitoringWeek1!AF17"),0),IF(ISREF(INDIRECT("MonitoringWeek2!AF17")),INDIRECT("MonitoringWeek2!AF17"),0))),IF(ISREF(INDIRECT("MonitoringWeek1!AF17")),(SUM(Week1!AF17)&lt;SUM(IF(ISREF(INDIRECT("MonitoringWeek1!AF17")),INDIRECT("MonitoringWeek1!AF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AG17</xm:sqref>
        </x14:conditionalFormatting>
        <x14:conditionalFormatting xmlns:xm="http://schemas.microsoft.com/office/excel/2006/main">
          <x14:cfRule id="{00000000-000E-0000-0D00-000059000000}" priority="89" type="expression">
            <xm:f>IF(ISREF(INDIRECT("MonitoringWeek2!AH17")),(SUM(Week1!AH17,Week2!AH17)&gt;SUM(IF(ISREF(INDIRECT("MonitoringWeek1!AH17")),INDIRECT("MonitoringWeek1!AH17"),0),IF(ISREF(INDIRECT("MonitoringWeek2!AH17")),INDIRECT("MonitoringWeek2!AH17"),0))),IF(ISREF(INDIRECT("MonitoringWeek1!AH17")),(SUM(Week1!AH17)&gt;SUM(IF(ISREF(INDIRECT("MonitoringWeek1!AH17")),INDIRECT("MonitoringWeek1!AH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AI17</xm:sqref>
        </x14:conditionalFormatting>
        <x14:conditionalFormatting xmlns:xm="http://schemas.microsoft.com/office/excel/2006/main">
          <x14:cfRule id="{00000000-000E-0000-0D00-00005A000000}" priority="90" type="expression">
            <xm:f>IF(ISREF(INDIRECT("MonitoringWeek2!AH17")),(SUM(Week1!AH17,Week2!AH17)&lt;SUM(IF(ISREF(INDIRECT("MonitoringWeek1!AH17")),INDIRECT("MonitoringWeek1!AH17"),0),IF(ISREF(INDIRECT("MonitoringWeek2!AH17")),INDIRECT("MonitoringWeek2!AH17"),0))),IF(ISREF(INDIRECT("MonitoringWeek1!AH17")),(SUM(Week1!AH17)&lt;SUM(IF(ISREF(INDIRECT("MonitoringWeek1!AH17")),INDIRECT("MonitoringWeek1!AH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AI17</xm:sqref>
        </x14:conditionalFormatting>
        <x14:conditionalFormatting xmlns:xm="http://schemas.microsoft.com/office/excel/2006/main">
          <x14:cfRule id="{00000000-000E-0000-0D00-00005F000000}" priority="95" type="expression">
            <xm:f>IF(ISREF(INDIRECT("MonitoringWeek2!AJ17")),(SUM(Week1!AJ17,Week2!AJ17)&gt;SUM(IF(ISREF(INDIRECT("MonitoringWeek1!AJ17")),INDIRECT("MonitoringWeek1!AJ17"),0),IF(ISREF(INDIRECT("MonitoringWeek2!AJ17")),INDIRECT("MonitoringWeek2!AJ17"),0))),IF(ISREF(INDIRECT("MonitoringWeek1!AJ17")),(SUM(Week1!AJ17)&gt;SUM(IF(ISREF(INDIRECT("MonitoringWeek1!AJ17")),INDIRECT("MonitoringWeek1!AJ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AK17</xm:sqref>
        </x14:conditionalFormatting>
        <x14:conditionalFormatting xmlns:xm="http://schemas.microsoft.com/office/excel/2006/main">
          <x14:cfRule id="{00000000-000E-0000-0D00-000060000000}" priority="96" type="expression">
            <xm:f>IF(ISREF(INDIRECT("MonitoringWeek2!AJ17")),(SUM(Week1!AJ17,Week2!AJ17)&lt;SUM(IF(ISREF(INDIRECT("MonitoringWeek1!AJ17")),INDIRECT("MonitoringWeek1!AJ17"),0),IF(ISREF(INDIRECT("MonitoringWeek2!AJ17")),INDIRECT("MonitoringWeek2!AJ17"),0))),IF(ISREF(INDIRECT("MonitoringWeek1!AJ17")),(SUM(Week1!AJ17)&lt;SUM(IF(ISREF(INDIRECT("MonitoringWeek1!AJ17")),INDIRECT("MonitoringWeek1!AJ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AK17</xm:sqref>
        </x14:conditionalFormatting>
        <x14:conditionalFormatting xmlns:xm="http://schemas.microsoft.com/office/excel/2006/main">
          <x14:cfRule id="{00000000-000E-0000-0D00-000065000000}" priority="101" type="expression">
            <xm:f>IF(ISREF(INDIRECT("MonitoringWeek2!AL17")),(SUM(Week1!AL17,Week2!AL17)&gt;SUM(IF(ISREF(INDIRECT("MonitoringWeek1!AL17")),INDIRECT("MonitoringWeek1!AL17"),0),IF(ISREF(INDIRECT("MonitoringWeek2!AL17")),INDIRECT("MonitoringWeek2!AL17"),0))),IF(ISREF(INDIRECT("MonitoringWeek1!AL17")),(SUM(Week1!AL17)&gt;SUM(IF(ISREF(INDIRECT("MonitoringWeek1!AL17")),INDIRECT("MonitoringWeek1!AL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AM17</xm:sqref>
        </x14:conditionalFormatting>
        <x14:conditionalFormatting xmlns:xm="http://schemas.microsoft.com/office/excel/2006/main">
          <x14:cfRule id="{00000000-000E-0000-0D00-000066000000}" priority="102" type="expression">
            <xm:f>IF(ISREF(INDIRECT("MonitoringWeek2!AL17")),(SUM(Week1!AL17,Week2!AL17)&lt;SUM(IF(ISREF(INDIRECT("MonitoringWeek1!AL17")),INDIRECT("MonitoringWeek1!AL17"),0),IF(ISREF(INDIRECT("MonitoringWeek2!AL17")),INDIRECT("MonitoringWeek2!AL17"),0))),IF(ISREF(INDIRECT("MonitoringWeek1!AL17")),(SUM(Week1!AL17)&lt;SUM(IF(ISREF(INDIRECT("MonitoringWeek1!AL17")),INDIRECT("MonitoringWeek1!AL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AM17</xm:sqref>
        </x14:conditionalFormatting>
        <x14:conditionalFormatting xmlns:xm="http://schemas.microsoft.com/office/excel/2006/main">
          <x14:cfRule id="{00000000-000E-0000-0D00-00006B000000}" priority="107" type="expression">
            <xm:f>IF(ISREF(INDIRECT("MonitoringWeek2!AN17")),(SUM(Week1!AN17,Week2!AN17)&gt;SUM(IF(ISREF(INDIRECT("MonitoringWeek1!AN17")),INDIRECT("MonitoringWeek1!AN17"),0),IF(ISREF(INDIRECT("MonitoringWeek2!AN17")),INDIRECT("MonitoringWeek2!AN17"),0))),IF(ISREF(INDIRECT("MonitoringWeek1!AN17")),(SUM(Week1!AN17)&gt;SUM(IF(ISREF(INDIRECT("MonitoringWeek1!AN17")),INDIRECT("MonitoringWeek1!AN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AO17</xm:sqref>
        </x14:conditionalFormatting>
        <x14:conditionalFormatting xmlns:xm="http://schemas.microsoft.com/office/excel/2006/main">
          <x14:cfRule id="{00000000-000E-0000-0D00-00006C000000}" priority="108" type="expression">
            <xm:f>IF(ISREF(INDIRECT("MonitoringWeek2!AN17")),(SUM(Week1!AN17,Week2!AN17)&lt;SUM(IF(ISREF(INDIRECT("MonitoringWeek1!AN17")),INDIRECT("MonitoringWeek1!AN17"),0),IF(ISREF(INDIRECT("MonitoringWeek2!AN17")),INDIRECT("MonitoringWeek2!AN17"),0))),IF(ISREF(INDIRECT("MonitoringWeek1!AN17")),(SUM(Week1!AN17)&lt;SUM(IF(ISREF(INDIRECT("MonitoringWeek1!AN17")),INDIRECT("MonitoringWeek1!AN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AO17</xm:sqref>
        </x14:conditionalFormatting>
        <x14:conditionalFormatting xmlns:xm="http://schemas.microsoft.com/office/excel/2006/main">
          <x14:cfRule id="{00000000-000E-0000-0D00-000071000000}" priority="113" type="expression">
            <xm:f>IF(ISREF(INDIRECT("MonitoringWeek2!AP17")),(SUM(Week1!AP17,Week2!AP17)&gt;SUM(IF(ISREF(INDIRECT("MonitoringWeek1!AP17")),INDIRECT("MonitoringWeek1!AP17"),0),IF(ISREF(INDIRECT("MonitoringWeek2!AP17")),INDIRECT("MonitoringWeek2!AP17"),0))),IF(ISREF(INDIRECT("MonitoringWeek1!AP17")),(SUM(Week1!AP17)&gt;SUM(IF(ISREF(INDIRECT("MonitoringWeek1!AP17")),INDIRECT("MonitoringWeek1!AP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AQ17</xm:sqref>
        </x14:conditionalFormatting>
        <x14:conditionalFormatting xmlns:xm="http://schemas.microsoft.com/office/excel/2006/main">
          <x14:cfRule id="{00000000-000E-0000-0D00-000072000000}" priority="114" type="expression">
            <xm:f>IF(ISREF(INDIRECT("MonitoringWeek2!AP17")),(SUM(Week1!AP17,Week2!AP17)&lt;SUM(IF(ISREF(INDIRECT("MonitoringWeek1!AP17")),INDIRECT("MonitoringWeek1!AP17"),0),IF(ISREF(INDIRECT("MonitoringWeek2!AP17")),INDIRECT("MonitoringWeek2!AP17"),0))),IF(ISREF(INDIRECT("MonitoringWeek1!AP17")),(SUM(Week1!AP17)&lt;SUM(IF(ISREF(INDIRECT("MonitoringWeek1!AP17")),INDIRECT("MonitoringWeek1!AP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AQ17</xm:sqref>
        </x14:conditionalFormatting>
        <x14:conditionalFormatting xmlns:xm="http://schemas.microsoft.com/office/excel/2006/main">
          <x14:cfRule id="{00000000-000E-0000-0D00-000077000000}" priority="119" type="expression">
            <xm:f>IF(ISREF(INDIRECT("MonitoringWeek2!AR17")),(SUM(Week1!AR17,Week2!AR17)&gt;SUM(IF(ISREF(INDIRECT("MonitoringWeek1!AR17")),INDIRECT("MonitoringWeek1!AR17"),0),IF(ISREF(INDIRECT("MonitoringWeek2!AR17")),INDIRECT("MonitoringWeek2!AR17"),0))),IF(ISREF(INDIRECT("MonitoringWeek1!AR17")),(SUM(Week1!AR17)&gt;SUM(IF(ISREF(INDIRECT("MonitoringWeek1!AR17")),INDIRECT("MonitoringWeek1!AR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AS17</xm:sqref>
        </x14:conditionalFormatting>
        <x14:conditionalFormatting xmlns:xm="http://schemas.microsoft.com/office/excel/2006/main">
          <x14:cfRule id="{00000000-000E-0000-0D00-000078000000}" priority="120" type="expression">
            <xm:f>IF(ISREF(INDIRECT("MonitoringWeek2!AR17")),(SUM(Week1!AR17,Week2!AR17)&lt;SUM(IF(ISREF(INDIRECT("MonitoringWeek1!AR17")),INDIRECT("MonitoringWeek1!AR17"),0),IF(ISREF(INDIRECT("MonitoringWeek2!AR17")),INDIRECT("MonitoringWeek2!AR17"),0))),IF(ISREF(INDIRECT("MonitoringWeek1!AR17")),(SUM(Week1!AR17)&lt;SUM(IF(ISREF(INDIRECT("MonitoringWeek1!AR17")),INDIRECT("MonitoringWeek1!AR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AS17</xm:sqref>
        </x14:conditionalFormatting>
        <x14:conditionalFormatting xmlns:xm="http://schemas.microsoft.com/office/excel/2006/main">
          <x14:cfRule id="{00000000-000E-0000-0D00-00007D000000}" priority="125" type="expression">
            <xm:f>IF(ISREF(INDIRECT("MonitoringWeek2!AT17")),(SUM(Week1!AT17,Week2!AT17)&gt;SUM(IF(ISREF(INDIRECT("MonitoringWeek1!AT17")),INDIRECT("MonitoringWeek1!AT17"),0),IF(ISREF(INDIRECT("MonitoringWeek2!AT17")),INDIRECT("MonitoringWeek2!AT17"),0))),IF(ISREF(INDIRECT("MonitoringWeek1!AT17")),(SUM(Week1!AT17)&gt;SUM(IF(ISREF(INDIRECT("MonitoringWeek1!AT17")),INDIRECT("MonitoringWeek1!AT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AU17</xm:sqref>
        </x14:conditionalFormatting>
        <x14:conditionalFormatting xmlns:xm="http://schemas.microsoft.com/office/excel/2006/main">
          <x14:cfRule id="{00000000-000E-0000-0D00-00007E000000}" priority="126" type="expression">
            <xm:f>IF(ISREF(INDIRECT("MonitoringWeek2!AT17")),(SUM(Week1!AT17,Week2!AT17)&lt;SUM(IF(ISREF(INDIRECT("MonitoringWeek1!AT17")),INDIRECT("MonitoringWeek1!AT17"),0),IF(ISREF(INDIRECT("MonitoringWeek2!AT17")),INDIRECT("MonitoringWeek2!AT17"),0))),IF(ISREF(INDIRECT("MonitoringWeek1!AT17")),(SUM(Week1!AT17)&lt;SUM(IF(ISREF(INDIRECT("MonitoringWeek1!AT17")),INDIRECT("MonitoringWeek1!AT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AU17</xm:sqref>
        </x14:conditionalFormatting>
        <x14:conditionalFormatting xmlns:xm="http://schemas.microsoft.com/office/excel/2006/main">
          <x14:cfRule id="{00000000-000E-0000-0D00-000083000000}" priority="131" type="expression">
            <xm:f>IF(ISREF(INDIRECT("MonitoringWeek2!AV17")),(SUM(Week1!AV17,Week2!AV17)&gt;SUM(IF(ISREF(INDIRECT("MonitoringWeek1!AV17")),INDIRECT("MonitoringWeek1!AV17"),0),IF(ISREF(INDIRECT("MonitoringWeek2!AV17")),INDIRECT("MonitoringWeek2!AV17"),0))),IF(ISREF(INDIRECT("MonitoringWeek1!AV17")),(SUM(Week1!AV17)&gt;SUM(IF(ISREF(INDIRECT("MonitoringWeek1!AV17")),INDIRECT("MonitoringWeek1!AV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AW17</xm:sqref>
        </x14:conditionalFormatting>
        <x14:conditionalFormatting xmlns:xm="http://schemas.microsoft.com/office/excel/2006/main">
          <x14:cfRule id="{00000000-000E-0000-0D00-000084000000}" priority="132" type="expression">
            <xm:f>IF(ISREF(INDIRECT("MonitoringWeek2!AV17")),(SUM(Week1!AV17,Week2!AV17)&lt;SUM(IF(ISREF(INDIRECT("MonitoringWeek1!AV17")),INDIRECT("MonitoringWeek1!AV17"),0),IF(ISREF(INDIRECT("MonitoringWeek2!AV17")),INDIRECT("MonitoringWeek2!AV17"),0))),IF(ISREF(INDIRECT("MonitoringWeek1!AV17")),(SUM(Week1!AV17)&lt;SUM(IF(ISREF(INDIRECT("MonitoringWeek1!AV17")),INDIRECT("MonitoringWeek1!AV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AW17</xm:sqref>
        </x14:conditionalFormatting>
        <x14:conditionalFormatting xmlns:xm="http://schemas.microsoft.com/office/excel/2006/main">
          <x14:cfRule id="{00000000-000E-0000-0D00-000089000000}" priority="137" type="expression">
            <xm:f>IF(ISREF(INDIRECT("MonitoringWeek2!AX17")),(SUM(Week1!AX17,Week2!AX17)&gt;SUM(IF(ISREF(INDIRECT("MonitoringWeek1!AX17")),INDIRECT("MonitoringWeek1!AX17"),0),IF(ISREF(INDIRECT("MonitoringWeek2!AX17")),INDIRECT("MonitoringWeek2!AX17"),0))),IF(ISREF(INDIRECT("MonitoringWeek1!AX17")),(SUM(Week1!AX17)&gt;SUM(IF(ISREF(INDIRECT("MonitoringWeek1!AX17")),INDIRECT("MonitoringWeek1!AX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AY17</xm:sqref>
        </x14:conditionalFormatting>
        <x14:conditionalFormatting xmlns:xm="http://schemas.microsoft.com/office/excel/2006/main">
          <x14:cfRule id="{00000000-000E-0000-0D00-00008A000000}" priority="138" type="expression">
            <xm:f>IF(ISREF(INDIRECT("MonitoringWeek2!AX17")),(SUM(Week1!AX17,Week2!AX17)&lt;SUM(IF(ISREF(INDIRECT("MonitoringWeek1!AX17")),INDIRECT("MonitoringWeek1!AX17"),0),IF(ISREF(INDIRECT("MonitoringWeek2!AX17")),INDIRECT("MonitoringWeek2!AX17"),0))),IF(ISREF(INDIRECT("MonitoringWeek1!AX17")),(SUM(Week1!AX17)&lt;SUM(IF(ISREF(INDIRECT("MonitoringWeek1!AX17")),INDIRECT("MonitoringWeek1!AX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AY17</xm:sqref>
        </x14:conditionalFormatting>
        <x14:conditionalFormatting xmlns:xm="http://schemas.microsoft.com/office/excel/2006/main">
          <x14:cfRule id="{00000000-000E-0000-0D00-00008F000000}" priority="143" type="expression">
            <xm:f>IF(ISREF(INDIRECT("MonitoringWeek2!AZ17")),(SUM(Week1!AZ17,Week2!AZ17)&gt;SUM(IF(ISREF(INDIRECT("MonitoringWeek1!AZ17")),INDIRECT("MonitoringWeek1!AZ17"),0),IF(ISREF(INDIRECT("MonitoringWeek2!AZ17")),INDIRECT("MonitoringWeek2!AZ17"),0))),IF(ISREF(INDIRECT("MonitoringWeek1!AZ17")),(SUM(Week1!AZ17)&gt;SUM(IF(ISREF(INDIRECT("MonitoringWeek1!AZ17")),INDIRECT("MonitoringWeek1!AZ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BA17</xm:sqref>
        </x14:conditionalFormatting>
        <x14:conditionalFormatting xmlns:xm="http://schemas.microsoft.com/office/excel/2006/main">
          <x14:cfRule id="{00000000-000E-0000-0D00-000090000000}" priority="144" type="expression">
            <xm:f>IF(ISREF(INDIRECT("MonitoringWeek2!AZ17")),(SUM(Week1!AZ17,Week2!AZ17)&lt;SUM(IF(ISREF(INDIRECT("MonitoringWeek1!AZ17")),INDIRECT("MonitoringWeek1!AZ17"),0),IF(ISREF(INDIRECT("MonitoringWeek2!AZ17")),INDIRECT("MonitoringWeek2!AZ17"),0))),IF(ISREF(INDIRECT("MonitoringWeek1!AZ17")),(SUM(Week1!AZ17)&lt;SUM(IF(ISREF(INDIRECT("MonitoringWeek1!AZ17")),INDIRECT("MonitoringWeek1!AZ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BA17</xm:sqref>
        </x14:conditionalFormatting>
        <x14:conditionalFormatting xmlns:xm="http://schemas.microsoft.com/office/excel/2006/main">
          <x14:cfRule id="{00000000-000E-0000-0D00-000095000000}" priority="149" type="expression">
            <xm:f>IF(ISREF(INDIRECT("MonitoringWeek2!BB17")),(SUM(Week1!BB17,Week2!BB17)&gt;SUM(IF(ISREF(INDIRECT("MonitoringWeek1!BB17")),INDIRECT("MonitoringWeek1!BB17"),0),IF(ISREF(INDIRECT("MonitoringWeek2!BB17")),INDIRECT("MonitoringWeek2!BB17"),0))),IF(ISREF(INDIRECT("MonitoringWeek1!BB17")),(SUM(Week1!BB17)&gt;SUM(IF(ISREF(INDIRECT("MonitoringWeek1!BB17")),INDIRECT("MonitoringWeek1!BB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BC17</xm:sqref>
        </x14:conditionalFormatting>
        <x14:conditionalFormatting xmlns:xm="http://schemas.microsoft.com/office/excel/2006/main">
          <x14:cfRule id="{00000000-000E-0000-0D00-000096000000}" priority="150" type="expression">
            <xm:f>IF(ISREF(INDIRECT("MonitoringWeek2!BB17")),(SUM(Week1!BB17,Week2!BB17)&lt;SUM(IF(ISREF(INDIRECT("MonitoringWeek1!BB17")),INDIRECT("MonitoringWeek1!BB17"),0),IF(ISREF(INDIRECT("MonitoringWeek2!BB17")),INDIRECT("MonitoringWeek2!BB17"),0))),IF(ISREF(INDIRECT("MonitoringWeek1!BB17")),(SUM(Week1!BB17)&lt;SUM(IF(ISREF(INDIRECT("MonitoringWeek1!BB17")),INDIRECT("MonitoringWeek1!BB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BC17</xm:sqref>
        </x14:conditionalFormatting>
        <x14:conditionalFormatting xmlns:xm="http://schemas.microsoft.com/office/excel/2006/main">
          <x14:cfRule id="{00000000-000E-0000-0D00-00009B000000}" priority="155" type="expression">
            <xm:f>IF(ISREF(INDIRECT("MonitoringWeek2!BD17")),(SUM(Week1!BD17,Week2!BD17)&gt;SUM(IF(ISREF(INDIRECT("MonitoringWeek1!BD17")),INDIRECT("MonitoringWeek1!BD17"),0),IF(ISREF(INDIRECT("MonitoringWeek2!BD17")),INDIRECT("MonitoringWeek2!BD17"),0))),IF(ISREF(INDIRECT("MonitoringWeek1!BD17")),(SUM(Week1!BD17)&gt;SUM(IF(ISREF(INDIRECT("MonitoringWeek1!BD17")),INDIRECT("MonitoringWeek1!BD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BE17</xm:sqref>
        </x14:conditionalFormatting>
        <x14:conditionalFormatting xmlns:xm="http://schemas.microsoft.com/office/excel/2006/main">
          <x14:cfRule id="{00000000-000E-0000-0D00-00009C000000}" priority="156" type="expression">
            <xm:f>IF(ISREF(INDIRECT("MonitoringWeek2!BD17")),(SUM(Week1!BD17,Week2!BD17)&lt;SUM(IF(ISREF(INDIRECT("MonitoringWeek1!BD17")),INDIRECT("MonitoringWeek1!BD17"),0),IF(ISREF(INDIRECT("MonitoringWeek2!BD17")),INDIRECT("MonitoringWeek2!BD17"),0))),IF(ISREF(INDIRECT("MonitoringWeek1!BD17")),(SUM(Week1!BD17)&lt;SUM(IF(ISREF(INDIRECT("MonitoringWeek1!BD17")),INDIRECT("MonitoringWeek1!BD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BE17</xm:sqref>
        </x14:conditionalFormatting>
        <x14:conditionalFormatting xmlns:xm="http://schemas.microsoft.com/office/excel/2006/main">
          <x14:cfRule id="{00000000-000E-0000-0D00-0000A1000000}" priority="161" type="expression">
            <xm:f>IF(ISREF(INDIRECT("MonitoringWeek2!BF17")),(SUM(Week1!BF17,Week2!BF17)&gt;SUM(IF(ISREF(INDIRECT("MonitoringWeek1!BF17")),INDIRECT("MonitoringWeek1!BF17"),0),IF(ISREF(INDIRECT("MonitoringWeek2!BF17")),INDIRECT("MonitoringWeek2!BF17"),0))),IF(ISREF(INDIRECT("MonitoringWeek1!BF17")),(SUM(Week1!BF17)&gt;SUM(IF(ISREF(INDIRECT("MonitoringWeek1!BF17")),INDIRECT("MonitoringWeek1!BF17"),0))),FALSE))</xm:f>
            <x14:dxf>
              <fill>
                <patternFill patternType="solid">
                  <bgColor indexed="53"/>
                </patternFill>
              </fill>
            </x14:dxf>
          </x14:cfRule>
          <xm:sqref>BG17</xm:sqref>
        </x14:conditionalFormatting>
        <x14:conditionalFormatting xmlns:xm="http://schemas.microsoft.com/office/excel/2006/main">
          <x14:cfRule id="{00000000-000E-0000-0D00-0000A2000000}" priority="162" type="expression">
            <xm:f>IF(ISREF(INDIRECT("MonitoringWeek2!BF17")),(SUM(Week1!BF17,Week2!BF17)&lt;SUM(IF(ISREF(INDIRECT("MonitoringWeek1!BF17")),INDIRECT("MonitoringWeek1!BF17"),0),IF(ISREF(INDIRECT("MonitoringWeek2!BF17")),INDIRECT("MonitoringWeek2!BF17"),0))),IF(ISREF(INDIRECT("MonitoringWeek1!BF17")),(SUM(Week1!BF17)&lt;SUM(IF(ISREF(INDIRECT("MonitoringWeek1!BF17")),INDIRECT("MonitoringWeek1!BF17"),0))),FALSE))</xm:f>
            <x14:dxf>
              <fill>
                <patternFill patternType="solid">
                  <bgColor indexed="51"/>
                </patternFill>
              </fill>
            </x14:dxf>
          </x14:cfRule>
          <xm:sqref>BG17</xm:sqref>
        </x14:conditionalFormatting>
        <x14:conditionalFormatting xmlns:xm="http://schemas.microsoft.com/office/excel/2006/main">
          <x14:cfRule id="{00000000-000E-0000-0D00-0000A7000000}" priority="167" type="expression">
            <xm:f>IF(ISREF(INDIRECT("MonitoringWeek2!F18")),(SUM(Week1!F18,Week2!F18)&gt;SUM(IF(ISREF(INDIRECT("MonitoringWeek1!F18")),INDIRECT("MonitoringWeek1!F18"),0),IF(ISREF(INDIRECT("MonitoringWeek2!F18")),INDIRECT("MonitoringWeek2!F18"),0))),IF(ISREF(INDIRECT("MonitoringWeek1!F18")),(SUM(Week1!F18)&gt;SUM(IF(ISREF(INDIRECT("MonitoringWeek1!F18")),INDIRECT("MonitoringWeek1!F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id="{00000000-000E-0000-0D00-0000A8000000}" priority="168" type="expression">
            <xm:f>IF(ISREF(INDIRECT("MonitoringWeek2!F18")),(SUM(Week1!F18,Week2!F18)&lt;SUM(IF(ISREF(INDIRECT("MonitoringWeek1!F18")),INDIRECT("MonitoringWeek1!F18"),0),IF(ISREF(INDIRECT("MonitoringWeek2!F18")),INDIRECT("MonitoringWeek2!F18"),0))),IF(ISREF(INDIRECT("MonitoringWeek1!F18")),(SUM(Week1!F18)&lt;SUM(IF(ISREF(INDIRECT("MonitoringWeek1!F18")),INDIRECT("MonitoringWeek1!F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id="{00000000-000E-0000-0D00-0000AD000000}" priority="173" type="expression">
            <xm:f>IF(ISREF(INDIRECT("MonitoringWeek2!H18")),(SUM(Week1!H18,Week2!H18)&gt;SUM(IF(ISREF(INDIRECT("MonitoringWeek1!H18")),INDIRECT("MonitoringWeek1!H18"),0),IF(ISREF(INDIRECT("MonitoringWeek2!H18")),INDIRECT("MonitoringWeek2!H18"),0))),IF(ISREF(INDIRECT("MonitoringWeek1!H18")),(SUM(Week1!H18)&gt;SUM(IF(ISREF(INDIRECT("MonitoringWeek1!H18")),INDIRECT("MonitoringWeek1!H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id="{00000000-000E-0000-0D00-0000AE000000}" priority="174" type="expression">
            <xm:f>IF(ISREF(INDIRECT("MonitoringWeek2!H18")),(SUM(Week1!H18,Week2!H18)&lt;SUM(IF(ISREF(INDIRECT("MonitoringWeek1!H18")),INDIRECT("MonitoringWeek1!H18"),0),IF(ISREF(INDIRECT("MonitoringWeek2!H18")),INDIRECT("MonitoringWeek2!H18"),0))),IF(ISREF(INDIRECT("MonitoringWeek1!H18")),(SUM(Week1!H18)&lt;SUM(IF(ISREF(INDIRECT("MonitoringWeek1!H18")),INDIRECT("MonitoringWeek1!H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id="{00000000-000E-0000-0D00-0000B3000000}" priority="179" type="expression">
            <xm:f>IF(ISREF(INDIRECT("MonitoringWeek2!J18")),(SUM(Week1!J18,Week2!J18)&gt;SUM(IF(ISREF(INDIRECT("MonitoringWeek1!J18")),INDIRECT("MonitoringWeek1!J18"),0),IF(ISREF(INDIRECT("MonitoringWeek2!J18")),INDIRECT("MonitoringWeek2!J18"),0))),IF(ISREF(INDIRECT("MonitoringWeek1!J18")),(SUM(Week1!J18)&gt;SUM(IF(ISREF(INDIRECT("MonitoringWeek1!J18")),INDIRECT("MonitoringWeek1!J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id="{00000000-000E-0000-0D00-0000B4000000}" priority="180" type="expression">
            <xm:f>IF(ISREF(INDIRECT("MonitoringWeek2!J18")),(SUM(Week1!J18,Week2!J18)&lt;SUM(IF(ISREF(INDIRECT("MonitoringWeek1!J18")),INDIRECT("MonitoringWeek1!J18"),0),IF(ISREF(INDIRECT("MonitoringWeek2!J18")),INDIRECT("MonitoringWeek2!J18"),0))),IF(ISREF(INDIRECT("MonitoringWeek1!J18")),(SUM(Week1!J18)&lt;SUM(IF(ISREF(INDIRECT("MonitoringWeek1!J18")),INDIRECT("MonitoringWeek1!J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id="{00000000-000E-0000-0D00-0000B9000000}" priority="185" type="expression">
            <xm:f>IF(ISREF(INDIRECT("MonitoringWeek2!L18")),(SUM(Week1!L18,Week2!L18)&gt;SUM(IF(ISREF(INDIRECT("MonitoringWeek1!L18")),INDIRECT("MonitoringWeek1!L18"),0),IF(ISREF(INDIRECT("MonitoringWeek2!L18")),INDIRECT("MonitoringWeek2!L18"),0))),IF(ISREF(INDIRECT("MonitoringWeek1!L18")),(SUM(Week1!L18)&gt;SUM(IF(ISREF(INDIRECT("MonitoringWeek1!L18")),INDIRECT("MonitoringWeek1!L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id="{00000000-000E-0000-0D00-0000BA000000}" priority="186" type="expression">
            <xm:f>IF(ISREF(INDIRECT("MonitoringWeek2!L18")),(SUM(Week1!L18,Week2!L18)&lt;SUM(IF(ISREF(INDIRECT("MonitoringWeek1!L18")),INDIRECT("MonitoringWeek1!L18"),0),IF(ISREF(INDIRECT("MonitoringWeek2!L18")),INDIRECT("MonitoringWeek2!L18"),0))),IF(ISREF(INDIRECT("MonitoringWeek1!L18")),(SUM(Week1!L18)&lt;SUM(IF(ISREF(INDIRECT("MonitoringWeek1!L18")),INDIRECT("MonitoringWeek1!L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id="{00000000-000E-0000-0D00-0000BF000000}" priority="191" type="expression">
            <xm:f>IF(ISREF(INDIRECT("MonitoringWeek2!N18")),(SUM(Week1!N18,Week2!N18)&gt;SUM(IF(ISREF(INDIRECT("MonitoringWeek1!N18")),INDIRECT("MonitoringWeek1!N18"),0),IF(ISREF(INDIRECT("MonitoringWeek2!N18")),INDIRECT("MonitoringWeek2!N18"),0))),IF(ISREF(INDIRECT("MonitoringWeek1!N18")),(SUM(Week1!N18)&gt;SUM(IF(ISREF(INDIRECT("MonitoringWeek1!N18")),INDIRECT("MonitoringWeek1!N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id="{00000000-000E-0000-0D00-0000C0000000}" priority="192" type="expression">
            <xm:f>IF(ISREF(INDIRECT("MonitoringWeek2!N18")),(SUM(Week1!N18,Week2!N18)&lt;SUM(IF(ISREF(INDIRECT("MonitoringWeek1!N18")),INDIRECT("MonitoringWeek1!N18"),0),IF(ISREF(INDIRECT("MonitoringWeek2!N18")),INDIRECT("MonitoringWeek2!N18"),0))),IF(ISREF(INDIRECT("MonitoringWeek1!N18")),(SUM(Week1!N18)&lt;SUM(IF(ISREF(INDIRECT("MonitoringWeek1!N18")),INDIRECT("MonitoringWeek1!N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id="{00000000-000E-0000-0D00-0000C5000000}" priority="197" type="expression">
            <xm:f>IF(ISREF(INDIRECT("MonitoringWeek2!P18")),(SUM(Week1!P18,Week2!P18)&gt;SUM(IF(ISREF(INDIRECT("MonitoringWeek1!P18")),INDIRECT("MonitoringWeek1!P18"),0),IF(ISREF(INDIRECT("MonitoringWeek2!P18")),INDIRECT("MonitoringWeek2!P18"),0))),IF(ISREF(INDIRECT("MonitoringWeek1!P18")),(SUM(Week1!P18)&gt;SUM(IF(ISREF(INDIRECT("MonitoringWeek1!P18")),INDIRECT("MonitoringWeek1!P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id="{00000000-000E-0000-0D00-0000C6000000}" priority="198" type="expression">
            <xm:f>IF(ISREF(INDIRECT("MonitoringWeek2!P18")),(SUM(Week1!P18,Week2!P18)&lt;SUM(IF(ISREF(INDIRECT("MonitoringWeek1!P18")),INDIRECT("MonitoringWeek1!P18"),0),IF(ISREF(INDIRECT("MonitoringWeek2!P18")),INDIRECT("MonitoringWeek2!P18"),0))),IF(ISREF(INDIRECT("MonitoringWeek1!P18")),(SUM(Week1!P18)&lt;SUM(IF(ISREF(INDIRECT("MonitoringWeek1!P18")),INDIRECT("MonitoringWeek1!P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id="{00000000-000E-0000-0D00-0000CB000000}" priority="203" type="expression">
            <xm:f>IF(ISREF(INDIRECT("MonitoringWeek2!R18")),(SUM(Week1!R18,Week2!R18)&gt;SUM(IF(ISREF(INDIRECT("MonitoringWeek1!R18")),INDIRECT("MonitoringWeek1!R18"),0),IF(ISREF(INDIRECT("MonitoringWeek2!R18")),INDIRECT("MonitoringWeek2!R18"),0))),IF(ISREF(INDIRECT("MonitoringWeek1!R18")),(SUM(Week1!R18)&gt;SUM(IF(ISREF(INDIRECT("MonitoringWeek1!R18")),INDIRECT("MonitoringWeek1!R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id="{00000000-000E-0000-0D00-0000CC000000}" priority="204" type="expression">
            <xm:f>IF(ISREF(INDIRECT("MonitoringWeek2!R18")),(SUM(Week1!R18,Week2!R18)&lt;SUM(IF(ISREF(INDIRECT("MonitoringWeek1!R18")),INDIRECT("MonitoringWeek1!R18"),0),IF(ISREF(INDIRECT("MonitoringWeek2!R18")),INDIRECT("MonitoringWeek2!R18"),0))),IF(ISREF(INDIRECT("MonitoringWeek1!R18")),(SUM(Week1!R18)&lt;SUM(IF(ISREF(INDIRECT("MonitoringWeek1!R18")),INDIRECT("MonitoringWeek1!R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id="{00000000-000E-0000-0D00-0000D1000000}" priority="209" type="expression">
            <xm:f>IF(ISREF(INDIRECT("MonitoringWeek2!T18")),(SUM(Week1!T18,Week2!T18)&gt;SUM(IF(ISREF(INDIRECT("MonitoringWeek1!T18")),INDIRECT("MonitoringWeek1!T18"),0),IF(ISREF(INDIRECT("MonitoringWeek2!T18")),INDIRECT("MonitoringWeek2!T18"),0))),IF(ISREF(INDIRECT("MonitoringWeek1!T18")),(SUM(Week1!T18)&gt;SUM(IF(ISREF(INDIRECT("MonitoringWeek1!T18")),INDIRECT("MonitoringWeek1!T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id="{00000000-000E-0000-0D00-0000D2000000}" priority="210" type="expression">
            <xm:f>IF(ISREF(INDIRECT("MonitoringWeek2!T18")),(SUM(Week1!T18,Week2!T18)&lt;SUM(IF(ISREF(INDIRECT("MonitoringWeek1!T18")),INDIRECT("MonitoringWeek1!T18"),0),IF(ISREF(INDIRECT("MonitoringWeek2!T18")),INDIRECT("MonitoringWeek2!T18"),0))),IF(ISREF(INDIRECT("MonitoringWeek1!T18")),(SUM(Week1!T18)&lt;SUM(IF(ISREF(INDIRECT("MonitoringWeek1!T18")),INDIRECT("MonitoringWeek1!T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id="{00000000-000E-0000-0D00-0000D7000000}" priority="215" type="expression">
            <xm:f>IF(ISREF(INDIRECT("MonitoringWeek2!V18")),(SUM(Week1!V18,Week2!V18)&gt;SUM(IF(ISREF(INDIRECT("MonitoringWeek1!V18")),INDIRECT("MonitoringWeek1!V18"),0),IF(ISREF(INDIRECT("MonitoringWeek2!V18")),INDIRECT("MonitoringWeek2!V18"),0))),IF(ISREF(INDIRECT("MonitoringWeek1!V18")),(SUM(Week1!V18)&gt;SUM(IF(ISREF(INDIRECT("MonitoringWeek1!V18")),INDIRECT("MonitoringWeek1!V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id="{00000000-000E-0000-0D00-0000D8000000}" priority="216" type="expression">
            <xm:f>IF(ISREF(INDIRECT("MonitoringWeek2!V18")),(SUM(Week1!V18,Week2!V18)&lt;SUM(IF(ISREF(INDIRECT("MonitoringWeek1!V18")),INDIRECT("MonitoringWeek1!V18"),0),IF(ISREF(INDIRECT("MonitoringWeek2!V18")),INDIRECT("MonitoringWeek2!V18"),0))),IF(ISREF(INDIRECT("MonitoringWeek1!V18")),(SUM(Week1!V18)&lt;SUM(IF(ISREF(INDIRECT("MonitoringWeek1!V18")),INDIRECT("MonitoringWeek1!V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id="{00000000-000E-0000-0D00-0000DD000000}" priority="221" type="expression">
            <xm:f>IF(ISREF(INDIRECT("MonitoringWeek2!X18")),(SUM(Week1!X18,Week2!X18)&gt;SUM(IF(ISREF(INDIRECT("MonitoringWeek1!X18")),INDIRECT("MonitoringWeek1!X18"),0),IF(ISREF(INDIRECT("MonitoringWeek2!X18")),INDIRECT("MonitoringWeek2!X18"),0))),IF(ISREF(INDIRECT("MonitoringWeek1!X18")),(SUM(Week1!X18)&gt;SUM(IF(ISREF(INDIRECT("MonitoringWeek1!X18")),INDIRECT("MonitoringWeek1!X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Y18</xm:sqref>
        </x14:conditionalFormatting>
        <x14:conditionalFormatting xmlns:xm="http://schemas.microsoft.com/office/excel/2006/main">
          <x14:cfRule id="{00000000-000E-0000-0D00-0000DE000000}" priority="222" type="expression">
            <xm:f>IF(ISREF(INDIRECT("MonitoringWeek2!X18")),(SUM(Week1!X18,Week2!X18)&lt;SUM(IF(ISREF(INDIRECT("MonitoringWeek1!X18")),INDIRECT("MonitoringWeek1!X18"),0),IF(ISREF(INDIRECT("MonitoringWeek2!X18")),INDIRECT("MonitoringWeek2!X18"),0))),IF(ISREF(INDIRECT("MonitoringWeek1!X18")),(SUM(Week1!X18)&lt;SUM(IF(ISREF(INDIRECT("MonitoringWeek1!X18")),INDIRECT("MonitoringWeek1!X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Y18</xm:sqref>
        </x14:conditionalFormatting>
        <x14:conditionalFormatting xmlns:xm="http://schemas.microsoft.com/office/excel/2006/main">
          <x14:cfRule id="{00000000-000E-0000-0D00-0000E3000000}" priority="227" type="expression">
            <xm:f>IF(ISREF(INDIRECT("MonitoringWeek2!Z18")),(SUM(Week1!Z18,Week2!Z18)&gt;SUM(IF(ISREF(INDIRECT("MonitoringWeek1!Z18")),INDIRECT("MonitoringWeek1!Z18"),0),IF(ISREF(INDIRECT("MonitoringWeek2!Z18")),INDIRECT("MonitoringWeek2!Z18"),0))),IF(ISREF(INDIRECT("MonitoringWeek1!Z18")),(SUM(Week1!Z18)&gt;SUM(IF(ISREF(INDIRECT("MonitoringWeek1!Z18")),INDIRECT("MonitoringWeek1!Z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AA18</xm:sqref>
        </x14:conditionalFormatting>
        <x14:conditionalFormatting xmlns:xm="http://schemas.microsoft.com/office/excel/2006/main">
          <x14:cfRule id="{00000000-000E-0000-0D00-0000E4000000}" priority="228" type="expression">
            <xm:f>IF(ISREF(INDIRECT("MonitoringWeek2!Z18")),(SUM(Week1!Z18,Week2!Z18)&lt;SUM(IF(ISREF(INDIRECT("MonitoringWeek1!Z18")),INDIRECT("MonitoringWeek1!Z18"),0),IF(ISREF(INDIRECT("MonitoringWeek2!Z18")),INDIRECT("MonitoringWeek2!Z18"),0))),IF(ISREF(INDIRECT("MonitoringWeek1!Z18")),(SUM(Week1!Z18)&lt;SUM(IF(ISREF(INDIRECT("MonitoringWeek1!Z18")),INDIRECT("MonitoringWeek1!Z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AA18</xm:sqref>
        </x14:conditionalFormatting>
        <x14:conditionalFormatting xmlns:xm="http://schemas.microsoft.com/office/excel/2006/main">
          <x14:cfRule id="{00000000-000E-0000-0D00-0000E9000000}" priority="233" type="expression">
            <xm:f>IF(ISREF(INDIRECT("MonitoringWeek2!AB18")),(SUM(Week1!AB18,Week2!AB18)&gt;SUM(IF(ISREF(INDIRECT("MonitoringWeek1!AB18")),INDIRECT("MonitoringWeek1!AB18"),0),IF(ISREF(INDIRECT("MonitoringWeek2!AB18")),INDIRECT("MonitoringWeek2!AB18"),0))),IF(ISREF(INDIRECT("MonitoringWeek1!AB18")),(SUM(Week1!AB18)&gt;SUM(IF(ISREF(INDIRECT("MonitoringWeek1!AB18")),INDIRECT("MonitoringWeek1!AB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AC18</xm:sqref>
        </x14:conditionalFormatting>
        <x14:conditionalFormatting xmlns:xm="http://schemas.microsoft.com/office/excel/2006/main">
          <x14:cfRule id="{00000000-000E-0000-0D00-0000EA000000}" priority="234" type="expression">
            <xm:f>IF(ISREF(INDIRECT("MonitoringWeek2!AB18")),(SUM(Week1!AB18,Week2!AB18)&lt;SUM(IF(ISREF(INDIRECT("MonitoringWeek1!AB18")),INDIRECT("MonitoringWeek1!AB18"),0),IF(ISREF(INDIRECT("MonitoringWeek2!AB18")),INDIRECT("MonitoringWeek2!AB18"),0))),IF(ISREF(INDIRECT("MonitoringWeek1!AB18")),(SUM(Week1!AB18)&lt;SUM(IF(ISREF(INDIRECT("MonitoringWeek1!AB18")),INDIRECT("MonitoringWeek1!AB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AC18</xm:sqref>
        </x14:conditionalFormatting>
        <x14:conditionalFormatting xmlns:xm="http://schemas.microsoft.com/office/excel/2006/main">
          <x14:cfRule id="{00000000-000E-0000-0D00-0000EF000000}" priority="239" type="expression">
            <xm:f>IF(ISREF(INDIRECT("MonitoringWeek2!AD18")),(SUM(Week1!AD18,Week2!AD18)&gt;SUM(IF(ISREF(INDIRECT("MonitoringWeek1!AD18")),INDIRECT("MonitoringWeek1!AD18"),0),IF(ISREF(INDIRECT("MonitoringWeek2!AD18")),INDIRECT("MonitoringWeek2!AD18"),0))),IF(ISREF(INDIRECT("MonitoringWeek1!AD18")),(SUM(Week1!AD18)&gt;SUM(IF(ISREF(INDIRECT("MonitoringWeek1!AD18")),INDIRECT("MonitoringWeek1!AD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AE18</xm:sqref>
        </x14:conditionalFormatting>
        <x14:conditionalFormatting xmlns:xm="http://schemas.microsoft.com/office/excel/2006/main">
          <x14:cfRule id="{00000000-000E-0000-0D00-0000F0000000}" priority="240" type="expression">
            <xm:f>IF(ISREF(INDIRECT("MonitoringWeek2!AD18")),(SUM(Week1!AD18,Week2!AD18)&lt;SUM(IF(ISREF(INDIRECT("MonitoringWeek1!AD18")),INDIRECT("MonitoringWeek1!AD18"),0),IF(ISREF(INDIRECT("MonitoringWeek2!AD18")),INDIRECT("MonitoringWeek2!AD18"),0))),IF(ISREF(INDIRECT("MonitoringWeek1!AD18")),(SUM(Week1!AD18)&lt;SUM(IF(ISREF(INDIRECT("MonitoringWeek1!AD18")),INDIRECT("MonitoringWeek1!AD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AE18</xm:sqref>
        </x14:conditionalFormatting>
        <x14:conditionalFormatting xmlns:xm="http://schemas.microsoft.com/office/excel/2006/main">
          <x14:cfRule id="{00000000-000E-0000-0D00-0000F5000000}" priority="245" type="expression">
            <xm:f>IF(ISREF(INDIRECT("MonitoringWeek2!AF18")),(SUM(Week1!AF18,Week2!AF18)&gt;SUM(IF(ISREF(INDIRECT("MonitoringWeek1!AF18")),INDIRECT("MonitoringWeek1!AF18"),0),IF(ISREF(INDIRECT("MonitoringWeek2!AF18")),INDIRECT("MonitoringWeek2!AF18"),0))),IF(ISREF(INDIRECT("MonitoringWeek1!AF18")),(SUM(Week1!AF18)&gt;SUM(IF(ISREF(INDIRECT("MonitoringWeek1!AF18")),INDIRECT("MonitoringWeek1!AF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AG18</xm:sqref>
        </x14:conditionalFormatting>
        <x14:conditionalFormatting xmlns:xm="http://schemas.microsoft.com/office/excel/2006/main">
          <x14:cfRule id="{00000000-000E-0000-0D00-0000F6000000}" priority="246" type="expression">
            <xm:f>IF(ISREF(INDIRECT("MonitoringWeek2!AF18")),(SUM(Week1!AF18,Week2!AF18)&lt;SUM(IF(ISREF(INDIRECT("MonitoringWeek1!AF18")),INDIRECT("MonitoringWeek1!AF18"),0),IF(ISREF(INDIRECT("MonitoringWeek2!AF18")),INDIRECT("MonitoringWeek2!AF18"),0))),IF(ISREF(INDIRECT("MonitoringWeek1!AF18")),(SUM(Week1!AF18)&lt;SUM(IF(ISREF(INDIRECT("MonitoringWeek1!AF18")),INDIRECT("MonitoringWeek1!AF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AG18</xm:sqref>
        </x14:conditionalFormatting>
        <x14:conditionalFormatting xmlns:xm="http://schemas.microsoft.com/office/excel/2006/main">
          <x14:cfRule id="{00000000-000E-0000-0D00-0000FB000000}" priority="251" type="expression">
            <xm:f>IF(ISREF(INDIRECT("MonitoringWeek2!AH18")),(SUM(Week1!AH18,Week2!AH18)&gt;SUM(IF(ISREF(INDIRECT("MonitoringWeek1!AH18")),INDIRECT("MonitoringWeek1!AH18"),0),IF(ISREF(INDIRECT("MonitoringWeek2!AH18")),INDIRECT("MonitoringWeek2!AH18"),0))),IF(ISREF(INDIRECT("MonitoringWeek1!AH18")),(SUM(Week1!AH18)&gt;SUM(IF(ISREF(INDIRECT("MonitoringWeek1!AH18")),INDIRECT("MonitoringWeek1!AH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AI18</xm:sqref>
        </x14:conditionalFormatting>
        <x14:conditionalFormatting xmlns:xm="http://schemas.microsoft.com/office/excel/2006/main">
          <x14:cfRule id="{00000000-000E-0000-0D00-0000FC000000}" priority="252" type="expression">
            <xm:f>IF(ISREF(INDIRECT("MonitoringWeek2!AH18")),(SUM(Week1!AH18,Week2!AH18)&lt;SUM(IF(ISREF(INDIRECT("MonitoringWeek1!AH18")),INDIRECT("MonitoringWeek1!AH18"),0),IF(ISREF(INDIRECT("MonitoringWeek2!AH18")),INDIRECT("MonitoringWeek2!AH18"),0))),IF(ISREF(INDIRECT("MonitoringWeek1!AH18")),(SUM(Week1!AH18)&lt;SUM(IF(ISREF(INDIRECT("MonitoringWeek1!AH18")),INDIRECT("MonitoringWeek1!AH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AI18</xm:sqref>
        </x14:conditionalFormatting>
        <x14:conditionalFormatting xmlns:xm="http://schemas.microsoft.com/office/excel/2006/main">
          <x14:cfRule id="{00000000-000E-0000-0D00-000001010000}" priority="257" type="expression">
            <xm:f>IF(ISREF(INDIRECT("MonitoringWeek2!AJ18")),(SUM(Week1!AJ18,Week2!AJ18)&gt;SUM(IF(ISREF(INDIRECT("MonitoringWeek1!AJ18")),INDIRECT("MonitoringWeek1!AJ18"),0),IF(ISREF(INDIRECT("MonitoringWeek2!AJ18")),INDIRECT("MonitoringWeek2!AJ18"),0))),IF(ISREF(INDIRECT("MonitoringWeek1!AJ18")),(SUM(Week1!AJ18)&gt;SUM(IF(ISREF(INDIRECT("MonitoringWeek1!AJ18")),INDIRECT("MonitoringWeek1!AJ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AK18</xm:sqref>
        </x14:conditionalFormatting>
        <x14:conditionalFormatting xmlns:xm="http://schemas.microsoft.com/office/excel/2006/main">
          <x14:cfRule id="{00000000-000E-0000-0D00-000002010000}" priority="258" type="expression">
            <xm:f>IF(ISREF(INDIRECT("MonitoringWeek2!AJ18")),(SUM(Week1!AJ18,Week2!AJ18)&lt;SUM(IF(ISREF(INDIRECT("MonitoringWeek1!AJ18")),INDIRECT("MonitoringWeek1!AJ18"),0),IF(ISREF(INDIRECT("MonitoringWeek2!AJ18")),INDIRECT("MonitoringWeek2!AJ18"),0))),IF(ISREF(INDIRECT("MonitoringWeek1!AJ18")),(SUM(Week1!AJ18)&lt;SUM(IF(ISREF(INDIRECT("MonitoringWeek1!AJ18")),INDIRECT("MonitoringWeek1!AJ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AK18</xm:sqref>
        </x14:conditionalFormatting>
        <x14:conditionalFormatting xmlns:xm="http://schemas.microsoft.com/office/excel/2006/main">
          <x14:cfRule id="{00000000-000E-0000-0D00-000007010000}" priority="263" type="expression">
            <xm:f>IF(ISREF(INDIRECT("MonitoringWeek2!AL18")),(SUM(Week1!AL18,Week2!AL18)&gt;SUM(IF(ISREF(INDIRECT("MonitoringWeek1!AL18")),INDIRECT("MonitoringWeek1!AL18"),0),IF(ISREF(INDIRECT("MonitoringWeek2!AL18")),INDIRECT("MonitoringWeek2!AL18"),0))),IF(ISREF(INDIRECT("MonitoringWeek1!AL18")),(SUM(Week1!AL18)&gt;SUM(IF(ISREF(INDIRECT("MonitoringWeek1!AL18")),INDIRECT("MonitoringWeek1!AL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AM18</xm:sqref>
        </x14:conditionalFormatting>
        <x14:conditionalFormatting xmlns:xm="http://schemas.microsoft.com/office/excel/2006/main">
          <x14:cfRule id="{00000000-000E-0000-0D00-000008010000}" priority="264" type="expression">
            <xm:f>IF(ISREF(INDIRECT("MonitoringWeek2!AL18")),(SUM(Week1!AL18,Week2!AL18)&lt;SUM(IF(ISREF(INDIRECT("MonitoringWeek1!AL18")),INDIRECT("MonitoringWeek1!AL18"),0),IF(ISREF(INDIRECT("MonitoringWeek2!AL18")),INDIRECT("MonitoringWeek2!AL18"),0))),IF(ISREF(INDIRECT("MonitoringWeek1!AL18")),(SUM(Week1!AL18)&lt;SUM(IF(ISREF(INDIRECT("MonitoringWeek1!AL18")),INDIRECT("MonitoringWeek1!AL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AM18</xm:sqref>
        </x14:conditionalFormatting>
        <x14:conditionalFormatting xmlns:xm="http://schemas.microsoft.com/office/excel/2006/main">
          <x14:cfRule id="{00000000-000E-0000-0D00-00000D010000}" priority="269" type="expression">
            <xm:f>IF(ISREF(INDIRECT("MonitoringWeek2!AN18")),(SUM(Week1!AN18,Week2!AN18)&gt;SUM(IF(ISREF(INDIRECT("MonitoringWeek1!AN18")),INDIRECT("MonitoringWeek1!AN18"),0),IF(ISREF(INDIRECT("MonitoringWeek2!AN18")),INDIRECT("MonitoringWeek2!AN18"),0))),IF(ISREF(INDIRECT("MonitoringWeek1!AN18")),(SUM(Week1!AN18)&gt;SUM(IF(ISREF(INDIRECT("MonitoringWeek1!AN18")),INDIRECT("MonitoringWeek1!AN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AO18</xm:sqref>
        </x14:conditionalFormatting>
        <x14:conditionalFormatting xmlns:xm="http://schemas.microsoft.com/office/excel/2006/main">
          <x14:cfRule id="{00000000-000E-0000-0D00-00000E010000}" priority="270" type="expression">
            <xm:f>IF(ISREF(INDIRECT("MonitoringWeek2!AN18")),(SUM(Week1!AN18,Week2!AN18)&lt;SUM(IF(ISREF(INDIRECT("MonitoringWeek1!AN18")),INDIRECT("MonitoringWeek1!AN18"),0),IF(ISREF(INDIRECT("MonitoringWeek2!AN18")),INDIRECT("MonitoringWeek2!AN18"),0))),IF(ISREF(INDIRECT("MonitoringWeek1!AN18")),(SUM(Week1!AN18)&lt;SUM(IF(ISREF(INDIRECT("MonitoringWeek1!AN18")),INDIRECT("MonitoringWeek1!AN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AO18</xm:sqref>
        </x14:conditionalFormatting>
        <x14:conditionalFormatting xmlns:xm="http://schemas.microsoft.com/office/excel/2006/main">
          <x14:cfRule id="{00000000-000E-0000-0D00-000013010000}" priority="275" type="expression">
            <xm:f>IF(ISREF(INDIRECT("MonitoringWeek2!AP18")),(SUM(Week1!AP18,Week2!AP18)&gt;SUM(IF(ISREF(INDIRECT("MonitoringWeek1!AP18")),INDIRECT("MonitoringWeek1!AP18"),0),IF(ISREF(INDIRECT("MonitoringWeek2!AP18")),INDIRECT("MonitoringWeek2!AP18"),0))),IF(ISREF(INDIRECT("MonitoringWeek1!AP18")),(SUM(Week1!AP18)&gt;SUM(IF(ISREF(INDIRECT("MonitoringWeek1!AP18")),INDIRECT("MonitoringWeek1!AP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AQ18</xm:sqref>
        </x14:conditionalFormatting>
        <x14:conditionalFormatting xmlns:xm="http://schemas.microsoft.com/office/excel/2006/main">
          <x14:cfRule id="{00000000-000E-0000-0D00-000014010000}" priority="276" type="expression">
            <xm:f>IF(ISREF(INDIRECT("MonitoringWeek2!AP18")),(SUM(Week1!AP18,Week2!AP18)&lt;SUM(IF(ISREF(INDIRECT("MonitoringWeek1!AP18")),INDIRECT("MonitoringWeek1!AP18"),0),IF(ISREF(INDIRECT("MonitoringWeek2!AP18")),INDIRECT("MonitoringWeek2!AP18"),0))),IF(ISREF(INDIRECT("MonitoringWeek1!AP18")),(SUM(Week1!AP18)&lt;SUM(IF(ISREF(INDIRECT("MonitoringWeek1!AP18")),INDIRECT("MonitoringWeek1!AP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AQ18</xm:sqref>
        </x14:conditionalFormatting>
        <x14:conditionalFormatting xmlns:xm="http://schemas.microsoft.com/office/excel/2006/main">
          <x14:cfRule id="{00000000-000E-0000-0D00-000019010000}" priority="281" type="expression">
            <xm:f>IF(ISREF(INDIRECT("MonitoringWeek2!AR18")),(SUM(Week1!AR18,Week2!AR18)&gt;SUM(IF(ISREF(INDIRECT("MonitoringWeek1!AR18")),INDIRECT("MonitoringWeek1!AR18"),0),IF(ISREF(INDIRECT("MonitoringWeek2!AR18")),INDIRECT("MonitoringWeek2!AR18"),0))),IF(ISREF(INDIRECT("MonitoringWeek1!AR18")),(SUM(Week1!AR18)&gt;SUM(IF(ISREF(INDIRECT("MonitoringWeek1!AR18")),INDIRECT("MonitoringWeek1!AR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AS18</xm:sqref>
        </x14:conditionalFormatting>
        <x14:conditionalFormatting xmlns:xm="http://schemas.microsoft.com/office/excel/2006/main">
          <x14:cfRule id="{00000000-000E-0000-0D00-00001A010000}" priority="282" type="expression">
            <xm:f>IF(ISREF(INDIRECT("MonitoringWeek2!AR18")),(SUM(Week1!AR18,Week2!AR18)&lt;SUM(IF(ISREF(INDIRECT("MonitoringWeek1!AR18")),INDIRECT("MonitoringWeek1!AR18"),0),IF(ISREF(INDIRECT("MonitoringWeek2!AR18")),INDIRECT("MonitoringWeek2!AR18"),0))),IF(ISREF(INDIRECT("MonitoringWeek1!AR18")),(SUM(Week1!AR18)&lt;SUM(IF(ISREF(INDIRECT("MonitoringWeek1!AR18")),INDIRECT("MonitoringWeek1!AR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AS18</xm:sqref>
        </x14:conditionalFormatting>
        <x14:conditionalFormatting xmlns:xm="http://schemas.microsoft.com/office/excel/2006/main">
          <x14:cfRule id="{00000000-000E-0000-0D00-00001F010000}" priority="287" type="expression">
            <xm:f>IF(ISREF(INDIRECT("MonitoringWeek2!AT18")),(SUM(Week1!AT18,Week2!AT18)&gt;SUM(IF(ISREF(INDIRECT("MonitoringWeek1!AT18")),INDIRECT("MonitoringWeek1!AT18"),0),IF(ISREF(INDIRECT("MonitoringWeek2!AT18")),INDIRECT("MonitoringWeek2!AT18"),0))),IF(ISREF(INDIRECT("MonitoringWeek1!AT18")),(SUM(Week1!AT18)&gt;SUM(IF(ISREF(INDIRECT("MonitoringWeek1!AT18")),INDIRECT("MonitoringWeek1!AT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AU18</xm:sqref>
        </x14:conditionalFormatting>
        <x14:conditionalFormatting xmlns:xm="http://schemas.microsoft.com/office/excel/2006/main">
          <x14:cfRule id="{00000000-000E-0000-0D00-000020010000}" priority="288" type="expression">
            <xm:f>IF(ISREF(INDIRECT("MonitoringWeek2!AT18")),(SUM(Week1!AT18,Week2!AT18)&lt;SUM(IF(ISREF(INDIRECT("MonitoringWeek1!AT18")),INDIRECT("MonitoringWeek1!AT18"),0),IF(ISREF(INDIRECT("MonitoringWeek2!AT18")),INDIRECT("MonitoringWeek2!AT18"),0))),IF(ISREF(INDIRECT("MonitoringWeek1!AT18")),(SUM(Week1!AT18)&lt;SUM(IF(ISREF(INDIRECT("MonitoringWeek1!AT18")),INDIRECT("MonitoringWeek1!AT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AU18</xm:sqref>
        </x14:conditionalFormatting>
        <x14:conditionalFormatting xmlns:xm="http://schemas.microsoft.com/office/excel/2006/main">
          <x14:cfRule id="{00000000-000E-0000-0D00-000025010000}" priority="293" type="expression">
            <xm:f>IF(ISREF(INDIRECT("MonitoringWeek2!AV18")),(SUM(Week1!AV18,Week2!AV18)&gt;SUM(IF(ISREF(INDIRECT("MonitoringWeek1!AV18")),INDIRECT("MonitoringWeek1!AV18"),0),IF(ISREF(INDIRECT("MonitoringWeek2!AV18")),INDIRECT("MonitoringWeek2!AV18"),0))),IF(ISREF(INDIRECT("MonitoringWeek1!AV18")),(SUM(Week1!AV18)&gt;SUM(IF(ISREF(INDIRECT("MonitoringWeek1!AV18")),INDIRECT("MonitoringWeek1!AV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AW18</xm:sqref>
        </x14:conditionalFormatting>
        <x14:conditionalFormatting xmlns:xm="http://schemas.microsoft.com/office/excel/2006/main">
          <x14:cfRule id="{00000000-000E-0000-0D00-000026010000}" priority="294" type="expression">
            <xm:f>IF(ISREF(INDIRECT("MonitoringWeek2!AV18")),(SUM(Week1!AV18,Week2!AV18)&lt;SUM(IF(ISREF(INDIRECT("MonitoringWeek1!AV18")),INDIRECT("MonitoringWeek1!AV18"),0),IF(ISREF(INDIRECT("MonitoringWeek2!AV18")),INDIRECT("MonitoringWeek2!AV18"),0))),IF(ISREF(INDIRECT("MonitoringWeek1!AV18")),(SUM(Week1!AV18)&lt;SUM(IF(ISREF(INDIRECT("MonitoringWeek1!AV18")),INDIRECT("MonitoringWeek1!AV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AW18</xm:sqref>
        </x14:conditionalFormatting>
        <x14:conditionalFormatting xmlns:xm="http://schemas.microsoft.com/office/excel/2006/main">
          <x14:cfRule id="{00000000-000E-0000-0D00-00002B010000}" priority="299" type="expression">
            <xm:f>IF(ISREF(INDIRECT("MonitoringWeek2!AX18")),(SUM(Week1!AX18,Week2!AX18)&gt;SUM(IF(ISREF(INDIRECT("MonitoringWeek1!AX18")),INDIRECT("MonitoringWeek1!AX18"),0),IF(ISREF(INDIRECT("MonitoringWeek2!AX18")),INDIRECT("MonitoringWeek2!AX18"),0))),IF(ISREF(INDIRECT("MonitoringWeek1!AX18")),(SUM(Week1!AX18)&gt;SUM(IF(ISREF(INDIRECT("MonitoringWeek1!AX18")),INDIRECT("MonitoringWeek1!AX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AY18</xm:sqref>
        </x14:conditionalFormatting>
        <x14:conditionalFormatting xmlns:xm="http://schemas.microsoft.com/office/excel/2006/main">
          <x14:cfRule id="{00000000-000E-0000-0D00-00002C010000}" priority="300" type="expression">
            <xm:f>IF(ISREF(INDIRECT("MonitoringWeek2!AX18")),(SUM(Week1!AX18,Week2!AX18)&lt;SUM(IF(ISREF(INDIRECT("MonitoringWeek1!AX18")),INDIRECT("MonitoringWeek1!AX18"),0),IF(ISREF(INDIRECT("MonitoringWeek2!AX18")),INDIRECT("MonitoringWeek2!AX18"),0))),IF(ISREF(INDIRECT("MonitoringWeek1!AX18")),(SUM(Week1!AX18)&lt;SUM(IF(ISREF(INDIRECT("MonitoringWeek1!AX18")),INDIRECT("MonitoringWeek1!AX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AY18</xm:sqref>
        </x14:conditionalFormatting>
        <x14:conditionalFormatting xmlns:xm="http://schemas.microsoft.com/office/excel/2006/main">
          <x14:cfRule id="{00000000-000E-0000-0D00-000031010000}" priority="305" type="expression">
            <xm:f>IF(ISREF(INDIRECT("MonitoringWeek2!AZ18")),(SUM(Week1!AZ18,Week2!AZ18)&gt;SUM(IF(ISREF(INDIRECT("MonitoringWeek1!AZ18")),INDIRECT("MonitoringWeek1!AZ18"),0),IF(ISREF(INDIRECT("MonitoringWeek2!AZ18")),INDIRECT("MonitoringWeek2!AZ18"),0))),IF(ISREF(INDIRECT("MonitoringWeek1!AZ18")),(SUM(Week1!AZ18)&gt;SUM(IF(ISREF(INDIRECT("MonitoringWeek1!AZ18")),INDIRECT("MonitoringWeek1!AZ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BA18</xm:sqref>
        </x14:conditionalFormatting>
        <x14:conditionalFormatting xmlns:xm="http://schemas.microsoft.com/office/excel/2006/main">
          <x14:cfRule id="{00000000-000E-0000-0D00-000032010000}" priority="306" type="expression">
            <xm:f>IF(ISREF(INDIRECT("MonitoringWeek2!AZ18")),(SUM(Week1!AZ18,Week2!AZ18)&lt;SUM(IF(ISREF(INDIRECT("MonitoringWeek1!AZ18")),INDIRECT("MonitoringWeek1!AZ18"),0),IF(ISREF(INDIRECT("MonitoringWeek2!AZ18")),INDIRECT("MonitoringWeek2!AZ18"),0))),IF(ISREF(INDIRECT("MonitoringWeek1!AZ18")),(SUM(Week1!AZ18)&lt;SUM(IF(ISREF(INDIRECT("MonitoringWeek1!AZ18")),INDIRECT("MonitoringWeek1!AZ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BA18</xm:sqref>
        </x14:conditionalFormatting>
        <x14:conditionalFormatting xmlns:xm="http://schemas.microsoft.com/office/excel/2006/main">
          <x14:cfRule id="{00000000-000E-0000-0D00-000037010000}" priority="311" type="expression">
            <xm:f>IF(ISREF(INDIRECT("MonitoringWeek2!BB18")),(SUM(Week1!BB18,Week2!BB18)&gt;SUM(IF(ISREF(INDIRECT("MonitoringWeek1!BB18")),INDIRECT("MonitoringWeek1!BB18"),0),IF(ISREF(INDIRECT("MonitoringWeek2!BB18")),INDIRECT("MonitoringWeek2!BB18"),0))),IF(ISREF(INDIRECT("MonitoringWeek1!BB18")),(SUM(Week1!BB18)&gt;SUM(IF(ISREF(INDIRECT("MonitoringWeek1!BB18")),INDIRECT("MonitoringWeek1!BB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BC18</xm:sqref>
        </x14:conditionalFormatting>
        <x14:conditionalFormatting xmlns:xm="http://schemas.microsoft.com/office/excel/2006/main">
          <x14:cfRule id="{00000000-000E-0000-0D00-000038010000}" priority="312" type="expression">
            <xm:f>IF(ISREF(INDIRECT("MonitoringWeek2!BB18")),(SUM(Week1!BB18,Week2!BB18)&lt;SUM(IF(ISREF(INDIRECT("MonitoringWeek1!BB18")),INDIRECT("MonitoringWeek1!BB18"),0),IF(ISREF(INDIRECT("MonitoringWeek2!BB18")),INDIRECT("MonitoringWeek2!BB18"),0))),IF(ISREF(INDIRECT("MonitoringWeek1!BB18")),(SUM(Week1!BB18)&lt;SUM(IF(ISREF(INDIRECT("MonitoringWeek1!BB18")),INDIRECT("MonitoringWeek1!BB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BC18</xm:sqref>
        </x14:conditionalFormatting>
        <x14:conditionalFormatting xmlns:xm="http://schemas.microsoft.com/office/excel/2006/main">
          <x14:cfRule id="{00000000-000E-0000-0D00-00003D010000}" priority="317" type="expression">
            <xm:f>IF(ISREF(INDIRECT("MonitoringWeek2!BD18")),(SUM(Week1!BD18,Week2!BD18)&gt;SUM(IF(ISREF(INDIRECT("MonitoringWeek1!BD18")),INDIRECT("MonitoringWeek1!BD18"),0),IF(ISREF(INDIRECT("MonitoringWeek2!BD18")),INDIRECT("MonitoringWeek2!BD18"),0))),IF(ISREF(INDIRECT("MonitoringWeek1!BD18")),(SUM(Week1!BD18)&gt;SUM(IF(ISREF(INDIRECT("MonitoringWeek1!BD18")),INDIRECT("MonitoringWeek1!BD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BE18</xm:sqref>
        </x14:conditionalFormatting>
        <x14:conditionalFormatting xmlns:xm="http://schemas.microsoft.com/office/excel/2006/main">
          <x14:cfRule id="{00000000-000E-0000-0D00-00003E010000}" priority="318" type="expression">
            <xm:f>IF(ISREF(INDIRECT("MonitoringWeek2!BD18")),(SUM(Week1!BD18,Week2!BD18)&lt;SUM(IF(ISREF(INDIRECT("MonitoringWeek1!BD18")),INDIRECT("MonitoringWeek1!BD18"),0),IF(ISREF(INDIRECT("MonitoringWeek2!BD18")),INDIRECT("MonitoringWeek2!BD18"),0))),IF(ISREF(INDIRECT("MonitoringWeek1!BD18")),(SUM(Week1!BD18)&lt;SUM(IF(ISREF(INDIRECT("MonitoringWeek1!BD18")),INDIRECT("MonitoringWeek1!BD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BE18</xm:sqref>
        </x14:conditionalFormatting>
        <x14:conditionalFormatting xmlns:xm="http://schemas.microsoft.com/office/excel/2006/main">
          <x14:cfRule id="{00000000-000E-0000-0D00-000043010000}" priority="323" type="expression">
            <xm:f>IF(ISREF(INDIRECT("MonitoringWeek2!BF18")),(SUM(Week1!BF18,Week2!BF18)&gt;SUM(IF(ISREF(INDIRECT("MonitoringWeek1!BF18")),INDIRECT("MonitoringWeek1!BF18"),0),IF(ISREF(INDIRECT("MonitoringWeek2!BF18")),INDIRECT("MonitoringWeek2!BF18"),0))),IF(ISREF(INDIRECT("MonitoringWeek1!BF18")),(SUM(Week1!BF18)&gt;SUM(IF(ISREF(INDIRECT("MonitoringWeek1!BF18")),INDIRECT("MonitoringWeek1!BF18"),0))),FALSE))</xm:f>
            <x14:dxf>
              <fill>
                <patternFill patternType="solid">
                  <bgColor indexed="53"/>
                </patternFill>
              </fill>
            </x14:dxf>
          </x14:cfRule>
          <xm:sqref>BG18</xm:sqref>
        </x14:conditionalFormatting>
        <x14:conditionalFormatting xmlns:xm="http://schemas.microsoft.com/office/excel/2006/main">
          <x14:cfRule id="{00000000-000E-0000-0D00-000044010000}" priority="324" type="expression">
            <xm:f>IF(ISREF(INDIRECT("MonitoringWeek2!BF18")),(SUM(Week1!BF18,Week2!BF18)&lt;SUM(IF(ISREF(INDIRECT("MonitoringWeek1!BF18")),INDIRECT("MonitoringWeek1!BF18"),0),IF(ISREF(INDIRECT("MonitoringWeek2!BF18")),INDIRECT("MonitoringWeek2!BF18"),0))),IF(ISREF(INDIRECT("MonitoringWeek1!BF18")),(SUM(Week1!BF18)&lt;SUM(IF(ISREF(INDIRECT("MonitoringWeek1!BF18")),INDIRECT("MonitoringWeek1!BF18"),0))),FALSE))</xm:f>
            <x14:dxf>
              <fill>
                <patternFill patternType="solid">
                  <bgColor indexed="51"/>
                </patternFill>
              </fill>
            </x14:dxf>
          </x14:cfRule>
          <xm:sqref>BG18</xm:sqref>
        </x14:conditionalFormatting>
        <x14:conditionalFormatting xmlns:xm="http://schemas.microsoft.com/office/excel/2006/main">
          <x14:cfRule id="{00000000-000E-0000-0D00-000049010000}" priority="329" type="expression">
            <xm:f>IF(ISREF(INDIRECT("MonitoringWeek2!F19")),(SUM(Week1!F19,Week2!F19)&gt;SUM(IF(ISREF(INDIRECT("MonitoringWeek1!F19")),INDIRECT("MonitoringWeek1!F19"),0),IF(ISREF(INDIRECT("MonitoringWeek2!F19")),INDIRECT("MonitoringWeek2!F19"),0))),IF(ISREF(INDIRECT("MonitoringWeek1!F19")),(SUM(Week1!F19)&gt;SUM(IF(ISREF(INDIRECT("MonitoringWeek1!F19")),INDIRECT("MonitoringWeek1!F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id="{00000000-000E-0000-0D00-00004A010000}" priority="330" type="expression">
            <xm:f>IF(ISREF(INDIRECT("MonitoringWeek2!F19")),(SUM(Week1!F19,Week2!F19)&lt;SUM(IF(ISREF(INDIRECT("MonitoringWeek1!F19")),INDIRECT("MonitoringWeek1!F19"),0),IF(ISREF(INDIRECT("MonitoringWeek2!F19")),INDIRECT("MonitoringWeek2!F19"),0))),IF(ISREF(INDIRECT("MonitoringWeek1!F19")),(SUM(Week1!F19)&lt;SUM(IF(ISREF(INDIRECT("MonitoringWeek1!F19")),INDIRECT("MonitoringWeek1!F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id="{00000000-000E-0000-0D00-00004F010000}" priority="335" type="expression">
            <xm:f>IF(ISREF(INDIRECT("MonitoringWeek2!H19")),(SUM(Week1!H19,Week2!H19)&gt;SUM(IF(ISREF(INDIRECT("MonitoringWeek1!H19")),INDIRECT("MonitoringWeek1!H19"),0),IF(ISREF(INDIRECT("MonitoringWeek2!H19")),INDIRECT("MonitoringWeek2!H19"),0))),IF(ISREF(INDIRECT("MonitoringWeek1!H19")),(SUM(Week1!H19)&gt;SUM(IF(ISREF(INDIRECT("MonitoringWeek1!H19")),INDIRECT("MonitoringWeek1!H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I19</xm:sqref>
        </x14:conditionalFormatting>
        <x14:conditionalFormatting xmlns:xm="http://schemas.microsoft.com/office/excel/2006/main">
          <x14:cfRule id="{00000000-000E-0000-0D00-000050010000}" priority="336" type="expression">
            <xm:f>IF(ISREF(INDIRECT("MonitoringWeek2!H19")),(SUM(Week1!H19,Week2!H19)&lt;SUM(IF(ISREF(INDIRECT("MonitoringWeek1!H19")),INDIRECT("MonitoringWeek1!H19"),0),IF(ISREF(INDIRECT("MonitoringWeek2!H19")),INDIRECT("MonitoringWeek2!H19"),0))),IF(ISREF(INDIRECT("MonitoringWeek1!H19")),(SUM(Week1!H19)&lt;SUM(IF(ISREF(INDIRECT("MonitoringWeek1!H19")),INDIRECT("MonitoringWeek1!H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I19</xm:sqref>
        </x14:conditionalFormatting>
        <x14:conditionalFormatting xmlns:xm="http://schemas.microsoft.com/office/excel/2006/main">
          <x14:cfRule id="{00000000-000E-0000-0D00-000055010000}" priority="341" type="expression">
            <xm:f>IF(ISREF(INDIRECT("MonitoringWeek2!J19")),(SUM(Week1!J19,Week2!J19)&gt;SUM(IF(ISREF(INDIRECT("MonitoringWeek1!J19")),INDIRECT("MonitoringWeek1!J19"),0),IF(ISREF(INDIRECT("MonitoringWeek2!J19")),INDIRECT("MonitoringWeek2!J19"),0))),IF(ISREF(INDIRECT("MonitoringWeek1!J19")),(SUM(Week1!J19)&gt;SUM(IF(ISREF(INDIRECT("MonitoringWeek1!J19")),INDIRECT("MonitoringWeek1!J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K19</xm:sqref>
        </x14:conditionalFormatting>
        <x14:conditionalFormatting xmlns:xm="http://schemas.microsoft.com/office/excel/2006/main">
          <x14:cfRule id="{00000000-000E-0000-0D00-000056010000}" priority="342" type="expression">
            <xm:f>IF(ISREF(INDIRECT("MonitoringWeek2!J19")),(SUM(Week1!J19,Week2!J19)&lt;SUM(IF(ISREF(INDIRECT("MonitoringWeek1!J19")),INDIRECT("MonitoringWeek1!J19"),0),IF(ISREF(INDIRECT("MonitoringWeek2!J19")),INDIRECT("MonitoringWeek2!J19"),0))),IF(ISREF(INDIRECT("MonitoringWeek1!J19")),(SUM(Week1!J19)&lt;SUM(IF(ISREF(INDIRECT("MonitoringWeek1!J19")),INDIRECT("MonitoringWeek1!J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K19</xm:sqref>
        </x14:conditionalFormatting>
        <x14:conditionalFormatting xmlns:xm="http://schemas.microsoft.com/office/excel/2006/main">
          <x14:cfRule id="{00000000-000E-0000-0D00-00005B010000}" priority="347" type="expression">
            <xm:f>IF(ISREF(INDIRECT("MonitoringWeek2!L19")),(SUM(Week1!L19,Week2!L19)&gt;SUM(IF(ISREF(INDIRECT("MonitoringWeek1!L19")),INDIRECT("MonitoringWeek1!L19"),0),IF(ISREF(INDIRECT("MonitoringWeek2!L19")),INDIRECT("MonitoringWeek2!L19"),0))),IF(ISREF(INDIRECT("MonitoringWeek1!L19")),(SUM(Week1!L19)&gt;SUM(IF(ISREF(INDIRECT("MonitoringWeek1!L19")),INDIRECT("MonitoringWeek1!L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M19</xm:sqref>
        </x14:conditionalFormatting>
        <x14:conditionalFormatting xmlns:xm="http://schemas.microsoft.com/office/excel/2006/main">
          <x14:cfRule id="{00000000-000E-0000-0D00-00005C010000}" priority="348" type="expression">
            <xm:f>IF(ISREF(INDIRECT("MonitoringWeek2!L19")),(SUM(Week1!L19,Week2!L19)&lt;SUM(IF(ISREF(INDIRECT("MonitoringWeek1!L19")),INDIRECT("MonitoringWeek1!L19"),0),IF(ISREF(INDIRECT("MonitoringWeek2!L19")),INDIRECT("MonitoringWeek2!L19"),0))),IF(ISREF(INDIRECT("MonitoringWeek1!L19")),(SUM(Week1!L19)&lt;SUM(IF(ISREF(INDIRECT("MonitoringWeek1!L19")),INDIRECT("MonitoringWeek1!L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M19</xm:sqref>
        </x14:conditionalFormatting>
        <x14:conditionalFormatting xmlns:xm="http://schemas.microsoft.com/office/excel/2006/main">
          <x14:cfRule id="{00000000-000E-0000-0D00-000061010000}" priority="353" type="expression">
            <xm:f>IF(ISREF(INDIRECT("MonitoringWeek2!N19")),(SUM(Week1!N19,Week2!N19)&gt;SUM(IF(ISREF(INDIRECT("MonitoringWeek1!N19")),INDIRECT("MonitoringWeek1!N19"),0),IF(ISREF(INDIRECT("MonitoringWeek2!N19")),INDIRECT("MonitoringWeek2!N19"),0))),IF(ISREF(INDIRECT("MonitoringWeek1!N19")),(SUM(Week1!N19)&gt;SUM(IF(ISREF(INDIRECT("MonitoringWeek1!N19")),INDIRECT("MonitoringWeek1!N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O19</xm:sqref>
        </x14:conditionalFormatting>
        <x14:conditionalFormatting xmlns:xm="http://schemas.microsoft.com/office/excel/2006/main">
          <x14:cfRule id="{00000000-000E-0000-0D00-000062010000}" priority="354" type="expression">
            <xm:f>IF(ISREF(INDIRECT("MonitoringWeek2!N19")),(SUM(Week1!N19,Week2!N19)&lt;SUM(IF(ISREF(INDIRECT("MonitoringWeek1!N19")),INDIRECT("MonitoringWeek1!N19"),0),IF(ISREF(INDIRECT("MonitoringWeek2!N19")),INDIRECT("MonitoringWeek2!N19"),0))),IF(ISREF(INDIRECT("MonitoringWeek1!N19")),(SUM(Week1!N19)&lt;SUM(IF(ISREF(INDIRECT("MonitoringWeek1!N19")),INDIRECT("MonitoringWeek1!N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O19</xm:sqref>
        </x14:conditionalFormatting>
        <x14:conditionalFormatting xmlns:xm="http://schemas.microsoft.com/office/excel/2006/main">
          <x14:cfRule id="{00000000-000E-0000-0D00-000067010000}" priority="359" type="expression">
            <xm:f>IF(ISREF(INDIRECT("MonitoringWeek2!P19")),(SUM(Week1!P19,Week2!P19)&gt;SUM(IF(ISREF(INDIRECT("MonitoringWeek1!P19")),INDIRECT("MonitoringWeek1!P19"),0),IF(ISREF(INDIRECT("MonitoringWeek2!P19")),INDIRECT("MonitoringWeek2!P19"),0))),IF(ISREF(INDIRECT("MonitoringWeek1!P19")),(SUM(Week1!P19)&gt;SUM(IF(ISREF(INDIRECT("MonitoringWeek1!P19")),INDIRECT("MonitoringWeek1!P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Q19</xm:sqref>
        </x14:conditionalFormatting>
        <x14:conditionalFormatting xmlns:xm="http://schemas.microsoft.com/office/excel/2006/main">
          <x14:cfRule id="{00000000-000E-0000-0D00-000068010000}" priority="360" type="expression">
            <xm:f>IF(ISREF(INDIRECT("MonitoringWeek2!P19")),(SUM(Week1!P19,Week2!P19)&lt;SUM(IF(ISREF(INDIRECT("MonitoringWeek1!P19")),INDIRECT("MonitoringWeek1!P19"),0),IF(ISREF(INDIRECT("MonitoringWeek2!P19")),INDIRECT("MonitoringWeek2!P19"),0))),IF(ISREF(INDIRECT("MonitoringWeek1!P19")),(SUM(Week1!P19)&lt;SUM(IF(ISREF(INDIRECT("MonitoringWeek1!P19")),INDIRECT("MonitoringWeek1!P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Q19</xm:sqref>
        </x14:conditionalFormatting>
        <x14:conditionalFormatting xmlns:xm="http://schemas.microsoft.com/office/excel/2006/main">
          <x14:cfRule id="{00000000-000E-0000-0D00-00006D010000}" priority="365" type="expression">
            <xm:f>IF(ISREF(INDIRECT("MonitoringWeek2!R19")),(SUM(Week1!R19,Week2!R19)&gt;SUM(IF(ISREF(INDIRECT("MonitoringWeek1!R19")),INDIRECT("MonitoringWeek1!R19"),0),IF(ISREF(INDIRECT("MonitoringWeek2!R19")),INDIRECT("MonitoringWeek2!R19"),0))),IF(ISREF(INDIRECT("MonitoringWeek1!R19")),(SUM(Week1!R19)&gt;SUM(IF(ISREF(INDIRECT("MonitoringWeek1!R19")),INDIRECT("MonitoringWeek1!R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S19</xm:sqref>
        </x14:conditionalFormatting>
        <x14:conditionalFormatting xmlns:xm="http://schemas.microsoft.com/office/excel/2006/main">
          <x14:cfRule id="{00000000-000E-0000-0D00-00006E010000}" priority="366" type="expression">
            <xm:f>IF(ISREF(INDIRECT("MonitoringWeek2!R19")),(SUM(Week1!R19,Week2!R19)&lt;SUM(IF(ISREF(INDIRECT("MonitoringWeek1!R19")),INDIRECT("MonitoringWeek1!R19"),0),IF(ISREF(INDIRECT("MonitoringWeek2!R19")),INDIRECT("MonitoringWeek2!R19"),0))),IF(ISREF(INDIRECT("MonitoringWeek1!R19")),(SUM(Week1!R19)&lt;SUM(IF(ISREF(INDIRECT("MonitoringWeek1!R19")),INDIRECT("MonitoringWeek1!R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S19</xm:sqref>
        </x14:conditionalFormatting>
        <x14:conditionalFormatting xmlns:xm="http://schemas.microsoft.com/office/excel/2006/main">
          <x14:cfRule id="{00000000-000E-0000-0D00-000073010000}" priority="371" type="expression">
            <xm:f>IF(ISREF(INDIRECT("MonitoringWeek2!T19")),(SUM(Week1!T19,Week2!T19)&gt;SUM(IF(ISREF(INDIRECT("MonitoringWeek1!T19")),INDIRECT("MonitoringWeek1!T19"),0),IF(ISREF(INDIRECT("MonitoringWeek2!T19")),INDIRECT("MonitoringWeek2!T19"),0))),IF(ISREF(INDIRECT("MonitoringWeek1!T19")),(SUM(Week1!T19)&gt;SUM(IF(ISREF(INDIRECT("MonitoringWeek1!T19")),INDIRECT("MonitoringWeek1!T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U19</xm:sqref>
        </x14:conditionalFormatting>
        <x14:conditionalFormatting xmlns:xm="http://schemas.microsoft.com/office/excel/2006/main">
          <x14:cfRule id="{00000000-000E-0000-0D00-000074010000}" priority="372" type="expression">
            <xm:f>IF(ISREF(INDIRECT("MonitoringWeek2!T19")),(SUM(Week1!T19,Week2!T19)&lt;SUM(IF(ISREF(INDIRECT("MonitoringWeek1!T19")),INDIRECT("MonitoringWeek1!T19"),0),IF(ISREF(INDIRECT("MonitoringWeek2!T19")),INDIRECT("MonitoringWeek2!T19"),0))),IF(ISREF(INDIRECT("MonitoringWeek1!T19")),(SUM(Week1!T19)&lt;SUM(IF(ISREF(INDIRECT("MonitoringWeek1!T19")),INDIRECT("MonitoringWeek1!T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U19</xm:sqref>
        </x14:conditionalFormatting>
        <x14:conditionalFormatting xmlns:xm="http://schemas.microsoft.com/office/excel/2006/main">
          <x14:cfRule id="{00000000-000E-0000-0D00-000079010000}" priority="377" type="expression">
            <xm:f>IF(ISREF(INDIRECT("MonitoringWeek2!V19")),(SUM(Week1!V19,Week2!V19)&gt;SUM(IF(ISREF(INDIRECT("MonitoringWeek1!V19")),INDIRECT("MonitoringWeek1!V19"),0),IF(ISREF(INDIRECT("MonitoringWeek2!V19")),INDIRECT("MonitoringWeek2!V19"),0))),IF(ISREF(INDIRECT("MonitoringWeek1!V19")),(SUM(Week1!V19)&gt;SUM(IF(ISREF(INDIRECT("MonitoringWeek1!V19")),INDIRECT("MonitoringWeek1!V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W19</xm:sqref>
        </x14:conditionalFormatting>
        <x14:conditionalFormatting xmlns:xm="http://schemas.microsoft.com/office/excel/2006/main">
          <x14:cfRule id="{00000000-000E-0000-0D00-00007A010000}" priority="378" type="expression">
            <xm:f>IF(ISREF(INDIRECT("MonitoringWeek2!V19")),(SUM(Week1!V19,Week2!V19)&lt;SUM(IF(ISREF(INDIRECT("MonitoringWeek1!V19")),INDIRECT("MonitoringWeek1!V19"),0),IF(ISREF(INDIRECT("MonitoringWeek2!V19")),INDIRECT("MonitoringWeek2!V19"),0))),IF(ISREF(INDIRECT("MonitoringWeek1!V19")),(SUM(Week1!V19)&lt;SUM(IF(ISREF(INDIRECT("MonitoringWeek1!V19")),INDIRECT("MonitoringWeek1!V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W19</xm:sqref>
        </x14:conditionalFormatting>
        <x14:conditionalFormatting xmlns:xm="http://schemas.microsoft.com/office/excel/2006/main">
          <x14:cfRule id="{00000000-000E-0000-0D00-00007F010000}" priority="383" type="expression">
            <xm:f>IF(ISREF(INDIRECT("MonitoringWeek2!X19")),(SUM(Week1!X19,Week2!X19)&gt;SUM(IF(ISREF(INDIRECT("MonitoringWeek1!X19")),INDIRECT("MonitoringWeek1!X19"),0),IF(ISREF(INDIRECT("MonitoringWeek2!X19")),INDIRECT("MonitoringWeek2!X19"),0))),IF(ISREF(INDIRECT("MonitoringWeek1!X19")),(SUM(Week1!X19)&gt;SUM(IF(ISREF(INDIRECT("MonitoringWeek1!X19")),INDIRECT("MonitoringWeek1!X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Y19</xm:sqref>
        </x14:conditionalFormatting>
        <x14:conditionalFormatting xmlns:xm="http://schemas.microsoft.com/office/excel/2006/main">
          <x14:cfRule id="{00000000-000E-0000-0D00-000080010000}" priority="384" type="expression">
            <xm:f>IF(ISREF(INDIRECT("MonitoringWeek2!X19")),(SUM(Week1!X19,Week2!X19)&lt;SUM(IF(ISREF(INDIRECT("MonitoringWeek1!X19")),INDIRECT("MonitoringWeek1!X19"),0),IF(ISREF(INDIRECT("MonitoringWeek2!X19")),INDIRECT("MonitoringWeek2!X19"),0))),IF(ISREF(INDIRECT("MonitoringWeek1!X19")),(SUM(Week1!X19)&lt;SUM(IF(ISREF(INDIRECT("MonitoringWeek1!X19")),INDIRECT("MonitoringWeek1!X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Y19</xm:sqref>
        </x14:conditionalFormatting>
        <x14:conditionalFormatting xmlns:xm="http://schemas.microsoft.com/office/excel/2006/main">
          <x14:cfRule id="{00000000-000E-0000-0D00-000085010000}" priority="389" type="expression">
            <xm:f>IF(ISREF(INDIRECT("MonitoringWeek2!Z19")),(SUM(Week1!Z19,Week2!Z19)&gt;SUM(IF(ISREF(INDIRECT("MonitoringWeek1!Z19")),INDIRECT("MonitoringWeek1!Z19"),0),IF(ISREF(INDIRECT("MonitoringWeek2!Z19")),INDIRECT("MonitoringWeek2!Z19"),0))),IF(ISREF(INDIRECT("MonitoringWeek1!Z19")),(SUM(Week1!Z19)&gt;SUM(IF(ISREF(INDIRECT("MonitoringWeek1!Z19")),INDIRECT("MonitoringWeek1!Z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AA19</xm:sqref>
        </x14:conditionalFormatting>
        <x14:conditionalFormatting xmlns:xm="http://schemas.microsoft.com/office/excel/2006/main">
          <x14:cfRule id="{00000000-000E-0000-0D00-000086010000}" priority="390" type="expression">
            <xm:f>IF(ISREF(INDIRECT("MonitoringWeek2!Z19")),(SUM(Week1!Z19,Week2!Z19)&lt;SUM(IF(ISREF(INDIRECT("MonitoringWeek1!Z19")),INDIRECT("MonitoringWeek1!Z19"),0),IF(ISREF(INDIRECT("MonitoringWeek2!Z19")),INDIRECT("MonitoringWeek2!Z19"),0))),IF(ISREF(INDIRECT("MonitoringWeek1!Z19")),(SUM(Week1!Z19)&lt;SUM(IF(ISREF(INDIRECT("MonitoringWeek1!Z19")),INDIRECT("MonitoringWeek1!Z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AA19</xm:sqref>
        </x14:conditionalFormatting>
        <x14:conditionalFormatting xmlns:xm="http://schemas.microsoft.com/office/excel/2006/main">
          <x14:cfRule id="{00000000-000E-0000-0D00-00008B010000}" priority="395" type="expression">
            <xm:f>IF(ISREF(INDIRECT("MonitoringWeek2!AB19")),(SUM(Week1!AB19,Week2!AB19)&gt;SUM(IF(ISREF(INDIRECT("MonitoringWeek1!AB19")),INDIRECT("MonitoringWeek1!AB19"),0),IF(ISREF(INDIRECT("MonitoringWeek2!AB19")),INDIRECT("MonitoringWeek2!AB19"),0))),IF(ISREF(INDIRECT("MonitoringWeek1!AB19")),(SUM(Week1!AB19)&gt;SUM(IF(ISREF(INDIRECT("MonitoringWeek1!AB19")),INDIRECT("MonitoringWeek1!AB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AC19</xm:sqref>
        </x14:conditionalFormatting>
        <x14:conditionalFormatting xmlns:xm="http://schemas.microsoft.com/office/excel/2006/main">
          <x14:cfRule id="{00000000-000E-0000-0D00-00008C010000}" priority="396" type="expression">
            <xm:f>IF(ISREF(INDIRECT("MonitoringWeek2!AB19")),(SUM(Week1!AB19,Week2!AB19)&lt;SUM(IF(ISREF(INDIRECT("MonitoringWeek1!AB19")),INDIRECT("MonitoringWeek1!AB19"),0),IF(ISREF(INDIRECT("MonitoringWeek2!AB19")),INDIRECT("MonitoringWeek2!AB19"),0))),IF(ISREF(INDIRECT("MonitoringWeek1!AB19")),(SUM(Week1!AB19)&lt;SUM(IF(ISREF(INDIRECT("MonitoringWeek1!AB19")),INDIRECT("MonitoringWeek1!AB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AC19</xm:sqref>
        </x14:conditionalFormatting>
        <x14:conditionalFormatting xmlns:xm="http://schemas.microsoft.com/office/excel/2006/main">
          <x14:cfRule id="{00000000-000E-0000-0D00-000091010000}" priority="401" type="expression">
            <xm:f>IF(ISREF(INDIRECT("MonitoringWeek2!AD19")),(SUM(Week1!AD19,Week2!AD19)&gt;SUM(IF(ISREF(INDIRECT("MonitoringWeek1!AD19")),INDIRECT("MonitoringWeek1!AD19"),0),IF(ISREF(INDIRECT("MonitoringWeek2!AD19")),INDIRECT("MonitoringWeek2!AD19"),0))),IF(ISREF(INDIRECT("MonitoringWeek1!AD19")),(SUM(Week1!AD19)&gt;SUM(IF(ISREF(INDIRECT("MonitoringWeek1!AD19")),INDIRECT("MonitoringWeek1!AD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AE19</xm:sqref>
        </x14:conditionalFormatting>
        <x14:conditionalFormatting xmlns:xm="http://schemas.microsoft.com/office/excel/2006/main">
          <x14:cfRule id="{00000000-000E-0000-0D00-000092010000}" priority="402" type="expression">
            <xm:f>IF(ISREF(INDIRECT("MonitoringWeek2!AD19")),(SUM(Week1!AD19,Week2!AD19)&lt;SUM(IF(ISREF(INDIRECT("MonitoringWeek1!AD19")),INDIRECT("MonitoringWeek1!AD19"),0),IF(ISREF(INDIRECT("MonitoringWeek2!AD19")),INDIRECT("MonitoringWeek2!AD19"),0))),IF(ISREF(INDIRECT("MonitoringWeek1!AD19")),(SUM(Week1!AD19)&lt;SUM(IF(ISREF(INDIRECT("MonitoringWeek1!AD19")),INDIRECT("MonitoringWeek1!AD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AE19</xm:sqref>
        </x14:conditionalFormatting>
        <x14:conditionalFormatting xmlns:xm="http://schemas.microsoft.com/office/excel/2006/main">
          <x14:cfRule id="{00000000-000E-0000-0D00-000097010000}" priority="407" type="expression">
            <xm:f>IF(ISREF(INDIRECT("MonitoringWeek2!AF19")),(SUM(Week1!AF19,Week2!AF19)&gt;SUM(IF(ISREF(INDIRECT("MonitoringWeek1!AF19")),INDIRECT("MonitoringWeek1!AF19"),0),IF(ISREF(INDIRECT("MonitoringWeek2!AF19")),INDIRECT("MonitoringWeek2!AF19"),0))),IF(ISREF(INDIRECT("MonitoringWeek1!AF19")),(SUM(Week1!AF19)&gt;SUM(IF(ISREF(INDIRECT("MonitoringWeek1!AF19")),INDIRECT("MonitoringWeek1!AF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AG19</xm:sqref>
        </x14:conditionalFormatting>
        <x14:conditionalFormatting xmlns:xm="http://schemas.microsoft.com/office/excel/2006/main">
          <x14:cfRule id="{00000000-000E-0000-0D00-000098010000}" priority="408" type="expression">
            <xm:f>IF(ISREF(INDIRECT("MonitoringWeek2!AF19")),(SUM(Week1!AF19,Week2!AF19)&lt;SUM(IF(ISREF(INDIRECT("MonitoringWeek1!AF19")),INDIRECT("MonitoringWeek1!AF19"),0),IF(ISREF(INDIRECT("MonitoringWeek2!AF19")),INDIRECT("MonitoringWeek2!AF19"),0))),IF(ISREF(INDIRECT("MonitoringWeek1!AF19")),(SUM(Week1!AF19)&lt;SUM(IF(ISREF(INDIRECT("MonitoringWeek1!AF19")),INDIRECT("MonitoringWeek1!AF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AG19</xm:sqref>
        </x14:conditionalFormatting>
        <x14:conditionalFormatting xmlns:xm="http://schemas.microsoft.com/office/excel/2006/main">
          <x14:cfRule id="{00000000-000E-0000-0D00-00009D010000}" priority="413" type="expression">
            <xm:f>IF(ISREF(INDIRECT("MonitoringWeek2!AH19")),(SUM(Week1!AH19,Week2!AH19)&gt;SUM(IF(ISREF(INDIRECT("MonitoringWeek1!AH19")),INDIRECT("MonitoringWeek1!AH19"),0),IF(ISREF(INDIRECT("MonitoringWeek2!AH19")),INDIRECT("MonitoringWeek2!AH19"),0))),IF(ISREF(INDIRECT("MonitoringWeek1!AH19")),(SUM(Week1!AH19)&gt;SUM(IF(ISREF(INDIRECT("MonitoringWeek1!AH19")),INDIRECT("MonitoringWeek1!AH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AI19</xm:sqref>
        </x14:conditionalFormatting>
        <x14:conditionalFormatting xmlns:xm="http://schemas.microsoft.com/office/excel/2006/main">
          <x14:cfRule id="{00000000-000E-0000-0D00-00009E010000}" priority="414" type="expression">
            <xm:f>IF(ISREF(INDIRECT("MonitoringWeek2!AH19")),(SUM(Week1!AH19,Week2!AH19)&lt;SUM(IF(ISREF(INDIRECT("MonitoringWeek1!AH19")),INDIRECT("MonitoringWeek1!AH19"),0),IF(ISREF(INDIRECT("MonitoringWeek2!AH19")),INDIRECT("MonitoringWeek2!AH19"),0))),IF(ISREF(INDIRECT("MonitoringWeek1!AH19")),(SUM(Week1!AH19)&lt;SUM(IF(ISREF(INDIRECT("MonitoringWeek1!AH19")),INDIRECT("MonitoringWeek1!AH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AI19</xm:sqref>
        </x14:conditionalFormatting>
        <x14:conditionalFormatting xmlns:xm="http://schemas.microsoft.com/office/excel/2006/main">
          <x14:cfRule id="{00000000-000E-0000-0D00-0000A3010000}" priority="419" type="expression">
            <xm:f>IF(ISREF(INDIRECT("MonitoringWeek2!AJ19")),(SUM(Week1!AJ19,Week2!AJ19)&gt;SUM(IF(ISREF(INDIRECT("MonitoringWeek1!AJ19")),INDIRECT("MonitoringWeek1!AJ19"),0),IF(ISREF(INDIRECT("MonitoringWeek2!AJ19")),INDIRECT("MonitoringWeek2!AJ19"),0))),IF(ISREF(INDIRECT("MonitoringWeek1!AJ19")),(SUM(Week1!AJ19)&gt;SUM(IF(ISREF(INDIRECT("MonitoringWeek1!AJ19")),INDIRECT("MonitoringWeek1!AJ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AK19</xm:sqref>
        </x14:conditionalFormatting>
        <x14:conditionalFormatting xmlns:xm="http://schemas.microsoft.com/office/excel/2006/main">
          <x14:cfRule id="{00000000-000E-0000-0D00-0000A4010000}" priority="420" type="expression">
            <xm:f>IF(ISREF(INDIRECT("MonitoringWeek2!AJ19")),(SUM(Week1!AJ19,Week2!AJ19)&lt;SUM(IF(ISREF(INDIRECT("MonitoringWeek1!AJ19")),INDIRECT("MonitoringWeek1!AJ19"),0),IF(ISREF(INDIRECT("MonitoringWeek2!AJ19")),INDIRECT("MonitoringWeek2!AJ19"),0))),IF(ISREF(INDIRECT("MonitoringWeek1!AJ19")),(SUM(Week1!AJ19)&lt;SUM(IF(ISREF(INDIRECT("MonitoringWeek1!AJ19")),INDIRECT("MonitoringWeek1!AJ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AK19</xm:sqref>
        </x14:conditionalFormatting>
        <x14:conditionalFormatting xmlns:xm="http://schemas.microsoft.com/office/excel/2006/main">
          <x14:cfRule id="{00000000-000E-0000-0D00-0000A9010000}" priority="425" type="expression">
            <xm:f>IF(ISREF(INDIRECT("MonitoringWeek2!AL19")),(SUM(Week1!AL19,Week2!AL19)&gt;SUM(IF(ISREF(INDIRECT("MonitoringWeek1!AL19")),INDIRECT("MonitoringWeek1!AL19"),0),IF(ISREF(INDIRECT("MonitoringWeek2!AL19")),INDIRECT("MonitoringWeek2!AL19"),0))),IF(ISREF(INDIRECT("MonitoringWeek1!AL19")),(SUM(Week1!AL19)&gt;SUM(IF(ISREF(INDIRECT("MonitoringWeek1!AL19")),INDIRECT("MonitoringWeek1!AL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AM19</xm:sqref>
        </x14:conditionalFormatting>
        <x14:conditionalFormatting xmlns:xm="http://schemas.microsoft.com/office/excel/2006/main">
          <x14:cfRule id="{00000000-000E-0000-0D00-0000AA010000}" priority="426" type="expression">
            <xm:f>IF(ISREF(INDIRECT("MonitoringWeek2!AL19")),(SUM(Week1!AL19,Week2!AL19)&lt;SUM(IF(ISREF(INDIRECT("MonitoringWeek1!AL19")),INDIRECT("MonitoringWeek1!AL19"),0),IF(ISREF(INDIRECT("MonitoringWeek2!AL19")),INDIRECT("MonitoringWeek2!AL19"),0))),IF(ISREF(INDIRECT("MonitoringWeek1!AL19")),(SUM(Week1!AL19)&lt;SUM(IF(ISREF(INDIRECT("MonitoringWeek1!AL19")),INDIRECT("MonitoringWeek1!AL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AM19</xm:sqref>
        </x14:conditionalFormatting>
        <x14:conditionalFormatting xmlns:xm="http://schemas.microsoft.com/office/excel/2006/main">
          <x14:cfRule id="{00000000-000E-0000-0D00-0000AF010000}" priority="431" type="expression">
            <xm:f>IF(ISREF(INDIRECT("MonitoringWeek2!AN19")),(SUM(Week1!AN19,Week2!AN19)&gt;SUM(IF(ISREF(INDIRECT("MonitoringWeek1!AN19")),INDIRECT("MonitoringWeek1!AN19"),0),IF(ISREF(INDIRECT("MonitoringWeek2!AN19")),INDIRECT("MonitoringWeek2!AN19"),0))),IF(ISREF(INDIRECT("MonitoringWeek1!AN19")),(SUM(Week1!AN19)&gt;SUM(IF(ISREF(INDIRECT("MonitoringWeek1!AN19")),INDIRECT("MonitoringWeek1!AN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AO19</xm:sqref>
        </x14:conditionalFormatting>
        <x14:conditionalFormatting xmlns:xm="http://schemas.microsoft.com/office/excel/2006/main">
          <x14:cfRule id="{00000000-000E-0000-0D00-0000B0010000}" priority="432" type="expression">
            <xm:f>IF(ISREF(INDIRECT("MonitoringWeek2!AN19")),(SUM(Week1!AN19,Week2!AN19)&lt;SUM(IF(ISREF(INDIRECT("MonitoringWeek1!AN19")),INDIRECT("MonitoringWeek1!AN19"),0),IF(ISREF(INDIRECT("MonitoringWeek2!AN19")),INDIRECT("MonitoringWeek2!AN19"),0))),IF(ISREF(INDIRECT("MonitoringWeek1!AN19")),(SUM(Week1!AN19)&lt;SUM(IF(ISREF(INDIRECT("MonitoringWeek1!AN19")),INDIRECT("MonitoringWeek1!AN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AO19</xm:sqref>
        </x14:conditionalFormatting>
        <x14:conditionalFormatting xmlns:xm="http://schemas.microsoft.com/office/excel/2006/main">
          <x14:cfRule id="{00000000-000E-0000-0D00-0000B5010000}" priority="437" type="expression">
            <xm:f>IF(ISREF(INDIRECT("MonitoringWeek2!AP19")),(SUM(Week1!AP19,Week2!AP19)&gt;SUM(IF(ISREF(INDIRECT("MonitoringWeek1!AP19")),INDIRECT("MonitoringWeek1!AP19"),0),IF(ISREF(INDIRECT("MonitoringWeek2!AP19")),INDIRECT("MonitoringWeek2!AP19"),0))),IF(ISREF(INDIRECT("MonitoringWeek1!AP19")),(SUM(Week1!AP19)&gt;SUM(IF(ISREF(INDIRECT("MonitoringWeek1!AP19")),INDIRECT("MonitoringWeek1!AP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AQ19</xm:sqref>
        </x14:conditionalFormatting>
        <x14:conditionalFormatting xmlns:xm="http://schemas.microsoft.com/office/excel/2006/main">
          <x14:cfRule id="{00000000-000E-0000-0D00-0000B6010000}" priority="438" type="expression">
            <xm:f>IF(ISREF(INDIRECT("MonitoringWeek2!AP19")),(SUM(Week1!AP19,Week2!AP19)&lt;SUM(IF(ISREF(INDIRECT("MonitoringWeek1!AP19")),INDIRECT("MonitoringWeek1!AP19"),0),IF(ISREF(INDIRECT("MonitoringWeek2!AP19")),INDIRECT("MonitoringWeek2!AP19"),0))),IF(ISREF(INDIRECT("MonitoringWeek1!AP19")),(SUM(Week1!AP19)&lt;SUM(IF(ISREF(INDIRECT("MonitoringWeek1!AP19")),INDIRECT("MonitoringWeek1!AP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AQ19</xm:sqref>
        </x14:conditionalFormatting>
        <x14:conditionalFormatting xmlns:xm="http://schemas.microsoft.com/office/excel/2006/main">
          <x14:cfRule id="{00000000-000E-0000-0D00-0000BB010000}" priority="443" type="expression">
            <xm:f>IF(ISREF(INDIRECT("MonitoringWeek2!AR19")),(SUM(Week1!AR19,Week2!AR19)&gt;SUM(IF(ISREF(INDIRECT("MonitoringWeek1!AR19")),INDIRECT("MonitoringWeek1!AR19"),0),IF(ISREF(INDIRECT("MonitoringWeek2!AR19")),INDIRECT("MonitoringWeek2!AR19"),0))),IF(ISREF(INDIRECT("MonitoringWeek1!AR19")),(SUM(Week1!AR19)&gt;SUM(IF(ISREF(INDIRECT("MonitoringWeek1!AR19")),INDIRECT("MonitoringWeek1!AR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AS19</xm:sqref>
        </x14:conditionalFormatting>
        <x14:conditionalFormatting xmlns:xm="http://schemas.microsoft.com/office/excel/2006/main">
          <x14:cfRule id="{00000000-000E-0000-0D00-0000BC010000}" priority="444" type="expression">
            <xm:f>IF(ISREF(INDIRECT("MonitoringWeek2!AR19")),(SUM(Week1!AR19,Week2!AR19)&lt;SUM(IF(ISREF(INDIRECT("MonitoringWeek1!AR19")),INDIRECT("MonitoringWeek1!AR19"),0),IF(ISREF(INDIRECT("MonitoringWeek2!AR19")),INDIRECT("MonitoringWeek2!AR19"),0))),IF(ISREF(INDIRECT("MonitoringWeek1!AR19")),(SUM(Week1!AR19)&lt;SUM(IF(ISREF(INDIRECT("MonitoringWeek1!AR19")),INDIRECT("MonitoringWeek1!AR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AS19</xm:sqref>
        </x14:conditionalFormatting>
        <x14:conditionalFormatting xmlns:xm="http://schemas.microsoft.com/office/excel/2006/main">
          <x14:cfRule id="{00000000-000E-0000-0D00-0000C1010000}" priority="449" type="expression">
            <xm:f>IF(ISREF(INDIRECT("MonitoringWeek2!AT19")),(SUM(Week1!AT19,Week2!AT19)&gt;SUM(IF(ISREF(INDIRECT("MonitoringWeek1!AT19")),INDIRECT("MonitoringWeek1!AT19"),0),IF(ISREF(INDIRECT("MonitoringWeek2!AT19")),INDIRECT("MonitoringWeek2!AT19"),0))),IF(ISREF(INDIRECT("MonitoringWeek1!AT19")),(SUM(Week1!AT19)&gt;SUM(IF(ISREF(INDIRECT("MonitoringWeek1!AT19")),INDIRECT("MonitoringWeek1!AT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AU19</xm:sqref>
        </x14:conditionalFormatting>
        <x14:conditionalFormatting xmlns:xm="http://schemas.microsoft.com/office/excel/2006/main">
          <x14:cfRule id="{00000000-000E-0000-0D00-0000C2010000}" priority="450" type="expression">
            <xm:f>IF(ISREF(INDIRECT("MonitoringWeek2!AT19")),(SUM(Week1!AT19,Week2!AT19)&lt;SUM(IF(ISREF(INDIRECT("MonitoringWeek1!AT19")),INDIRECT("MonitoringWeek1!AT19"),0),IF(ISREF(INDIRECT("MonitoringWeek2!AT19")),INDIRECT("MonitoringWeek2!AT19"),0))),IF(ISREF(INDIRECT("MonitoringWeek1!AT19")),(SUM(Week1!AT19)&lt;SUM(IF(ISREF(INDIRECT("MonitoringWeek1!AT19")),INDIRECT("MonitoringWeek1!AT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AU19</xm:sqref>
        </x14:conditionalFormatting>
        <x14:conditionalFormatting xmlns:xm="http://schemas.microsoft.com/office/excel/2006/main">
          <x14:cfRule id="{00000000-000E-0000-0D00-0000C7010000}" priority="455" type="expression">
            <xm:f>IF(ISREF(INDIRECT("MonitoringWeek2!AV19")),(SUM(Week1!AV19,Week2!AV19)&gt;SUM(IF(ISREF(INDIRECT("MonitoringWeek1!AV19")),INDIRECT("MonitoringWeek1!AV19"),0),IF(ISREF(INDIRECT("MonitoringWeek2!AV19")),INDIRECT("MonitoringWeek2!AV19"),0))),IF(ISREF(INDIRECT("MonitoringWeek1!AV19")),(SUM(Week1!AV19)&gt;SUM(IF(ISREF(INDIRECT("MonitoringWeek1!AV19")),INDIRECT("MonitoringWeek1!AV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AW19</xm:sqref>
        </x14:conditionalFormatting>
        <x14:conditionalFormatting xmlns:xm="http://schemas.microsoft.com/office/excel/2006/main">
          <x14:cfRule id="{00000000-000E-0000-0D00-0000C8010000}" priority="456" type="expression">
            <xm:f>IF(ISREF(INDIRECT("MonitoringWeek2!AV19")),(SUM(Week1!AV19,Week2!AV19)&lt;SUM(IF(ISREF(INDIRECT("MonitoringWeek1!AV19")),INDIRECT("MonitoringWeek1!AV19"),0),IF(ISREF(INDIRECT("MonitoringWeek2!AV19")),INDIRECT("MonitoringWeek2!AV19"),0))),IF(ISREF(INDIRECT("MonitoringWeek1!AV19")),(SUM(Week1!AV19)&lt;SUM(IF(ISREF(INDIRECT("MonitoringWeek1!AV19")),INDIRECT("MonitoringWeek1!AV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AW19</xm:sqref>
        </x14:conditionalFormatting>
        <x14:conditionalFormatting xmlns:xm="http://schemas.microsoft.com/office/excel/2006/main">
          <x14:cfRule id="{00000000-000E-0000-0D00-0000CD010000}" priority="461" type="expression">
            <xm:f>IF(ISREF(INDIRECT("MonitoringWeek2!AX19")),(SUM(Week1!AX19,Week2!AX19)&gt;SUM(IF(ISREF(INDIRECT("MonitoringWeek1!AX19")),INDIRECT("MonitoringWeek1!AX19"),0),IF(ISREF(INDIRECT("MonitoringWeek2!AX19")),INDIRECT("MonitoringWeek2!AX19"),0))),IF(ISREF(INDIRECT("MonitoringWeek1!AX19")),(SUM(Week1!AX19)&gt;SUM(IF(ISREF(INDIRECT("MonitoringWeek1!AX19")),INDIRECT("MonitoringWeek1!AX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AY19</xm:sqref>
        </x14:conditionalFormatting>
        <x14:conditionalFormatting xmlns:xm="http://schemas.microsoft.com/office/excel/2006/main">
          <x14:cfRule id="{00000000-000E-0000-0D00-0000CE010000}" priority="462" type="expression">
            <xm:f>IF(ISREF(INDIRECT("MonitoringWeek2!AX19")),(SUM(Week1!AX19,Week2!AX19)&lt;SUM(IF(ISREF(INDIRECT("MonitoringWeek1!AX19")),INDIRECT("MonitoringWeek1!AX19"),0),IF(ISREF(INDIRECT("MonitoringWeek2!AX19")),INDIRECT("MonitoringWeek2!AX19"),0))),IF(ISREF(INDIRECT("MonitoringWeek1!AX19")),(SUM(Week1!AX19)&lt;SUM(IF(ISREF(INDIRECT("MonitoringWeek1!AX19")),INDIRECT("MonitoringWeek1!AX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AY19</xm:sqref>
        </x14:conditionalFormatting>
        <x14:conditionalFormatting xmlns:xm="http://schemas.microsoft.com/office/excel/2006/main">
          <x14:cfRule id="{00000000-000E-0000-0D00-0000D3010000}" priority="467" type="expression">
            <xm:f>IF(ISREF(INDIRECT("MonitoringWeek2!AZ19")),(SUM(Week1!AZ19,Week2!AZ19)&gt;SUM(IF(ISREF(INDIRECT("MonitoringWeek1!AZ19")),INDIRECT("MonitoringWeek1!AZ19"),0),IF(ISREF(INDIRECT("MonitoringWeek2!AZ19")),INDIRECT("MonitoringWeek2!AZ19"),0))),IF(ISREF(INDIRECT("MonitoringWeek1!AZ19")),(SUM(Week1!AZ19)&gt;SUM(IF(ISREF(INDIRECT("MonitoringWeek1!AZ19")),INDIRECT("MonitoringWeek1!AZ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BA19</xm:sqref>
        </x14:conditionalFormatting>
        <x14:conditionalFormatting xmlns:xm="http://schemas.microsoft.com/office/excel/2006/main">
          <x14:cfRule id="{00000000-000E-0000-0D00-0000D4010000}" priority="468" type="expression">
            <xm:f>IF(ISREF(INDIRECT("MonitoringWeek2!AZ19")),(SUM(Week1!AZ19,Week2!AZ19)&lt;SUM(IF(ISREF(INDIRECT("MonitoringWeek1!AZ19")),INDIRECT("MonitoringWeek1!AZ19"),0),IF(ISREF(INDIRECT("MonitoringWeek2!AZ19")),INDIRECT("MonitoringWeek2!AZ19"),0))),IF(ISREF(INDIRECT("MonitoringWeek1!AZ19")),(SUM(Week1!AZ19)&lt;SUM(IF(ISREF(INDIRECT("MonitoringWeek1!AZ19")),INDIRECT("MonitoringWeek1!AZ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BA19</xm:sqref>
        </x14:conditionalFormatting>
        <x14:conditionalFormatting xmlns:xm="http://schemas.microsoft.com/office/excel/2006/main">
          <x14:cfRule id="{00000000-000E-0000-0D00-0000D9010000}" priority="473" type="expression">
            <xm:f>IF(ISREF(INDIRECT("MonitoringWeek2!BB19")),(SUM(Week1!BB19,Week2!BB19)&gt;SUM(IF(ISREF(INDIRECT("MonitoringWeek1!BB19")),INDIRECT("MonitoringWeek1!BB19"),0),IF(ISREF(INDIRECT("MonitoringWeek2!BB19")),INDIRECT("MonitoringWeek2!BB19"),0))),IF(ISREF(INDIRECT("MonitoringWeek1!BB19")),(SUM(Week1!BB19)&gt;SUM(IF(ISREF(INDIRECT("MonitoringWeek1!BB19")),INDIRECT("MonitoringWeek1!BB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BC19</xm:sqref>
        </x14:conditionalFormatting>
        <x14:conditionalFormatting xmlns:xm="http://schemas.microsoft.com/office/excel/2006/main">
          <x14:cfRule id="{00000000-000E-0000-0D00-0000DA010000}" priority="474" type="expression">
            <xm:f>IF(ISREF(INDIRECT("MonitoringWeek2!BB19")),(SUM(Week1!BB19,Week2!BB19)&lt;SUM(IF(ISREF(INDIRECT("MonitoringWeek1!BB19")),INDIRECT("MonitoringWeek1!BB19"),0),IF(ISREF(INDIRECT("MonitoringWeek2!BB19")),INDIRECT("MonitoringWeek2!BB19"),0))),IF(ISREF(INDIRECT("MonitoringWeek1!BB19")),(SUM(Week1!BB19)&lt;SUM(IF(ISREF(INDIRECT("MonitoringWeek1!BB19")),INDIRECT("MonitoringWeek1!BB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BC19</xm:sqref>
        </x14:conditionalFormatting>
        <x14:conditionalFormatting xmlns:xm="http://schemas.microsoft.com/office/excel/2006/main">
          <x14:cfRule id="{00000000-000E-0000-0D00-0000DF010000}" priority="479" type="expression">
            <xm:f>IF(ISREF(INDIRECT("MonitoringWeek2!BD19")),(SUM(Week1!BD19,Week2!BD19)&gt;SUM(IF(ISREF(INDIRECT("MonitoringWeek1!BD19")),INDIRECT("MonitoringWeek1!BD19"),0),IF(ISREF(INDIRECT("MonitoringWeek2!BD19")),INDIRECT("MonitoringWeek2!BD19"),0))),IF(ISREF(INDIRECT("MonitoringWeek1!BD19")),(SUM(Week1!BD19)&gt;SUM(IF(ISREF(INDIRECT("MonitoringWeek1!BD19")),INDIRECT("MonitoringWeek1!BD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BE19</xm:sqref>
        </x14:conditionalFormatting>
        <x14:conditionalFormatting xmlns:xm="http://schemas.microsoft.com/office/excel/2006/main">
          <x14:cfRule id="{00000000-000E-0000-0D00-0000E0010000}" priority="480" type="expression">
            <xm:f>IF(ISREF(INDIRECT("MonitoringWeek2!BD19")),(SUM(Week1!BD19,Week2!BD19)&lt;SUM(IF(ISREF(INDIRECT("MonitoringWeek1!BD19")),INDIRECT("MonitoringWeek1!BD19"),0),IF(ISREF(INDIRECT("MonitoringWeek2!BD19")),INDIRECT("MonitoringWeek2!BD19"),0))),IF(ISREF(INDIRECT("MonitoringWeek1!BD19")),(SUM(Week1!BD19)&lt;SUM(IF(ISREF(INDIRECT("MonitoringWeek1!BD19")),INDIRECT("MonitoringWeek1!BD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BE19</xm:sqref>
        </x14:conditionalFormatting>
        <x14:conditionalFormatting xmlns:xm="http://schemas.microsoft.com/office/excel/2006/main">
          <x14:cfRule id="{00000000-000E-0000-0D00-0000E5010000}" priority="485" type="expression">
            <xm:f>IF(ISREF(INDIRECT("MonitoringWeek2!BF19")),(SUM(Week1!BF19,Week2!BF19)&gt;SUM(IF(ISREF(INDIRECT("MonitoringWeek1!BF19")),INDIRECT("MonitoringWeek1!BF19"),0),IF(ISREF(INDIRECT("MonitoringWeek2!BF19")),INDIRECT("MonitoringWeek2!BF19"),0))),IF(ISREF(INDIRECT("MonitoringWeek1!BF19")),(SUM(Week1!BF19)&gt;SUM(IF(ISREF(INDIRECT("MonitoringWeek1!BF19")),INDIRECT("MonitoringWeek1!BF19"),0))),FALSE))</xm:f>
            <x14:dxf>
              <fill>
                <patternFill patternType="solid">
                  <bgColor indexed="53"/>
                </patternFill>
              </fill>
            </x14:dxf>
          </x14:cfRule>
          <xm:sqref>BG19</xm:sqref>
        </x14:conditionalFormatting>
        <x14:conditionalFormatting xmlns:xm="http://schemas.microsoft.com/office/excel/2006/main">
          <x14:cfRule id="{00000000-000E-0000-0D00-0000E6010000}" priority="486" type="expression">
            <xm:f>IF(ISREF(INDIRECT("MonitoringWeek2!BF19")),(SUM(Week1!BF19,Week2!BF19)&lt;SUM(IF(ISREF(INDIRECT("MonitoringWeek1!BF19")),INDIRECT("MonitoringWeek1!BF19"),0),IF(ISREF(INDIRECT("MonitoringWeek2!BF19")),INDIRECT("MonitoringWeek2!BF19"),0))),IF(ISREF(INDIRECT("MonitoringWeek1!BF19")),(SUM(Week1!BF19)&lt;SUM(IF(ISREF(INDIRECT("MonitoringWeek1!BF19")),INDIRECT("MonitoringWeek1!BF19"),0))),FALSE))</xm:f>
            <x14:dxf>
              <fill>
                <patternFill patternType="solid">
                  <bgColor indexed="51"/>
                </patternFill>
              </fill>
            </x14:dxf>
          </x14:cfRule>
          <xm:sqref>BG19</xm:sqref>
        </x14:conditionalFormatting>
        <x14:conditionalFormatting xmlns:xm="http://schemas.microsoft.com/office/excel/2006/main">
          <x14:cfRule id="{00000000-000E-0000-0D00-0000EB010000}" priority="491" type="expression">
            <xm:f>IF(ISREF(INDIRECT("MonitoringWeek2!F20")),(SUM(Week1!F20,Week2!F20)&gt;SUM(IF(ISREF(INDIRECT("MonitoringWeek1!F20")),INDIRECT("MonitoringWeek1!F20"),0),IF(ISREF(INDIRECT("MonitoringWeek2!F20")),INDIRECT("MonitoringWeek2!F20"),0))),IF(ISREF(INDIRECT("MonitoringWeek1!F20")),(SUM(Week1!F20)&gt;SUM(IF(ISREF(INDIRECT("MonitoringWeek1!F20")),INDIRECT("MonitoringWeek1!F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id="{00000000-000E-0000-0D00-0000EC010000}" priority="492" type="expression">
            <xm:f>IF(ISREF(INDIRECT("MonitoringWeek2!F20")),(SUM(Week1!F20,Week2!F20)&lt;SUM(IF(ISREF(INDIRECT("MonitoringWeek1!F20")),INDIRECT("MonitoringWeek1!F20"),0),IF(ISREF(INDIRECT("MonitoringWeek2!F20")),INDIRECT("MonitoringWeek2!F20"),0))),IF(ISREF(INDIRECT("MonitoringWeek1!F20")),(SUM(Week1!F20)&lt;SUM(IF(ISREF(INDIRECT("MonitoringWeek1!F20")),INDIRECT("MonitoringWeek1!F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id="{00000000-000E-0000-0D00-0000F1010000}" priority="497" type="expression">
            <xm:f>IF(ISREF(INDIRECT("MonitoringWeek2!H20")),(SUM(Week1!H20,Week2!H20)&gt;SUM(IF(ISREF(INDIRECT("MonitoringWeek1!H20")),INDIRECT("MonitoringWeek1!H20"),0),IF(ISREF(INDIRECT("MonitoringWeek2!H20")),INDIRECT("MonitoringWeek2!H20"),0))),IF(ISREF(INDIRECT("MonitoringWeek1!H20")),(SUM(Week1!H20)&gt;SUM(IF(ISREF(INDIRECT("MonitoringWeek1!H20")),INDIRECT("MonitoringWeek1!H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I20</xm:sqref>
        </x14:conditionalFormatting>
        <x14:conditionalFormatting xmlns:xm="http://schemas.microsoft.com/office/excel/2006/main">
          <x14:cfRule id="{00000000-000E-0000-0D00-0000F2010000}" priority="498" type="expression">
            <xm:f>IF(ISREF(INDIRECT("MonitoringWeek2!H20")),(SUM(Week1!H20,Week2!H20)&lt;SUM(IF(ISREF(INDIRECT("MonitoringWeek1!H20")),INDIRECT("MonitoringWeek1!H20"),0),IF(ISREF(INDIRECT("MonitoringWeek2!H20")),INDIRECT("MonitoringWeek2!H20"),0))),IF(ISREF(INDIRECT("MonitoringWeek1!H20")),(SUM(Week1!H20)&lt;SUM(IF(ISREF(INDIRECT("MonitoringWeek1!H20")),INDIRECT("MonitoringWeek1!H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I20</xm:sqref>
        </x14:conditionalFormatting>
        <x14:conditionalFormatting xmlns:xm="http://schemas.microsoft.com/office/excel/2006/main">
          <x14:cfRule id="{00000000-000E-0000-0D00-0000F7010000}" priority="503" type="expression">
            <xm:f>IF(ISREF(INDIRECT("MonitoringWeek2!J20")),(SUM(Week1!J20,Week2!J20)&gt;SUM(IF(ISREF(INDIRECT("MonitoringWeek1!J20")),INDIRECT("MonitoringWeek1!J20"),0),IF(ISREF(INDIRECT("MonitoringWeek2!J20")),INDIRECT("MonitoringWeek2!J20"),0))),IF(ISREF(INDIRECT("MonitoringWeek1!J20")),(SUM(Week1!J20)&gt;SUM(IF(ISREF(INDIRECT("MonitoringWeek1!J20")),INDIRECT("MonitoringWeek1!J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K20</xm:sqref>
        </x14:conditionalFormatting>
        <x14:conditionalFormatting xmlns:xm="http://schemas.microsoft.com/office/excel/2006/main">
          <x14:cfRule id="{00000000-000E-0000-0D00-0000F8010000}" priority="504" type="expression">
            <xm:f>IF(ISREF(INDIRECT("MonitoringWeek2!J20")),(SUM(Week1!J20,Week2!J20)&lt;SUM(IF(ISREF(INDIRECT("MonitoringWeek1!J20")),INDIRECT("MonitoringWeek1!J20"),0),IF(ISREF(INDIRECT("MonitoringWeek2!J20")),INDIRECT("MonitoringWeek2!J20"),0))),IF(ISREF(INDIRECT("MonitoringWeek1!J20")),(SUM(Week1!J20)&lt;SUM(IF(ISREF(INDIRECT("MonitoringWeek1!J20")),INDIRECT("MonitoringWeek1!J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K20</xm:sqref>
        </x14:conditionalFormatting>
        <x14:conditionalFormatting xmlns:xm="http://schemas.microsoft.com/office/excel/2006/main">
          <x14:cfRule id="{00000000-000E-0000-0D00-0000FD010000}" priority="509" type="expression">
            <xm:f>IF(ISREF(INDIRECT("MonitoringWeek2!L20")),(SUM(Week1!L20,Week2!L20)&gt;SUM(IF(ISREF(INDIRECT("MonitoringWeek1!L20")),INDIRECT("MonitoringWeek1!L20"),0),IF(ISREF(INDIRECT("MonitoringWeek2!L20")),INDIRECT("MonitoringWeek2!L20"),0))),IF(ISREF(INDIRECT("MonitoringWeek1!L20")),(SUM(Week1!L20)&gt;SUM(IF(ISREF(INDIRECT("MonitoringWeek1!L20")),INDIRECT("MonitoringWeek1!L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M20</xm:sqref>
        </x14:conditionalFormatting>
        <x14:conditionalFormatting xmlns:xm="http://schemas.microsoft.com/office/excel/2006/main">
          <x14:cfRule id="{00000000-000E-0000-0D00-0000FE010000}" priority="510" type="expression">
            <xm:f>IF(ISREF(INDIRECT("MonitoringWeek2!L20")),(SUM(Week1!L20,Week2!L20)&lt;SUM(IF(ISREF(INDIRECT("MonitoringWeek1!L20")),INDIRECT("MonitoringWeek1!L20"),0),IF(ISREF(INDIRECT("MonitoringWeek2!L20")),INDIRECT("MonitoringWeek2!L20"),0))),IF(ISREF(INDIRECT("MonitoringWeek1!L20")),(SUM(Week1!L20)&lt;SUM(IF(ISREF(INDIRECT("MonitoringWeek1!L20")),INDIRECT("MonitoringWeek1!L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M20</xm:sqref>
        </x14:conditionalFormatting>
        <x14:conditionalFormatting xmlns:xm="http://schemas.microsoft.com/office/excel/2006/main">
          <x14:cfRule id="{00000000-000E-0000-0D00-000003020000}" priority="515" type="expression">
            <xm:f>IF(ISREF(INDIRECT("MonitoringWeek2!N20")),(SUM(Week1!N20,Week2!N20)&gt;SUM(IF(ISREF(INDIRECT("MonitoringWeek1!N20")),INDIRECT("MonitoringWeek1!N20"),0),IF(ISREF(INDIRECT("MonitoringWeek2!N20")),INDIRECT("MonitoringWeek2!N20"),0))),IF(ISREF(INDIRECT("MonitoringWeek1!N20")),(SUM(Week1!N20)&gt;SUM(IF(ISREF(INDIRECT("MonitoringWeek1!N20")),INDIRECT("MonitoringWeek1!N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O20</xm:sqref>
        </x14:conditionalFormatting>
        <x14:conditionalFormatting xmlns:xm="http://schemas.microsoft.com/office/excel/2006/main">
          <x14:cfRule id="{00000000-000E-0000-0D00-000004020000}" priority="516" type="expression">
            <xm:f>IF(ISREF(INDIRECT("MonitoringWeek2!N20")),(SUM(Week1!N20,Week2!N20)&lt;SUM(IF(ISREF(INDIRECT("MonitoringWeek1!N20")),INDIRECT("MonitoringWeek1!N20"),0),IF(ISREF(INDIRECT("MonitoringWeek2!N20")),INDIRECT("MonitoringWeek2!N20"),0))),IF(ISREF(INDIRECT("MonitoringWeek1!N20")),(SUM(Week1!N20)&lt;SUM(IF(ISREF(INDIRECT("MonitoringWeek1!N20")),INDIRECT("MonitoringWeek1!N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O20</xm:sqref>
        </x14:conditionalFormatting>
        <x14:conditionalFormatting xmlns:xm="http://schemas.microsoft.com/office/excel/2006/main">
          <x14:cfRule id="{00000000-000E-0000-0D00-000009020000}" priority="521" type="expression">
            <xm:f>IF(ISREF(INDIRECT("MonitoringWeek2!P20")),(SUM(Week1!P20,Week2!P20)&gt;SUM(IF(ISREF(INDIRECT("MonitoringWeek1!P20")),INDIRECT("MonitoringWeek1!P20"),0),IF(ISREF(INDIRECT("MonitoringWeek2!P20")),INDIRECT("MonitoringWeek2!P20"),0))),IF(ISREF(INDIRECT("MonitoringWeek1!P20")),(SUM(Week1!P20)&gt;SUM(IF(ISREF(INDIRECT("MonitoringWeek1!P20")),INDIRECT("MonitoringWeek1!P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Q20</xm:sqref>
        </x14:conditionalFormatting>
        <x14:conditionalFormatting xmlns:xm="http://schemas.microsoft.com/office/excel/2006/main">
          <x14:cfRule id="{00000000-000E-0000-0D00-00000A020000}" priority="522" type="expression">
            <xm:f>IF(ISREF(INDIRECT("MonitoringWeek2!P20")),(SUM(Week1!P20,Week2!P20)&lt;SUM(IF(ISREF(INDIRECT("MonitoringWeek1!P20")),INDIRECT("MonitoringWeek1!P20"),0),IF(ISREF(INDIRECT("MonitoringWeek2!P20")),INDIRECT("MonitoringWeek2!P20"),0))),IF(ISREF(INDIRECT("MonitoringWeek1!P20")),(SUM(Week1!P20)&lt;SUM(IF(ISREF(INDIRECT("MonitoringWeek1!P20")),INDIRECT("MonitoringWeek1!P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Q20</xm:sqref>
        </x14:conditionalFormatting>
        <x14:conditionalFormatting xmlns:xm="http://schemas.microsoft.com/office/excel/2006/main">
          <x14:cfRule id="{00000000-000E-0000-0D00-00000F020000}" priority="527" type="expression">
            <xm:f>IF(ISREF(INDIRECT("MonitoringWeek2!R20")),(SUM(Week1!R20,Week2!R20)&gt;SUM(IF(ISREF(INDIRECT("MonitoringWeek1!R20")),INDIRECT("MonitoringWeek1!R20"),0),IF(ISREF(INDIRECT("MonitoringWeek2!R20")),INDIRECT("MonitoringWeek2!R20"),0))),IF(ISREF(INDIRECT("MonitoringWeek1!R20")),(SUM(Week1!R20)&gt;SUM(IF(ISREF(INDIRECT("MonitoringWeek1!R20")),INDIRECT("MonitoringWeek1!R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id="{00000000-000E-0000-0D00-000010020000}" priority="528" type="expression">
            <xm:f>IF(ISREF(INDIRECT("MonitoringWeek2!R20")),(SUM(Week1!R20,Week2!R20)&lt;SUM(IF(ISREF(INDIRECT("MonitoringWeek1!R20")),INDIRECT("MonitoringWeek1!R20"),0),IF(ISREF(INDIRECT("MonitoringWeek2!R20")),INDIRECT("MonitoringWeek2!R20"),0))),IF(ISREF(INDIRECT("MonitoringWeek1!R20")),(SUM(Week1!R20)&lt;SUM(IF(ISREF(INDIRECT("MonitoringWeek1!R20")),INDIRECT("MonitoringWeek1!R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id="{00000000-000E-0000-0D00-000015020000}" priority="533" type="expression">
            <xm:f>IF(ISREF(INDIRECT("MonitoringWeek2!T20")),(SUM(Week1!T20,Week2!T20)&gt;SUM(IF(ISREF(INDIRECT("MonitoringWeek1!T20")),INDIRECT("MonitoringWeek1!T20"),0),IF(ISREF(INDIRECT("MonitoringWeek2!T20")),INDIRECT("MonitoringWeek2!T20"),0))),IF(ISREF(INDIRECT("MonitoringWeek1!T20")),(SUM(Week1!T20)&gt;SUM(IF(ISREF(INDIRECT("MonitoringWeek1!T20")),INDIRECT("MonitoringWeek1!T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U20</xm:sqref>
        </x14:conditionalFormatting>
        <x14:conditionalFormatting xmlns:xm="http://schemas.microsoft.com/office/excel/2006/main">
          <x14:cfRule id="{00000000-000E-0000-0D00-000016020000}" priority="534" type="expression">
            <xm:f>IF(ISREF(INDIRECT("MonitoringWeek2!T20")),(SUM(Week1!T20,Week2!T20)&lt;SUM(IF(ISREF(INDIRECT("MonitoringWeek1!T20")),INDIRECT("MonitoringWeek1!T20"),0),IF(ISREF(INDIRECT("MonitoringWeek2!T20")),INDIRECT("MonitoringWeek2!T20"),0))),IF(ISREF(INDIRECT("MonitoringWeek1!T20")),(SUM(Week1!T20)&lt;SUM(IF(ISREF(INDIRECT("MonitoringWeek1!T20")),INDIRECT("MonitoringWeek1!T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U20</xm:sqref>
        </x14:conditionalFormatting>
        <x14:conditionalFormatting xmlns:xm="http://schemas.microsoft.com/office/excel/2006/main">
          <x14:cfRule id="{00000000-000E-0000-0D00-00001B020000}" priority="539" type="expression">
            <xm:f>IF(ISREF(INDIRECT("MonitoringWeek2!V20")),(SUM(Week1!V20,Week2!V20)&gt;SUM(IF(ISREF(INDIRECT("MonitoringWeek1!V20")),INDIRECT("MonitoringWeek1!V20"),0),IF(ISREF(INDIRECT("MonitoringWeek2!V20")),INDIRECT("MonitoringWeek2!V20"),0))),IF(ISREF(INDIRECT("MonitoringWeek1!V20")),(SUM(Week1!V20)&gt;SUM(IF(ISREF(INDIRECT("MonitoringWeek1!V20")),INDIRECT("MonitoringWeek1!V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W20</xm:sqref>
        </x14:conditionalFormatting>
        <x14:conditionalFormatting xmlns:xm="http://schemas.microsoft.com/office/excel/2006/main">
          <x14:cfRule id="{00000000-000E-0000-0D00-00001C020000}" priority="540" type="expression">
            <xm:f>IF(ISREF(INDIRECT("MonitoringWeek2!V20")),(SUM(Week1!V20,Week2!V20)&lt;SUM(IF(ISREF(INDIRECT("MonitoringWeek1!V20")),INDIRECT("MonitoringWeek1!V20"),0),IF(ISREF(INDIRECT("MonitoringWeek2!V20")),INDIRECT("MonitoringWeek2!V20"),0))),IF(ISREF(INDIRECT("MonitoringWeek1!V20")),(SUM(Week1!V20)&lt;SUM(IF(ISREF(INDIRECT("MonitoringWeek1!V20")),INDIRECT("MonitoringWeek1!V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W20</xm:sqref>
        </x14:conditionalFormatting>
        <x14:conditionalFormatting xmlns:xm="http://schemas.microsoft.com/office/excel/2006/main">
          <x14:cfRule id="{00000000-000E-0000-0D00-000021020000}" priority="545" type="expression">
            <xm:f>IF(ISREF(INDIRECT("MonitoringWeek2!X20")),(SUM(Week1!X20,Week2!X20)&gt;SUM(IF(ISREF(INDIRECT("MonitoringWeek1!X20")),INDIRECT("MonitoringWeek1!X20"),0),IF(ISREF(INDIRECT("MonitoringWeek2!X20")),INDIRECT("MonitoringWeek2!X20"),0))),IF(ISREF(INDIRECT("MonitoringWeek1!X20")),(SUM(Week1!X20)&gt;SUM(IF(ISREF(INDIRECT("MonitoringWeek1!X20")),INDIRECT("MonitoringWeek1!X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Y20</xm:sqref>
        </x14:conditionalFormatting>
        <x14:conditionalFormatting xmlns:xm="http://schemas.microsoft.com/office/excel/2006/main">
          <x14:cfRule id="{00000000-000E-0000-0D00-000022020000}" priority="546" type="expression">
            <xm:f>IF(ISREF(INDIRECT("MonitoringWeek2!X20")),(SUM(Week1!X20,Week2!X20)&lt;SUM(IF(ISREF(INDIRECT("MonitoringWeek1!X20")),INDIRECT("MonitoringWeek1!X20"),0),IF(ISREF(INDIRECT("MonitoringWeek2!X20")),INDIRECT("MonitoringWeek2!X20"),0))),IF(ISREF(INDIRECT("MonitoringWeek1!X20")),(SUM(Week1!X20)&lt;SUM(IF(ISREF(INDIRECT("MonitoringWeek1!X20")),INDIRECT("MonitoringWeek1!X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Y20</xm:sqref>
        </x14:conditionalFormatting>
        <x14:conditionalFormatting xmlns:xm="http://schemas.microsoft.com/office/excel/2006/main">
          <x14:cfRule id="{00000000-000E-0000-0D00-000027020000}" priority="551" type="expression">
            <xm:f>IF(ISREF(INDIRECT("MonitoringWeek2!Z20")),(SUM(Week1!Z20,Week2!Z20)&gt;SUM(IF(ISREF(INDIRECT("MonitoringWeek1!Z20")),INDIRECT("MonitoringWeek1!Z20"),0),IF(ISREF(INDIRECT("MonitoringWeek2!Z20")),INDIRECT("MonitoringWeek2!Z20"),0))),IF(ISREF(INDIRECT("MonitoringWeek1!Z20")),(SUM(Week1!Z20)&gt;SUM(IF(ISREF(INDIRECT("MonitoringWeek1!Z20")),INDIRECT("MonitoringWeek1!Z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AA20</xm:sqref>
        </x14:conditionalFormatting>
        <x14:conditionalFormatting xmlns:xm="http://schemas.microsoft.com/office/excel/2006/main">
          <x14:cfRule id="{00000000-000E-0000-0D00-000028020000}" priority="552" type="expression">
            <xm:f>IF(ISREF(INDIRECT("MonitoringWeek2!Z20")),(SUM(Week1!Z20,Week2!Z20)&lt;SUM(IF(ISREF(INDIRECT("MonitoringWeek1!Z20")),INDIRECT("MonitoringWeek1!Z20"),0),IF(ISREF(INDIRECT("MonitoringWeek2!Z20")),INDIRECT("MonitoringWeek2!Z20"),0))),IF(ISREF(INDIRECT("MonitoringWeek1!Z20")),(SUM(Week1!Z20)&lt;SUM(IF(ISREF(INDIRECT("MonitoringWeek1!Z20")),INDIRECT("MonitoringWeek1!Z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AA20</xm:sqref>
        </x14:conditionalFormatting>
        <x14:conditionalFormatting xmlns:xm="http://schemas.microsoft.com/office/excel/2006/main">
          <x14:cfRule id="{00000000-000E-0000-0D00-00002D020000}" priority="557" type="expression">
            <xm:f>IF(ISREF(INDIRECT("MonitoringWeek2!AB20")),(SUM(Week1!AB20,Week2!AB20)&gt;SUM(IF(ISREF(INDIRECT("MonitoringWeek1!AB20")),INDIRECT("MonitoringWeek1!AB20"),0),IF(ISREF(INDIRECT("MonitoringWeek2!AB20")),INDIRECT("MonitoringWeek2!AB20"),0))),IF(ISREF(INDIRECT("MonitoringWeek1!AB20")),(SUM(Week1!AB20)&gt;SUM(IF(ISREF(INDIRECT("MonitoringWeek1!AB20")),INDIRECT("MonitoringWeek1!AB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AC20</xm:sqref>
        </x14:conditionalFormatting>
        <x14:conditionalFormatting xmlns:xm="http://schemas.microsoft.com/office/excel/2006/main">
          <x14:cfRule id="{00000000-000E-0000-0D00-00002E020000}" priority="558" type="expression">
            <xm:f>IF(ISREF(INDIRECT("MonitoringWeek2!AB20")),(SUM(Week1!AB20,Week2!AB20)&lt;SUM(IF(ISREF(INDIRECT("MonitoringWeek1!AB20")),INDIRECT("MonitoringWeek1!AB20"),0),IF(ISREF(INDIRECT("MonitoringWeek2!AB20")),INDIRECT("MonitoringWeek2!AB20"),0))),IF(ISREF(INDIRECT("MonitoringWeek1!AB20")),(SUM(Week1!AB20)&lt;SUM(IF(ISREF(INDIRECT("MonitoringWeek1!AB20")),INDIRECT("MonitoringWeek1!AB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AC20</xm:sqref>
        </x14:conditionalFormatting>
        <x14:conditionalFormatting xmlns:xm="http://schemas.microsoft.com/office/excel/2006/main">
          <x14:cfRule id="{00000000-000E-0000-0D00-000033020000}" priority="563" type="expression">
            <xm:f>IF(ISREF(INDIRECT("MonitoringWeek2!AD20")),(SUM(Week1!AD20,Week2!AD20)&gt;SUM(IF(ISREF(INDIRECT("MonitoringWeek1!AD20")),INDIRECT("MonitoringWeek1!AD20"),0),IF(ISREF(INDIRECT("MonitoringWeek2!AD20")),INDIRECT("MonitoringWeek2!AD20"),0))),IF(ISREF(INDIRECT("MonitoringWeek1!AD20")),(SUM(Week1!AD20)&gt;SUM(IF(ISREF(INDIRECT("MonitoringWeek1!AD20")),INDIRECT("MonitoringWeek1!AD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AE20</xm:sqref>
        </x14:conditionalFormatting>
        <x14:conditionalFormatting xmlns:xm="http://schemas.microsoft.com/office/excel/2006/main">
          <x14:cfRule id="{00000000-000E-0000-0D00-000034020000}" priority="564" type="expression">
            <xm:f>IF(ISREF(INDIRECT("MonitoringWeek2!AD20")),(SUM(Week1!AD20,Week2!AD20)&lt;SUM(IF(ISREF(INDIRECT("MonitoringWeek1!AD20")),INDIRECT("MonitoringWeek1!AD20"),0),IF(ISREF(INDIRECT("MonitoringWeek2!AD20")),INDIRECT("MonitoringWeek2!AD20"),0))),IF(ISREF(INDIRECT("MonitoringWeek1!AD20")),(SUM(Week1!AD20)&lt;SUM(IF(ISREF(INDIRECT("MonitoringWeek1!AD20")),INDIRECT("MonitoringWeek1!AD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AE20</xm:sqref>
        </x14:conditionalFormatting>
        <x14:conditionalFormatting xmlns:xm="http://schemas.microsoft.com/office/excel/2006/main">
          <x14:cfRule id="{00000000-000E-0000-0D00-000039020000}" priority="569" type="expression">
            <xm:f>IF(ISREF(INDIRECT("MonitoringWeek2!AF20")),(SUM(Week1!AF20,Week2!AF20)&gt;SUM(IF(ISREF(INDIRECT("MonitoringWeek1!AF20")),INDIRECT("MonitoringWeek1!AF20"),0),IF(ISREF(INDIRECT("MonitoringWeek2!AF20")),INDIRECT("MonitoringWeek2!AF20"),0))),IF(ISREF(INDIRECT("MonitoringWeek1!AF20")),(SUM(Week1!AF20)&gt;SUM(IF(ISREF(INDIRECT("MonitoringWeek1!AF20")),INDIRECT("MonitoringWeek1!AF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AG20</xm:sqref>
        </x14:conditionalFormatting>
        <x14:conditionalFormatting xmlns:xm="http://schemas.microsoft.com/office/excel/2006/main">
          <x14:cfRule id="{00000000-000E-0000-0D00-00003A020000}" priority="570" type="expression">
            <xm:f>IF(ISREF(INDIRECT("MonitoringWeek2!AF20")),(SUM(Week1!AF20,Week2!AF20)&lt;SUM(IF(ISREF(INDIRECT("MonitoringWeek1!AF20")),INDIRECT("MonitoringWeek1!AF20"),0),IF(ISREF(INDIRECT("MonitoringWeek2!AF20")),INDIRECT("MonitoringWeek2!AF20"),0))),IF(ISREF(INDIRECT("MonitoringWeek1!AF20")),(SUM(Week1!AF20)&lt;SUM(IF(ISREF(INDIRECT("MonitoringWeek1!AF20")),INDIRECT("MonitoringWeek1!AF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AG20</xm:sqref>
        </x14:conditionalFormatting>
        <x14:conditionalFormatting xmlns:xm="http://schemas.microsoft.com/office/excel/2006/main">
          <x14:cfRule id="{00000000-000E-0000-0D00-00003F020000}" priority="575" type="expression">
            <xm:f>IF(ISREF(INDIRECT("MonitoringWeek2!AH20")),(SUM(Week1!AH20,Week2!AH20)&gt;SUM(IF(ISREF(INDIRECT("MonitoringWeek1!AH20")),INDIRECT("MonitoringWeek1!AH20"),0),IF(ISREF(INDIRECT("MonitoringWeek2!AH20")),INDIRECT("MonitoringWeek2!AH20"),0))),IF(ISREF(INDIRECT("MonitoringWeek1!AH20")),(SUM(Week1!AH20)&gt;SUM(IF(ISREF(INDIRECT("MonitoringWeek1!AH20")),INDIRECT("MonitoringWeek1!AH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AI20</xm:sqref>
        </x14:conditionalFormatting>
        <x14:conditionalFormatting xmlns:xm="http://schemas.microsoft.com/office/excel/2006/main">
          <x14:cfRule id="{00000000-000E-0000-0D00-000040020000}" priority="576" type="expression">
            <xm:f>IF(ISREF(INDIRECT("MonitoringWeek2!AH20")),(SUM(Week1!AH20,Week2!AH20)&lt;SUM(IF(ISREF(INDIRECT("MonitoringWeek1!AH20")),INDIRECT("MonitoringWeek1!AH20"),0),IF(ISREF(INDIRECT("MonitoringWeek2!AH20")),INDIRECT("MonitoringWeek2!AH20"),0))),IF(ISREF(INDIRECT("MonitoringWeek1!AH20")),(SUM(Week1!AH20)&lt;SUM(IF(ISREF(INDIRECT("MonitoringWeek1!AH20")),INDIRECT("MonitoringWeek1!AH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AI20</xm:sqref>
        </x14:conditionalFormatting>
        <x14:conditionalFormatting xmlns:xm="http://schemas.microsoft.com/office/excel/2006/main">
          <x14:cfRule id="{00000000-000E-0000-0D00-000045020000}" priority="581" type="expression">
            <xm:f>IF(ISREF(INDIRECT("MonitoringWeek2!AJ20")),(SUM(Week1!AJ20,Week2!AJ20)&gt;SUM(IF(ISREF(INDIRECT("MonitoringWeek1!AJ20")),INDIRECT("MonitoringWeek1!AJ20"),0),IF(ISREF(INDIRECT("MonitoringWeek2!AJ20")),INDIRECT("MonitoringWeek2!AJ20"),0))),IF(ISREF(INDIRECT("MonitoringWeek1!AJ20")),(SUM(Week1!AJ20)&gt;SUM(IF(ISREF(INDIRECT("MonitoringWeek1!AJ20")),INDIRECT("MonitoringWeek1!AJ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AK20</xm:sqref>
        </x14:conditionalFormatting>
        <x14:conditionalFormatting xmlns:xm="http://schemas.microsoft.com/office/excel/2006/main">
          <x14:cfRule id="{00000000-000E-0000-0D00-000046020000}" priority="582" type="expression">
            <xm:f>IF(ISREF(INDIRECT("MonitoringWeek2!AJ20")),(SUM(Week1!AJ20,Week2!AJ20)&lt;SUM(IF(ISREF(INDIRECT("MonitoringWeek1!AJ20")),INDIRECT("MonitoringWeek1!AJ20"),0),IF(ISREF(INDIRECT("MonitoringWeek2!AJ20")),INDIRECT("MonitoringWeek2!AJ20"),0))),IF(ISREF(INDIRECT("MonitoringWeek1!AJ20")),(SUM(Week1!AJ20)&lt;SUM(IF(ISREF(INDIRECT("MonitoringWeek1!AJ20")),INDIRECT("MonitoringWeek1!AJ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AK20</xm:sqref>
        </x14:conditionalFormatting>
        <x14:conditionalFormatting xmlns:xm="http://schemas.microsoft.com/office/excel/2006/main">
          <x14:cfRule id="{00000000-000E-0000-0D00-00004B020000}" priority="587" type="expression">
            <xm:f>IF(ISREF(INDIRECT("MonitoringWeek2!AL20")),(SUM(Week1!AL20,Week2!AL20)&gt;SUM(IF(ISREF(INDIRECT("MonitoringWeek1!AL20")),INDIRECT("MonitoringWeek1!AL20"),0),IF(ISREF(INDIRECT("MonitoringWeek2!AL20")),INDIRECT("MonitoringWeek2!AL20"),0))),IF(ISREF(INDIRECT("MonitoringWeek1!AL20")),(SUM(Week1!AL20)&gt;SUM(IF(ISREF(INDIRECT("MonitoringWeek1!AL20")),INDIRECT("MonitoringWeek1!AL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AM20</xm:sqref>
        </x14:conditionalFormatting>
        <x14:conditionalFormatting xmlns:xm="http://schemas.microsoft.com/office/excel/2006/main">
          <x14:cfRule id="{00000000-000E-0000-0D00-00004C020000}" priority="588" type="expression">
            <xm:f>IF(ISREF(INDIRECT("MonitoringWeek2!AL20")),(SUM(Week1!AL20,Week2!AL20)&lt;SUM(IF(ISREF(INDIRECT("MonitoringWeek1!AL20")),INDIRECT("MonitoringWeek1!AL20"),0),IF(ISREF(INDIRECT("MonitoringWeek2!AL20")),INDIRECT("MonitoringWeek2!AL20"),0))),IF(ISREF(INDIRECT("MonitoringWeek1!AL20")),(SUM(Week1!AL20)&lt;SUM(IF(ISREF(INDIRECT("MonitoringWeek1!AL20")),INDIRECT("MonitoringWeek1!AL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AM20</xm:sqref>
        </x14:conditionalFormatting>
        <x14:conditionalFormatting xmlns:xm="http://schemas.microsoft.com/office/excel/2006/main">
          <x14:cfRule id="{00000000-000E-0000-0D00-000051020000}" priority="593" type="expression">
            <xm:f>IF(ISREF(INDIRECT("MonitoringWeek2!AN20")),(SUM(Week1!AN20,Week2!AN20)&gt;SUM(IF(ISREF(INDIRECT("MonitoringWeek1!AN20")),INDIRECT("MonitoringWeek1!AN20"),0),IF(ISREF(INDIRECT("MonitoringWeek2!AN20")),INDIRECT("MonitoringWeek2!AN20"),0))),IF(ISREF(INDIRECT("MonitoringWeek1!AN20")),(SUM(Week1!AN20)&gt;SUM(IF(ISREF(INDIRECT("MonitoringWeek1!AN20")),INDIRECT("MonitoringWeek1!AN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AO20</xm:sqref>
        </x14:conditionalFormatting>
        <x14:conditionalFormatting xmlns:xm="http://schemas.microsoft.com/office/excel/2006/main">
          <x14:cfRule id="{00000000-000E-0000-0D00-000052020000}" priority="594" type="expression">
            <xm:f>IF(ISREF(INDIRECT("MonitoringWeek2!AN20")),(SUM(Week1!AN20,Week2!AN20)&lt;SUM(IF(ISREF(INDIRECT("MonitoringWeek1!AN20")),INDIRECT("MonitoringWeek1!AN20"),0),IF(ISREF(INDIRECT("MonitoringWeek2!AN20")),INDIRECT("MonitoringWeek2!AN20"),0))),IF(ISREF(INDIRECT("MonitoringWeek1!AN20")),(SUM(Week1!AN20)&lt;SUM(IF(ISREF(INDIRECT("MonitoringWeek1!AN20")),INDIRECT("MonitoringWeek1!AN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AO20</xm:sqref>
        </x14:conditionalFormatting>
        <x14:conditionalFormatting xmlns:xm="http://schemas.microsoft.com/office/excel/2006/main">
          <x14:cfRule id="{00000000-000E-0000-0D00-000057020000}" priority="599" type="expression">
            <xm:f>IF(ISREF(INDIRECT("MonitoringWeek2!AP20")),(SUM(Week1!AP20,Week2!AP20)&gt;SUM(IF(ISREF(INDIRECT("MonitoringWeek1!AP20")),INDIRECT("MonitoringWeek1!AP20"),0),IF(ISREF(INDIRECT("MonitoringWeek2!AP20")),INDIRECT("MonitoringWeek2!AP20"),0))),IF(ISREF(INDIRECT("MonitoringWeek1!AP20")),(SUM(Week1!AP20)&gt;SUM(IF(ISREF(INDIRECT("MonitoringWeek1!AP20")),INDIRECT("MonitoringWeek1!AP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AQ20</xm:sqref>
        </x14:conditionalFormatting>
        <x14:conditionalFormatting xmlns:xm="http://schemas.microsoft.com/office/excel/2006/main">
          <x14:cfRule id="{00000000-000E-0000-0D00-000058020000}" priority="600" type="expression">
            <xm:f>IF(ISREF(INDIRECT("MonitoringWeek2!AP20")),(SUM(Week1!AP20,Week2!AP20)&lt;SUM(IF(ISREF(INDIRECT("MonitoringWeek1!AP20")),INDIRECT("MonitoringWeek1!AP20"),0),IF(ISREF(INDIRECT("MonitoringWeek2!AP20")),INDIRECT("MonitoringWeek2!AP20"),0))),IF(ISREF(INDIRECT("MonitoringWeek1!AP20")),(SUM(Week1!AP20)&lt;SUM(IF(ISREF(INDIRECT("MonitoringWeek1!AP20")),INDIRECT("MonitoringWeek1!AP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AQ20</xm:sqref>
        </x14:conditionalFormatting>
        <x14:conditionalFormatting xmlns:xm="http://schemas.microsoft.com/office/excel/2006/main">
          <x14:cfRule id="{00000000-000E-0000-0D00-00005D020000}" priority="605" type="expression">
            <xm:f>IF(ISREF(INDIRECT("MonitoringWeek2!AR20")),(SUM(Week1!AR20,Week2!AR20)&gt;SUM(IF(ISREF(INDIRECT("MonitoringWeek1!AR20")),INDIRECT("MonitoringWeek1!AR20"),0),IF(ISREF(INDIRECT("MonitoringWeek2!AR20")),INDIRECT("MonitoringWeek2!AR20"),0))),IF(ISREF(INDIRECT("MonitoringWeek1!AR20")),(SUM(Week1!AR20)&gt;SUM(IF(ISREF(INDIRECT("MonitoringWeek1!AR20")),INDIRECT("MonitoringWeek1!AR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AS20</xm:sqref>
        </x14:conditionalFormatting>
        <x14:conditionalFormatting xmlns:xm="http://schemas.microsoft.com/office/excel/2006/main">
          <x14:cfRule id="{00000000-000E-0000-0D00-00005E020000}" priority="606" type="expression">
            <xm:f>IF(ISREF(INDIRECT("MonitoringWeek2!AR20")),(SUM(Week1!AR20,Week2!AR20)&lt;SUM(IF(ISREF(INDIRECT("MonitoringWeek1!AR20")),INDIRECT("MonitoringWeek1!AR20"),0),IF(ISREF(INDIRECT("MonitoringWeek2!AR20")),INDIRECT("MonitoringWeek2!AR20"),0))),IF(ISREF(INDIRECT("MonitoringWeek1!AR20")),(SUM(Week1!AR20)&lt;SUM(IF(ISREF(INDIRECT("MonitoringWeek1!AR20")),INDIRECT("MonitoringWeek1!AR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AS20</xm:sqref>
        </x14:conditionalFormatting>
        <x14:conditionalFormatting xmlns:xm="http://schemas.microsoft.com/office/excel/2006/main">
          <x14:cfRule id="{00000000-000E-0000-0D00-000063020000}" priority="611" type="expression">
            <xm:f>IF(ISREF(INDIRECT("MonitoringWeek2!AT20")),(SUM(Week1!AT20,Week2!AT20)&gt;SUM(IF(ISREF(INDIRECT("MonitoringWeek1!AT20")),INDIRECT("MonitoringWeek1!AT20"),0),IF(ISREF(INDIRECT("MonitoringWeek2!AT20")),INDIRECT("MonitoringWeek2!AT20"),0))),IF(ISREF(INDIRECT("MonitoringWeek1!AT20")),(SUM(Week1!AT20)&gt;SUM(IF(ISREF(INDIRECT("MonitoringWeek1!AT20")),INDIRECT("MonitoringWeek1!AT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AU20</xm:sqref>
        </x14:conditionalFormatting>
        <x14:conditionalFormatting xmlns:xm="http://schemas.microsoft.com/office/excel/2006/main">
          <x14:cfRule id="{00000000-000E-0000-0D00-000064020000}" priority="612" type="expression">
            <xm:f>IF(ISREF(INDIRECT("MonitoringWeek2!AT20")),(SUM(Week1!AT20,Week2!AT20)&lt;SUM(IF(ISREF(INDIRECT("MonitoringWeek1!AT20")),INDIRECT("MonitoringWeek1!AT20"),0),IF(ISREF(INDIRECT("MonitoringWeek2!AT20")),INDIRECT("MonitoringWeek2!AT20"),0))),IF(ISREF(INDIRECT("MonitoringWeek1!AT20")),(SUM(Week1!AT20)&lt;SUM(IF(ISREF(INDIRECT("MonitoringWeek1!AT20")),INDIRECT("MonitoringWeek1!AT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AU20</xm:sqref>
        </x14:conditionalFormatting>
        <x14:conditionalFormatting xmlns:xm="http://schemas.microsoft.com/office/excel/2006/main">
          <x14:cfRule id="{00000000-000E-0000-0D00-000069020000}" priority="617" type="expression">
            <xm:f>IF(ISREF(INDIRECT("MonitoringWeek2!AV20")),(SUM(Week1!AV20,Week2!AV20)&gt;SUM(IF(ISREF(INDIRECT("MonitoringWeek1!AV20")),INDIRECT("MonitoringWeek1!AV20"),0),IF(ISREF(INDIRECT("MonitoringWeek2!AV20")),INDIRECT("MonitoringWeek2!AV20"),0))),IF(ISREF(INDIRECT("MonitoringWeek1!AV20")),(SUM(Week1!AV20)&gt;SUM(IF(ISREF(INDIRECT("MonitoringWeek1!AV20")),INDIRECT("MonitoringWeek1!AV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AW20</xm:sqref>
        </x14:conditionalFormatting>
        <x14:conditionalFormatting xmlns:xm="http://schemas.microsoft.com/office/excel/2006/main">
          <x14:cfRule id="{00000000-000E-0000-0D00-00006A020000}" priority="618" type="expression">
            <xm:f>IF(ISREF(INDIRECT("MonitoringWeek2!AV20")),(SUM(Week1!AV20,Week2!AV20)&lt;SUM(IF(ISREF(INDIRECT("MonitoringWeek1!AV20")),INDIRECT("MonitoringWeek1!AV20"),0),IF(ISREF(INDIRECT("MonitoringWeek2!AV20")),INDIRECT("MonitoringWeek2!AV20"),0))),IF(ISREF(INDIRECT("MonitoringWeek1!AV20")),(SUM(Week1!AV20)&lt;SUM(IF(ISREF(INDIRECT("MonitoringWeek1!AV20")),INDIRECT("MonitoringWeek1!AV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AW20</xm:sqref>
        </x14:conditionalFormatting>
        <x14:conditionalFormatting xmlns:xm="http://schemas.microsoft.com/office/excel/2006/main">
          <x14:cfRule id="{00000000-000E-0000-0D00-00006F020000}" priority="623" type="expression">
            <xm:f>IF(ISREF(INDIRECT("MonitoringWeek2!AX20")),(SUM(Week1!AX20,Week2!AX20)&gt;SUM(IF(ISREF(INDIRECT("MonitoringWeek1!AX20")),INDIRECT("MonitoringWeek1!AX20"),0),IF(ISREF(INDIRECT("MonitoringWeek2!AX20")),INDIRECT("MonitoringWeek2!AX20"),0))),IF(ISREF(INDIRECT("MonitoringWeek1!AX20")),(SUM(Week1!AX20)&gt;SUM(IF(ISREF(INDIRECT("MonitoringWeek1!AX20")),INDIRECT("MonitoringWeek1!AX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AY20</xm:sqref>
        </x14:conditionalFormatting>
        <x14:conditionalFormatting xmlns:xm="http://schemas.microsoft.com/office/excel/2006/main">
          <x14:cfRule id="{00000000-000E-0000-0D00-000070020000}" priority="624" type="expression">
            <xm:f>IF(ISREF(INDIRECT("MonitoringWeek2!AX20")),(SUM(Week1!AX20,Week2!AX20)&lt;SUM(IF(ISREF(INDIRECT("MonitoringWeek1!AX20")),INDIRECT("MonitoringWeek1!AX20"),0),IF(ISREF(INDIRECT("MonitoringWeek2!AX20")),INDIRECT("MonitoringWeek2!AX20"),0))),IF(ISREF(INDIRECT("MonitoringWeek1!AX20")),(SUM(Week1!AX20)&lt;SUM(IF(ISREF(INDIRECT("MonitoringWeek1!AX20")),INDIRECT("MonitoringWeek1!AX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AY20</xm:sqref>
        </x14:conditionalFormatting>
        <x14:conditionalFormatting xmlns:xm="http://schemas.microsoft.com/office/excel/2006/main">
          <x14:cfRule id="{00000000-000E-0000-0D00-000075020000}" priority="629" type="expression">
            <xm:f>IF(ISREF(INDIRECT("MonitoringWeek2!AZ20")),(SUM(Week1!AZ20,Week2!AZ20)&gt;SUM(IF(ISREF(INDIRECT("MonitoringWeek1!AZ20")),INDIRECT("MonitoringWeek1!AZ20"),0),IF(ISREF(INDIRECT("MonitoringWeek2!AZ20")),INDIRECT("MonitoringWeek2!AZ20"),0))),IF(ISREF(INDIRECT("MonitoringWeek1!AZ20")),(SUM(Week1!AZ20)&gt;SUM(IF(ISREF(INDIRECT("MonitoringWeek1!AZ20")),INDIRECT("MonitoringWeek1!AZ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BA20</xm:sqref>
        </x14:conditionalFormatting>
        <x14:conditionalFormatting xmlns:xm="http://schemas.microsoft.com/office/excel/2006/main">
          <x14:cfRule id="{00000000-000E-0000-0D00-000076020000}" priority="630" type="expression">
            <xm:f>IF(ISREF(INDIRECT("MonitoringWeek2!AZ20")),(SUM(Week1!AZ20,Week2!AZ20)&lt;SUM(IF(ISREF(INDIRECT("MonitoringWeek1!AZ20")),INDIRECT("MonitoringWeek1!AZ20"),0),IF(ISREF(INDIRECT("MonitoringWeek2!AZ20")),INDIRECT("MonitoringWeek2!AZ20"),0))),IF(ISREF(INDIRECT("MonitoringWeek1!AZ20")),(SUM(Week1!AZ20)&lt;SUM(IF(ISREF(INDIRECT("MonitoringWeek1!AZ20")),INDIRECT("MonitoringWeek1!AZ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BA20</xm:sqref>
        </x14:conditionalFormatting>
        <x14:conditionalFormatting xmlns:xm="http://schemas.microsoft.com/office/excel/2006/main">
          <x14:cfRule id="{00000000-000E-0000-0D00-00007B020000}" priority="635" type="expression">
            <xm:f>IF(ISREF(INDIRECT("MonitoringWeek2!BB20")),(SUM(Week1!BB20,Week2!BB20)&gt;SUM(IF(ISREF(INDIRECT("MonitoringWeek1!BB20")),INDIRECT("MonitoringWeek1!BB20"),0),IF(ISREF(INDIRECT("MonitoringWeek2!BB20")),INDIRECT("MonitoringWeek2!BB20"),0))),IF(ISREF(INDIRECT("MonitoringWeek1!BB20")),(SUM(Week1!BB20)&gt;SUM(IF(ISREF(INDIRECT("MonitoringWeek1!BB20")),INDIRECT("MonitoringWeek1!BB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BC20</xm:sqref>
        </x14:conditionalFormatting>
        <x14:conditionalFormatting xmlns:xm="http://schemas.microsoft.com/office/excel/2006/main">
          <x14:cfRule id="{00000000-000E-0000-0D00-00007C020000}" priority="636" type="expression">
            <xm:f>IF(ISREF(INDIRECT("MonitoringWeek2!BB20")),(SUM(Week1!BB20,Week2!BB20)&lt;SUM(IF(ISREF(INDIRECT("MonitoringWeek1!BB20")),INDIRECT("MonitoringWeek1!BB20"),0),IF(ISREF(INDIRECT("MonitoringWeek2!BB20")),INDIRECT("MonitoringWeek2!BB20"),0))),IF(ISREF(INDIRECT("MonitoringWeek1!BB20")),(SUM(Week1!BB20)&lt;SUM(IF(ISREF(INDIRECT("MonitoringWeek1!BB20")),INDIRECT("MonitoringWeek1!BB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BC20</xm:sqref>
        </x14:conditionalFormatting>
        <x14:conditionalFormatting xmlns:xm="http://schemas.microsoft.com/office/excel/2006/main">
          <x14:cfRule id="{00000000-000E-0000-0D00-000081020000}" priority="641" type="expression">
            <xm:f>IF(ISREF(INDIRECT("MonitoringWeek2!BD20")),(SUM(Week1!BD20,Week2!BD20)&gt;SUM(IF(ISREF(INDIRECT("MonitoringWeek1!BD20")),INDIRECT("MonitoringWeek1!BD20"),0),IF(ISREF(INDIRECT("MonitoringWeek2!BD20")),INDIRECT("MonitoringWeek2!BD20"),0))),IF(ISREF(INDIRECT("MonitoringWeek1!BD20")),(SUM(Week1!BD20)&gt;SUM(IF(ISREF(INDIRECT("MonitoringWeek1!BD20")),INDIRECT("MonitoringWeek1!BD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BE20</xm:sqref>
        </x14:conditionalFormatting>
        <x14:conditionalFormatting xmlns:xm="http://schemas.microsoft.com/office/excel/2006/main">
          <x14:cfRule id="{00000000-000E-0000-0D00-000082020000}" priority="642" type="expression">
            <xm:f>IF(ISREF(INDIRECT("MonitoringWeek2!BD20")),(SUM(Week1!BD20,Week2!BD20)&lt;SUM(IF(ISREF(INDIRECT("MonitoringWeek1!BD20")),INDIRECT("MonitoringWeek1!BD20"),0),IF(ISREF(INDIRECT("MonitoringWeek2!BD20")),INDIRECT("MonitoringWeek2!BD20"),0))),IF(ISREF(INDIRECT("MonitoringWeek1!BD20")),(SUM(Week1!BD20)&lt;SUM(IF(ISREF(INDIRECT("MonitoringWeek1!BD20")),INDIRECT("MonitoringWeek1!BD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BE20</xm:sqref>
        </x14:conditionalFormatting>
        <x14:conditionalFormatting xmlns:xm="http://schemas.microsoft.com/office/excel/2006/main">
          <x14:cfRule id="{00000000-000E-0000-0D00-000087020000}" priority="647" type="expression">
            <xm:f>IF(ISREF(INDIRECT("MonitoringWeek2!BF20")),(SUM(Week1!BF20,Week2!BF20)&gt;SUM(IF(ISREF(INDIRECT("MonitoringWeek1!BF20")),INDIRECT("MonitoringWeek1!BF20"),0),IF(ISREF(INDIRECT("MonitoringWeek2!BF20")),INDIRECT("MonitoringWeek2!BF20"),0))),IF(ISREF(INDIRECT("MonitoringWeek1!BF20")),(SUM(Week1!BF20)&gt;SUM(IF(ISREF(INDIRECT("MonitoringWeek1!BF20")),INDIRECT("MonitoringWeek1!BF20"),0))),FALSE))</xm:f>
            <x14:dxf>
              <fill>
                <patternFill patternType="solid">
                  <bgColor indexed="53"/>
                </patternFill>
              </fill>
            </x14:dxf>
          </x14:cfRule>
          <xm:sqref>BG20</xm:sqref>
        </x14:conditionalFormatting>
        <x14:conditionalFormatting xmlns:xm="http://schemas.microsoft.com/office/excel/2006/main">
          <x14:cfRule id="{00000000-000E-0000-0D00-000088020000}" priority="648" type="expression">
            <xm:f>IF(ISREF(INDIRECT("MonitoringWeek2!BF20")),(SUM(Week1!BF20,Week2!BF20)&lt;SUM(IF(ISREF(INDIRECT("MonitoringWeek1!BF20")),INDIRECT("MonitoringWeek1!BF20"),0),IF(ISREF(INDIRECT("MonitoringWeek2!BF20")),INDIRECT("MonitoringWeek2!BF20"),0))),IF(ISREF(INDIRECT("MonitoringWeek1!BF20")),(SUM(Week1!BF20)&lt;SUM(IF(ISREF(INDIRECT("MonitoringWeek1!BF20")),INDIRECT("MonitoringWeek1!BF20"),0))),FALSE))</xm:f>
            <x14:dxf>
              <fill>
                <patternFill patternType="solid">
                  <bgColor indexed="51"/>
                </patternFill>
              </fill>
            </x14:dxf>
          </x14:cfRule>
          <xm:sqref>BG20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5E1C-40EF-5C41-B0B5-F49B16F4DE78}">
  <dimension ref="A1:ER57"/>
  <sheetViews>
    <sheetView workbookViewId="0"/>
  </sheetViews>
  <sheetFormatPr baseColWidth="10" defaultColWidth="8.83203125" defaultRowHeight="15" x14ac:dyDescent="0.2"/>
  <cols>
    <col min="1" max="1" bestFit="true" customWidth="true" width="7.83203125" collapsed="false"/>
    <col min="2" max="2" bestFit="true" customWidth="true" width="26.33203125" collapsed="false"/>
    <col min="3" max="3" bestFit="true" customWidth="true" width="2.33203125" collapsed="false"/>
    <col min="4" max="4" bestFit="true" customWidth="true" width="7.33203125" collapsed="false"/>
    <col min="5" max="5" bestFit="true" customWidth="true" width="3.83203125" collapsed="false"/>
    <col min="6" max="6" customWidth="true" width="4.33203125" collapsed="false"/>
    <col min="7" max="7" customWidth="true" width="4.6640625" collapsed="false"/>
    <col min="8" max="8" customWidth="true" width="4.33203125" collapsed="false"/>
    <col min="9" max="9" customWidth="true" width="4.6640625" collapsed="false"/>
    <col min="10" max="10" customWidth="true" width="4.33203125" collapsed="false"/>
    <col min="11" max="11" customWidth="true" width="4.6640625" collapsed="false"/>
    <col min="12" max="12" customWidth="true" width="4.33203125" collapsed="false"/>
    <col min="13" max="13" customWidth="true" width="4.6640625" collapsed="false"/>
    <col min="14" max="14" customWidth="true" width="4.33203125" collapsed="false"/>
    <col min="15" max="15" customWidth="true" width="4.6640625" collapsed="false"/>
    <col min="16" max="16" customWidth="true" width="4.33203125" collapsed="false"/>
    <col min="17" max="17" customWidth="true" width="4.6640625" collapsed="false"/>
    <col min="18" max="18" customWidth="true" width="4.33203125" collapsed="false"/>
    <col min="19" max="19" customWidth="true" width="4.6640625" collapsed="false"/>
    <col min="20" max="20" customWidth="true" width="4.33203125" collapsed="false"/>
    <col min="21" max="21" customWidth="true" width="4.6640625" collapsed="false"/>
    <col min="22" max="22" customWidth="true" width="4.33203125" collapsed="false"/>
    <col min="23" max="23" customWidth="true" width="4.6640625" collapsed="false"/>
    <col min="24" max="24" customWidth="true" width="4.33203125" collapsed="false"/>
    <col min="25" max="25" customWidth="true" width="4.6640625" collapsed="false"/>
    <col min="26" max="26" customWidth="true" width="4.33203125" collapsed="false"/>
    <col min="27" max="27" customWidth="true" width="4.6640625" collapsed="false"/>
    <col min="28" max="28" customWidth="true" width="4.33203125" collapsed="false"/>
    <col min="29" max="29" customWidth="true" width="4.6640625" collapsed="false"/>
    <col min="30" max="30" customWidth="true" width="4.33203125" collapsed="false"/>
    <col min="31" max="31" customWidth="true" width="4.6640625" collapsed="false"/>
    <col min="32" max="32" customWidth="true" width="4.33203125" collapsed="false"/>
    <col min="33" max="33" customWidth="true" width="4.6640625" collapsed="false"/>
    <col min="34" max="34" customWidth="true" width="4.33203125" collapsed="false"/>
    <col min="35" max="35" customWidth="true" width="4.6640625" collapsed="false"/>
    <col min="36" max="36" customWidth="true" width="4.33203125" collapsed="false"/>
    <col min="37" max="37" customWidth="true" width="4.6640625" collapsed="false"/>
    <col min="38" max="38" customWidth="true" width="4.33203125" collapsed="false"/>
    <col min="39" max="39" customWidth="true" width="4.6640625" collapsed="false"/>
    <col min="40" max="40" customWidth="true" width="4.33203125" collapsed="false"/>
    <col min="41" max="41" customWidth="true" width="4.6640625" collapsed="false"/>
    <col min="42" max="42" customWidth="true" width="4.33203125" collapsed="false"/>
    <col min="43" max="43" customWidth="true" width="4.6640625" collapsed="false"/>
    <col min="44" max="44" customWidth="true" width="4.33203125" collapsed="false"/>
    <col min="45" max="45" customWidth="true" width="4.6640625" collapsed="false"/>
    <col min="46" max="46" customWidth="true" width="4.33203125" collapsed="false"/>
    <col min="47" max="47" customWidth="true" width="4.6640625" collapsed="false"/>
    <col min="48" max="48" customWidth="true" width="4.33203125" collapsed="false"/>
    <col min="49" max="49" customWidth="true" width="4.6640625" collapsed="false"/>
    <col min="50" max="50" customWidth="true" width="4.33203125" collapsed="false"/>
    <col min="51" max="51" customWidth="true" width="4.6640625" collapsed="false"/>
    <col min="52" max="52" customWidth="true" width="4.33203125" collapsed="false"/>
    <col min="53" max="53" customWidth="true" width="4.6640625" collapsed="false"/>
    <col min="54" max="54" customWidth="true" width="4.33203125" collapsed="false"/>
    <col min="55" max="55" customWidth="true" width="4.6640625" collapsed="false"/>
    <col min="56" max="56" customWidth="true" width="4.33203125" collapsed="false"/>
    <col min="57" max="57" customWidth="true" width="4.6640625" collapsed="false"/>
    <col min="58" max="58" customWidth="true" width="4.33203125" collapsed="false"/>
    <col min="59" max="62" customWidth="true" width="4.6640625" collapsed="false"/>
    <col min="84" max="124" customWidth="true" width="4.6640625" collapsed="false"/>
    <col min="127" max="127" bestFit="true" customWidth="true" width="3.33203125" collapsed="false"/>
    <col min="128" max="132" bestFit="true" customWidth="true" width="2.1640625" collapsed="false"/>
    <col min="133" max="133" bestFit="true" customWidth="true" width="3.0" collapsed="false"/>
    <col min="134" max="139" bestFit="true" customWidth="true" width="2.1640625" collapsed="false"/>
  </cols>
  <sheetData>
    <row r="1" spans="1:147" x14ac:dyDescent="0.2">
      <c r="BX1" t="s">
        <v>179</v>
      </c>
      <c r="BY1" t="s">
        <v>180</v>
      </c>
      <c r="CB1" t="s">
        <v>193</v>
      </c>
      <c r="CC1" t="s">
        <v>194</v>
      </c>
      <c r="CF1" s="3185" t="s">
        <v>199</v>
      </c>
      <c r="CG1" s="3167"/>
      <c r="CH1" s="3167"/>
      <c r="CI1" s="3167"/>
      <c r="CJ1" s="3167"/>
      <c r="CK1" s="3167"/>
      <c r="CL1" s="3167"/>
      <c r="CM1" s="3167"/>
      <c r="CN1" s="3167"/>
      <c r="CO1" s="3167"/>
      <c r="CP1" s="3167"/>
      <c r="CQ1" s="3167"/>
      <c r="CR1" s="3167"/>
      <c r="CS1" s="3167"/>
      <c r="CT1" s="3167"/>
      <c r="CU1" s="3167"/>
      <c r="CV1" s="3167"/>
      <c r="CW1" s="3167"/>
      <c r="CX1" s="3167"/>
      <c r="CY1" s="3167"/>
      <c r="CZ1" s="3167"/>
      <c r="DA1" s="3167"/>
      <c r="DB1" s="3167"/>
      <c r="DC1" s="3167"/>
      <c r="DD1" s="3167"/>
      <c r="DE1" s="3167"/>
      <c r="DF1" s="3167"/>
      <c r="DG1" s="3167"/>
      <c r="DH1" s="3167"/>
      <c r="DI1" s="3167"/>
      <c r="DJ1" s="3167"/>
      <c r="DK1" s="3167"/>
      <c r="DL1" s="3167"/>
      <c r="DM1" s="3167"/>
      <c r="DN1" s="3167"/>
      <c r="DO1" s="3167"/>
      <c r="DP1" s="3167"/>
      <c r="DQ1" s="3167"/>
      <c r="DR1" s="3167"/>
      <c r="DS1" s="3167"/>
      <c r="DT1" s="3167"/>
      <c r="DU1" s="3167"/>
    </row>
    <row r="2" spans="1:147" x14ac:dyDescent="0.2">
      <c r="BX2" t="s">
        <v>181</v>
      </c>
      <c r="BY2" t="s">
        <v>181</v>
      </c>
      <c r="CB2" t="s">
        <v>164</v>
      </c>
      <c r="CC2" t="s">
        <v>195</v>
      </c>
      <c r="CF2" t="s">
        <v>181</v>
      </c>
      <c r="CG2" t="s">
        <v>181</v>
      </c>
      <c r="CH2" t="s">
        <v>181</v>
      </c>
      <c r="CI2" t="s">
        <v>181</v>
      </c>
      <c r="CJ2" t="s">
        <v>181</v>
      </c>
      <c r="CK2" t="s">
        <v>181</v>
      </c>
      <c r="CL2" t="s">
        <v>181</v>
      </c>
      <c r="CM2" t="s">
        <v>181</v>
      </c>
      <c r="CN2" t="s">
        <v>181</v>
      </c>
      <c r="CO2" t="s">
        <v>181</v>
      </c>
      <c r="CP2" t="s">
        <v>181</v>
      </c>
      <c r="CQ2" t="s">
        <v>181</v>
      </c>
      <c r="CR2" t="s">
        <v>181</v>
      </c>
      <c r="CS2" t="s">
        <v>181</v>
      </c>
      <c r="CT2" t="s">
        <v>181</v>
      </c>
      <c r="CU2" t="s">
        <v>181</v>
      </c>
      <c r="CV2" t="s">
        <v>181</v>
      </c>
      <c r="CW2" t="s">
        <v>181</v>
      </c>
      <c r="CX2" t="s">
        <v>181</v>
      </c>
      <c r="CY2" t="s">
        <v>181</v>
      </c>
      <c r="CZ2" t="s">
        <v>181</v>
      </c>
      <c r="DA2" t="s">
        <v>181</v>
      </c>
      <c r="DB2" t="s">
        <v>181</v>
      </c>
      <c r="DC2" t="s">
        <v>181</v>
      </c>
      <c r="DD2" t="s">
        <v>181</v>
      </c>
      <c r="DE2" t="s">
        <v>181</v>
      </c>
      <c r="DF2" t="s">
        <v>181</v>
      </c>
      <c r="DG2" t="s">
        <v>181</v>
      </c>
      <c r="DH2" t="s">
        <v>181</v>
      </c>
      <c r="DI2" t="s">
        <v>181</v>
      </c>
      <c r="DJ2" t="s">
        <v>181</v>
      </c>
      <c r="DK2" t="s">
        <v>181</v>
      </c>
      <c r="DL2" t="s">
        <v>181</v>
      </c>
      <c r="DM2" t="s">
        <v>181</v>
      </c>
      <c r="DN2" t="s">
        <v>181</v>
      </c>
      <c r="DO2" t="s">
        <v>181</v>
      </c>
      <c r="DP2" t="s">
        <v>181</v>
      </c>
      <c r="DQ2" t="s">
        <v>181</v>
      </c>
      <c r="DR2" t="s">
        <v>181</v>
      </c>
      <c r="DS2" t="s">
        <v>181</v>
      </c>
      <c r="DT2" t="s">
        <v>181</v>
      </c>
      <c r="DU2" s="2601">
        <f>COUNTIF(CF2:DT2,$BX$2)+COUNTIF(CF2:DT2,$BX$4)</f>
        <v>41</v>
      </c>
      <c r="DV2" t="s">
        <v>169</v>
      </c>
    </row>
    <row r="3" spans="1:147" x14ac:dyDescent="0.2">
      <c r="BX3" t="s">
        <v>182</v>
      </c>
      <c r="BY3" t="s">
        <v>182</v>
      </c>
      <c r="CB3" t="s">
        <v>196</v>
      </c>
      <c r="CC3" t="s">
        <v>197</v>
      </c>
      <c r="CF3" t="s">
        <v>189</v>
      </c>
      <c r="CG3" t="s">
        <v>189</v>
      </c>
      <c r="CH3" t="s">
        <v>189</v>
      </c>
      <c r="CI3" t="s">
        <v>189</v>
      </c>
      <c r="CJ3" t="s">
        <v>189</v>
      </c>
      <c r="CK3" t="s">
        <v>189</v>
      </c>
      <c r="CL3" t="s">
        <v>189</v>
      </c>
      <c r="CM3" t="s">
        <v>189</v>
      </c>
      <c r="CN3" t="s">
        <v>189</v>
      </c>
      <c r="CO3" t="s">
        <v>189</v>
      </c>
      <c r="CP3" t="s">
        <v>189</v>
      </c>
      <c r="CQ3" t="s">
        <v>189</v>
      </c>
      <c r="CR3" t="s">
        <v>189</v>
      </c>
      <c r="CS3" t="s">
        <v>189</v>
      </c>
      <c r="CT3" t="s">
        <v>189</v>
      </c>
      <c r="CU3" t="s">
        <v>189</v>
      </c>
      <c r="CV3" t="s">
        <v>189</v>
      </c>
      <c r="CW3" t="s">
        <v>189</v>
      </c>
      <c r="CX3" t="s">
        <v>189</v>
      </c>
      <c r="CY3" t="s">
        <v>189</v>
      </c>
      <c r="CZ3" t="s">
        <v>189</v>
      </c>
      <c r="DA3" t="s">
        <v>189</v>
      </c>
      <c r="DB3" t="s">
        <v>189</v>
      </c>
      <c r="DC3" t="s">
        <v>189</v>
      </c>
      <c r="DD3" t="s">
        <v>189</v>
      </c>
      <c r="DE3" t="s">
        <v>189</v>
      </c>
      <c r="DF3" t="s">
        <v>189</v>
      </c>
      <c r="DG3" t="s">
        <v>189</v>
      </c>
      <c r="DH3" t="s">
        <v>189</v>
      </c>
      <c r="DI3" t="s">
        <v>189</v>
      </c>
      <c r="DJ3" t="s">
        <v>189</v>
      </c>
      <c r="DK3" t="s">
        <v>189</v>
      </c>
      <c r="DL3" t="s">
        <v>189</v>
      </c>
      <c r="DM3" t="s">
        <v>189</v>
      </c>
      <c r="DN3" t="s">
        <v>189</v>
      </c>
      <c r="DO3" t="s">
        <v>189</v>
      </c>
      <c r="DP3" t="s">
        <v>189</v>
      </c>
      <c r="DQ3" t="s">
        <v>189</v>
      </c>
      <c r="DR3" t="s">
        <v>189</v>
      </c>
      <c r="DS3" t="s">
        <v>189</v>
      </c>
      <c r="DT3" t="s">
        <v>189</v>
      </c>
    </row>
    <row r="4" spans="1:147" x14ac:dyDescent="0.2">
      <c r="BX4" t="s">
        <v>183</v>
      </c>
      <c r="BY4" t="s">
        <v>184</v>
      </c>
      <c r="CB4" t="s">
        <v>198</v>
      </c>
      <c r="CC4">
        <f>CC2*CC3</f>
        <v>45</v>
      </c>
      <c r="CF4" s="2560" t="s">
        <v>7</v>
      </c>
      <c r="CG4" s="2561" t="s">
        <v>9</v>
      </c>
      <c r="CH4" s="2562" t="s">
        <v>11</v>
      </c>
      <c r="CI4" s="2563" t="s">
        <v>13</v>
      </c>
      <c r="CJ4" s="2564" t="s">
        <v>15</v>
      </c>
      <c r="CK4" s="2565" t="s">
        <v>17</v>
      </c>
      <c r="CL4" s="2566" t="s">
        <v>19</v>
      </c>
      <c r="CM4" s="2567" t="s">
        <v>21</v>
      </c>
      <c r="CN4" s="2568" t="s">
        <v>23</v>
      </c>
      <c r="CO4" s="2569" t="s">
        <v>25</v>
      </c>
      <c r="CP4" s="2570" t="s">
        <v>27</v>
      </c>
      <c r="CQ4" s="2571" t="s">
        <v>29</v>
      </c>
      <c r="CR4" s="2572" t="s">
        <v>31</v>
      </c>
      <c r="CS4" s="2573" t="s">
        <v>33</v>
      </c>
      <c r="CT4" s="2574" t="s">
        <v>35</v>
      </c>
      <c r="CU4" s="2575" t="s">
        <v>37</v>
      </c>
      <c r="CV4" s="2576" t="s">
        <v>39</v>
      </c>
      <c r="CW4" s="2577" t="s">
        <v>41</v>
      </c>
      <c r="CX4" s="2578" t="s">
        <v>43</v>
      </c>
      <c r="CY4" s="2579" t="s">
        <v>45</v>
      </c>
      <c r="CZ4" s="2580" t="s">
        <v>47</v>
      </c>
      <c r="DA4" s="2581" t="s">
        <v>49</v>
      </c>
      <c r="DB4" s="2582" t="s">
        <v>51</v>
      </c>
      <c r="DC4" s="2583" t="s">
        <v>53</v>
      </c>
      <c r="DD4" s="2584" t="s">
        <v>55</v>
      </c>
      <c r="DE4" s="2585" t="s">
        <v>57</v>
      </c>
      <c r="DF4" s="2586" t="s">
        <v>59</v>
      </c>
      <c r="DG4" s="2587" t="s">
        <v>61</v>
      </c>
      <c r="DH4" s="2588" t="s">
        <v>63</v>
      </c>
      <c r="DI4" s="2589" t="s">
        <v>65</v>
      </c>
      <c r="DJ4" s="2590" t="s">
        <v>67</v>
      </c>
      <c r="DK4" s="2591" t="s">
        <v>69</v>
      </c>
      <c r="DL4" s="2592" t="s">
        <v>71</v>
      </c>
      <c r="DM4" s="2593" t="s">
        <v>73</v>
      </c>
      <c r="DN4" s="2594" t="s">
        <v>75</v>
      </c>
      <c r="DO4" s="2595" t="s">
        <v>77</v>
      </c>
      <c r="DP4" s="2596" t="s">
        <v>79</v>
      </c>
      <c r="DQ4" s="2597" t="s">
        <v>81</v>
      </c>
      <c r="DR4" s="2598" t="s">
        <v>83</v>
      </c>
      <c r="DS4" s="2599" t="s">
        <v>85</v>
      </c>
      <c r="DT4" s="2600" t="s">
        <v>87</v>
      </c>
    </row>
    <row r="5" spans="1:147" x14ac:dyDescent="0.2">
      <c r="BX5" t="s">
        <v>185</v>
      </c>
      <c r="BY5" t="s">
        <v>186</v>
      </c>
      <c r="CF5" s="2602">
        <f ca="1" ref="CF5:DT5" si="0" t="shared">IF(CF2=$BX$2,SUM(CF17:CF20),IF(OR(CF2=$BX$4,CF2=$BX$5,CF2=$BX$6),$CE$6,0))</f>
        <v>0</v>
      </c>
      <c r="CG5" s="2603">
        <f ca="1" si="0" t="shared"/>
        <v>0</v>
      </c>
      <c r="CH5" s="2604">
        <f ca="1" si="0" t="shared"/>
        <v>0</v>
      </c>
      <c r="CI5" s="2605">
        <f ca="1" si="0" t="shared"/>
        <v>0</v>
      </c>
      <c r="CJ5" s="2606">
        <f ca="1" si="0" t="shared"/>
        <v>0</v>
      </c>
      <c r="CK5" s="2607">
        <f ca="1" si="0" t="shared"/>
        <v>0</v>
      </c>
      <c r="CL5" s="2608">
        <f ca="1" si="0" t="shared"/>
        <v>0</v>
      </c>
      <c r="CM5" s="2609">
        <f ca="1" si="0" t="shared"/>
        <v>0</v>
      </c>
      <c r="CN5" s="2610">
        <f ca="1" si="0" t="shared"/>
        <v>0</v>
      </c>
      <c r="CO5" s="2611">
        <f ca="1" si="0" t="shared"/>
        <v>0</v>
      </c>
      <c r="CP5" s="2612">
        <f ca="1" si="0" t="shared"/>
        <v>0</v>
      </c>
      <c r="CQ5" s="2613">
        <f ca="1" si="0" t="shared"/>
        <v>0</v>
      </c>
      <c r="CR5" s="2614">
        <f ca="1" si="0" t="shared"/>
        <v>0</v>
      </c>
      <c r="CS5" s="2615">
        <f ca="1" si="0" t="shared"/>
        <v>0</v>
      </c>
      <c r="CT5" s="2616">
        <f ca="1" si="0" t="shared"/>
        <v>0</v>
      </c>
      <c r="CU5" s="2617">
        <f ca="1" si="0" t="shared"/>
        <v>0</v>
      </c>
      <c r="CV5" s="2618">
        <f ca="1" si="0" t="shared"/>
        <v>0</v>
      </c>
      <c r="CW5" s="2619">
        <f ca="1" si="0" t="shared"/>
        <v>0</v>
      </c>
      <c r="CX5" s="2620">
        <f ca="1" si="0" t="shared"/>
        <v>0</v>
      </c>
      <c r="CY5" s="2621">
        <f ca="1" si="0" t="shared"/>
        <v>0</v>
      </c>
      <c r="CZ5" s="2622">
        <f ca="1" si="0" t="shared"/>
        <v>0</v>
      </c>
      <c r="DA5" s="2623">
        <f ca="1" si="0" t="shared"/>
        <v>0</v>
      </c>
      <c r="DB5" s="2624">
        <f ca="1" si="0" t="shared"/>
        <v>0</v>
      </c>
      <c r="DC5" s="2625">
        <f ca="1" si="0" t="shared"/>
        <v>0</v>
      </c>
      <c r="DD5" s="2626">
        <f ca="1" si="0" t="shared"/>
        <v>0</v>
      </c>
      <c r="DE5" s="2627">
        <f ca="1" si="0" t="shared"/>
        <v>0</v>
      </c>
      <c r="DF5" s="2628">
        <f ca="1" si="0" t="shared"/>
        <v>0</v>
      </c>
      <c r="DG5" s="2629">
        <f ca="1" si="0" t="shared"/>
        <v>0</v>
      </c>
      <c r="DH5" s="2630">
        <f ca="1" si="0" t="shared"/>
        <v>0</v>
      </c>
      <c r="DI5" s="2631">
        <f ca="1" si="0" t="shared"/>
        <v>0</v>
      </c>
      <c r="DJ5" s="2632">
        <f ca="1" si="0" t="shared"/>
        <v>0</v>
      </c>
      <c r="DK5" s="2633">
        <f ca="1" si="0" t="shared"/>
        <v>0</v>
      </c>
      <c r="DL5" s="2634">
        <f ca="1" si="0" t="shared"/>
        <v>0</v>
      </c>
      <c r="DM5" s="2635">
        <f ca="1" si="0" t="shared"/>
        <v>0</v>
      </c>
      <c r="DN5" s="2636">
        <f ca="1" si="0" t="shared"/>
        <v>0</v>
      </c>
      <c r="DO5" s="2637">
        <f ca="1" si="0" t="shared"/>
        <v>0</v>
      </c>
      <c r="DP5" s="2638">
        <f ca="1" si="0" t="shared"/>
        <v>0</v>
      </c>
      <c r="DQ5" s="2639">
        <f ca="1" si="0" t="shared"/>
        <v>0</v>
      </c>
      <c r="DR5" s="2640">
        <f ca="1" si="0" t="shared"/>
        <v>0</v>
      </c>
      <c r="DS5" s="2641">
        <f ca="1" si="0" t="shared"/>
        <v>0</v>
      </c>
      <c r="DT5" s="2642">
        <f ca="1" si="0" t="shared"/>
        <v>0</v>
      </c>
      <c r="DU5" s="2643">
        <f ca="1">SUM(CF5:DT5)</f>
        <v>0</v>
      </c>
      <c r="DV5" t="s">
        <v>200</v>
      </c>
    </row>
    <row r="6" spans="1:147" x14ac:dyDescent="0.2">
      <c r="BX6" t="s">
        <v>187</v>
      </c>
      <c r="BY6" t="s">
        <v>188</v>
      </c>
      <c r="CE6">
        <v>45</v>
      </c>
      <c r="CF6" s="2644">
        <f ref="CF6:DT6" si="1" t="shared">IF(CF3=$BX$7,$CE$6,IF(CF3=$BX$8,$CE$6/2,0))</f>
        <v>45</v>
      </c>
      <c r="CG6" s="2645">
        <f si="1" t="shared"/>
        <v>45</v>
      </c>
      <c r="CH6" s="2646">
        <f si="1" t="shared"/>
        <v>45</v>
      </c>
      <c r="CI6" s="2647">
        <f si="1" t="shared"/>
        <v>45</v>
      </c>
      <c r="CJ6" s="2648">
        <f si="1" t="shared"/>
        <v>45</v>
      </c>
      <c r="CK6" s="2649">
        <f si="1" t="shared"/>
        <v>45</v>
      </c>
      <c r="CL6" s="2650">
        <f si="1" t="shared"/>
        <v>45</v>
      </c>
      <c r="CM6" s="2651">
        <f si="1" t="shared"/>
        <v>45</v>
      </c>
      <c r="CN6" s="2652">
        <f si="1" t="shared"/>
        <v>45</v>
      </c>
      <c r="CO6" s="2653">
        <f si="1" t="shared"/>
        <v>45</v>
      </c>
      <c r="CP6" s="2654">
        <f si="1" t="shared"/>
        <v>45</v>
      </c>
      <c r="CQ6" s="2655">
        <f si="1" t="shared"/>
        <v>45</v>
      </c>
      <c r="CR6" s="2656">
        <f si="1" t="shared"/>
        <v>45</v>
      </c>
      <c r="CS6" s="2657">
        <f si="1" t="shared"/>
        <v>45</v>
      </c>
      <c r="CT6" s="2658">
        <f si="1" t="shared"/>
        <v>45</v>
      </c>
      <c r="CU6" s="2659">
        <f si="1" t="shared"/>
        <v>45</v>
      </c>
      <c r="CV6" s="2660">
        <f si="1" t="shared"/>
        <v>45</v>
      </c>
      <c r="CW6" s="2661">
        <f si="1" t="shared"/>
        <v>45</v>
      </c>
      <c r="CX6" s="2662">
        <f si="1" t="shared"/>
        <v>45</v>
      </c>
      <c r="CY6" s="2663">
        <f si="1" t="shared"/>
        <v>45</v>
      </c>
      <c r="CZ6" s="2664">
        <f si="1" t="shared"/>
        <v>45</v>
      </c>
      <c r="DA6" s="2665">
        <f si="1" t="shared"/>
        <v>45</v>
      </c>
      <c r="DB6" s="2666">
        <f si="1" t="shared"/>
        <v>45</v>
      </c>
      <c r="DC6" s="2667">
        <f si="1" t="shared"/>
        <v>45</v>
      </c>
      <c r="DD6" s="2668">
        <f si="1" t="shared"/>
        <v>45</v>
      </c>
      <c r="DE6" s="2669">
        <f si="1" t="shared"/>
        <v>45</v>
      </c>
      <c r="DF6" s="2670">
        <f si="1" t="shared"/>
        <v>45</v>
      </c>
      <c r="DG6" s="2671">
        <f si="1" t="shared"/>
        <v>45</v>
      </c>
      <c r="DH6" s="2672">
        <f si="1" t="shared"/>
        <v>45</v>
      </c>
      <c r="DI6" s="2673">
        <f si="1" t="shared"/>
        <v>45</v>
      </c>
      <c r="DJ6" s="2674">
        <f si="1" t="shared"/>
        <v>45</v>
      </c>
      <c r="DK6" s="2675">
        <f si="1" t="shared"/>
        <v>45</v>
      </c>
      <c r="DL6" s="2676">
        <f si="1" t="shared"/>
        <v>45</v>
      </c>
      <c r="DM6" s="2677">
        <f si="1" t="shared"/>
        <v>45</v>
      </c>
      <c r="DN6" s="2678">
        <f si="1" t="shared"/>
        <v>45</v>
      </c>
      <c r="DO6" s="2679">
        <f si="1" t="shared"/>
        <v>45</v>
      </c>
      <c r="DP6" s="2680">
        <f si="1" t="shared"/>
        <v>45</v>
      </c>
      <c r="DQ6" s="2681">
        <f si="1" t="shared"/>
        <v>45</v>
      </c>
      <c r="DR6" s="2682">
        <f si="1" t="shared"/>
        <v>45</v>
      </c>
      <c r="DS6" s="2683">
        <f si="1" t="shared"/>
        <v>45</v>
      </c>
      <c r="DT6" s="2684">
        <f si="1" t="shared"/>
        <v>45</v>
      </c>
      <c r="DU6" s="2685">
        <f>SUM(CF6:DT6)</f>
        <v>1845</v>
      </c>
      <c r="DV6" t="s">
        <v>201</v>
      </c>
    </row>
    <row r="7" spans="1:147" x14ac:dyDescent="0.2">
      <c r="BX7" t="s">
        <v>189</v>
      </c>
      <c r="BY7" t="s">
        <v>190</v>
      </c>
    </row>
    <row r="8" spans="1:147" x14ac:dyDescent="0.2">
      <c r="BX8" t="s">
        <v>191</v>
      </c>
      <c r="BY8" t="s">
        <v>192</v>
      </c>
    </row>
    <row r="13" spans="1:147" x14ac:dyDescent="0.2">
      <c r="F13" s="3185" t="s">
        <v>210</v>
      </c>
      <c r="G13" s="3167"/>
      <c r="H13" s="3167"/>
      <c r="I13" s="3167"/>
      <c r="J13" s="3167"/>
      <c r="K13" s="3167"/>
      <c r="L13" s="3167"/>
      <c r="M13" s="3167"/>
      <c r="N13" s="3167"/>
      <c r="O13" s="3167"/>
      <c r="P13" s="3167"/>
      <c r="Q13" s="3167"/>
      <c r="R13" s="3167"/>
      <c r="S13" s="3167"/>
      <c r="T13" s="3167"/>
      <c r="U13" s="3167"/>
      <c r="V13" s="3167"/>
      <c r="W13" s="3167"/>
      <c r="X13" s="3167"/>
      <c r="Y13" s="3167"/>
      <c r="Z13" s="3167"/>
      <c r="AA13" s="3167"/>
      <c r="AB13" s="3167"/>
      <c r="AC13" s="3167"/>
      <c r="AD13" s="3167"/>
      <c r="AE13" s="3167"/>
      <c r="AF13" s="3167"/>
      <c r="AG13" s="3167"/>
      <c r="AH13" s="3167"/>
      <c r="AI13" s="3167"/>
      <c r="AJ13" s="3167"/>
      <c r="AK13" s="3167"/>
      <c r="AL13" s="3167"/>
      <c r="AM13" s="3167"/>
      <c r="AN13" s="3167"/>
      <c r="AO13" s="3167"/>
      <c r="AP13" s="3167"/>
      <c r="AQ13" s="3167"/>
      <c r="AR13" s="3167"/>
      <c r="AS13" s="3167"/>
      <c r="AT13" s="3167"/>
      <c r="AU13" s="3167"/>
      <c r="AV13" s="3167"/>
      <c r="AW13" s="3167"/>
      <c r="AX13" s="3167"/>
      <c r="AY13" s="3167"/>
      <c r="AZ13" s="3167"/>
      <c r="BA13" s="3167"/>
      <c r="BB13" s="3167"/>
      <c r="BC13" s="3167"/>
      <c r="BD13" s="3167"/>
      <c r="BE13" s="3167"/>
      <c r="BF13" s="3167"/>
      <c r="BG13" s="3167"/>
    </row>
    <row r="14" spans="1:147" x14ac:dyDescent="0.2">
      <c r="F14" s="3186" t="s">
        <v>158</v>
      </c>
      <c r="G14" s="3167"/>
      <c r="H14" s="3167"/>
      <c r="I14" s="3167"/>
      <c r="J14" s="3167"/>
      <c r="K14" s="3167"/>
      <c r="L14" s="3167"/>
      <c r="M14" s="3167"/>
      <c r="N14" s="3167"/>
      <c r="O14" s="3167"/>
      <c r="P14" s="3167"/>
      <c r="Q14" s="3167"/>
      <c r="R14" s="3167"/>
      <c r="S14" s="3167"/>
      <c r="T14" s="3167"/>
      <c r="U14" s="3167"/>
      <c r="V14" s="3167"/>
      <c r="W14" s="3167"/>
      <c r="X14" s="3186" t="s">
        <v>159</v>
      </c>
      <c r="Y14" s="3167"/>
      <c r="Z14" s="3167"/>
      <c r="AA14" s="3167"/>
      <c r="AB14" s="3167"/>
      <c r="AC14" s="3167"/>
      <c r="AD14" s="3167"/>
      <c r="AE14" s="3167"/>
      <c r="AF14" s="3167"/>
      <c r="AG14" s="3167"/>
      <c r="AH14" s="3167"/>
      <c r="AI14" s="3167"/>
      <c r="AJ14" s="3167"/>
      <c r="AK14" s="3167"/>
      <c r="AL14" s="3167"/>
      <c r="AM14" s="3167"/>
      <c r="AN14" s="3167"/>
      <c r="AO14" s="3167"/>
      <c r="AP14" s="3186" t="s">
        <v>160</v>
      </c>
      <c r="AQ14" s="3167"/>
      <c r="AR14" s="3167"/>
      <c r="AS14" s="3167"/>
      <c r="AT14" s="3167"/>
      <c r="AU14" s="3167"/>
      <c r="AV14" s="3167"/>
      <c r="AW14" s="3167"/>
      <c r="AX14" s="3167"/>
      <c r="AY14" s="3167"/>
      <c r="AZ14" s="3167"/>
      <c r="BA14" s="3186" t="s">
        <v>171</v>
      </c>
      <c r="BB14" s="3167"/>
      <c r="BC14" s="3167"/>
      <c r="BD14" s="3167"/>
      <c r="BE14" s="3167"/>
      <c r="BF14" s="3167"/>
      <c r="BG14" s="3167"/>
      <c r="BK14" s="3167"/>
      <c r="BL14" s="3167"/>
      <c r="BM14" s="3167"/>
      <c r="BN14" s="3167"/>
      <c r="BO14" s="3167"/>
      <c r="BP14" s="3167"/>
      <c r="BQ14" s="3167"/>
      <c r="BR14" s="3167"/>
      <c r="BS14" s="3167"/>
      <c r="BT14" s="3167"/>
      <c r="BU14" s="3167"/>
      <c r="BV14" s="3167"/>
      <c r="BW14" s="3167"/>
      <c r="BX14" s="3167"/>
      <c r="BY14" s="3167"/>
      <c r="BZ14" s="3167" t="s">
        <v>172</v>
      </c>
      <c r="CA14" s="3167"/>
    </row>
    <row r="15" spans="1:147" x14ac:dyDescent="0.2">
      <c r="D15" s="3166" t="s">
        <v>167</v>
      </c>
      <c r="E15" s="3167"/>
      <c r="F15" s="3187" t="s">
        <v>126</v>
      </c>
      <c r="G15" s="3167"/>
      <c r="H15" s="3187" t="s">
        <v>128</v>
      </c>
      <c r="I15" s="3167"/>
      <c r="J15" s="3187" t="s">
        <v>130</v>
      </c>
      <c r="K15" s="3167"/>
      <c r="L15" s="3187" t="s">
        <v>132</v>
      </c>
      <c r="M15" s="3167"/>
      <c r="N15" s="3187" t="s">
        <v>134</v>
      </c>
      <c r="O15" s="3167"/>
      <c r="P15" s="3187" t="s">
        <v>136</v>
      </c>
      <c r="Q15" s="3167"/>
      <c r="R15" s="3187" t="s">
        <v>152</v>
      </c>
      <c r="S15" s="3167"/>
      <c r="T15" s="3187" t="s">
        <v>154</v>
      </c>
      <c r="U15" s="3167"/>
      <c r="V15" s="3187" t="s">
        <v>156</v>
      </c>
      <c r="W15" s="3167"/>
      <c r="X15" s="3187" t="s">
        <v>126</v>
      </c>
      <c r="Y15" s="3167"/>
      <c r="Z15" s="3187" t="s">
        <v>128</v>
      </c>
      <c r="AA15" s="3167"/>
      <c r="AB15" s="3187" t="s">
        <v>130</v>
      </c>
      <c r="AC15" s="3167"/>
      <c r="AD15" s="3187" t="s">
        <v>132</v>
      </c>
      <c r="AE15" s="3167"/>
      <c r="AF15" s="3187" t="s">
        <v>134</v>
      </c>
      <c r="AG15" s="3167"/>
      <c r="AH15" s="3187" t="s">
        <v>136</v>
      </c>
      <c r="AI15" s="3167"/>
      <c r="AJ15" s="3187" t="s">
        <v>152</v>
      </c>
      <c r="AK15" s="3167"/>
      <c r="AL15" s="3187" t="s">
        <v>154</v>
      </c>
      <c r="AM15" s="3167"/>
      <c r="AN15" s="3187" t="s">
        <v>156</v>
      </c>
      <c r="AO15" s="3167"/>
      <c r="AP15" s="3187" t="s">
        <v>126</v>
      </c>
      <c r="AQ15" s="3167"/>
      <c r="AR15" s="3187" t="s">
        <v>128</v>
      </c>
      <c r="AS15" s="3167"/>
      <c r="AT15" s="3187" t="s">
        <v>130</v>
      </c>
      <c r="AU15" s="3167"/>
      <c r="AV15" s="3187" t="s">
        <v>132</v>
      </c>
      <c r="AW15" s="3167"/>
      <c r="AX15" s="3187" t="s">
        <v>134</v>
      </c>
      <c r="AY15" s="3167"/>
      <c r="AZ15" s="3187" t="s">
        <v>136</v>
      </c>
      <c r="BA15" s="3167"/>
      <c r="BB15" s="3187" t="s">
        <v>152</v>
      </c>
      <c r="BC15" s="3167"/>
      <c r="BD15" s="3187" t="s">
        <v>154</v>
      </c>
      <c r="BE15" s="3167"/>
      <c r="BF15" s="3187" t="s">
        <v>156</v>
      </c>
      <c r="BG15" s="3167"/>
      <c r="BK15" s="3187" t="s">
        <v>173</v>
      </c>
      <c r="BL15" s="3167"/>
      <c r="BM15" s="3167"/>
      <c r="BN15" s="3167"/>
      <c r="BO15" s="3167"/>
      <c r="BP15" s="3167"/>
      <c r="BQ15" s="3187" t="s">
        <v>174</v>
      </c>
      <c r="BR15" s="3167"/>
      <c r="BS15" s="3167"/>
      <c r="BT15" s="3167"/>
      <c r="BU15" s="3167"/>
      <c r="BV15" s="3167"/>
      <c r="BW15" s="3167"/>
      <c r="BX15" t="s">
        <v>175</v>
      </c>
      <c r="BY15" t="s">
        <v>176</v>
      </c>
      <c r="BZ15" t="s">
        <v>175</v>
      </c>
      <c r="CA15" t="s">
        <v>176</v>
      </c>
      <c r="CF15" s="2891" t="str">
        <f ref="CF15" t="array">IF(COLUMNS($CF$16:CF16)&lt;=COUNTIF($CF$16:$DT$16,"?*"),INDEX($CF$4:$DT$4,1,SMALL(IF($CF$16:$DT$16&lt;&gt;"",COLUMN($CF$16:$DT$16)-COLUMN($CF16)+1),COLUMNS($CF$16:CF16))),"")</f>
        <v>AB</v>
      </c>
      <c r="CG15" s="2892" t="str">
        <f ref="CG15" t="array">IF(COLUMNS($CF$16:CG16)&lt;=COUNTIF($CF$16:$DT$16,"?*"),INDEX($CF$4:$DT$4,1,SMALL(IF($CF$16:$DT$16&lt;&gt;"",COLUMN($CF$16:$DT$16)-COLUMN($CF16)+1),COLUMNS($CF$16:CG16))),"")</f>
        <v>BP</v>
      </c>
      <c r="CH15" s="2893" t="str">
        <f ref="CH15" t="array">IF(COLUMNS($CF$16:CH16)&lt;=COUNTIF($CF$16:$DT$16,"?*"),INDEX($CF$4:$DT$4,1,SMALL(IF($CF$16:$DT$16&lt;&gt;"",COLUMN($CF$16:$DT$16)-COLUMN($CF16)+1),COLUMNS($CF$16:CH16))),"")</f>
        <v>CS</v>
      </c>
      <c r="CI15" s="2894" t="str">
        <f ref="CI15" t="array">IF(COLUMNS($CF$16:CI16)&lt;=COUNTIF($CF$16:$DT$16,"?*"),INDEX($CF$4:$DT$4,1,SMALL(IF($CF$16:$DT$16&lt;&gt;"",COLUMN($CF$16:$DT$16)-COLUMN($CF16)+1),COLUMNS($CF$16:CI16))),"")</f>
        <v>DG</v>
      </c>
      <c r="CJ15" s="2895" t="str">
        <f ref="CJ15" t="array">IF(COLUMNS($CF$16:CJ16)&lt;=COUNTIF($CF$16:$DT$16,"?*"),INDEX($CF$4:$DT$4,1,SMALL(IF($CF$16:$DT$16&lt;&gt;"",COLUMN($CF$16:$DT$16)-COLUMN($CF16)+1),COLUMNS($CF$16:CJ16))),"")</f>
        <v>HS</v>
      </c>
      <c r="CK15" s="2896" t="str">
        <f ref="CK15" t="array">IF(COLUMNS($CF$16:CK16)&lt;=COUNTIF($CF$16:$DT$16,"?*"),INDEX($CF$4:$DT$4,1,SMALL(IF($CF$16:$DT$16&lt;&gt;"",COLUMN($CF$16:$DT$16)-COLUMN($CF16)+1),COLUMNS($CF$16:CK16))),"")</f>
        <v>KR</v>
      </c>
      <c r="CL15" s="2897" t="str">
        <f ref="CL15" t="array">IF(COLUMNS($CF$16:CL16)&lt;=COUNTIF($CF$16:$DT$16,"?*"),INDEX($CF$4:$DT$4,1,SMALL(IF($CF$16:$DT$16&lt;&gt;"",COLUMN($CF$16:$DT$16)-COLUMN($CF16)+1),COLUMNS($CF$16:CL16))),"")</f>
        <v>MM</v>
      </c>
      <c r="CM15" s="2898" t="str">
        <f ref="CM15" t="array">IF(COLUMNS($CF$16:CM16)&lt;=COUNTIF($CF$16:$DT$16,"?*"),INDEX($CF$4:$DT$4,1,SMALL(IF($CF$16:$DT$16&lt;&gt;"",COLUMN($CF$16:$DT$16)-COLUMN($CF16)+1),COLUMNS($CF$16:CM16))),"")</f>
        <v>NM</v>
      </c>
      <c r="CN15" s="2899" t="str">
        <f ref="CN15" t="array">IF(COLUMNS($CF$16:CN16)&lt;=COUNTIF($CF$16:$DT$16,"?*"),INDEX($CF$4:$DT$4,1,SMALL(IF($CF$16:$DT$16&lt;&gt;"",COLUMN($CF$16:$DT$16)-COLUMN($CF16)+1),COLUMNS($CF$16:CN16))),"")</f>
        <v>LO</v>
      </c>
      <c r="CO15" s="2900" t="str">
        <f ref="CO15" t="array">IF(COLUMNS($CF$16:CO16)&lt;=COUNTIF($CF$16:$DT$16,"?*"),INDEX($CF$4:$DT$4,1,SMALL(IF($CF$16:$DT$16&lt;&gt;"",COLUMN($CF$16:$DT$16)-COLUMN($CF16)+1),COLUMNS($CF$16:CO16))),"")</f>
        <v>HD</v>
      </c>
      <c r="CP15" s="2901" t="str">
        <f ref="CP15" t="array">IF(COLUMNS($CF$16:CP16)&lt;=COUNTIF($CF$16:$DT$16,"?*"),INDEX($CF$4:$DT$4,1,SMALL(IF($CF$16:$DT$16&lt;&gt;"",COLUMN($CF$16:$DT$16)-COLUMN($CF16)+1),COLUMNS($CF$16:CP16))),"")</f>
        <v>DB</v>
      </c>
      <c r="CQ15" s="2902" t="str">
        <f ref="CQ15" t="array">IF(COLUMNS($CF$16:CQ16)&lt;=COUNTIF($CF$16:$DT$16,"?*"),INDEX($CF$4:$DT$4,1,SMALL(IF($CF$16:$DT$16&lt;&gt;"",COLUMN($CF$16:$DT$16)-COLUMN($CF16)+1),COLUMNS($CF$16:CQ16))),"")</f>
        <v>ME</v>
      </c>
      <c r="CR15" s="2903" t="str">
        <f ref="CR15" t="array">IF(COLUMNS($CF$16:CR16)&lt;=COUNTIF($CF$16:$DT$16,"?*"),INDEX($CF$4:$DT$4,1,SMALL(IF($CF$16:$DT$16&lt;&gt;"",COLUMN($CF$16:$DT$16)-COLUMN($CF16)+1),COLUMNS($CF$16:CR16))),"")</f>
        <v>RZ</v>
      </c>
      <c r="CS15" s="2904" t="str">
        <f ref="CS15" t="array">IF(COLUMNS($CF$16:CS16)&lt;=COUNTIF($CF$16:$DT$16,"?*"),INDEX($CF$4:$DT$4,1,SMALL(IF($CF$16:$DT$16&lt;&gt;"",COLUMN($CF$16:$DT$16)-COLUMN($CF16)+1),COLUMNS($CF$16:CS16))),"")</f>
        <v>FP</v>
      </c>
      <c r="CT15" s="2905" t="str">
        <f ref="CT15" t="array">IF(COLUMNS($CF$16:CT16)&lt;=COUNTIF($CF$16:$DT$16,"?*"),INDEX($CF$4:$DT$4,1,SMALL(IF($CF$16:$DT$16&lt;&gt;"",COLUMN($CF$16:$DT$16)-COLUMN($CF16)+1),COLUMNS($CF$16:CT16))),"")</f>
        <v>BA</v>
      </c>
      <c r="CU15" s="2906" t="str">
        <f ref="CU15" t="array">IF(COLUMNS($CF$16:CU16)&lt;=COUNTIF($CF$16:$DT$16,"?*"),INDEX($CF$4:$DT$4,1,SMALL(IF($CF$16:$DT$16&lt;&gt;"",COLUMN($CF$16:$DT$16)-COLUMN($CF16)+1),COLUMNS($CF$16:CU16))),"")</f>
        <v>SJ</v>
      </c>
      <c r="CV15" s="2907" t="str">
        <f ref="CV15" t="array">IF(COLUMNS($CF$16:CV16)&lt;=COUNTIF($CF$16:$DT$16,"?*"),INDEX($CF$4:$DT$4,1,SMALL(IF($CF$16:$DT$16&lt;&gt;"",COLUMN($CF$16:$DT$16)-COLUMN($CF16)+1),COLUMNS($CF$16:CV16))),"")</f>
        <v>BR</v>
      </c>
      <c r="CW15" s="2908" t="str">
        <f ref="CW15" t="array">IF(COLUMNS($CF$16:CW16)&lt;=COUNTIF($CF$16:$DT$16,"?*"),INDEX($CF$4:$DT$4,1,SMALL(IF($CF$16:$DT$16&lt;&gt;"",COLUMN($CF$16:$DT$16)-COLUMN($CF16)+1),COLUMNS($CF$16:CW16))),"")</f>
        <v>HJ</v>
      </c>
      <c r="CX15" s="2909" t="str">
        <f ref="CX15" t="array">IF(COLUMNS($CF$16:CX16)&lt;=COUNTIF($CF$16:$DT$16,"?*"),INDEX($CF$4:$DT$4,1,SMALL(IF($CF$16:$DT$16&lt;&gt;"",COLUMN($CF$16:$DT$16)-COLUMN($CF16)+1),COLUMNS($CF$16:CX16))),"")</f>
        <v>TM</v>
      </c>
      <c r="CY15" s="2910" t="str">
        <f ref="CY15" t="array">IF(COLUMNS($CF$16:CY16)&lt;=COUNTIF($CF$16:$DT$16,"?*"),INDEX($CF$4:$DT$4,1,SMALL(IF($CF$16:$DT$16&lt;&gt;"",COLUMN($CF$16:$DT$16)-COLUMN($CF16)+1),COLUMNS($CF$16:CY16))),"")</f>
        <v>I H</v>
      </c>
      <c r="CZ15" s="2911" t="str">
        <f ref="CZ15" t="array">IF(COLUMNS($CF$16:CZ16)&lt;=COUNTIF($CF$16:$DT$16,"?*"),INDEX($CF$4:$DT$4,1,SMALL(IF($CF$16:$DT$16&lt;&gt;"",COLUMN($CF$16:$DT$16)-COLUMN($CF16)+1),COLUMNS($CF$16:CZ16))),"")</f>
        <v>WC</v>
      </c>
      <c r="DA15" s="2912" t="str">
        <f ref="DA15" t="array">IF(COLUMNS($CF$16:DA16)&lt;=COUNTIF($CF$16:$DT$16,"?*"),INDEX($CF$4:$DT$4,1,SMALL(IF($CF$16:$DT$16&lt;&gt;"",COLUMN($CF$16:$DT$16)-COLUMN($CF16)+1),COLUMNS($CF$16:DA16))),"")</f>
        <v>PO</v>
      </c>
      <c r="DB15" s="2913" t="str">
        <f ref="DB15" t="array">IF(COLUMNS($CF$16:DB16)&lt;=COUNTIF($CF$16:$DT$16,"?*"),INDEX($CF$4:$DT$4,1,SMALL(IF($CF$16:$DT$16&lt;&gt;"",COLUMN($CF$16:$DT$16)-COLUMN($CF16)+1),COLUMNS($CF$16:DB16))),"")</f>
        <v>MF</v>
      </c>
      <c r="DC15" s="2914" t="str">
        <f ref="DC15" t="array">IF(COLUMNS($CF$16:DC16)&lt;=COUNTIF($CF$16:$DT$16,"?*"),INDEX($CF$4:$DT$4,1,SMALL(IF($CF$16:$DT$16&lt;&gt;"",COLUMN($CF$16:$DT$16)-COLUMN($CF16)+1),COLUMNS($CF$16:DC16))),"")</f>
        <v>MO</v>
      </c>
      <c r="DD15" s="2915" t="str">
        <f ref="DD15" t="array">IF(COLUMNS($CF$16:DD16)&lt;=COUNTIF($CF$16:$DT$16,"?*"),INDEX($CF$4:$DT$4,1,SMALL(IF($CF$16:$DT$16&lt;&gt;"",COLUMN($CF$16:$DT$16)-COLUMN($CF16)+1),COLUMNS($CF$16:DD16))),"")</f>
        <v>DP</v>
      </c>
      <c r="DE15" s="2916" t="str">
        <f ref="DE15" t="array">IF(COLUMNS($CF$16:DE16)&lt;=COUNTIF($CF$16:$DT$16,"?*"),INDEX($CF$4:$DT$4,1,SMALL(IF($CF$16:$DT$16&lt;&gt;"",COLUMN($CF$16:$DT$16)-COLUMN($CF16)+1),COLUMNS($CF$16:DE16))),"")</f>
        <v>ZT</v>
      </c>
      <c r="DF15" s="2917" t="str">
        <f ref="DF15" t="array">IF(COLUMNS($CF$16:DF16)&lt;=COUNTIF($CF$16:$DT$16,"?*"),INDEX($CF$4:$DT$4,1,SMALL(IF($CF$16:$DT$16&lt;&gt;"",COLUMN($CF$16:$DT$16)-COLUMN($CF16)+1),COLUMNS($CF$16:DF16))),"")</f>
        <v>KT</v>
      </c>
      <c r="DG15" s="2918" t="str">
        <f ref="DG15" t="array">IF(COLUMNS($CF$16:DG16)&lt;=COUNTIF($CF$16:$DT$16,"?*"),INDEX($CF$4:$DT$4,1,SMALL(IF($CF$16:$DT$16&lt;&gt;"",COLUMN($CF$16:$DT$16)-COLUMN($CF16)+1),COLUMNS($CF$16:DG16))),"")</f>
        <v>CV</v>
      </c>
      <c r="DH15" s="2919" t="str">
        <f ref="DH15" t="array">IF(COLUMNS($CF$16:DH16)&lt;=COUNTIF($CF$16:$DT$16,"?*"),INDEX($CF$4:$DT$4,1,SMALL(IF($CF$16:$DT$16&lt;&gt;"",COLUMN($CF$16:$DT$16)-COLUMN($CF16)+1),COLUMNS($CF$16:DH16))),"")</f>
        <v>MA</v>
      </c>
      <c r="DI15" s="2920" t="str">
        <f ref="DI15" t="array">IF(COLUMNS($CF$16:DI16)&lt;=COUNTIF($CF$16:$DT$16,"?*"),INDEX($CF$4:$DT$4,1,SMALL(IF($CF$16:$DT$16&lt;&gt;"",COLUMN($CF$16:$DT$16)-COLUMN($CF16)+1),COLUMNS($CF$16:DI16))),"")</f>
        <v>EC</v>
      </c>
      <c r="DJ15" s="2921" t="str">
        <f ref="DJ15" t="array">IF(COLUMNS($CF$16:DJ16)&lt;=COUNTIF($CF$16:$DT$16,"?*"),INDEX($CF$4:$DT$4,1,SMALL(IF($CF$16:$DT$16&lt;&gt;"",COLUMN($CF$16:$DT$16)-COLUMN($CF16)+1),COLUMNS($CF$16:DJ16))),"")</f>
        <v>PH</v>
      </c>
      <c r="DK15" s="2922" t="str">
        <f ref="DK15" t="array">IF(COLUMNS($CF$16:DK16)&lt;=COUNTIF($CF$16:$DT$16,"?*"),INDEX($CF$4:$DT$4,1,SMALL(IF($CF$16:$DT$16&lt;&gt;"",COLUMN($CF$16:$DT$16)-COLUMN($CF16)+1),COLUMNS($CF$16:DK16))),"")</f>
        <v>WN</v>
      </c>
      <c r="DL15" s="2923" t="str">
        <f ref="DL15" t="array">IF(COLUMNS($CF$16:DL16)&lt;=COUNTIF($CF$16:$DT$16,"?*"),INDEX($CF$4:$DT$4,1,SMALL(IF($CF$16:$DT$16&lt;&gt;"",COLUMN($CF$16:$DT$16)-COLUMN($CF16)+1),COLUMNS($CF$16:DL16))),"")</f>
        <v>TB</v>
      </c>
      <c r="DM15" s="2924" t="str">
        <f ref="DM15" t="array">IF(COLUMNS($CF$16:DM16)&lt;=COUNTIF($CF$16:$DT$16,"?*"),INDEX($CF$4:$DT$4,1,SMALL(IF($CF$16:$DT$16&lt;&gt;"",COLUMN($CF$16:$DT$16)-COLUMN($CF16)+1),COLUMNS($CF$16:DM16))),"")</f>
        <v>GD</v>
      </c>
      <c r="DN15" s="2925" t="str">
        <f ref="DN15" t="array">IF(COLUMNS($CF$16:DN16)&lt;=COUNTIF($CF$16:$DT$16,"?*"),INDEX($CF$4:$DT$4,1,SMALL(IF($CF$16:$DT$16&lt;&gt;"",COLUMN($CF$16:$DT$16)-COLUMN($CF16)+1),COLUMNS($CF$16:DN16))),"")</f>
        <v>TC</v>
      </c>
      <c r="DO15" s="2926" t="str">
        <f ref="DO15" t="array">IF(COLUMNS($CF$16:DO16)&lt;=COUNTIF($CF$16:$DT$16,"?*"),INDEX($CF$4:$DT$4,1,SMALL(IF($CF$16:$DT$16&lt;&gt;"",COLUMN($CF$16:$DT$16)-COLUMN($CF16)+1),COLUMNS($CF$16:DO16))),"")</f>
        <v>RR</v>
      </c>
      <c r="DP15" s="2927" t="str">
        <f ref="DP15" t="array">IF(COLUMNS($CF$16:DP16)&lt;=COUNTIF($CF$16:$DT$16,"?*"),INDEX($CF$4:$DT$4,1,SMALL(IF($CF$16:$DT$16&lt;&gt;"",COLUMN($CF$16:$DT$16)-COLUMN($CF16)+1),COLUMNS($CF$16:DP16))),"")</f>
        <v>HM</v>
      </c>
      <c r="DQ15" s="2928" t="str">
        <f ref="DQ15" t="array">IF(COLUMNS($CF$16:DQ16)&lt;=COUNTIF($CF$16:$DT$16,"?*"),INDEX($CF$4:$DT$4,1,SMALL(IF($CF$16:$DT$16&lt;&gt;"",COLUMN($CF$16:$DT$16)-COLUMN($CF16)+1),COLUMNS($CF$16:DQ16))),"")</f>
        <v>LW</v>
      </c>
      <c r="DR15" s="2929" t="str">
        <f ref="DR15" t="array">IF(COLUMNS($CF$16:DR16)&lt;=COUNTIF($CF$16:$DT$16,"?*"),INDEX($CF$4:$DT$4,1,SMALL(IF($CF$16:$DT$16&lt;&gt;"",COLUMN($CF$16:$DT$16)-COLUMN($CF16)+1),COLUMNS($CF$16:DR16))),"")</f>
        <v>LM</v>
      </c>
      <c r="DS15" s="2930" t="str">
        <f ref="DS15" t="array">IF(COLUMNS($CF$16:DS16)&lt;=COUNTIF($CF$16:$DT$16,"?*"),INDEX($CF$4:$DT$4,1,SMALL(IF($CF$16:$DT$16&lt;&gt;"",COLUMN($CF$16:$DT$16)-COLUMN($CF16)+1),COLUMNS($CF$16:DS16))),"")</f>
        <v>RP</v>
      </c>
      <c r="DT15" s="2931" t="str">
        <f ref="DT15" t="array">IF(COLUMNS($CF$16:DT16)&lt;=COUNTIF($CF$16:$DT$16,"?*"),INDEX($CF$4:$DT$4,1,SMALL(IF($CF$16:$DT$16&lt;&gt;"",COLUMN($CF$16:$DT$16)-COLUMN($CF16)+1),COLUMNS($CF$16:DT16))),"")</f>
        <v>RS</v>
      </c>
      <c r="DW15" s="3189" t="s">
        <v>202</v>
      </c>
      <c r="DX15" s="3167"/>
      <c r="DY15" s="3167"/>
      <c r="DZ15" s="3167"/>
      <c r="EA15" s="3167"/>
      <c r="EB15" s="3167"/>
      <c r="EC15" s="3189" t="s">
        <v>203</v>
      </c>
      <c r="ED15" s="3167"/>
      <c r="EE15" s="3167"/>
      <c r="EF15" s="3167"/>
      <c r="EG15" s="3167"/>
      <c r="EH15" s="3167"/>
      <c r="EI15" s="3167"/>
    </row>
    <row r="16" spans="1:147" x14ac:dyDescent="0.2">
      <c r="A16" t="s">
        <v>165</v>
      </c>
      <c r="B16" s="3166" t="s">
        <v>166</v>
      </c>
      <c r="C16" s="3167"/>
      <c r="D16" t="s">
        <v>168</v>
      </c>
      <c r="E16" t="s">
        <v>169</v>
      </c>
      <c r="F16" s="3188"/>
      <c r="G16" s="3167"/>
      <c r="H16" s="3188"/>
      <c r="I16" s="3167"/>
      <c r="J16" s="3188"/>
      <c r="K16" s="3167"/>
      <c r="L16" s="3188"/>
      <c r="M16" s="3167"/>
      <c r="N16" s="3188"/>
      <c r="O16" s="3167"/>
      <c r="P16" s="3188"/>
      <c r="Q16" s="3167"/>
      <c r="R16" s="3188"/>
      <c r="S16" s="3167"/>
      <c r="T16" s="3188"/>
      <c r="U16" s="3167"/>
      <c r="V16" s="3188"/>
      <c r="W16" s="3167"/>
      <c r="X16" s="3188"/>
      <c r="Y16" s="3167"/>
      <c r="Z16" s="3188"/>
      <c r="AA16" s="3167"/>
      <c r="AB16" s="3188"/>
      <c r="AC16" s="3167"/>
      <c r="AD16" s="3188"/>
      <c r="AE16" s="3167"/>
      <c r="AF16" s="3188"/>
      <c r="AG16" s="3167"/>
      <c r="AH16" s="3188"/>
      <c r="AI16" s="3167"/>
      <c r="AJ16" s="3188"/>
      <c r="AK16" s="3167"/>
      <c r="AL16" s="3188"/>
      <c r="AM16" s="3167"/>
      <c r="AN16" s="3188"/>
      <c r="AO16" s="3167"/>
      <c r="AP16" s="3188"/>
      <c r="AQ16" s="3167"/>
      <c r="AR16" s="3188"/>
      <c r="AS16" s="3167"/>
      <c r="AT16" s="3188"/>
      <c r="AU16" s="3167"/>
      <c r="AV16" s="3188"/>
      <c r="AW16" s="3167"/>
      <c r="AX16" s="3188"/>
      <c r="AY16" s="3167"/>
      <c r="AZ16" s="3188"/>
      <c r="BA16" s="3167"/>
      <c r="BB16" s="3188"/>
      <c r="BC16" s="3167"/>
      <c r="BD16" s="3188"/>
      <c r="BE16" s="3167"/>
      <c r="BF16" s="3188"/>
      <c r="BG16" s="3167"/>
      <c r="BH16" s="2525" t="s">
        <v>177</v>
      </c>
      <c r="BI16" s="2530" t="s">
        <v>169</v>
      </c>
      <c r="BJ16" s="2535" t="s">
        <v>117</v>
      </c>
      <c r="BX16" s="2540" t="s">
        <v>178</v>
      </c>
      <c r="BY16" s="2545" t="s">
        <v>178</v>
      </c>
      <c r="BZ16" s="2550" t="s">
        <v>63</v>
      </c>
      <c r="CA16" s="2555" t="s">
        <v>63</v>
      </c>
      <c r="CF16" s="2686" t="str">
        <f ref="CF16:DT16" si="2" t="shared">IF(CF2=$BX$2,CF$4,"")</f>
        <v>AB</v>
      </c>
      <c r="CG16" s="2687" t="str">
        <f si="2" t="shared"/>
        <v>BP</v>
      </c>
      <c r="CH16" s="2688" t="str">
        <f si="2" t="shared"/>
        <v>CS</v>
      </c>
      <c r="CI16" s="2689" t="str">
        <f si="2" t="shared"/>
        <v>DG</v>
      </c>
      <c r="CJ16" s="2690" t="str">
        <f si="2" t="shared"/>
        <v>HS</v>
      </c>
      <c r="CK16" s="2691" t="str">
        <f si="2" t="shared"/>
        <v>KR</v>
      </c>
      <c r="CL16" s="2692" t="str">
        <f si="2" t="shared"/>
        <v>MM</v>
      </c>
      <c r="CM16" s="2693" t="str">
        <f si="2" t="shared"/>
        <v>NM</v>
      </c>
      <c r="CN16" s="2694" t="str">
        <f si="2" t="shared"/>
        <v>LO</v>
      </c>
      <c r="CO16" s="2695" t="str">
        <f si="2" t="shared"/>
        <v>HD</v>
      </c>
      <c r="CP16" s="2696" t="str">
        <f si="2" t="shared"/>
        <v>DB</v>
      </c>
      <c r="CQ16" s="2697" t="str">
        <f si="2" t="shared"/>
        <v>ME</v>
      </c>
      <c r="CR16" s="2698" t="str">
        <f si="2" t="shared"/>
        <v>RZ</v>
      </c>
      <c r="CS16" s="2699" t="str">
        <f si="2" t="shared"/>
        <v>FP</v>
      </c>
      <c r="CT16" s="2700" t="str">
        <f si="2" t="shared"/>
        <v>BA</v>
      </c>
      <c r="CU16" s="2701" t="str">
        <f si="2" t="shared"/>
        <v>SJ</v>
      </c>
      <c r="CV16" s="2702" t="str">
        <f si="2" t="shared"/>
        <v>BR</v>
      </c>
      <c r="CW16" s="2703" t="str">
        <f si="2" t="shared"/>
        <v>HJ</v>
      </c>
      <c r="CX16" s="2704" t="str">
        <f si="2" t="shared"/>
        <v>TM</v>
      </c>
      <c r="CY16" s="2705" t="str">
        <f si="2" t="shared"/>
        <v>I H</v>
      </c>
      <c r="CZ16" s="2706" t="str">
        <f si="2" t="shared"/>
        <v>WC</v>
      </c>
      <c r="DA16" s="2707" t="str">
        <f si="2" t="shared"/>
        <v>PO</v>
      </c>
      <c r="DB16" s="2708" t="str">
        <f si="2" t="shared"/>
        <v>MF</v>
      </c>
      <c r="DC16" s="2709" t="str">
        <f si="2" t="shared"/>
        <v>MO</v>
      </c>
      <c r="DD16" s="2710" t="str">
        <f si="2" t="shared"/>
        <v>DP</v>
      </c>
      <c r="DE16" s="2711" t="str">
        <f si="2" t="shared"/>
        <v>ZT</v>
      </c>
      <c r="DF16" s="2712" t="str">
        <f si="2" t="shared"/>
        <v>KT</v>
      </c>
      <c r="DG16" s="2713" t="str">
        <f si="2" t="shared"/>
        <v>CV</v>
      </c>
      <c r="DH16" s="2714" t="str">
        <f si="2" t="shared"/>
        <v>MA</v>
      </c>
      <c r="DI16" s="2715" t="str">
        <f si="2" t="shared"/>
        <v>EC</v>
      </c>
      <c r="DJ16" s="2716" t="str">
        <f si="2" t="shared"/>
        <v>PH</v>
      </c>
      <c r="DK16" s="2717" t="str">
        <f si="2" t="shared"/>
        <v>WN</v>
      </c>
      <c r="DL16" s="2718" t="str">
        <f si="2" t="shared"/>
        <v>TB</v>
      </c>
      <c r="DM16" s="2719" t="str">
        <f si="2" t="shared"/>
        <v>GD</v>
      </c>
      <c r="DN16" s="2720" t="str">
        <f si="2" t="shared"/>
        <v>TC</v>
      </c>
      <c r="DO16" s="2721" t="str">
        <f si="2" t="shared"/>
        <v>RR</v>
      </c>
      <c r="DP16" s="2722" t="str">
        <f si="2" t="shared"/>
        <v>HM</v>
      </c>
      <c r="DQ16" s="2723" t="str">
        <f si="2" t="shared"/>
        <v>LW</v>
      </c>
      <c r="DR16" s="2724" t="str">
        <f si="2" t="shared"/>
        <v>LM</v>
      </c>
      <c r="DS16" s="2725" t="str">
        <f si="2" t="shared"/>
        <v>RP</v>
      </c>
      <c r="DT16" s="2726" t="str">
        <f si="2" t="shared"/>
        <v>RS</v>
      </c>
      <c r="DW16" s="2932">
        <v>1</v>
      </c>
      <c r="DX16" s="2933">
        <v>2</v>
      </c>
      <c r="DY16" s="2934">
        <v>3</v>
      </c>
      <c r="DZ16" s="2935">
        <v>4</v>
      </c>
      <c r="EA16" s="2936">
        <v>5</v>
      </c>
      <c r="EB16" s="2937">
        <v>6</v>
      </c>
      <c r="EC16" s="2938">
        <v>1</v>
      </c>
      <c r="ED16" s="2939">
        <v>2</v>
      </c>
      <c r="EE16" s="2940">
        <v>3</v>
      </c>
      <c r="EF16" s="2941">
        <v>4</v>
      </c>
      <c r="EG16" s="2942">
        <v>5</v>
      </c>
      <c r="EH16" s="2943">
        <v>6</v>
      </c>
      <c r="EI16" s="2944">
        <v>7</v>
      </c>
      <c r="EM16" s="2997" t="s">
        <v>204</v>
      </c>
      <c r="EN16" s="2998" t="s">
        <v>205</v>
      </c>
      <c r="EO16" s="3040" t="s">
        <v>206</v>
      </c>
      <c r="EP16" s="3082" t="s">
        <v>207</v>
      </c>
      <c r="EQ16" s="3124" t="s">
        <v>117</v>
      </c>
    </row>
    <row r="17" spans="1:147" x14ac:dyDescent="0.2">
      <c r="A17" s="2405" t="s">
        <v>88</v>
      </c>
      <c r="B17" s="2406" t="s">
        <v>122</v>
      </c>
      <c r="C17" s="2407" t="s">
        <v>1</v>
      </c>
      <c r="D17">
        <f>VLOOKUP($B17,InputQuantities!$B$15:$R$18,10,FALSE)</f>
        <v>96.428571428571416</v>
      </c>
      <c r="E17">
        <f>VLOOKUP($B17,InputQuantities!$B$15:$R$18,3,FALSE)</f>
        <v>2</v>
      </c>
      <c r="F17">
        <f ca="1">IF(G17&lt;&gt;"X",,G17)</f>
        <v>0</v>
      </c>
      <c r="G17" s="2417">
        <f ca="1">IF(Week3!G17&lt;&gt;"X",IF(ISREF(INDIRECT("MonitoringWeek3!A1")),INDIRECT("MonitoringWeek3!G17")+INDIRECT("MonitoringWeek3!F17"),INDIRECT("Week3!G17")+INDIRECT("Week3!F17")),"X")</f>
        <v>0</v>
      </c>
      <c r="H17">
        <f ca="1">IF(I17&lt;&gt;"X",,I17)</f>
        <v>0</v>
      </c>
      <c r="I17" s="2418">
        <f ca="1">IF(Week3!I17&lt;&gt;"X",IF(ISREF(INDIRECT("MonitoringWeek3!A1")),INDIRECT("MonitoringWeek3!I17")+INDIRECT("MonitoringWeek3!H17"),INDIRECT("Week3!I17")+INDIRECT("Week3!H17")),"X")</f>
        <v>0</v>
      </c>
      <c r="J17">
        <f ca="1">IF(K17&lt;&gt;"X",,K17)</f>
        <v>0</v>
      </c>
      <c r="K17" s="2419">
        <f ca="1">IF(Week3!K17&lt;&gt;"X",IF(ISREF(INDIRECT("MonitoringWeek3!A1")),INDIRECT("MonitoringWeek3!K17")+INDIRECT("MonitoringWeek3!J17"),INDIRECT("Week3!K17")+INDIRECT("Week3!J17")),"X")</f>
        <v>0</v>
      </c>
      <c r="L17">
        <f ca="1">IF(M17&lt;&gt;"X",,M17)</f>
        <v>0</v>
      </c>
      <c r="M17" s="2420">
        <f ca="1">IF(Week3!M17&lt;&gt;"X",IF(ISREF(INDIRECT("MonitoringWeek3!A1")),INDIRECT("MonitoringWeek3!M17")+INDIRECT("MonitoringWeek3!L17"),INDIRECT("Week3!M17")+INDIRECT("Week3!L17")),"X")</f>
        <v>0</v>
      </c>
      <c r="N17">
        <f ca="1">IF(O17&lt;&gt;"X",,O17)</f>
        <v>0</v>
      </c>
      <c r="O17" s="2421">
        <f ca="1">IF(Week3!O17&lt;&gt;"X",IF(ISREF(INDIRECT("MonitoringWeek3!A1")),INDIRECT("MonitoringWeek3!O17")+INDIRECT("MonitoringWeek3!N17"),INDIRECT("Week3!O17")+INDIRECT("Week3!N17")),"X")</f>
        <v>0</v>
      </c>
      <c r="P17">
        <f ca="1">IF(Q17&lt;&gt;"X",,Q17)</f>
        <v>0</v>
      </c>
      <c r="Q17" s="2422">
        <f ca="1">IF(Week3!Q17&lt;&gt;"X",IF(ISREF(INDIRECT("MonitoringWeek3!A1")),INDIRECT("MonitoringWeek3!Q17")+INDIRECT("MonitoringWeek3!P17"),INDIRECT("Week3!Q17")+INDIRECT("Week3!P17")),"X")</f>
        <v>0</v>
      </c>
      <c r="R17">
        <f ca="1">IF(S17&lt;&gt;"X",,S17)</f>
        <v>0</v>
      </c>
      <c r="S17" s="2423">
        <f ca="1">IF(Week3!S17&lt;&gt;"X",IF(ISREF(INDIRECT("MonitoringWeek3!A1")),INDIRECT("MonitoringWeek3!S17")+INDIRECT("MonitoringWeek3!R17"),INDIRECT("Week3!S17")+INDIRECT("Week3!R17")),"X")</f>
        <v>0</v>
      </c>
      <c r="T17">
        <f ca="1">IF(U17&lt;&gt;"X",,U17)</f>
        <v>0</v>
      </c>
      <c r="U17" s="2424">
        <f ca="1">IF(Week3!U17&lt;&gt;"X",IF(ISREF(INDIRECT("MonitoringWeek3!A1")),INDIRECT("MonitoringWeek3!U17")+INDIRECT("MonitoringWeek3!T17"),INDIRECT("Week3!U17")+INDIRECT("Week3!T17")),"X")</f>
        <v>0</v>
      </c>
      <c r="V17">
        <f ca="1">IF(W17&lt;&gt;"X",,W17)</f>
        <v>0</v>
      </c>
      <c r="W17" s="2425">
        <f ca="1">IF(Week3!W17&lt;&gt;"X",IF(ISREF(INDIRECT("MonitoringWeek3!A1")),INDIRECT("MonitoringWeek3!W17")+INDIRECT("MonitoringWeek3!V17"),INDIRECT("Week3!W17")+INDIRECT("Week3!V17")),"X")</f>
        <v>0</v>
      </c>
      <c r="X17">
        <f ca="1">IF(Y17&lt;&gt;"X",,Y17)</f>
        <v>0</v>
      </c>
      <c r="Y17" s="2426">
        <f ca="1">IF(Week3!Y17&lt;&gt;"X",IF(ISREF(INDIRECT("MonitoringWeek3!A1")),INDIRECT("MonitoringWeek3!Y17")+INDIRECT("MonitoringWeek3!X17"),INDIRECT("Week3!Y17")+INDIRECT("Week3!X17")),"X")</f>
        <v>-5</v>
      </c>
      <c r="Z17">
        <f ca="1">IF(AA17&lt;&gt;"X",,AA17)</f>
        <v>0</v>
      </c>
      <c r="AA17" s="2427">
        <f ca="1">IF(Week3!AA17&lt;&gt;"X",IF(ISREF(INDIRECT("MonitoringWeek3!A1")),INDIRECT("MonitoringWeek3!AA17")+INDIRECT("MonitoringWeek3!Z17"),INDIRECT("Week3!AA17")+INDIRECT("Week3!Z17")),"X")</f>
        <v>-5</v>
      </c>
      <c r="AB17">
        <f ca="1">IF(AC17&lt;&gt;"X",,AC17)</f>
        <v>0</v>
      </c>
      <c r="AC17" s="2428">
        <f ca="1">IF(Week3!AC17&lt;&gt;"X",IF(ISREF(INDIRECT("MonitoringWeek3!A1")),INDIRECT("MonitoringWeek3!AC17")+INDIRECT("MonitoringWeek3!AB17"),INDIRECT("Week3!AC17")+INDIRECT("Week3!AB17")),"X")</f>
        <v>-5</v>
      </c>
      <c r="AD17">
        <f ca="1">IF(AE17&lt;&gt;"X",,AE17)</f>
        <v>0</v>
      </c>
      <c r="AE17" s="2429">
        <f ca="1">IF(Week3!AE17&lt;&gt;"X",IF(ISREF(INDIRECT("MonitoringWeek3!A1")),INDIRECT("MonitoringWeek3!AE17")+INDIRECT("MonitoringWeek3!AD17"),INDIRECT("Week3!AE17")+INDIRECT("Week3!AD17")),"X")</f>
        <v>-5</v>
      </c>
      <c r="AF17">
        <f ca="1">IF(AG17&lt;&gt;"X",,AG17)</f>
        <v>0</v>
      </c>
      <c r="AG17" s="2430">
        <f ca="1">IF(Week3!AG17&lt;&gt;"X",IF(ISREF(INDIRECT("MonitoringWeek3!A1")),INDIRECT("MonitoringWeek3!AG17")+INDIRECT("MonitoringWeek3!AF17"),INDIRECT("Week3!AG17")+INDIRECT("Week3!AF17")),"X")</f>
        <v>-5</v>
      </c>
      <c r="AH17">
        <f ca="1">IF(AI17&lt;&gt;"X",,AI17)</f>
        <v>0</v>
      </c>
      <c r="AI17" s="2431">
        <f ca="1">IF(Week3!AI17&lt;&gt;"X",IF(ISREF(INDIRECT("MonitoringWeek3!A1")),INDIRECT("MonitoringWeek3!AI17")+INDIRECT("MonitoringWeek3!AH17"),INDIRECT("Week3!AI17")+INDIRECT("Week3!AH17")),"X")</f>
        <v>-5</v>
      </c>
      <c r="AJ17">
        <f ca="1">IF(AK17&lt;&gt;"X",,AK17)</f>
        <v>0</v>
      </c>
      <c r="AK17" s="2432">
        <f ca="1">IF(Week3!AK17&lt;&gt;"X",IF(ISREF(INDIRECT("MonitoringWeek3!A1")),INDIRECT("MonitoringWeek3!AK17")+INDIRECT("MonitoringWeek3!AJ17"),INDIRECT("Week3!AK17")+INDIRECT("Week3!AJ17")),"X")</f>
        <v>-5</v>
      </c>
      <c r="AL17">
        <f ca="1">IF(AM17&lt;&gt;"X",,AM17)</f>
        <v>0</v>
      </c>
      <c r="AM17" s="2433">
        <f ca="1">IF(Week3!AM17&lt;&gt;"X",IF(ISREF(INDIRECT("MonitoringWeek3!A1")),INDIRECT("MonitoringWeek3!AM17")+INDIRECT("MonitoringWeek3!AL17"),INDIRECT("Week3!AM17")+INDIRECT("Week3!AL17")),"X")</f>
        <v>-5</v>
      </c>
      <c r="AN17">
        <f ca="1">IF(AO17&lt;&gt;"X",,AO17)</f>
        <v>0</v>
      </c>
      <c r="AO17" s="2434">
        <f ca="1">IF(Week3!AO17&lt;&gt;"X",IF(ISREF(INDIRECT("MonitoringWeek3!A1")),INDIRECT("MonitoringWeek3!AO17")+INDIRECT("MonitoringWeek3!AN17"),INDIRECT("Week3!AO17")+INDIRECT("Week3!AN17")),"X")</f>
        <v>-5</v>
      </c>
      <c r="AP17">
        <f ca="1">IF(AQ17&lt;&gt;"X",,AQ17)</f>
        <v>0</v>
      </c>
      <c r="AQ17" s="2435">
        <f ca="1">IF(Week3!AQ17&lt;&gt;"X",IF(ISREF(INDIRECT("MonitoringWeek3!A1")),INDIRECT("MonitoringWeek3!AQ17")+INDIRECT("MonitoringWeek3!AP17"),INDIRECT("Week3!AQ17")+INDIRECT("Week3!AP17")),"X")</f>
        <v>-5</v>
      </c>
      <c r="AR17">
        <f ca="1">IF(AS17&lt;&gt;"X",,AS17)</f>
        <v>0</v>
      </c>
      <c r="AS17" s="2436">
        <f ca="1">IF(Week3!AS17&lt;&gt;"X",IF(ISREF(INDIRECT("MonitoringWeek3!A1")),INDIRECT("MonitoringWeek3!AS17")+INDIRECT("MonitoringWeek3!AR17"),INDIRECT("Week3!AS17")+INDIRECT("Week3!AR17")),"X")</f>
        <v>-5</v>
      </c>
      <c r="AT17">
        <f ca="1">IF(AU17&lt;&gt;"X",,AU17)</f>
        <v>0</v>
      </c>
      <c r="AU17" s="2437">
        <f ca="1">IF(Week3!AU17&lt;&gt;"X",IF(ISREF(INDIRECT("MonitoringWeek3!A1")),INDIRECT("MonitoringWeek3!AU17")+INDIRECT("MonitoringWeek3!AT17"),INDIRECT("Week3!AU17")+INDIRECT("Week3!AT17")),"X")</f>
        <v>-5</v>
      </c>
      <c r="AV17">
        <f ca="1">IF(AW17&lt;&gt;"X",,AW17)</f>
        <v>0</v>
      </c>
      <c r="AW17" s="2438">
        <f ca="1">IF(Week3!AW17&lt;&gt;"X",IF(ISREF(INDIRECT("MonitoringWeek3!A1")),INDIRECT("MonitoringWeek3!AW17")+INDIRECT("MonitoringWeek3!AV17"),INDIRECT("Week3!AW17")+INDIRECT("Week3!AV17")),"X")</f>
        <v>-5</v>
      </c>
      <c r="AX17">
        <f ca="1">IF(AY17&lt;&gt;"X",,AY17)</f>
        <v>0</v>
      </c>
      <c r="AY17" s="2439">
        <f ca="1">IF(Week3!AY17&lt;&gt;"X",IF(ISREF(INDIRECT("MonitoringWeek3!A1")),INDIRECT("MonitoringWeek3!AY17")+INDIRECT("MonitoringWeek3!AX17"),INDIRECT("Week3!AY17")+INDIRECT("Week3!AX17")),"X")</f>
        <v>-5</v>
      </c>
      <c r="AZ17">
        <f ca="1">IF(BA17&lt;&gt;"X",,BA17)</f>
        <v>0</v>
      </c>
      <c r="BA17" s="2440">
        <f ca="1">IF(Week3!BA17&lt;&gt;"X",IF(ISREF(INDIRECT("MonitoringWeek3!A1")),INDIRECT("MonitoringWeek3!BA17")+INDIRECT("MonitoringWeek3!AZ17"),INDIRECT("Week3!BA17")+INDIRECT("Week3!AZ17")),"X")</f>
        <v>-5</v>
      </c>
      <c r="BB17">
        <f ca="1">IF(BC17&lt;&gt;"X",,BC17)</f>
        <v>0</v>
      </c>
      <c r="BC17" s="2441">
        <f ca="1">IF(Week3!BC17&lt;&gt;"X",IF(ISREF(INDIRECT("MonitoringWeek3!A1")),INDIRECT("MonitoringWeek3!BC17")+INDIRECT("MonitoringWeek3!BB17"),INDIRECT("Week3!BC17")+INDIRECT("Week3!BB17")),"X")</f>
        <v>-5</v>
      </c>
      <c r="BD17">
        <f ca="1">IF(BE17&lt;&gt;"X",,BE17)</f>
        <v>0</v>
      </c>
      <c r="BE17" s="2442">
        <f ca="1">IF(Week3!BE17&lt;&gt;"X",IF(ISREF(INDIRECT("MonitoringWeek3!A1")),INDIRECT("MonitoringWeek3!BE17")+INDIRECT("MonitoringWeek3!BD17"),INDIRECT("Week3!BE17")+INDIRECT("Week3!BD17")),"X")</f>
        <v>-5</v>
      </c>
      <c r="BF17">
        <f ca="1">IF(BG17&lt;&gt;"X",,BG17)</f>
        <v>0</v>
      </c>
      <c r="BG17" s="2443">
        <f ca="1">IF(Week3!BG17&lt;&gt;"X",IF(ISREF(INDIRECT("MonitoringWeek3!A1")),INDIRECT("MonitoringWeek3!BG17")+INDIRECT("MonitoringWeek3!BF17"),INDIRECT("Week3!BG17")+INDIRECT("Week3!BF17")),"X")</f>
        <v>-5</v>
      </c>
      <c r="BH17" s="2526">
        <f ca="1">SUMIF(F17:BG17,"&gt;0",F17:BG17)</f>
        <v>0</v>
      </c>
      <c r="BI17" s="2531">
        <f ca="1">ROUNDUP(BJ17/CC$4/E17,0)*E17</f>
        <v>0</v>
      </c>
      <c r="BJ17" s="2536">
        <f ca="1">BH17/D17*E17*CC$4</f>
        <v>0</v>
      </c>
      <c r="BX17" s="2541">
        <f ca="1">IF(BH17&gt;D17,D17,BH17)</f>
        <v>0</v>
      </c>
      <c r="BY17" s="2546">
        <f ca="1">IF(BH17&gt;D17,BH17-BX17,0)</f>
        <v>0</v>
      </c>
      <c r="BZ17" s="2551">
        <f>COUNTIF(BK17:BP17,"?*")</f>
        <v>0</v>
      </c>
      <c r="CA17" s="2556">
        <f>COUNTIF(BQ17:BW17,"?*")</f>
        <v>0</v>
      </c>
      <c r="CF17" s="2727">
        <f ca="1">SUM(IFERROR(INDIRECT(ADDRESS(ROW(),COLUMN($DV17)+MATCH(CF$16,BK17:BP17,0),1,1),TRUE),0),IFERROR(INDIRECT(ADDRESS(ROW(),COLUMN($DV17)+MATCH(CF$16,BQ17:BW17,0)+6,1,1),TRUE),0))</f>
        <v>0</v>
      </c>
      <c r="CG17" s="2728">
        <f ca="1">SUM(IFERROR(INDIRECT(ADDRESS(ROW(),COLUMN($DV17)+MATCH(CG$16,BK17:BP17,0),1,1),TRUE),0),IFERROR(INDIRECT(ADDRESS(ROW(),COLUMN($DV17)+MATCH(CG$16,BQ17:BW17,0)+6,1,1),TRUE),0))</f>
        <v>0</v>
      </c>
      <c r="CH17" s="2729">
        <f ca="1">SUM(IFERROR(INDIRECT(ADDRESS(ROW(),COLUMN($DV17)+MATCH(CH$16,BK17:BP17,0),1,1),TRUE),0),IFERROR(INDIRECT(ADDRESS(ROW(),COLUMN($DV17)+MATCH(CH$16,BQ17:BW17,0)+6,1,1),TRUE),0))</f>
        <v>0</v>
      </c>
      <c r="CI17" s="2730">
        <f ca="1">SUM(IFERROR(INDIRECT(ADDRESS(ROW(),COLUMN($DV17)+MATCH(CI$16,BK17:BP17,0),1,1),TRUE),0),IFERROR(INDIRECT(ADDRESS(ROW(),COLUMN($DV17)+MATCH(CI$16,BQ17:BW17,0)+6,1,1),TRUE),0))</f>
        <v>0</v>
      </c>
      <c r="CJ17" s="2731">
        <f ca="1">SUM(IFERROR(INDIRECT(ADDRESS(ROW(),COLUMN($DV17)+MATCH(CJ$16,BK17:BP17,0),1,1),TRUE),0),IFERROR(INDIRECT(ADDRESS(ROW(),COLUMN($DV17)+MATCH(CJ$16,BQ17:BW17,0)+6,1,1),TRUE),0))</f>
        <v>0</v>
      </c>
      <c r="CK17" s="2732">
        <f ca="1">SUM(IFERROR(INDIRECT(ADDRESS(ROW(),COLUMN($DV17)+MATCH(CK$16,BK17:BP17,0),1,1),TRUE),0),IFERROR(INDIRECT(ADDRESS(ROW(),COLUMN($DV17)+MATCH(CK$16,BQ17:BW17,0)+6,1,1),TRUE),0))</f>
        <v>0</v>
      </c>
      <c r="CL17" s="2733">
        <f ca="1">SUM(IFERROR(INDIRECT(ADDRESS(ROW(),COLUMN($DV17)+MATCH(CL$16,BK17:BP17,0),1,1),TRUE),0),IFERROR(INDIRECT(ADDRESS(ROW(),COLUMN($DV17)+MATCH(CL$16,BQ17:BW17,0)+6,1,1),TRUE),0))</f>
        <v>0</v>
      </c>
      <c r="CM17" s="2734">
        <f ca="1">SUM(IFERROR(INDIRECT(ADDRESS(ROW(),COLUMN($DV17)+MATCH(CM$16,BK17:BP17,0),1,1),TRUE),0),IFERROR(INDIRECT(ADDRESS(ROW(),COLUMN($DV17)+MATCH(CM$16,BQ17:BW17,0)+6,1,1),TRUE),0))</f>
        <v>0</v>
      </c>
      <c r="CN17" s="2735">
        <f ca="1">SUM(IFERROR(INDIRECT(ADDRESS(ROW(),COLUMN($DV17)+MATCH(CN$16,BK17:BP17,0),1,1),TRUE),0),IFERROR(INDIRECT(ADDRESS(ROW(),COLUMN($DV17)+MATCH(CN$16,BQ17:BW17,0)+6,1,1),TRUE),0))</f>
        <v>0</v>
      </c>
      <c r="CO17" s="2736">
        <f ca="1">SUM(IFERROR(INDIRECT(ADDRESS(ROW(),COLUMN($DV17)+MATCH(CO$16,BK17:BP17,0),1,1),TRUE),0),IFERROR(INDIRECT(ADDRESS(ROW(),COLUMN($DV17)+MATCH(CO$16,BQ17:BW17,0)+6,1,1),TRUE),0))</f>
        <v>0</v>
      </c>
      <c r="CP17" s="2737">
        <f ca="1">SUM(IFERROR(INDIRECT(ADDRESS(ROW(),COLUMN($DV17)+MATCH(CP$16,BK17:BP17,0),1,1),TRUE),0),IFERROR(INDIRECT(ADDRESS(ROW(),COLUMN($DV17)+MATCH(CP$16,BQ17:BW17,0)+6,1,1),TRUE),0))</f>
        <v>0</v>
      </c>
      <c r="CQ17" s="2738">
        <f ca="1">SUM(IFERROR(INDIRECT(ADDRESS(ROW(),COLUMN($DV17)+MATCH(CQ$16,BK17:BP17,0),1,1),TRUE),0),IFERROR(INDIRECT(ADDRESS(ROW(),COLUMN($DV17)+MATCH(CQ$16,BQ17:BW17,0)+6,1,1),TRUE),0))</f>
        <v>0</v>
      </c>
      <c r="CR17" s="2739">
        <f ca="1">SUM(IFERROR(INDIRECT(ADDRESS(ROW(),COLUMN($DV17)+MATCH(CR$16,BK17:BP17,0),1,1),TRUE),0),IFERROR(INDIRECT(ADDRESS(ROW(),COLUMN($DV17)+MATCH(CR$16,BQ17:BW17,0)+6,1,1),TRUE),0))</f>
        <v>0</v>
      </c>
      <c r="CS17" s="2740">
        <f ca="1">SUM(IFERROR(INDIRECT(ADDRESS(ROW(),COLUMN($DV17)+MATCH(CS$16,BK17:BP17,0),1,1),TRUE),0),IFERROR(INDIRECT(ADDRESS(ROW(),COLUMN($DV17)+MATCH(CS$16,BQ17:BW17,0)+6,1,1),TRUE),0))</f>
        <v>0</v>
      </c>
      <c r="CT17" s="2741">
        <f ca="1">SUM(IFERROR(INDIRECT(ADDRESS(ROW(),COLUMN($DV17)+MATCH(CT$16,BK17:BP17,0),1,1),TRUE),0),IFERROR(INDIRECT(ADDRESS(ROW(),COLUMN($DV17)+MATCH(CT$16,BQ17:BW17,0)+6,1,1),TRUE),0))</f>
        <v>0</v>
      </c>
      <c r="CU17" s="2742">
        <f ca="1">SUM(IFERROR(INDIRECT(ADDRESS(ROW(),COLUMN($DV17)+MATCH(CU$16,BK17:BP17,0),1,1),TRUE),0),IFERROR(INDIRECT(ADDRESS(ROW(),COLUMN($DV17)+MATCH(CU$16,BQ17:BW17,0)+6,1,1),TRUE),0))</f>
        <v>0</v>
      </c>
      <c r="CV17" s="2743">
        <f ca="1">SUM(IFERROR(INDIRECT(ADDRESS(ROW(),COLUMN($DV17)+MATCH(CV$16,BK17:BP17,0),1,1),TRUE),0),IFERROR(INDIRECT(ADDRESS(ROW(),COLUMN($DV17)+MATCH(CV$16,BQ17:BW17,0)+6,1,1),TRUE),0))</f>
        <v>0</v>
      </c>
      <c r="CW17" s="2744">
        <f ca="1">SUM(IFERROR(INDIRECT(ADDRESS(ROW(),COLUMN($DV17)+MATCH(CW$16,BK17:BP17,0),1,1),TRUE),0),IFERROR(INDIRECT(ADDRESS(ROW(),COLUMN($DV17)+MATCH(CW$16,BQ17:BW17,0)+6,1,1),TRUE),0))</f>
        <v>0</v>
      </c>
      <c r="CX17" s="2745">
        <f ca="1">SUM(IFERROR(INDIRECT(ADDRESS(ROW(),COLUMN($DV17)+MATCH(CX$16,BK17:BP17,0),1,1),TRUE),0),IFERROR(INDIRECT(ADDRESS(ROW(),COLUMN($DV17)+MATCH(CX$16,BQ17:BW17,0)+6,1,1),TRUE),0))</f>
        <v>0</v>
      </c>
      <c r="CY17" s="2746">
        <f ca="1">SUM(IFERROR(INDIRECT(ADDRESS(ROW(),COLUMN($DV17)+MATCH(CY$16,BK17:BP17,0),1,1),TRUE),0),IFERROR(INDIRECT(ADDRESS(ROW(),COLUMN($DV17)+MATCH(CY$16,BQ17:BW17,0)+6,1,1),TRUE),0))</f>
        <v>0</v>
      </c>
      <c r="CZ17" s="2747">
        <f ca="1">SUM(IFERROR(INDIRECT(ADDRESS(ROW(),COLUMN($DV17)+MATCH(CZ$16,BK17:BP17,0),1,1),TRUE),0),IFERROR(INDIRECT(ADDRESS(ROW(),COLUMN($DV17)+MATCH(CZ$16,BQ17:BW17,0)+6,1,1),TRUE),0))</f>
        <v>0</v>
      </c>
      <c r="DA17" s="2748">
        <f ca="1">SUM(IFERROR(INDIRECT(ADDRESS(ROW(),COLUMN($DV17)+MATCH(DA$16,BK17:BP17,0),1,1),TRUE),0),IFERROR(INDIRECT(ADDRESS(ROW(),COLUMN($DV17)+MATCH(DA$16,BQ17:BW17,0)+6,1,1),TRUE),0))</f>
        <v>0</v>
      </c>
      <c r="DB17" s="2749">
        <f ca="1">SUM(IFERROR(INDIRECT(ADDRESS(ROW(),COLUMN($DV17)+MATCH(DB$16,BK17:BP17,0),1,1),TRUE),0),IFERROR(INDIRECT(ADDRESS(ROW(),COLUMN($DV17)+MATCH(DB$16,BQ17:BW17,0)+6,1,1),TRUE),0))</f>
        <v>0</v>
      </c>
      <c r="DC17" s="2750">
        <f ca="1">SUM(IFERROR(INDIRECT(ADDRESS(ROW(),COLUMN($DV17)+MATCH(DC$16,BK17:BP17,0),1,1),TRUE),0),IFERROR(INDIRECT(ADDRESS(ROW(),COLUMN($DV17)+MATCH(DC$16,BQ17:BW17,0)+6,1,1),TRUE),0))</f>
        <v>0</v>
      </c>
      <c r="DD17" s="2751">
        <f ca="1">SUM(IFERROR(INDIRECT(ADDRESS(ROW(),COLUMN($DV17)+MATCH(DD$16,BK17:BP17,0),1,1),TRUE),0),IFERROR(INDIRECT(ADDRESS(ROW(),COLUMN($DV17)+MATCH(DD$16,BQ17:BW17,0)+6,1,1),TRUE),0))</f>
        <v>0</v>
      </c>
      <c r="DE17" s="2752">
        <f ca="1">SUM(IFERROR(INDIRECT(ADDRESS(ROW(),COLUMN($DV17)+MATCH(DE$16,BK17:BP17,0),1,1),TRUE),0),IFERROR(INDIRECT(ADDRESS(ROW(),COLUMN($DV17)+MATCH(DE$16,BQ17:BW17,0)+6,1,1),TRUE),0))</f>
        <v>0</v>
      </c>
      <c r="DF17" s="2753">
        <f ca="1">SUM(IFERROR(INDIRECT(ADDRESS(ROW(),COLUMN($DV17)+MATCH(DF$16,BK17:BP17,0),1,1),TRUE),0),IFERROR(INDIRECT(ADDRESS(ROW(),COLUMN($DV17)+MATCH(DF$16,BQ17:BW17,0)+6,1,1),TRUE),0))</f>
        <v>0</v>
      </c>
      <c r="DG17" s="2754">
        <f ca="1">SUM(IFERROR(INDIRECT(ADDRESS(ROW(),COLUMN($DV17)+MATCH(DG$16,BK17:BP17,0),1,1),TRUE),0),IFERROR(INDIRECT(ADDRESS(ROW(),COLUMN($DV17)+MATCH(DG$16,BQ17:BW17,0)+6,1,1),TRUE),0))</f>
        <v>0</v>
      </c>
      <c r="DH17" s="2755">
        <f ca="1">SUM(IFERROR(INDIRECT(ADDRESS(ROW(),COLUMN($DV17)+MATCH(DH$16,BK17:BP17,0),1,1),TRUE),0),IFERROR(INDIRECT(ADDRESS(ROW(),COLUMN($DV17)+MATCH(DH$16,BQ17:BW17,0)+6,1,1),TRUE),0))</f>
        <v>0</v>
      </c>
      <c r="DI17" s="2756">
        <f ca="1">SUM(IFERROR(INDIRECT(ADDRESS(ROW(),COLUMN($DV17)+MATCH(DI$16,BK17:BP17,0),1,1),TRUE),0),IFERROR(INDIRECT(ADDRESS(ROW(),COLUMN($DV17)+MATCH(DI$16,BQ17:BW17,0)+6,1,1),TRUE),0))</f>
        <v>0</v>
      </c>
      <c r="DJ17" s="2757">
        <f ca="1">SUM(IFERROR(INDIRECT(ADDRESS(ROW(),COLUMN($DV17)+MATCH(DJ$16,BK17:BP17,0),1,1),TRUE),0),IFERROR(INDIRECT(ADDRESS(ROW(),COLUMN($DV17)+MATCH(DJ$16,BQ17:BW17,0)+6,1,1),TRUE),0))</f>
        <v>0</v>
      </c>
      <c r="DK17" s="2758">
        <f ca="1">SUM(IFERROR(INDIRECT(ADDRESS(ROW(),COLUMN($DV17)+MATCH(DK$16,BK17:BP17,0),1,1),TRUE),0),IFERROR(INDIRECT(ADDRESS(ROW(),COLUMN($DV17)+MATCH(DK$16,BQ17:BW17,0)+6,1,1),TRUE),0))</f>
        <v>0</v>
      </c>
      <c r="DL17" s="2759">
        <f ca="1">SUM(IFERROR(INDIRECT(ADDRESS(ROW(),COLUMN($DV17)+MATCH(DL$16,BK17:BP17,0),1,1),TRUE),0),IFERROR(INDIRECT(ADDRESS(ROW(),COLUMN($DV17)+MATCH(DL$16,BQ17:BW17,0)+6,1,1),TRUE),0))</f>
        <v>0</v>
      </c>
      <c r="DM17" s="2760">
        <f ca="1">SUM(IFERROR(INDIRECT(ADDRESS(ROW(),COLUMN($DV17)+MATCH(DM$16,BK17:BP17,0),1,1),TRUE),0),IFERROR(INDIRECT(ADDRESS(ROW(),COLUMN($DV17)+MATCH(DM$16,BQ17:BW17,0)+6,1,1),TRUE),0))</f>
        <v>0</v>
      </c>
      <c r="DN17" s="2761">
        <f ca="1">SUM(IFERROR(INDIRECT(ADDRESS(ROW(),COLUMN($DV17)+MATCH(DN$16,BK17:BP17,0),1,1),TRUE),0),IFERROR(INDIRECT(ADDRESS(ROW(),COLUMN($DV17)+MATCH(DN$16,BQ17:BW17,0)+6,1,1),TRUE),0))</f>
        <v>0</v>
      </c>
      <c r="DO17" s="2762">
        <f ca="1">SUM(IFERROR(INDIRECT(ADDRESS(ROW(),COLUMN($DV17)+MATCH(DO$16,BK17:BP17,0),1,1),TRUE),0),IFERROR(INDIRECT(ADDRESS(ROW(),COLUMN($DV17)+MATCH(DO$16,BQ17:BW17,0)+6,1,1),TRUE),0))</f>
        <v>0</v>
      </c>
      <c r="DP17" s="2763">
        <f ca="1">SUM(IFERROR(INDIRECT(ADDRESS(ROW(),COLUMN($DV17)+MATCH(DP$16,BK17:BP17,0),1,1),TRUE),0),IFERROR(INDIRECT(ADDRESS(ROW(),COLUMN($DV17)+MATCH(DP$16,BQ17:BW17,0)+6,1,1),TRUE),0))</f>
        <v>0</v>
      </c>
      <c r="DQ17" s="2764">
        <f ca="1">SUM(IFERROR(INDIRECT(ADDRESS(ROW(),COLUMN($DV17)+MATCH(DQ$16,BK17:BP17,0),1,1),TRUE),0),IFERROR(INDIRECT(ADDRESS(ROW(),COLUMN($DV17)+MATCH(DQ$16,BQ17:BW17,0)+6,1,1),TRUE),0))</f>
        <v>0</v>
      </c>
      <c r="DR17" s="2765">
        <f ca="1">SUM(IFERROR(INDIRECT(ADDRESS(ROW(),COLUMN($DV17)+MATCH(DR$16,BK17:BP17,0),1,1),TRUE),0),IFERROR(INDIRECT(ADDRESS(ROW(),COLUMN($DV17)+MATCH(DR$16,BQ17:BW17,0)+6,1,1),TRUE),0))</f>
        <v>0</v>
      </c>
      <c r="DS17" s="2766">
        <f ca="1">SUM(IFERROR(INDIRECT(ADDRESS(ROW(),COLUMN($DV17)+MATCH(DS$16,BK17:BP17,0),1,1),TRUE),0),IFERROR(INDIRECT(ADDRESS(ROW(),COLUMN($DV17)+MATCH(DS$16,BQ17:BW17,0)+6,1,1),TRUE),0))</f>
        <v>0</v>
      </c>
      <c r="DT17" s="2767">
        <f ca="1">SUM(IFERROR(INDIRECT(ADDRESS(ROW(),COLUMN($DV17)+MATCH(DT$16,BK17:BP17,0),1,1),TRUE),0),IFERROR(INDIRECT(ADDRESS(ROW(),COLUMN($DV17)+MATCH(DT$16,BQ17:BW17,0)+6,1,1),TRUE),0))</f>
        <v>0</v>
      </c>
      <c r="DW17" s="2945" t="str">
        <f ref="DW17:EB20" si="3" t="shared">IF(BK17="","",IF($E17+ROUNDDOWN($E17,0),IF($BZ17&lt;$E17,(($BJ17/$BH17*$BX17)/$E17)*($E17/$BZ17),IF($BZ17&gt;$E17+1,($BJ17*ROUNDUP($E17,0)/$E17*$BX17/$BH17/$E17)*($E17/$BZ17),IF($E17&gt;DW$16,(($BJ17/$BH17*$BX17)/$E17)*(1),(($BJ17/$BH17*$BX17)/$E17)*(1-(DW$16-$E17))))),(($BJ17/$BH17*$BX17)/$E17)*($E17/$BZ17)))</f>
        <v/>
      </c>
      <c r="DX17" s="2946" t="str">
        <f si="3" t="shared"/>
        <v/>
      </c>
      <c r="DY17" s="2947" t="str">
        <f si="3" t="shared"/>
        <v/>
      </c>
      <c r="DZ17" s="2948" t="str">
        <f si="3" t="shared"/>
        <v/>
      </c>
      <c r="EA17" s="2949" t="str">
        <f si="3" t="shared"/>
        <v/>
      </c>
      <c r="EB17" s="2950" t="str">
        <f si="3" t="shared"/>
        <v/>
      </c>
      <c r="EC17" s="2969" t="str">
        <f ref="EC17:EI20" si="4" t="shared">IF(BQ17="","",IF($E17+ROUNDDOWN($E17,0),IF($CA17&lt;$E17,(($BJ17/$BH17*$BY17)/$E17)*($E17/$CA17),IF($CA17&gt;$E17+1,($BJ17*ROUNDUP($E17,0)/$E17*$BY17/$BH17/$E17)*($E17/$CA17),IF($E17&gt;EC$16,(($BJ17/$BH17*$BY17)/$E17)*(1),(($BJ17/$BH17*$BY17)/$E17)*(1-(EC$16-$E17))))),(($BJ17/$BH17*$BY17)/$E17)*($E17/$CA17)))</f>
        <v/>
      </c>
      <c r="ED17" s="2970" t="str">
        <f si="4" t="shared"/>
        <v/>
      </c>
      <c r="EE17" s="2971" t="str">
        <f si="4" t="shared"/>
        <v/>
      </c>
      <c r="EF17" s="2972" t="str">
        <f si="4" t="shared"/>
        <v/>
      </c>
      <c r="EG17" s="2973" t="str">
        <f si="4" t="shared"/>
        <v/>
      </c>
      <c r="EH17" s="2974" t="str">
        <f si="4" t="shared"/>
        <v/>
      </c>
      <c r="EI17" s="2975" t="str">
        <f si="4" t="shared"/>
        <v/>
      </c>
      <c r="EM17">
        <v>1</v>
      </c>
      <c r="EN17" s="2999" t="str">
        <f>IF(ISBLANK(CF$2),"",CF$2)</f>
        <v>Yes</v>
      </c>
      <c r="EO17" s="3041" t="str">
        <f>IF(OR(CF$2="J-ML",CF$2="J-S",CF$2="J-Z"),CF$4,"")</f>
        <v/>
      </c>
      <c r="EP17" s="3083" t="str">
        <f>IF(EN$17="","",IF(EN$17="J-ML",1,IF(EN$17="J-S",2,IF(EN$17="J-Z",3,""))))</f>
        <v/>
      </c>
      <c r="EQ17" s="3125">
        <f>IF(OR(EP$17=1,EP$17=2,EP$17=3),CE6,0)</f>
        <v>0</v>
      </c>
    </row>
    <row r="18" spans="1:147" x14ac:dyDescent="0.2">
      <c r="A18" s="2408" t="s">
        <v>88</v>
      </c>
      <c r="B18" s="2409" t="s">
        <v>123</v>
      </c>
      <c r="C18" s="2410" t="s">
        <v>2</v>
      </c>
      <c r="D18">
        <f>VLOOKUP($B18,InputQuantities!$B$15:$R$18,10,FALSE)</f>
        <v>100.38461538461539</v>
      </c>
      <c r="E18">
        <f>VLOOKUP($B18,InputQuantities!$B$15:$R$18,3,FALSE)</f>
        <v>2</v>
      </c>
      <c r="F18">
        <f ca="1">IF(G18&lt;&gt;"X",,G18)</f>
        <v>0</v>
      </c>
      <c r="G18" s="2444">
        <f ca="1">IF(Week3!G18&lt;&gt;"X",IF(ISREF(INDIRECT("MonitoringWeek3!A1")),INDIRECT("MonitoringWeek3!G18")+INDIRECT("MonitoringWeek3!F18"),INDIRECT("Week3!G18")+INDIRECT("Week3!F18")),"X")</f>
        <v>0</v>
      </c>
      <c r="H18">
        <f ca="1">IF(I18&lt;&gt;"X",,I18)</f>
        <v>0</v>
      </c>
      <c r="I18" s="2445">
        <f ca="1">IF(Week3!I18&lt;&gt;"X",IF(ISREF(INDIRECT("MonitoringWeek3!A1")),INDIRECT("MonitoringWeek3!I18")+INDIRECT("MonitoringWeek3!H18"),INDIRECT("Week3!I18")+INDIRECT("Week3!H18")),"X")</f>
        <v>0</v>
      </c>
      <c r="J18">
        <f ca="1">IF(K18&lt;&gt;"X",,K18)</f>
        <v>0</v>
      </c>
      <c r="K18" s="2446">
        <f ca="1">IF(Week3!K18&lt;&gt;"X",IF(ISREF(INDIRECT("MonitoringWeek3!A1")),INDIRECT("MonitoringWeek3!K18")+INDIRECT("MonitoringWeek3!J18"),INDIRECT("Week3!K18")+INDIRECT("Week3!J18")),"X")</f>
        <v>0</v>
      </c>
      <c r="L18">
        <f ca="1">IF(M18&lt;&gt;"X",,M18)</f>
        <v>0</v>
      </c>
      <c r="M18" s="2447">
        <f ca="1">IF(Week3!M18&lt;&gt;"X",IF(ISREF(INDIRECT("MonitoringWeek3!A1")),INDIRECT("MonitoringWeek3!M18")+INDIRECT("MonitoringWeek3!L18"),INDIRECT("Week3!M18")+INDIRECT("Week3!L18")),"X")</f>
        <v>0</v>
      </c>
      <c r="N18">
        <f ca="1">IF(O18&lt;&gt;"X",,O18)</f>
        <v>0</v>
      </c>
      <c r="O18" s="2448">
        <f ca="1">IF(Week3!O18&lt;&gt;"X",IF(ISREF(INDIRECT("MonitoringWeek3!A1")),INDIRECT("MonitoringWeek3!O18")+INDIRECT("MonitoringWeek3!N18"),INDIRECT("Week3!O18")+INDIRECT("Week3!N18")),"X")</f>
        <v>0</v>
      </c>
      <c r="P18">
        <f ca="1">IF(Q18&lt;&gt;"X",,Q18)</f>
        <v>0</v>
      </c>
      <c r="Q18" s="2449">
        <f ca="1">IF(Week3!Q18&lt;&gt;"X",IF(ISREF(INDIRECT("MonitoringWeek3!A1")),INDIRECT("MonitoringWeek3!Q18")+INDIRECT("MonitoringWeek3!P18"),INDIRECT("Week3!Q18")+INDIRECT("Week3!P18")),"X")</f>
        <v>0</v>
      </c>
      <c r="R18">
        <f ca="1">IF(S18&lt;&gt;"X",,S18)</f>
        <v>0</v>
      </c>
      <c r="S18" s="2450">
        <f ca="1">IF(Week3!S18&lt;&gt;"X",IF(ISREF(INDIRECT("MonitoringWeek3!A1")),INDIRECT("MonitoringWeek3!S18")+INDIRECT("MonitoringWeek3!R18"),INDIRECT("Week3!S18")+INDIRECT("Week3!R18")),"X")</f>
        <v>0</v>
      </c>
      <c r="T18">
        <f ca="1">IF(U18&lt;&gt;"X",,U18)</f>
        <v>0</v>
      </c>
      <c r="U18" s="2451">
        <f ca="1">IF(Week3!U18&lt;&gt;"X",IF(ISREF(INDIRECT("MonitoringWeek3!A1")),INDIRECT("MonitoringWeek3!U18")+INDIRECT("MonitoringWeek3!T18"),INDIRECT("Week3!U18")+INDIRECT("Week3!T18")),"X")</f>
        <v>0</v>
      </c>
      <c r="V18">
        <f ca="1">IF(W18&lt;&gt;"X",,W18)</f>
        <v>0</v>
      </c>
      <c r="W18" s="2452">
        <f ca="1">IF(Week3!W18&lt;&gt;"X",IF(ISREF(INDIRECT("MonitoringWeek3!A1")),INDIRECT("MonitoringWeek3!W18")+INDIRECT("MonitoringWeek3!V18"),INDIRECT("Week3!W18")+INDIRECT("Week3!V18")),"X")</f>
        <v>0</v>
      </c>
      <c r="X18">
        <f ca="1">IF(Y18&lt;&gt;"X",,Y18)</f>
        <v>0</v>
      </c>
      <c r="Y18" s="2453">
        <f ca="1">IF(Week3!Y18&lt;&gt;"X",IF(ISREF(INDIRECT("MonitoringWeek3!A1")),INDIRECT("MonitoringWeek3!Y18")+INDIRECT("MonitoringWeek3!X18"),INDIRECT("Week3!Y18")+INDIRECT("Week3!X18")),"X")</f>
        <v>-12</v>
      </c>
      <c r="Z18">
        <f ca="1">IF(AA18&lt;&gt;"X",,AA18)</f>
        <v>0</v>
      </c>
      <c r="AA18" s="2454">
        <f ca="1">IF(Week3!AA18&lt;&gt;"X",IF(ISREF(INDIRECT("MonitoringWeek3!A1")),INDIRECT("MonitoringWeek3!AA18")+INDIRECT("MonitoringWeek3!Z18"),INDIRECT("Week3!AA18")+INDIRECT("Week3!Z18")),"X")</f>
        <v>-12</v>
      </c>
      <c r="AB18">
        <f ca="1">IF(AC18&lt;&gt;"X",,AC18)</f>
        <v>0</v>
      </c>
      <c r="AC18" s="2455">
        <f ca="1">IF(Week3!AC18&lt;&gt;"X",IF(ISREF(INDIRECT("MonitoringWeek3!A1")),INDIRECT("MonitoringWeek3!AC18")+INDIRECT("MonitoringWeek3!AB18"),INDIRECT("Week3!AC18")+INDIRECT("Week3!AB18")),"X")</f>
        <v>-12</v>
      </c>
      <c r="AD18">
        <f ca="1">IF(AE18&lt;&gt;"X",,AE18)</f>
        <v>0</v>
      </c>
      <c r="AE18" s="2456">
        <f ca="1">IF(Week3!AE18&lt;&gt;"X",IF(ISREF(INDIRECT("MonitoringWeek3!A1")),INDIRECT("MonitoringWeek3!AE18")+INDIRECT("MonitoringWeek3!AD18"),INDIRECT("Week3!AE18")+INDIRECT("Week3!AD18")),"X")</f>
        <v>-12</v>
      </c>
      <c r="AF18">
        <f ca="1">IF(AG18&lt;&gt;"X",,AG18)</f>
        <v>0</v>
      </c>
      <c r="AG18" s="2457">
        <f ca="1">IF(Week3!AG18&lt;&gt;"X",IF(ISREF(INDIRECT("MonitoringWeek3!A1")),INDIRECT("MonitoringWeek3!AG18")+INDIRECT("MonitoringWeek3!AF18"),INDIRECT("Week3!AG18")+INDIRECT("Week3!AF18")),"X")</f>
        <v>-12</v>
      </c>
      <c r="AH18">
        <f ca="1">IF(AI18&lt;&gt;"X",,AI18)</f>
        <v>0</v>
      </c>
      <c r="AI18" s="2458">
        <f ca="1">IF(Week3!AI18&lt;&gt;"X",IF(ISREF(INDIRECT("MonitoringWeek3!A1")),INDIRECT("MonitoringWeek3!AI18")+INDIRECT("MonitoringWeek3!AH18"),INDIRECT("Week3!AI18")+INDIRECT("Week3!AH18")),"X")</f>
        <v>-12</v>
      </c>
      <c r="AJ18">
        <f ca="1">IF(AK18&lt;&gt;"X",,AK18)</f>
        <v>0</v>
      </c>
      <c r="AK18" s="2459">
        <f ca="1">IF(Week3!AK18&lt;&gt;"X",IF(ISREF(INDIRECT("MonitoringWeek3!A1")),INDIRECT("MonitoringWeek3!AK18")+INDIRECT("MonitoringWeek3!AJ18"),INDIRECT("Week3!AK18")+INDIRECT("Week3!AJ18")),"X")</f>
        <v>-12</v>
      </c>
      <c r="AL18">
        <f ca="1">IF(AM18&lt;&gt;"X",,AM18)</f>
        <v>0</v>
      </c>
      <c r="AM18" s="2460">
        <f ca="1">IF(Week3!AM18&lt;&gt;"X",IF(ISREF(INDIRECT("MonitoringWeek3!A1")),INDIRECT("MonitoringWeek3!AM18")+INDIRECT("MonitoringWeek3!AL18"),INDIRECT("Week3!AM18")+INDIRECT("Week3!AL18")),"X")</f>
        <v>-12</v>
      </c>
      <c r="AN18">
        <f ca="1">IF(AO18&lt;&gt;"X",,AO18)</f>
        <v>0</v>
      </c>
      <c r="AO18" s="2461">
        <f ca="1">IF(Week3!AO18&lt;&gt;"X",IF(ISREF(INDIRECT("MonitoringWeek3!A1")),INDIRECT("MonitoringWeek3!AO18")+INDIRECT("MonitoringWeek3!AN18"),INDIRECT("Week3!AO18")+INDIRECT("Week3!AN18")),"X")</f>
        <v>-12</v>
      </c>
      <c r="AP18">
        <f ca="1">IF(AQ18&lt;&gt;"X",,AQ18)</f>
        <v>0</v>
      </c>
      <c r="AQ18" s="2462">
        <f ca="1">IF(Week3!AQ18&lt;&gt;"X",IF(ISREF(INDIRECT("MonitoringWeek3!A1")),INDIRECT("MonitoringWeek3!AQ18")+INDIRECT("MonitoringWeek3!AP18"),INDIRECT("Week3!AQ18")+INDIRECT("Week3!AP18")),"X")</f>
        <v>-12</v>
      </c>
      <c r="AR18">
        <f ca="1">IF(AS18&lt;&gt;"X",,AS18)</f>
        <v>0</v>
      </c>
      <c r="AS18" s="2463">
        <f ca="1">IF(Week3!AS18&lt;&gt;"X",IF(ISREF(INDIRECT("MonitoringWeek3!A1")),INDIRECT("MonitoringWeek3!AS18")+INDIRECT("MonitoringWeek3!AR18"),INDIRECT("Week3!AS18")+INDIRECT("Week3!AR18")),"X")</f>
        <v>-12</v>
      </c>
      <c r="AT18">
        <f ca="1">IF(AU18&lt;&gt;"X",,AU18)</f>
        <v>0</v>
      </c>
      <c r="AU18" s="2464">
        <f ca="1">IF(Week3!AU18&lt;&gt;"X",IF(ISREF(INDIRECT("MonitoringWeek3!A1")),INDIRECT("MonitoringWeek3!AU18")+INDIRECT("MonitoringWeek3!AT18"),INDIRECT("Week3!AU18")+INDIRECT("Week3!AT18")),"X")</f>
        <v>-12</v>
      </c>
      <c r="AV18">
        <f ca="1">IF(AW18&lt;&gt;"X",,AW18)</f>
        <v>0</v>
      </c>
      <c r="AW18" s="2465">
        <f ca="1">IF(Week3!AW18&lt;&gt;"X",IF(ISREF(INDIRECT("MonitoringWeek3!A1")),INDIRECT("MonitoringWeek3!AW18")+INDIRECT("MonitoringWeek3!AV18"),INDIRECT("Week3!AW18")+INDIRECT("Week3!AV18")),"X")</f>
        <v>-12</v>
      </c>
      <c r="AX18">
        <f ca="1">IF(AY18&lt;&gt;"X",,AY18)</f>
        <v>0</v>
      </c>
      <c r="AY18" s="2466">
        <f ca="1">IF(Week3!AY18&lt;&gt;"X",IF(ISREF(INDIRECT("MonitoringWeek3!A1")),INDIRECT("MonitoringWeek3!AY18")+INDIRECT("MonitoringWeek3!AX18"),INDIRECT("Week3!AY18")+INDIRECT("Week3!AX18")),"X")</f>
        <v>-12</v>
      </c>
      <c r="AZ18">
        <f ca="1">IF(BA18&lt;&gt;"X",,BA18)</f>
        <v>0</v>
      </c>
      <c r="BA18" s="2467">
        <f ca="1">IF(Week3!BA18&lt;&gt;"X",IF(ISREF(INDIRECT("MonitoringWeek3!A1")),INDIRECT("MonitoringWeek3!BA18")+INDIRECT("MonitoringWeek3!AZ18"),INDIRECT("Week3!BA18")+INDIRECT("Week3!AZ18")),"X")</f>
        <v>-12</v>
      </c>
      <c r="BB18">
        <f ca="1">IF(BC18&lt;&gt;"X",,BC18)</f>
        <v>0</v>
      </c>
      <c r="BC18" s="2468">
        <f ca="1">IF(Week3!BC18&lt;&gt;"X",IF(ISREF(INDIRECT("MonitoringWeek3!A1")),INDIRECT("MonitoringWeek3!BC18")+INDIRECT("MonitoringWeek3!BB18"),INDIRECT("Week3!BC18")+INDIRECT("Week3!BB18")),"X")</f>
        <v>-12</v>
      </c>
      <c r="BD18">
        <f ca="1">IF(BE18&lt;&gt;"X",,BE18)</f>
        <v>0</v>
      </c>
      <c r="BE18" s="2469">
        <f ca="1">IF(Week3!BE18&lt;&gt;"X",IF(ISREF(INDIRECT("MonitoringWeek3!A1")),INDIRECT("MonitoringWeek3!BE18")+INDIRECT("MonitoringWeek3!BD18"),INDIRECT("Week3!BE18")+INDIRECT("Week3!BD18")),"X")</f>
        <v>-12</v>
      </c>
      <c r="BF18">
        <f ca="1">IF(BG18&lt;&gt;"X",,BG18)</f>
        <v>0</v>
      </c>
      <c r="BG18" s="2470">
        <f ca="1">IF(Week3!BG18&lt;&gt;"X",IF(ISREF(INDIRECT("MonitoringWeek3!A1")),INDIRECT("MonitoringWeek3!BG18")+INDIRECT("MonitoringWeek3!BF18"),INDIRECT("Week3!BG18")+INDIRECT("Week3!BF18")),"X")</f>
        <v>-12</v>
      </c>
      <c r="BH18" s="2527">
        <f ca="1">SUMIF(F18:BG18,"&gt;0",F18:BG18)</f>
        <v>0</v>
      </c>
      <c r="BI18" s="2532">
        <f ca="1">ROUNDUP(BJ18/CC$4/E18,0)*E18</f>
        <v>0</v>
      </c>
      <c r="BJ18" s="2537">
        <f ca="1">BH18/D18*E18*CC$4</f>
        <v>0</v>
      </c>
      <c r="BX18" s="2542">
        <f ca="1">IF(BH18&gt;D18,D18,BH18)</f>
        <v>0</v>
      </c>
      <c r="BY18" s="2547">
        <f ca="1">IF(BH18&gt;D18,BH18-BX18,0)</f>
        <v>0</v>
      </c>
      <c r="BZ18" s="2552">
        <f>COUNTIF(BK18:BP18,"?*")</f>
        <v>0</v>
      </c>
      <c r="CA18" s="2557">
        <f>COUNTIF(BQ18:BW18,"?*")</f>
        <v>0</v>
      </c>
      <c r="CF18" s="2768">
        <f ca="1">SUM(IFERROR(INDIRECT(ADDRESS(ROW(),COLUMN($DV18)+MATCH(CF$16,BK18:BP18,0),1,1),TRUE),0),IFERROR(INDIRECT(ADDRESS(ROW(),COLUMN($DV18)+MATCH(CF$16,BQ18:BW18,0)+6,1,1),TRUE),0))</f>
        <v>0</v>
      </c>
      <c r="CG18" s="2769">
        <f ca="1">SUM(IFERROR(INDIRECT(ADDRESS(ROW(),COLUMN($DV18)+MATCH(CG$16,BK18:BP18,0),1,1),TRUE),0),IFERROR(INDIRECT(ADDRESS(ROW(),COLUMN($DV18)+MATCH(CG$16,BQ18:BW18,0)+6,1,1),TRUE),0))</f>
        <v>0</v>
      </c>
      <c r="CH18" s="2770">
        <f ca="1">SUM(IFERROR(INDIRECT(ADDRESS(ROW(),COLUMN($DV18)+MATCH(CH$16,BK18:BP18,0),1,1),TRUE),0),IFERROR(INDIRECT(ADDRESS(ROW(),COLUMN($DV18)+MATCH(CH$16,BQ18:BW18,0)+6,1,1),TRUE),0))</f>
        <v>0</v>
      </c>
      <c r="CI18" s="2771">
        <f ca="1">SUM(IFERROR(INDIRECT(ADDRESS(ROW(),COLUMN($DV18)+MATCH(CI$16,BK18:BP18,0),1,1),TRUE),0),IFERROR(INDIRECT(ADDRESS(ROW(),COLUMN($DV18)+MATCH(CI$16,BQ18:BW18,0)+6,1,1),TRUE),0))</f>
        <v>0</v>
      </c>
      <c r="CJ18" s="2772">
        <f ca="1">SUM(IFERROR(INDIRECT(ADDRESS(ROW(),COLUMN($DV18)+MATCH(CJ$16,BK18:BP18,0),1,1),TRUE),0),IFERROR(INDIRECT(ADDRESS(ROW(),COLUMN($DV18)+MATCH(CJ$16,BQ18:BW18,0)+6,1,1),TRUE),0))</f>
        <v>0</v>
      </c>
      <c r="CK18" s="2773">
        <f ca="1">SUM(IFERROR(INDIRECT(ADDRESS(ROW(),COLUMN($DV18)+MATCH(CK$16,BK18:BP18,0),1,1),TRUE),0),IFERROR(INDIRECT(ADDRESS(ROW(),COLUMN($DV18)+MATCH(CK$16,BQ18:BW18,0)+6,1,1),TRUE),0))</f>
        <v>0</v>
      </c>
      <c r="CL18" s="2774">
        <f ca="1">SUM(IFERROR(INDIRECT(ADDRESS(ROW(),COLUMN($DV18)+MATCH(CL$16,BK18:BP18,0),1,1),TRUE),0),IFERROR(INDIRECT(ADDRESS(ROW(),COLUMN($DV18)+MATCH(CL$16,BQ18:BW18,0)+6,1,1),TRUE),0))</f>
        <v>0</v>
      </c>
      <c r="CM18" s="2775">
        <f ca="1">SUM(IFERROR(INDIRECT(ADDRESS(ROW(),COLUMN($DV18)+MATCH(CM$16,BK18:BP18,0),1,1),TRUE),0),IFERROR(INDIRECT(ADDRESS(ROW(),COLUMN($DV18)+MATCH(CM$16,BQ18:BW18,0)+6,1,1),TRUE),0))</f>
        <v>0</v>
      </c>
      <c r="CN18" s="2776">
        <f ca="1">SUM(IFERROR(INDIRECT(ADDRESS(ROW(),COLUMN($DV18)+MATCH(CN$16,BK18:BP18,0),1,1),TRUE),0),IFERROR(INDIRECT(ADDRESS(ROW(),COLUMN($DV18)+MATCH(CN$16,BQ18:BW18,0)+6,1,1),TRUE),0))</f>
        <v>0</v>
      </c>
      <c r="CO18" s="2777">
        <f ca="1">SUM(IFERROR(INDIRECT(ADDRESS(ROW(),COLUMN($DV18)+MATCH(CO$16,BK18:BP18,0),1,1),TRUE),0),IFERROR(INDIRECT(ADDRESS(ROW(),COLUMN($DV18)+MATCH(CO$16,BQ18:BW18,0)+6,1,1),TRUE),0))</f>
        <v>0</v>
      </c>
      <c r="CP18" s="2778">
        <f ca="1">SUM(IFERROR(INDIRECT(ADDRESS(ROW(),COLUMN($DV18)+MATCH(CP$16,BK18:BP18,0),1,1),TRUE),0),IFERROR(INDIRECT(ADDRESS(ROW(),COLUMN($DV18)+MATCH(CP$16,BQ18:BW18,0)+6,1,1),TRUE),0))</f>
        <v>0</v>
      </c>
      <c r="CQ18" s="2779">
        <f ca="1">SUM(IFERROR(INDIRECT(ADDRESS(ROW(),COLUMN($DV18)+MATCH(CQ$16,BK18:BP18,0),1,1),TRUE),0),IFERROR(INDIRECT(ADDRESS(ROW(),COLUMN($DV18)+MATCH(CQ$16,BQ18:BW18,0)+6,1,1),TRUE),0))</f>
        <v>0</v>
      </c>
      <c r="CR18" s="2780">
        <f ca="1">SUM(IFERROR(INDIRECT(ADDRESS(ROW(),COLUMN($DV18)+MATCH(CR$16,BK18:BP18,0),1,1),TRUE),0),IFERROR(INDIRECT(ADDRESS(ROW(),COLUMN($DV18)+MATCH(CR$16,BQ18:BW18,0)+6,1,1),TRUE),0))</f>
        <v>0</v>
      </c>
      <c r="CS18" s="2781">
        <f ca="1">SUM(IFERROR(INDIRECT(ADDRESS(ROW(),COLUMN($DV18)+MATCH(CS$16,BK18:BP18,0),1,1),TRUE),0),IFERROR(INDIRECT(ADDRESS(ROW(),COLUMN($DV18)+MATCH(CS$16,BQ18:BW18,0)+6,1,1),TRUE),0))</f>
        <v>0</v>
      </c>
      <c r="CT18" s="2782">
        <f ca="1">SUM(IFERROR(INDIRECT(ADDRESS(ROW(),COLUMN($DV18)+MATCH(CT$16,BK18:BP18,0),1,1),TRUE),0),IFERROR(INDIRECT(ADDRESS(ROW(),COLUMN($DV18)+MATCH(CT$16,BQ18:BW18,0)+6,1,1),TRUE),0))</f>
        <v>0</v>
      </c>
      <c r="CU18" s="2783">
        <f ca="1">SUM(IFERROR(INDIRECT(ADDRESS(ROW(),COLUMN($DV18)+MATCH(CU$16,BK18:BP18,0),1,1),TRUE),0),IFERROR(INDIRECT(ADDRESS(ROW(),COLUMN($DV18)+MATCH(CU$16,BQ18:BW18,0)+6,1,1),TRUE),0))</f>
        <v>0</v>
      </c>
      <c r="CV18" s="2784">
        <f ca="1">SUM(IFERROR(INDIRECT(ADDRESS(ROW(),COLUMN($DV18)+MATCH(CV$16,BK18:BP18,0),1,1),TRUE),0),IFERROR(INDIRECT(ADDRESS(ROW(),COLUMN($DV18)+MATCH(CV$16,BQ18:BW18,0)+6,1,1),TRUE),0))</f>
        <v>0</v>
      </c>
      <c r="CW18" s="2785">
        <f ca="1">SUM(IFERROR(INDIRECT(ADDRESS(ROW(),COLUMN($DV18)+MATCH(CW$16,BK18:BP18,0),1,1),TRUE),0),IFERROR(INDIRECT(ADDRESS(ROW(),COLUMN($DV18)+MATCH(CW$16,BQ18:BW18,0)+6,1,1),TRUE),0))</f>
        <v>0</v>
      </c>
      <c r="CX18" s="2786">
        <f ca="1">SUM(IFERROR(INDIRECT(ADDRESS(ROW(),COLUMN($DV18)+MATCH(CX$16,BK18:BP18,0),1,1),TRUE),0),IFERROR(INDIRECT(ADDRESS(ROW(),COLUMN($DV18)+MATCH(CX$16,BQ18:BW18,0)+6,1,1),TRUE),0))</f>
        <v>0</v>
      </c>
      <c r="CY18" s="2787">
        <f ca="1">SUM(IFERROR(INDIRECT(ADDRESS(ROW(),COLUMN($DV18)+MATCH(CY$16,BK18:BP18,0),1,1),TRUE),0),IFERROR(INDIRECT(ADDRESS(ROW(),COLUMN($DV18)+MATCH(CY$16,BQ18:BW18,0)+6,1,1),TRUE),0))</f>
        <v>0</v>
      </c>
      <c r="CZ18" s="2788">
        <f ca="1">SUM(IFERROR(INDIRECT(ADDRESS(ROW(),COLUMN($DV18)+MATCH(CZ$16,BK18:BP18,0),1,1),TRUE),0),IFERROR(INDIRECT(ADDRESS(ROW(),COLUMN($DV18)+MATCH(CZ$16,BQ18:BW18,0)+6,1,1),TRUE),0))</f>
        <v>0</v>
      </c>
      <c r="DA18" s="2789">
        <f ca="1">SUM(IFERROR(INDIRECT(ADDRESS(ROW(),COLUMN($DV18)+MATCH(DA$16,BK18:BP18,0),1,1),TRUE),0),IFERROR(INDIRECT(ADDRESS(ROW(),COLUMN($DV18)+MATCH(DA$16,BQ18:BW18,0)+6,1,1),TRUE),0))</f>
        <v>0</v>
      </c>
      <c r="DB18" s="2790">
        <f ca="1">SUM(IFERROR(INDIRECT(ADDRESS(ROW(),COLUMN($DV18)+MATCH(DB$16,BK18:BP18,0),1,1),TRUE),0),IFERROR(INDIRECT(ADDRESS(ROW(),COLUMN($DV18)+MATCH(DB$16,BQ18:BW18,0)+6,1,1),TRUE),0))</f>
        <v>0</v>
      </c>
      <c r="DC18" s="2791">
        <f ca="1">SUM(IFERROR(INDIRECT(ADDRESS(ROW(),COLUMN($DV18)+MATCH(DC$16,BK18:BP18,0),1,1),TRUE),0),IFERROR(INDIRECT(ADDRESS(ROW(),COLUMN($DV18)+MATCH(DC$16,BQ18:BW18,0)+6,1,1),TRUE),0))</f>
        <v>0</v>
      </c>
      <c r="DD18" s="2792">
        <f ca="1">SUM(IFERROR(INDIRECT(ADDRESS(ROW(),COLUMN($DV18)+MATCH(DD$16,BK18:BP18,0),1,1),TRUE),0),IFERROR(INDIRECT(ADDRESS(ROW(),COLUMN($DV18)+MATCH(DD$16,BQ18:BW18,0)+6,1,1),TRUE),0))</f>
        <v>0</v>
      </c>
      <c r="DE18" s="2793">
        <f ca="1">SUM(IFERROR(INDIRECT(ADDRESS(ROW(),COLUMN($DV18)+MATCH(DE$16,BK18:BP18,0),1,1),TRUE),0),IFERROR(INDIRECT(ADDRESS(ROW(),COLUMN($DV18)+MATCH(DE$16,BQ18:BW18,0)+6,1,1),TRUE),0))</f>
        <v>0</v>
      </c>
      <c r="DF18" s="2794">
        <f ca="1">SUM(IFERROR(INDIRECT(ADDRESS(ROW(),COLUMN($DV18)+MATCH(DF$16,BK18:BP18,0),1,1),TRUE),0),IFERROR(INDIRECT(ADDRESS(ROW(),COLUMN($DV18)+MATCH(DF$16,BQ18:BW18,0)+6,1,1),TRUE),0))</f>
        <v>0</v>
      </c>
      <c r="DG18" s="2795">
        <f ca="1">SUM(IFERROR(INDIRECT(ADDRESS(ROW(),COLUMN($DV18)+MATCH(DG$16,BK18:BP18,0),1,1),TRUE),0),IFERROR(INDIRECT(ADDRESS(ROW(),COLUMN($DV18)+MATCH(DG$16,BQ18:BW18,0)+6,1,1),TRUE),0))</f>
        <v>0</v>
      </c>
      <c r="DH18" s="2796">
        <f ca="1">SUM(IFERROR(INDIRECT(ADDRESS(ROW(),COLUMN($DV18)+MATCH(DH$16,BK18:BP18,0),1,1),TRUE),0),IFERROR(INDIRECT(ADDRESS(ROW(),COLUMN($DV18)+MATCH(DH$16,BQ18:BW18,0)+6,1,1),TRUE),0))</f>
        <v>0</v>
      </c>
      <c r="DI18" s="2797">
        <f ca="1">SUM(IFERROR(INDIRECT(ADDRESS(ROW(),COLUMN($DV18)+MATCH(DI$16,BK18:BP18,0),1,1),TRUE),0),IFERROR(INDIRECT(ADDRESS(ROW(),COLUMN($DV18)+MATCH(DI$16,BQ18:BW18,0)+6,1,1),TRUE),0))</f>
        <v>0</v>
      </c>
      <c r="DJ18" s="2798">
        <f ca="1">SUM(IFERROR(INDIRECT(ADDRESS(ROW(),COLUMN($DV18)+MATCH(DJ$16,BK18:BP18,0),1,1),TRUE),0),IFERROR(INDIRECT(ADDRESS(ROW(),COLUMN($DV18)+MATCH(DJ$16,BQ18:BW18,0)+6,1,1),TRUE),0))</f>
        <v>0</v>
      </c>
      <c r="DK18" s="2799">
        <f ca="1">SUM(IFERROR(INDIRECT(ADDRESS(ROW(),COLUMN($DV18)+MATCH(DK$16,BK18:BP18,0),1,1),TRUE),0),IFERROR(INDIRECT(ADDRESS(ROW(),COLUMN($DV18)+MATCH(DK$16,BQ18:BW18,0)+6,1,1),TRUE),0))</f>
        <v>0</v>
      </c>
      <c r="DL18" s="2800">
        <f ca="1">SUM(IFERROR(INDIRECT(ADDRESS(ROW(),COLUMN($DV18)+MATCH(DL$16,BK18:BP18,0),1,1),TRUE),0),IFERROR(INDIRECT(ADDRESS(ROW(),COLUMN($DV18)+MATCH(DL$16,BQ18:BW18,0)+6,1,1),TRUE),0))</f>
        <v>0</v>
      </c>
      <c r="DM18" s="2801">
        <f ca="1">SUM(IFERROR(INDIRECT(ADDRESS(ROW(),COLUMN($DV18)+MATCH(DM$16,BK18:BP18,0),1,1),TRUE),0),IFERROR(INDIRECT(ADDRESS(ROW(),COLUMN($DV18)+MATCH(DM$16,BQ18:BW18,0)+6,1,1),TRUE),0))</f>
        <v>0</v>
      </c>
      <c r="DN18" s="2802">
        <f ca="1">SUM(IFERROR(INDIRECT(ADDRESS(ROW(),COLUMN($DV18)+MATCH(DN$16,BK18:BP18,0),1,1),TRUE),0),IFERROR(INDIRECT(ADDRESS(ROW(),COLUMN($DV18)+MATCH(DN$16,BQ18:BW18,0)+6,1,1),TRUE),0))</f>
        <v>0</v>
      </c>
      <c r="DO18" s="2803">
        <f ca="1">SUM(IFERROR(INDIRECT(ADDRESS(ROW(),COLUMN($DV18)+MATCH(DO$16,BK18:BP18,0),1,1),TRUE),0),IFERROR(INDIRECT(ADDRESS(ROW(),COLUMN($DV18)+MATCH(DO$16,BQ18:BW18,0)+6,1,1),TRUE),0))</f>
        <v>0</v>
      </c>
      <c r="DP18" s="2804">
        <f ca="1">SUM(IFERROR(INDIRECT(ADDRESS(ROW(),COLUMN($DV18)+MATCH(DP$16,BK18:BP18,0),1,1),TRUE),0),IFERROR(INDIRECT(ADDRESS(ROW(),COLUMN($DV18)+MATCH(DP$16,BQ18:BW18,0)+6,1,1),TRUE),0))</f>
        <v>0</v>
      </c>
      <c r="DQ18" s="2805">
        <f ca="1">SUM(IFERROR(INDIRECT(ADDRESS(ROW(),COLUMN($DV18)+MATCH(DQ$16,BK18:BP18,0),1,1),TRUE),0),IFERROR(INDIRECT(ADDRESS(ROW(),COLUMN($DV18)+MATCH(DQ$16,BQ18:BW18,0)+6,1,1),TRUE),0))</f>
        <v>0</v>
      </c>
      <c r="DR18" s="2806">
        <f ca="1">SUM(IFERROR(INDIRECT(ADDRESS(ROW(),COLUMN($DV18)+MATCH(DR$16,BK18:BP18,0),1,1),TRUE),0),IFERROR(INDIRECT(ADDRESS(ROW(),COLUMN($DV18)+MATCH(DR$16,BQ18:BW18,0)+6,1,1),TRUE),0))</f>
        <v>0</v>
      </c>
      <c r="DS18" s="2807">
        <f ca="1">SUM(IFERROR(INDIRECT(ADDRESS(ROW(),COLUMN($DV18)+MATCH(DS$16,BK18:BP18,0),1,1),TRUE),0),IFERROR(INDIRECT(ADDRESS(ROW(),COLUMN($DV18)+MATCH(DS$16,BQ18:BW18,0)+6,1,1),TRUE),0))</f>
        <v>0</v>
      </c>
      <c r="DT18" s="2808">
        <f ca="1">SUM(IFERROR(INDIRECT(ADDRESS(ROW(),COLUMN($DV18)+MATCH(DT$16,BK18:BP18,0),1,1),TRUE),0),IFERROR(INDIRECT(ADDRESS(ROW(),COLUMN($DV18)+MATCH(DT$16,BQ18:BW18,0)+6,1,1),TRUE),0))</f>
        <v>0</v>
      </c>
      <c r="DW18" s="2951" t="str">
        <f si="3" t="shared"/>
        <v/>
      </c>
      <c r="DX18" s="2952" t="str">
        <f si="3" t="shared"/>
        <v/>
      </c>
      <c r="DY18" s="2953" t="str">
        <f si="3" t="shared"/>
        <v/>
      </c>
      <c r="DZ18" s="2954" t="str">
        <f si="3" t="shared"/>
        <v/>
      </c>
      <c r="EA18" s="2955" t="str">
        <f si="3" t="shared"/>
        <v/>
      </c>
      <c r="EB18" s="2956" t="str">
        <f si="3" t="shared"/>
        <v/>
      </c>
      <c r="EC18" s="2976" t="str">
        <f si="4" t="shared"/>
        <v/>
      </c>
      <c r="ED18" s="2977" t="str">
        <f si="4" t="shared"/>
        <v/>
      </c>
      <c r="EE18" s="2978" t="str">
        <f si="4" t="shared"/>
        <v/>
      </c>
      <c r="EF18" s="2979" t="str">
        <f si="4" t="shared"/>
        <v/>
      </c>
      <c r="EG18" s="2980" t="str">
        <f si="4" t="shared"/>
        <v/>
      </c>
      <c r="EH18" s="2981" t="str">
        <f si="4" t="shared"/>
        <v/>
      </c>
      <c r="EI18" s="2982" t="str">
        <f si="4" t="shared"/>
        <v/>
      </c>
      <c r="EM18">
        <v>2</v>
      </c>
      <c r="EN18" s="3000" t="str">
        <f>IF(ISBLANK(CG$2),"",CG$2)</f>
        <v>Yes</v>
      </c>
      <c r="EO18" s="3042" t="str">
        <f>IF(OR(CG$2="J-ML",CG$2="J-S",CG$2="J-Z"),CG$4,"")</f>
        <v/>
      </c>
      <c r="EP18" s="3084" t="str">
        <f>IF(EN$18="","",IF(EN$18="J-ML",1,IF(EN$18="J-S",2,IF(EN$18="J-Z",3,""))))</f>
        <v/>
      </c>
      <c r="EQ18" s="3126">
        <f>IF(OR(EP$18=1,EP$18=2,EP$18=3),CE6,0)</f>
        <v>0</v>
      </c>
    </row>
    <row r="19" spans="1:147" x14ac:dyDescent="0.2">
      <c r="A19" s="2411" t="s">
        <v>88</v>
      </c>
      <c r="B19" s="2412" t="s">
        <v>124</v>
      </c>
      <c r="C19" s="2413" t="s">
        <v>3</v>
      </c>
      <c r="D19">
        <f>VLOOKUP($B19,InputQuantities!$B$15:$R$18,10,FALSE)</f>
        <v>100.38461538461539</v>
      </c>
      <c r="E19">
        <f>VLOOKUP($B19,InputQuantities!$B$15:$R$18,3,FALSE)</f>
        <v>2</v>
      </c>
      <c r="F19">
        <f ca="1">IF(G19&lt;&gt;"X",,G19)</f>
        <v>0</v>
      </c>
      <c r="G19" s="2471">
        <f ca="1">IF(Week3!G19&lt;&gt;"X",IF(ISREF(INDIRECT("MonitoringWeek3!A1")),INDIRECT("MonitoringWeek3!G19")+INDIRECT("MonitoringWeek3!F19"),INDIRECT("Week3!G19")+INDIRECT("Week3!F19")),"X")</f>
        <v>0</v>
      </c>
      <c r="H19">
        <f ca="1">IF(I19&lt;&gt;"X",,I19)</f>
        <v>0</v>
      </c>
      <c r="I19" s="2472">
        <f ca="1">IF(Week3!I19&lt;&gt;"X",IF(ISREF(INDIRECT("MonitoringWeek3!A1")),INDIRECT("MonitoringWeek3!I19")+INDIRECT("MonitoringWeek3!H19"),INDIRECT("Week3!I19")+INDIRECT("Week3!H19")),"X")</f>
        <v>0</v>
      </c>
      <c r="J19">
        <f ca="1">IF(K19&lt;&gt;"X",,K19)</f>
        <v>0</v>
      </c>
      <c r="K19" s="2473">
        <f ca="1">IF(Week3!K19&lt;&gt;"X",IF(ISREF(INDIRECT("MonitoringWeek3!A1")),INDIRECT("MonitoringWeek3!K19")+INDIRECT("MonitoringWeek3!J19"),INDIRECT("Week3!K19")+INDIRECT("Week3!J19")),"X")</f>
        <v>0</v>
      </c>
      <c r="L19">
        <f ca="1">IF(M19&lt;&gt;"X",,M19)</f>
        <v>0</v>
      </c>
      <c r="M19" s="2474">
        <f ca="1">IF(Week3!M19&lt;&gt;"X",IF(ISREF(INDIRECT("MonitoringWeek3!A1")),INDIRECT("MonitoringWeek3!M19")+INDIRECT("MonitoringWeek3!L19"),INDIRECT("Week3!M19")+INDIRECT("Week3!L19")),"X")</f>
        <v>0</v>
      </c>
      <c r="N19">
        <f ca="1">IF(O19&lt;&gt;"X",,O19)</f>
        <v>0</v>
      </c>
      <c r="O19" s="2475">
        <f ca="1">IF(Week3!O19&lt;&gt;"X",IF(ISREF(INDIRECT("MonitoringWeek3!A1")),INDIRECT("MonitoringWeek3!O19")+INDIRECT("MonitoringWeek3!N19"),INDIRECT("Week3!O19")+INDIRECT("Week3!N19")),"X")</f>
        <v>0</v>
      </c>
      <c r="P19">
        <f ca="1">IF(Q19&lt;&gt;"X",,Q19)</f>
        <v>0</v>
      </c>
      <c r="Q19" s="2476">
        <f ca="1">IF(Week3!Q19&lt;&gt;"X",IF(ISREF(INDIRECT("MonitoringWeek3!A1")),INDIRECT("MonitoringWeek3!Q19")+INDIRECT("MonitoringWeek3!P19"),INDIRECT("Week3!Q19")+INDIRECT("Week3!P19")),"X")</f>
        <v>0</v>
      </c>
      <c r="R19">
        <f ca="1">IF(S19&lt;&gt;"X",,S19)</f>
        <v>0</v>
      </c>
      <c r="S19" s="2477">
        <f ca="1">IF(Week3!S19&lt;&gt;"X",IF(ISREF(INDIRECT("MonitoringWeek3!A1")),INDIRECT("MonitoringWeek3!S19")+INDIRECT("MonitoringWeek3!R19"),INDIRECT("Week3!S19")+INDIRECT("Week3!R19")),"X")</f>
        <v>0</v>
      </c>
      <c r="T19">
        <f ca="1">IF(U19&lt;&gt;"X",,U19)</f>
        <v>0</v>
      </c>
      <c r="U19" s="2478">
        <f ca="1">IF(Week3!U19&lt;&gt;"X",IF(ISREF(INDIRECT("MonitoringWeek3!A1")),INDIRECT("MonitoringWeek3!U19")+INDIRECT("MonitoringWeek3!T19"),INDIRECT("Week3!U19")+INDIRECT("Week3!T19")),"X")</f>
        <v>0</v>
      </c>
      <c r="V19">
        <f ca="1">IF(W19&lt;&gt;"X",,W19)</f>
        <v>0</v>
      </c>
      <c r="W19" s="2479">
        <f ca="1">IF(Week3!W19&lt;&gt;"X",IF(ISREF(INDIRECT("MonitoringWeek3!A1")),INDIRECT("MonitoringWeek3!W19")+INDIRECT("MonitoringWeek3!V19"),INDIRECT("Week3!W19")+INDIRECT("Week3!V19")),"X")</f>
        <v>0</v>
      </c>
      <c r="X19">
        <f ca="1">IF(Y19&lt;&gt;"X",,Y19)</f>
        <v>0</v>
      </c>
      <c r="Y19" s="2480">
        <f ca="1">IF(Week3!Y19&lt;&gt;"X",IF(ISREF(INDIRECT("MonitoringWeek3!A1")),INDIRECT("MonitoringWeek3!Y19")+INDIRECT("MonitoringWeek3!X19"),INDIRECT("Week3!Y19")+INDIRECT("Week3!X19")),"X")</f>
        <v>-12</v>
      </c>
      <c r="Z19">
        <f ca="1">IF(AA19&lt;&gt;"X",,AA19)</f>
        <v>0</v>
      </c>
      <c r="AA19" s="2481">
        <f ca="1">IF(Week3!AA19&lt;&gt;"X",IF(ISREF(INDIRECT("MonitoringWeek3!A1")),INDIRECT("MonitoringWeek3!AA19")+INDIRECT("MonitoringWeek3!Z19"),INDIRECT("Week3!AA19")+INDIRECT("Week3!Z19")),"X")</f>
        <v>-12</v>
      </c>
      <c r="AB19">
        <f ca="1">IF(AC19&lt;&gt;"X",,AC19)</f>
        <v>0</v>
      </c>
      <c r="AC19" s="2482">
        <f ca="1">IF(Week3!AC19&lt;&gt;"X",IF(ISREF(INDIRECT("MonitoringWeek3!A1")),INDIRECT("MonitoringWeek3!AC19")+INDIRECT("MonitoringWeek3!AB19"),INDIRECT("Week3!AC19")+INDIRECT("Week3!AB19")),"X")</f>
        <v>-12</v>
      </c>
      <c r="AD19">
        <f ca="1">IF(AE19&lt;&gt;"X",,AE19)</f>
        <v>0</v>
      </c>
      <c r="AE19" s="2483">
        <f ca="1">IF(Week3!AE19&lt;&gt;"X",IF(ISREF(INDIRECT("MonitoringWeek3!A1")),INDIRECT("MonitoringWeek3!AE19")+INDIRECT("MonitoringWeek3!AD19"),INDIRECT("Week3!AE19")+INDIRECT("Week3!AD19")),"X")</f>
        <v>-12</v>
      </c>
      <c r="AF19">
        <f ca="1">IF(AG19&lt;&gt;"X",,AG19)</f>
        <v>0</v>
      </c>
      <c r="AG19" s="2484">
        <f ca="1">IF(Week3!AG19&lt;&gt;"X",IF(ISREF(INDIRECT("MonitoringWeek3!A1")),INDIRECT("MonitoringWeek3!AG19")+INDIRECT("MonitoringWeek3!AF19"),INDIRECT("Week3!AG19")+INDIRECT("Week3!AF19")),"X")</f>
        <v>-12</v>
      </c>
      <c r="AH19">
        <f ca="1">IF(AI19&lt;&gt;"X",,AI19)</f>
        <v>0</v>
      </c>
      <c r="AI19" s="2485">
        <f ca="1">IF(Week3!AI19&lt;&gt;"X",IF(ISREF(INDIRECT("MonitoringWeek3!A1")),INDIRECT("MonitoringWeek3!AI19")+INDIRECT("MonitoringWeek3!AH19"),INDIRECT("Week3!AI19")+INDIRECT("Week3!AH19")),"X")</f>
        <v>-12</v>
      </c>
      <c r="AJ19">
        <f ca="1">IF(AK19&lt;&gt;"X",,AK19)</f>
        <v>0</v>
      </c>
      <c r="AK19" s="2486">
        <f ca="1">IF(Week3!AK19&lt;&gt;"X",IF(ISREF(INDIRECT("MonitoringWeek3!A1")),INDIRECT("MonitoringWeek3!AK19")+INDIRECT("MonitoringWeek3!AJ19"),INDIRECT("Week3!AK19")+INDIRECT("Week3!AJ19")),"X")</f>
        <v>-12</v>
      </c>
      <c r="AL19">
        <f ca="1">IF(AM19&lt;&gt;"X",,AM19)</f>
        <v>0</v>
      </c>
      <c r="AM19" s="2487">
        <f ca="1">IF(Week3!AM19&lt;&gt;"X",IF(ISREF(INDIRECT("MonitoringWeek3!A1")),INDIRECT("MonitoringWeek3!AM19")+INDIRECT("MonitoringWeek3!AL19"),INDIRECT("Week3!AM19")+INDIRECT("Week3!AL19")),"X")</f>
        <v>-12</v>
      </c>
      <c r="AN19">
        <f ca="1">IF(AO19&lt;&gt;"X",,AO19)</f>
        <v>0</v>
      </c>
      <c r="AO19" s="2488">
        <f ca="1">IF(Week3!AO19&lt;&gt;"X",IF(ISREF(INDIRECT("MonitoringWeek3!A1")),INDIRECT("MonitoringWeek3!AO19")+INDIRECT("MonitoringWeek3!AN19"),INDIRECT("Week3!AO19")+INDIRECT("Week3!AN19")),"X")</f>
        <v>-12</v>
      </c>
      <c r="AP19">
        <f ca="1">IF(AQ19&lt;&gt;"X",,AQ19)</f>
        <v>0</v>
      </c>
      <c r="AQ19" s="2489">
        <f ca="1">IF(Week3!AQ19&lt;&gt;"X",IF(ISREF(INDIRECT("MonitoringWeek3!A1")),INDIRECT("MonitoringWeek3!AQ19")+INDIRECT("MonitoringWeek3!AP19"),INDIRECT("Week3!AQ19")+INDIRECT("Week3!AP19")),"X")</f>
        <v>-12</v>
      </c>
      <c r="AR19">
        <f ca="1">IF(AS19&lt;&gt;"X",,AS19)</f>
        <v>0</v>
      </c>
      <c r="AS19" s="2490">
        <f ca="1">IF(Week3!AS19&lt;&gt;"X",IF(ISREF(INDIRECT("MonitoringWeek3!A1")),INDIRECT("MonitoringWeek3!AS19")+INDIRECT("MonitoringWeek3!AR19"),INDIRECT("Week3!AS19")+INDIRECT("Week3!AR19")),"X")</f>
        <v>-12</v>
      </c>
      <c r="AT19">
        <f ca="1">IF(AU19&lt;&gt;"X",,AU19)</f>
        <v>0</v>
      </c>
      <c r="AU19" s="2491">
        <f ca="1">IF(Week3!AU19&lt;&gt;"X",IF(ISREF(INDIRECT("MonitoringWeek3!A1")),INDIRECT("MonitoringWeek3!AU19")+INDIRECT("MonitoringWeek3!AT19"),INDIRECT("Week3!AU19")+INDIRECT("Week3!AT19")),"X")</f>
        <v>-12</v>
      </c>
      <c r="AV19">
        <f ca="1">IF(AW19&lt;&gt;"X",,AW19)</f>
        <v>0</v>
      </c>
      <c r="AW19" s="2492">
        <f ca="1">IF(Week3!AW19&lt;&gt;"X",IF(ISREF(INDIRECT("MonitoringWeek3!A1")),INDIRECT("MonitoringWeek3!AW19")+INDIRECT("MonitoringWeek3!AV19"),INDIRECT("Week3!AW19")+INDIRECT("Week3!AV19")),"X")</f>
        <v>-12</v>
      </c>
      <c r="AX19">
        <f ca="1">IF(AY19&lt;&gt;"X",,AY19)</f>
        <v>0</v>
      </c>
      <c r="AY19" s="2493">
        <f ca="1">IF(Week3!AY19&lt;&gt;"X",IF(ISREF(INDIRECT("MonitoringWeek3!A1")),INDIRECT("MonitoringWeek3!AY19")+INDIRECT("MonitoringWeek3!AX19"),INDIRECT("Week3!AY19")+INDIRECT("Week3!AX19")),"X")</f>
        <v>-12</v>
      </c>
      <c r="AZ19">
        <f ca="1">IF(BA19&lt;&gt;"X",,BA19)</f>
        <v>0</v>
      </c>
      <c r="BA19" s="2494">
        <f ca="1">IF(Week3!BA19&lt;&gt;"X",IF(ISREF(INDIRECT("MonitoringWeek3!A1")),INDIRECT("MonitoringWeek3!BA19")+INDIRECT("MonitoringWeek3!AZ19"),INDIRECT("Week3!BA19")+INDIRECT("Week3!AZ19")),"X")</f>
        <v>-12</v>
      </c>
      <c r="BB19">
        <f ca="1">IF(BC19&lt;&gt;"X",,BC19)</f>
        <v>0</v>
      </c>
      <c r="BC19" s="2495">
        <f ca="1">IF(Week3!BC19&lt;&gt;"X",IF(ISREF(INDIRECT("MonitoringWeek3!A1")),INDIRECT("MonitoringWeek3!BC19")+INDIRECT("MonitoringWeek3!BB19"),INDIRECT("Week3!BC19")+INDIRECT("Week3!BB19")),"X")</f>
        <v>-12</v>
      </c>
      <c r="BD19">
        <f ca="1">IF(BE19&lt;&gt;"X",,BE19)</f>
        <v>0</v>
      </c>
      <c r="BE19" s="2496">
        <f ca="1">IF(Week3!BE19&lt;&gt;"X",IF(ISREF(INDIRECT("MonitoringWeek3!A1")),INDIRECT("MonitoringWeek3!BE19")+INDIRECT("MonitoringWeek3!BD19"),INDIRECT("Week3!BE19")+INDIRECT("Week3!BD19")),"X")</f>
        <v>-12</v>
      </c>
      <c r="BF19">
        <f ca="1">IF(BG19&lt;&gt;"X",,BG19)</f>
        <v>0</v>
      </c>
      <c r="BG19" s="2497">
        <f ca="1">IF(Week3!BG19&lt;&gt;"X",IF(ISREF(INDIRECT("MonitoringWeek3!A1")),INDIRECT("MonitoringWeek3!BG19")+INDIRECT("MonitoringWeek3!BF19"),INDIRECT("Week3!BG19")+INDIRECT("Week3!BF19")),"X")</f>
        <v>-12</v>
      </c>
      <c r="BH19" s="2528">
        <f ca="1">SUMIF(F19:BG19,"&gt;0",F19:BG19)</f>
        <v>0</v>
      </c>
      <c r="BI19" s="2533">
        <f ca="1">ROUNDUP(BJ19/CC$4/E19,0)*E19</f>
        <v>0</v>
      </c>
      <c r="BJ19" s="2538">
        <f ca="1">BH19/D19*E19*CC$4</f>
        <v>0</v>
      </c>
      <c r="BX19" s="2543">
        <f ca="1">IF(BH19&gt;D19,D19,BH19)</f>
        <v>0</v>
      </c>
      <c r="BY19" s="2548">
        <f ca="1">IF(BH19&gt;D19,BH19-BX19,0)</f>
        <v>0</v>
      </c>
      <c r="BZ19" s="2553">
        <f>COUNTIF(BK19:BP19,"?*")</f>
        <v>0</v>
      </c>
      <c r="CA19" s="2558">
        <f>COUNTIF(BQ19:BW19,"?*")</f>
        <v>0</v>
      </c>
      <c r="CF19" s="2809">
        <f ca="1">SUM(IFERROR(INDIRECT(ADDRESS(ROW(),COLUMN($DV19)+MATCH(CF$16,BK19:BP19,0),1,1),TRUE),0),IFERROR(INDIRECT(ADDRESS(ROW(),COLUMN($DV19)+MATCH(CF$16,BQ19:BW19,0)+6,1,1),TRUE),0))</f>
        <v>0</v>
      </c>
      <c r="CG19" s="2810">
        <f ca="1">SUM(IFERROR(INDIRECT(ADDRESS(ROW(),COLUMN($DV19)+MATCH(CG$16,BK19:BP19,0),1,1),TRUE),0),IFERROR(INDIRECT(ADDRESS(ROW(),COLUMN($DV19)+MATCH(CG$16,BQ19:BW19,0)+6,1,1),TRUE),0))</f>
        <v>0</v>
      </c>
      <c r="CH19" s="2811">
        <f ca="1">SUM(IFERROR(INDIRECT(ADDRESS(ROW(),COLUMN($DV19)+MATCH(CH$16,BK19:BP19,0),1,1),TRUE),0),IFERROR(INDIRECT(ADDRESS(ROW(),COLUMN($DV19)+MATCH(CH$16,BQ19:BW19,0)+6,1,1),TRUE),0))</f>
        <v>0</v>
      </c>
      <c r="CI19" s="2812">
        <f ca="1">SUM(IFERROR(INDIRECT(ADDRESS(ROW(),COLUMN($DV19)+MATCH(CI$16,BK19:BP19,0),1,1),TRUE),0),IFERROR(INDIRECT(ADDRESS(ROW(),COLUMN($DV19)+MATCH(CI$16,BQ19:BW19,0)+6,1,1),TRUE),0))</f>
        <v>0</v>
      </c>
      <c r="CJ19" s="2813">
        <f ca="1">SUM(IFERROR(INDIRECT(ADDRESS(ROW(),COLUMN($DV19)+MATCH(CJ$16,BK19:BP19,0),1,1),TRUE),0),IFERROR(INDIRECT(ADDRESS(ROW(),COLUMN($DV19)+MATCH(CJ$16,BQ19:BW19,0)+6,1,1),TRUE),0))</f>
        <v>0</v>
      </c>
      <c r="CK19" s="2814">
        <f ca="1">SUM(IFERROR(INDIRECT(ADDRESS(ROW(),COLUMN($DV19)+MATCH(CK$16,BK19:BP19,0),1,1),TRUE),0),IFERROR(INDIRECT(ADDRESS(ROW(),COLUMN($DV19)+MATCH(CK$16,BQ19:BW19,0)+6,1,1),TRUE),0))</f>
        <v>0</v>
      </c>
      <c r="CL19" s="2815">
        <f ca="1">SUM(IFERROR(INDIRECT(ADDRESS(ROW(),COLUMN($DV19)+MATCH(CL$16,BK19:BP19,0),1,1),TRUE),0),IFERROR(INDIRECT(ADDRESS(ROW(),COLUMN($DV19)+MATCH(CL$16,BQ19:BW19,0)+6,1,1),TRUE),0))</f>
        <v>0</v>
      </c>
      <c r="CM19" s="2816">
        <f ca="1">SUM(IFERROR(INDIRECT(ADDRESS(ROW(),COLUMN($DV19)+MATCH(CM$16,BK19:BP19,0),1,1),TRUE),0),IFERROR(INDIRECT(ADDRESS(ROW(),COLUMN($DV19)+MATCH(CM$16,BQ19:BW19,0)+6,1,1),TRUE),0))</f>
        <v>0</v>
      </c>
      <c r="CN19" s="2817">
        <f ca="1">SUM(IFERROR(INDIRECT(ADDRESS(ROW(),COLUMN($DV19)+MATCH(CN$16,BK19:BP19,0),1,1),TRUE),0),IFERROR(INDIRECT(ADDRESS(ROW(),COLUMN($DV19)+MATCH(CN$16,BQ19:BW19,0)+6,1,1),TRUE),0))</f>
        <v>0</v>
      </c>
      <c r="CO19" s="2818">
        <f ca="1">SUM(IFERROR(INDIRECT(ADDRESS(ROW(),COLUMN($DV19)+MATCH(CO$16,BK19:BP19,0),1,1),TRUE),0),IFERROR(INDIRECT(ADDRESS(ROW(),COLUMN($DV19)+MATCH(CO$16,BQ19:BW19,0)+6,1,1),TRUE),0))</f>
        <v>0</v>
      </c>
      <c r="CP19" s="2819">
        <f ca="1">SUM(IFERROR(INDIRECT(ADDRESS(ROW(),COLUMN($DV19)+MATCH(CP$16,BK19:BP19,0),1,1),TRUE),0),IFERROR(INDIRECT(ADDRESS(ROW(),COLUMN($DV19)+MATCH(CP$16,BQ19:BW19,0)+6,1,1),TRUE),0))</f>
        <v>0</v>
      </c>
      <c r="CQ19" s="2820">
        <f ca="1">SUM(IFERROR(INDIRECT(ADDRESS(ROW(),COLUMN($DV19)+MATCH(CQ$16,BK19:BP19,0),1,1),TRUE),0),IFERROR(INDIRECT(ADDRESS(ROW(),COLUMN($DV19)+MATCH(CQ$16,BQ19:BW19,0)+6,1,1),TRUE),0))</f>
        <v>0</v>
      </c>
      <c r="CR19" s="2821">
        <f ca="1">SUM(IFERROR(INDIRECT(ADDRESS(ROW(),COLUMN($DV19)+MATCH(CR$16,BK19:BP19,0),1,1),TRUE),0),IFERROR(INDIRECT(ADDRESS(ROW(),COLUMN($DV19)+MATCH(CR$16,BQ19:BW19,0)+6,1,1),TRUE),0))</f>
        <v>0</v>
      </c>
      <c r="CS19" s="2822">
        <f ca="1">SUM(IFERROR(INDIRECT(ADDRESS(ROW(),COLUMN($DV19)+MATCH(CS$16,BK19:BP19,0),1,1),TRUE),0),IFERROR(INDIRECT(ADDRESS(ROW(),COLUMN($DV19)+MATCH(CS$16,BQ19:BW19,0)+6,1,1),TRUE),0))</f>
        <v>0</v>
      </c>
      <c r="CT19" s="2823">
        <f ca="1">SUM(IFERROR(INDIRECT(ADDRESS(ROW(),COLUMN($DV19)+MATCH(CT$16,BK19:BP19,0),1,1),TRUE),0),IFERROR(INDIRECT(ADDRESS(ROW(),COLUMN($DV19)+MATCH(CT$16,BQ19:BW19,0)+6,1,1),TRUE),0))</f>
        <v>0</v>
      </c>
      <c r="CU19" s="2824">
        <f ca="1">SUM(IFERROR(INDIRECT(ADDRESS(ROW(),COLUMN($DV19)+MATCH(CU$16,BK19:BP19,0),1,1),TRUE),0),IFERROR(INDIRECT(ADDRESS(ROW(),COLUMN($DV19)+MATCH(CU$16,BQ19:BW19,0)+6,1,1),TRUE),0))</f>
        <v>0</v>
      </c>
      <c r="CV19" s="2825">
        <f ca="1">SUM(IFERROR(INDIRECT(ADDRESS(ROW(),COLUMN($DV19)+MATCH(CV$16,BK19:BP19,0),1,1),TRUE),0),IFERROR(INDIRECT(ADDRESS(ROW(),COLUMN($DV19)+MATCH(CV$16,BQ19:BW19,0)+6,1,1),TRUE),0))</f>
        <v>0</v>
      </c>
      <c r="CW19" s="2826">
        <f ca="1">SUM(IFERROR(INDIRECT(ADDRESS(ROW(),COLUMN($DV19)+MATCH(CW$16,BK19:BP19,0),1,1),TRUE),0),IFERROR(INDIRECT(ADDRESS(ROW(),COLUMN($DV19)+MATCH(CW$16,BQ19:BW19,0)+6,1,1),TRUE),0))</f>
        <v>0</v>
      </c>
      <c r="CX19" s="2827">
        <f ca="1">SUM(IFERROR(INDIRECT(ADDRESS(ROW(),COLUMN($DV19)+MATCH(CX$16,BK19:BP19,0),1,1),TRUE),0),IFERROR(INDIRECT(ADDRESS(ROW(),COLUMN($DV19)+MATCH(CX$16,BQ19:BW19,0)+6,1,1),TRUE),0))</f>
        <v>0</v>
      </c>
      <c r="CY19" s="2828">
        <f ca="1">SUM(IFERROR(INDIRECT(ADDRESS(ROW(),COLUMN($DV19)+MATCH(CY$16,BK19:BP19,0),1,1),TRUE),0),IFERROR(INDIRECT(ADDRESS(ROW(),COLUMN($DV19)+MATCH(CY$16,BQ19:BW19,0)+6,1,1),TRUE),0))</f>
        <v>0</v>
      </c>
      <c r="CZ19" s="2829">
        <f ca="1">SUM(IFERROR(INDIRECT(ADDRESS(ROW(),COLUMN($DV19)+MATCH(CZ$16,BK19:BP19,0),1,1),TRUE),0),IFERROR(INDIRECT(ADDRESS(ROW(),COLUMN($DV19)+MATCH(CZ$16,BQ19:BW19,0)+6,1,1),TRUE),0))</f>
        <v>0</v>
      </c>
      <c r="DA19" s="2830">
        <f ca="1">SUM(IFERROR(INDIRECT(ADDRESS(ROW(),COLUMN($DV19)+MATCH(DA$16,BK19:BP19,0),1,1),TRUE),0),IFERROR(INDIRECT(ADDRESS(ROW(),COLUMN($DV19)+MATCH(DA$16,BQ19:BW19,0)+6,1,1),TRUE),0))</f>
        <v>0</v>
      </c>
      <c r="DB19" s="2831">
        <f ca="1">SUM(IFERROR(INDIRECT(ADDRESS(ROW(),COLUMN($DV19)+MATCH(DB$16,BK19:BP19,0),1,1),TRUE),0),IFERROR(INDIRECT(ADDRESS(ROW(),COLUMN($DV19)+MATCH(DB$16,BQ19:BW19,0)+6,1,1),TRUE),0))</f>
        <v>0</v>
      </c>
      <c r="DC19" s="2832">
        <f ca="1">SUM(IFERROR(INDIRECT(ADDRESS(ROW(),COLUMN($DV19)+MATCH(DC$16,BK19:BP19,0),1,1),TRUE),0),IFERROR(INDIRECT(ADDRESS(ROW(),COLUMN($DV19)+MATCH(DC$16,BQ19:BW19,0)+6,1,1),TRUE),0))</f>
        <v>0</v>
      </c>
      <c r="DD19" s="2833">
        <f ca="1">SUM(IFERROR(INDIRECT(ADDRESS(ROW(),COLUMN($DV19)+MATCH(DD$16,BK19:BP19,0),1,1),TRUE),0),IFERROR(INDIRECT(ADDRESS(ROW(),COLUMN($DV19)+MATCH(DD$16,BQ19:BW19,0)+6,1,1),TRUE),0))</f>
        <v>0</v>
      </c>
      <c r="DE19" s="2834">
        <f ca="1">SUM(IFERROR(INDIRECT(ADDRESS(ROW(),COLUMN($DV19)+MATCH(DE$16,BK19:BP19,0),1,1),TRUE),0),IFERROR(INDIRECT(ADDRESS(ROW(),COLUMN($DV19)+MATCH(DE$16,BQ19:BW19,0)+6,1,1),TRUE),0))</f>
        <v>0</v>
      </c>
      <c r="DF19" s="2835">
        <f ca="1">SUM(IFERROR(INDIRECT(ADDRESS(ROW(),COLUMN($DV19)+MATCH(DF$16,BK19:BP19,0),1,1),TRUE),0),IFERROR(INDIRECT(ADDRESS(ROW(),COLUMN($DV19)+MATCH(DF$16,BQ19:BW19,0)+6,1,1),TRUE),0))</f>
        <v>0</v>
      </c>
      <c r="DG19" s="2836">
        <f ca="1">SUM(IFERROR(INDIRECT(ADDRESS(ROW(),COLUMN($DV19)+MATCH(DG$16,BK19:BP19,0),1,1),TRUE),0),IFERROR(INDIRECT(ADDRESS(ROW(),COLUMN($DV19)+MATCH(DG$16,BQ19:BW19,0)+6,1,1),TRUE),0))</f>
        <v>0</v>
      </c>
      <c r="DH19" s="2837">
        <f ca="1">SUM(IFERROR(INDIRECT(ADDRESS(ROW(),COLUMN($DV19)+MATCH(DH$16,BK19:BP19,0),1,1),TRUE),0),IFERROR(INDIRECT(ADDRESS(ROW(),COLUMN($DV19)+MATCH(DH$16,BQ19:BW19,0)+6,1,1),TRUE),0))</f>
        <v>0</v>
      </c>
      <c r="DI19" s="2838">
        <f ca="1">SUM(IFERROR(INDIRECT(ADDRESS(ROW(),COLUMN($DV19)+MATCH(DI$16,BK19:BP19,0),1,1),TRUE),0),IFERROR(INDIRECT(ADDRESS(ROW(),COLUMN($DV19)+MATCH(DI$16,BQ19:BW19,0)+6,1,1),TRUE),0))</f>
        <v>0</v>
      </c>
      <c r="DJ19" s="2839">
        <f ca="1">SUM(IFERROR(INDIRECT(ADDRESS(ROW(),COLUMN($DV19)+MATCH(DJ$16,BK19:BP19,0),1,1),TRUE),0),IFERROR(INDIRECT(ADDRESS(ROW(),COLUMN($DV19)+MATCH(DJ$16,BQ19:BW19,0)+6,1,1),TRUE),0))</f>
        <v>0</v>
      </c>
      <c r="DK19" s="2840">
        <f ca="1">SUM(IFERROR(INDIRECT(ADDRESS(ROW(),COLUMN($DV19)+MATCH(DK$16,BK19:BP19,0),1,1),TRUE),0),IFERROR(INDIRECT(ADDRESS(ROW(),COLUMN($DV19)+MATCH(DK$16,BQ19:BW19,0)+6,1,1),TRUE),0))</f>
        <v>0</v>
      </c>
      <c r="DL19" s="2841">
        <f ca="1">SUM(IFERROR(INDIRECT(ADDRESS(ROW(),COLUMN($DV19)+MATCH(DL$16,BK19:BP19,0),1,1),TRUE),0),IFERROR(INDIRECT(ADDRESS(ROW(),COLUMN($DV19)+MATCH(DL$16,BQ19:BW19,0)+6,1,1),TRUE),0))</f>
        <v>0</v>
      </c>
      <c r="DM19" s="2842">
        <f ca="1">SUM(IFERROR(INDIRECT(ADDRESS(ROW(),COLUMN($DV19)+MATCH(DM$16,BK19:BP19,0),1,1),TRUE),0),IFERROR(INDIRECT(ADDRESS(ROW(),COLUMN($DV19)+MATCH(DM$16,BQ19:BW19,0)+6,1,1),TRUE),0))</f>
        <v>0</v>
      </c>
      <c r="DN19" s="2843">
        <f ca="1">SUM(IFERROR(INDIRECT(ADDRESS(ROW(),COLUMN($DV19)+MATCH(DN$16,BK19:BP19,0),1,1),TRUE),0),IFERROR(INDIRECT(ADDRESS(ROW(),COLUMN($DV19)+MATCH(DN$16,BQ19:BW19,0)+6,1,1),TRUE),0))</f>
        <v>0</v>
      </c>
      <c r="DO19" s="2844">
        <f ca="1">SUM(IFERROR(INDIRECT(ADDRESS(ROW(),COLUMN($DV19)+MATCH(DO$16,BK19:BP19,0),1,1),TRUE),0),IFERROR(INDIRECT(ADDRESS(ROW(),COLUMN($DV19)+MATCH(DO$16,BQ19:BW19,0)+6,1,1),TRUE),0))</f>
        <v>0</v>
      </c>
      <c r="DP19" s="2845">
        <f ca="1">SUM(IFERROR(INDIRECT(ADDRESS(ROW(),COLUMN($DV19)+MATCH(DP$16,BK19:BP19,0),1,1),TRUE),0),IFERROR(INDIRECT(ADDRESS(ROW(),COLUMN($DV19)+MATCH(DP$16,BQ19:BW19,0)+6,1,1),TRUE),0))</f>
        <v>0</v>
      </c>
      <c r="DQ19" s="2846">
        <f ca="1">SUM(IFERROR(INDIRECT(ADDRESS(ROW(),COLUMN($DV19)+MATCH(DQ$16,BK19:BP19,0),1,1),TRUE),0),IFERROR(INDIRECT(ADDRESS(ROW(),COLUMN($DV19)+MATCH(DQ$16,BQ19:BW19,0)+6,1,1),TRUE),0))</f>
        <v>0</v>
      </c>
      <c r="DR19" s="2847">
        <f ca="1">SUM(IFERROR(INDIRECT(ADDRESS(ROW(),COLUMN($DV19)+MATCH(DR$16,BK19:BP19,0),1,1),TRUE),0),IFERROR(INDIRECT(ADDRESS(ROW(),COLUMN($DV19)+MATCH(DR$16,BQ19:BW19,0)+6,1,1),TRUE),0))</f>
        <v>0</v>
      </c>
      <c r="DS19" s="2848">
        <f ca="1">SUM(IFERROR(INDIRECT(ADDRESS(ROW(),COLUMN($DV19)+MATCH(DS$16,BK19:BP19,0),1,1),TRUE),0),IFERROR(INDIRECT(ADDRESS(ROW(),COLUMN($DV19)+MATCH(DS$16,BQ19:BW19,0)+6,1,1),TRUE),0))</f>
        <v>0</v>
      </c>
      <c r="DT19" s="2849">
        <f ca="1">SUM(IFERROR(INDIRECT(ADDRESS(ROW(),COLUMN($DV19)+MATCH(DT$16,BK19:BP19,0),1,1),TRUE),0),IFERROR(INDIRECT(ADDRESS(ROW(),COLUMN($DV19)+MATCH(DT$16,BQ19:BW19,0)+6,1,1),TRUE),0))</f>
        <v>0</v>
      </c>
      <c r="DW19" s="2957" t="str">
        <f si="3" t="shared"/>
        <v/>
      </c>
      <c r="DX19" s="2958" t="str">
        <f si="3" t="shared"/>
        <v/>
      </c>
      <c r="DY19" s="2959" t="str">
        <f si="3" t="shared"/>
        <v/>
      </c>
      <c r="DZ19" s="2960" t="str">
        <f si="3" t="shared"/>
        <v/>
      </c>
      <c r="EA19" s="2961" t="str">
        <f si="3" t="shared"/>
        <v/>
      </c>
      <c r="EB19" s="2962" t="str">
        <f si="3" t="shared"/>
        <v/>
      </c>
      <c r="EC19" s="2983" t="str">
        <f si="4" t="shared"/>
        <v/>
      </c>
      <c r="ED19" s="2984" t="str">
        <f si="4" t="shared"/>
        <v/>
      </c>
      <c r="EE19" s="2985" t="str">
        <f si="4" t="shared"/>
        <v/>
      </c>
      <c r="EF19" s="2986" t="str">
        <f si="4" t="shared"/>
        <v/>
      </c>
      <c r="EG19" s="2987" t="str">
        <f si="4" t="shared"/>
        <v/>
      </c>
      <c r="EH19" s="2988" t="str">
        <f si="4" t="shared"/>
        <v/>
      </c>
      <c r="EI19" s="2989" t="str">
        <f si="4" t="shared"/>
        <v/>
      </c>
      <c r="EM19">
        <v>3</v>
      </c>
      <c r="EN19" s="3001" t="str">
        <f>IF(ISBLANK(CH$2),"",CH$2)</f>
        <v>Yes</v>
      </c>
      <c r="EO19" s="3043" t="str">
        <f>IF(OR(CH$2="J-ML",CH$2="J-S",CH$2="J-Z"),CH$4,"")</f>
        <v/>
      </c>
      <c r="EP19" s="3085" t="str">
        <f>IF(EN$19="","",IF(EN$19="J-ML",1,IF(EN$19="J-S",2,IF(EN$19="J-Z",3,""))))</f>
        <v/>
      </c>
      <c r="EQ19" s="3127">
        <f>IF(OR(EP$19=1,EP$19=2,EP$19=3),CE6,0)</f>
        <v>0</v>
      </c>
    </row>
    <row r="20" spans="1:147" x14ac:dyDescent="0.2">
      <c r="A20" s="2414" t="s">
        <v>88</v>
      </c>
      <c r="B20" s="2415" t="s">
        <v>125</v>
      </c>
      <c r="C20" s="2416" t="s">
        <v>102</v>
      </c>
      <c r="D20">
        <f>VLOOKUP($B20,InputQuantities!$B$15:$R$18,10,FALSE)</f>
        <v>81.5625</v>
      </c>
      <c r="E20">
        <f>VLOOKUP($B20,InputQuantities!$B$15:$R$18,3,FALSE)</f>
        <v>2</v>
      </c>
      <c r="F20">
        <f ca="1">IF(G20&lt;&gt;"X",,G20)</f>
        <v>0</v>
      </c>
      <c r="G20" s="2498">
        <f ca="1">IF(Week3!G20&lt;&gt;"X",IF(ISREF(INDIRECT("MonitoringWeek3!A1")),INDIRECT("MonitoringWeek3!G20")+INDIRECT("MonitoringWeek3!F20"),INDIRECT("Week3!G20")+INDIRECT("Week3!F20")),"X")</f>
        <v>0</v>
      </c>
      <c r="H20">
        <f ca="1">IF(I20&lt;&gt;"X",,I20)</f>
        <v>0</v>
      </c>
      <c r="I20" s="2499">
        <f ca="1">IF(Week3!I20&lt;&gt;"X",IF(ISREF(INDIRECT("MonitoringWeek3!A1")),INDIRECT("MonitoringWeek3!I20")+INDIRECT("MonitoringWeek3!H20"),INDIRECT("Week3!I20")+INDIRECT("Week3!H20")),"X")</f>
        <v>0</v>
      </c>
      <c r="J20">
        <f ca="1">IF(K20&lt;&gt;"X",,K20)</f>
        <v>0</v>
      </c>
      <c r="K20" s="2500">
        <f ca="1">IF(Week3!K20&lt;&gt;"X",IF(ISREF(INDIRECT("MonitoringWeek3!A1")),INDIRECT("MonitoringWeek3!K20")+INDIRECT("MonitoringWeek3!J20"),INDIRECT("Week3!K20")+INDIRECT("Week3!J20")),"X")</f>
        <v>0</v>
      </c>
      <c r="L20">
        <f ca="1">IF(M20&lt;&gt;"X",,M20)</f>
        <v>0</v>
      </c>
      <c r="M20" s="2501">
        <f ca="1">IF(Week3!M20&lt;&gt;"X",IF(ISREF(INDIRECT("MonitoringWeek3!A1")),INDIRECT("MonitoringWeek3!M20")+INDIRECT("MonitoringWeek3!L20"),INDIRECT("Week3!M20")+INDIRECT("Week3!L20")),"X")</f>
        <v>0</v>
      </c>
      <c r="N20">
        <f ca="1">IF(O20&lt;&gt;"X",,O20)</f>
        <v>0</v>
      </c>
      <c r="O20" s="2502">
        <f ca="1">IF(Week3!O20&lt;&gt;"X",IF(ISREF(INDIRECT("MonitoringWeek3!A1")),INDIRECT("MonitoringWeek3!O20")+INDIRECT("MonitoringWeek3!N20"),INDIRECT("Week3!O20")+INDIRECT("Week3!N20")),"X")</f>
        <v>0</v>
      </c>
      <c r="P20">
        <f ca="1">IF(Q20&lt;&gt;"X",,Q20)</f>
        <v>0</v>
      </c>
      <c r="Q20" s="2503">
        <f ca="1">IF(Week3!Q20&lt;&gt;"X",IF(ISREF(INDIRECT("MonitoringWeek3!A1")),INDIRECT("MonitoringWeek3!Q20")+INDIRECT("MonitoringWeek3!P20"),INDIRECT("Week3!Q20")+INDIRECT("Week3!P20")),"X")</f>
        <v>0</v>
      </c>
      <c r="R20">
        <f ca="1">IF(S20&lt;&gt;"X",,S20)</f>
        <v>0</v>
      </c>
      <c r="S20" s="2504">
        <f ca="1">IF(Week3!S20&lt;&gt;"X",IF(ISREF(INDIRECT("MonitoringWeek3!A1")),INDIRECT("MonitoringWeek3!S20")+INDIRECT("MonitoringWeek3!R20"),INDIRECT("Week3!S20")+INDIRECT("Week3!R20")),"X")</f>
        <v>0</v>
      </c>
      <c r="T20">
        <f ca="1">IF(U20&lt;&gt;"X",,U20)</f>
        <v>0</v>
      </c>
      <c r="U20" s="2505">
        <f ca="1">IF(Week3!U20&lt;&gt;"X",IF(ISREF(INDIRECT("MonitoringWeek3!A1")),INDIRECT("MonitoringWeek3!U20")+INDIRECT("MonitoringWeek3!T20"),INDIRECT("Week3!U20")+INDIRECT("Week3!T20")),"X")</f>
        <v>0</v>
      </c>
      <c r="V20">
        <f ca="1">IF(W20&lt;&gt;"X",,W20)</f>
        <v>0</v>
      </c>
      <c r="W20" s="2506">
        <f ca="1">IF(Week3!W20&lt;&gt;"X",IF(ISREF(INDIRECT("MonitoringWeek3!A1")),INDIRECT("MonitoringWeek3!W20")+INDIRECT("MonitoringWeek3!V20"),INDIRECT("Week3!W20")+INDIRECT("Week3!V20")),"X")</f>
        <v>0</v>
      </c>
      <c r="X20">
        <f ca="1">IF(Y20&lt;&gt;"X",,Y20)</f>
        <v>0</v>
      </c>
      <c r="Y20" s="2507">
        <f ca="1">IF(Week3!Y20&lt;&gt;"X",IF(ISREF(INDIRECT("MonitoringWeek3!A1")),INDIRECT("MonitoringWeek3!Y20")+INDIRECT("MonitoringWeek3!X20"),INDIRECT("Week3!Y20")+INDIRECT("Week3!X20")),"X")</f>
        <v>-12</v>
      </c>
      <c r="Z20">
        <f ca="1">IF(AA20&lt;&gt;"X",,AA20)</f>
        <v>0</v>
      </c>
      <c r="AA20" s="2508">
        <f ca="1">IF(Week3!AA20&lt;&gt;"X",IF(ISREF(INDIRECT("MonitoringWeek3!A1")),INDIRECT("MonitoringWeek3!AA20")+INDIRECT("MonitoringWeek3!Z20"),INDIRECT("Week3!AA20")+INDIRECT("Week3!Z20")),"X")</f>
        <v>-12</v>
      </c>
      <c r="AB20">
        <f ca="1">IF(AC20&lt;&gt;"X",,AC20)</f>
        <v>0</v>
      </c>
      <c r="AC20" s="2509">
        <f ca="1">IF(Week3!AC20&lt;&gt;"X",IF(ISREF(INDIRECT("MonitoringWeek3!A1")),INDIRECT("MonitoringWeek3!AC20")+INDIRECT("MonitoringWeek3!AB20"),INDIRECT("Week3!AC20")+INDIRECT("Week3!AB20")),"X")</f>
        <v>-12</v>
      </c>
      <c r="AD20">
        <f ca="1">IF(AE20&lt;&gt;"X",,AE20)</f>
        <v>0</v>
      </c>
      <c r="AE20" s="2510">
        <f ca="1">IF(Week3!AE20&lt;&gt;"X",IF(ISREF(INDIRECT("MonitoringWeek3!A1")),INDIRECT("MonitoringWeek3!AE20")+INDIRECT("MonitoringWeek3!AD20"),INDIRECT("Week3!AE20")+INDIRECT("Week3!AD20")),"X")</f>
        <v>-12</v>
      </c>
      <c r="AF20">
        <f ca="1">IF(AG20&lt;&gt;"X",,AG20)</f>
        <v>0</v>
      </c>
      <c r="AG20" s="2511">
        <f ca="1">IF(Week3!AG20&lt;&gt;"X",IF(ISREF(INDIRECT("MonitoringWeek3!A1")),INDIRECT("MonitoringWeek3!AG20")+INDIRECT("MonitoringWeek3!AF20"),INDIRECT("Week3!AG20")+INDIRECT("Week3!AF20")),"X")</f>
        <v>-12</v>
      </c>
      <c r="AH20">
        <f ca="1">IF(AI20&lt;&gt;"X",,AI20)</f>
        <v>0</v>
      </c>
      <c r="AI20" s="2512">
        <f ca="1">IF(Week3!AI20&lt;&gt;"X",IF(ISREF(INDIRECT("MonitoringWeek3!A1")),INDIRECT("MonitoringWeek3!AI20")+INDIRECT("MonitoringWeek3!AH20"),INDIRECT("Week3!AI20")+INDIRECT("Week3!AH20")),"X")</f>
        <v>-12</v>
      </c>
      <c r="AJ20">
        <f ca="1">IF(AK20&lt;&gt;"X",,AK20)</f>
        <v>0</v>
      </c>
      <c r="AK20" s="2513">
        <f ca="1">IF(Week3!AK20&lt;&gt;"X",IF(ISREF(INDIRECT("MonitoringWeek3!A1")),INDIRECT("MonitoringWeek3!AK20")+INDIRECT("MonitoringWeek3!AJ20"),INDIRECT("Week3!AK20")+INDIRECT("Week3!AJ20")),"X")</f>
        <v>-12</v>
      </c>
      <c r="AL20">
        <f ca="1">IF(AM20&lt;&gt;"X",,AM20)</f>
        <v>0</v>
      </c>
      <c r="AM20" s="2514">
        <f ca="1">IF(Week3!AM20&lt;&gt;"X",IF(ISREF(INDIRECT("MonitoringWeek3!A1")),INDIRECT("MonitoringWeek3!AM20")+INDIRECT("MonitoringWeek3!AL20"),INDIRECT("Week3!AM20")+INDIRECT("Week3!AL20")),"X")</f>
        <v>-12</v>
      </c>
      <c r="AN20">
        <f ca="1">IF(AO20&lt;&gt;"X",,AO20)</f>
        <v>0</v>
      </c>
      <c r="AO20" s="2515">
        <f ca="1">IF(Week3!AO20&lt;&gt;"X",IF(ISREF(INDIRECT("MonitoringWeek3!A1")),INDIRECT("MonitoringWeek3!AO20")+INDIRECT("MonitoringWeek3!AN20"),INDIRECT("Week3!AO20")+INDIRECT("Week3!AN20")),"X")</f>
        <v>-12</v>
      </c>
      <c r="AP20">
        <f ca="1">IF(AQ20&lt;&gt;"X",,AQ20)</f>
        <v>0</v>
      </c>
      <c r="AQ20" s="2516">
        <f ca="1">IF(Week3!AQ20&lt;&gt;"X",IF(ISREF(INDIRECT("MonitoringWeek3!A1")),INDIRECT("MonitoringWeek3!AQ20")+INDIRECT("MonitoringWeek3!AP20"),INDIRECT("Week3!AQ20")+INDIRECT("Week3!AP20")),"X")</f>
        <v>-12</v>
      </c>
      <c r="AR20">
        <f ca="1">IF(AS20&lt;&gt;"X",,AS20)</f>
        <v>0</v>
      </c>
      <c r="AS20" s="2517">
        <f ca="1">IF(Week3!AS20&lt;&gt;"X",IF(ISREF(INDIRECT("MonitoringWeek3!A1")),INDIRECT("MonitoringWeek3!AS20")+INDIRECT("MonitoringWeek3!AR20"),INDIRECT("Week3!AS20")+INDIRECT("Week3!AR20")),"X")</f>
        <v>-12</v>
      </c>
      <c r="AT20">
        <f ca="1">IF(AU20&lt;&gt;"X",,AU20)</f>
        <v>0</v>
      </c>
      <c r="AU20" s="2518">
        <f ca="1">IF(Week3!AU20&lt;&gt;"X",IF(ISREF(INDIRECT("MonitoringWeek3!A1")),INDIRECT("MonitoringWeek3!AU20")+INDIRECT("MonitoringWeek3!AT20"),INDIRECT("Week3!AU20")+INDIRECT("Week3!AT20")),"X")</f>
        <v>-12</v>
      </c>
      <c r="AV20">
        <f ca="1">IF(AW20&lt;&gt;"X",,AW20)</f>
        <v>0</v>
      </c>
      <c r="AW20" s="2519">
        <f ca="1">IF(Week3!AW20&lt;&gt;"X",IF(ISREF(INDIRECT("MonitoringWeek3!A1")),INDIRECT("MonitoringWeek3!AW20")+INDIRECT("MonitoringWeek3!AV20"),INDIRECT("Week3!AW20")+INDIRECT("Week3!AV20")),"X")</f>
        <v>-12</v>
      </c>
      <c r="AX20">
        <f ca="1">IF(AY20&lt;&gt;"X",,AY20)</f>
        <v>0</v>
      </c>
      <c r="AY20" s="2520">
        <f ca="1">IF(Week3!AY20&lt;&gt;"X",IF(ISREF(INDIRECT("MonitoringWeek3!A1")),INDIRECT("MonitoringWeek3!AY20")+INDIRECT("MonitoringWeek3!AX20"),INDIRECT("Week3!AY20")+INDIRECT("Week3!AX20")),"X")</f>
        <v>-12</v>
      </c>
      <c r="AZ20">
        <f ca="1">IF(BA20&lt;&gt;"X",,BA20)</f>
        <v>0</v>
      </c>
      <c r="BA20" s="2521">
        <f ca="1">IF(Week3!BA20&lt;&gt;"X",IF(ISREF(INDIRECT("MonitoringWeek3!A1")),INDIRECT("MonitoringWeek3!BA20")+INDIRECT("MonitoringWeek3!AZ20"),INDIRECT("Week3!BA20")+INDIRECT("Week3!AZ20")),"X")</f>
        <v>-12</v>
      </c>
      <c r="BB20">
        <f ca="1">IF(BC20&lt;&gt;"X",,BC20)</f>
        <v>0</v>
      </c>
      <c r="BC20" s="2522">
        <f ca="1">IF(Week3!BC20&lt;&gt;"X",IF(ISREF(INDIRECT("MonitoringWeek3!A1")),INDIRECT("MonitoringWeek3!BC20")+INDIRECT("MonitoringWeek3!BB20"),INDIRECT("Week3!BC20")+INDIRECT("Week3!BB20")),"X")</f>
        <v>-12</v>
      </c>
      <c r="BD20">
        <f ca="1">IF(BE20&lt;&gt;"X",,BE20)</f>
        <v>0</v>
      </c>
      <c r="BE20" s="2523">
        <f ca="1">IF(Week3!BE20&lt;&gt;"X",IF(ISREF(INDIRECT("MonitoringWeek3!A1")),INDIRECT("MonitoringWeek3!BE20")+INDIRECT("MonitoringWeek3!BD20"),INDIRECT("Week3!BE20")+INDIRECT("Week3!BD20")),"X")</f>
        <v>-12</v>
      </c>
      <c r="BF20">
        <f ca="1">IF(BG20&lt;&gt;"X",,BG20)</f>
        <v>0</v>
      </c>
      <c r="BG20" s="2524">
        <f ca="1">IF(Week3!BG20&lt;&gt;"X",IF(ISREF(INDIRECT("MonitoringWeek3!A1")),INDIRECT("MonitoringWeek3!BG20")+INDIRECT("MonitoringWeek3!BF20"),INDIRECT("Week3!BG20")+INDIRECT("Week3!BF20")),"X")</f>
        <v>-12</v>
      </c>
      <c r="BH20" s="2529">
        <f ca="1">SUMIF(F20:BG20,"&gt;0",F20:BG20)</f>
        <v>0</v>
      </c>
      <c r="BI20" s="2534">
        <f ca="1">ROUNDUP(BJ20/CC$4/E20,0)*E20</f>
        <v>0</v>
      </c>
      <c r="BJ20" s="2539">
        <f ca="1">BH20/D20*E20*CC$4</f>
        <v>0</v>
      </c>
      <c r="BX20" s="2544">
        <f ca="1">IF(BH20&gt;D20,D20,BH20)</f>
        <v>0</v>
      </c>
      <c r="BY20" s="2549">
        <f ca="1">IF(BH20&gt;D20,BH20-BX20,0)</f>
        <v>0</v>
      </c>
      <c r="BZ20" s="2554">
        <f>COUNTIF(BK20:BP20,"?*")</f>
        <v>0</v>
      </c>
      <c r="CA20" s="2559">
        <f>COUNTIF(BQ20:BW20,"?*")</f>
        <v>0</v>
      </c>
      <c r="CF20" s="2850">
        <f ca="1">SUM(IFERROR(INDIRECT(ADDRESS(ROW(),COLUMN($DV20)+MATCH(CF$16,BK20:BP20,0),1,1),TRUE),0),IFERROR(INDIRECT(ADDRESS(ROW(),COLUMN($DV20)+MATCH(CF$16,BQ20:BW20,0)+6,1,1),TRUE),0))</f>
        <v>0</v>
      </c>
      <c r="CG20" s="2851">
        <f ca="1">SUM(IFERROR(INDIRECT(ADDRESS(ROW(),COLUMN($DV20)+MATCH(CG$16,BK20:BP20,0),1,1),TRUE),0),IFERROR(INDIRECT(ADDRESS(ROW(),COLUMN($DV20)+MATCH(CG$16,BQ20:BW20,0)+6,1,1),TRUE),0))</f>
        <v>0</v>
      </c>
      <c r="CH20" s="2852">
        <f ca="1">SUM(IFERROR(INDIRECT(ADDRESS(ROW(),COLUMN($DV20)+MATCH(CH$16,BK20:BP20,0),1,1),TRUE),0),IFERROR(INDIRECT(ADDRESS(ROW(),COLUMN($DV20)+MATCH(CH$16,BQ20:BW20,0)+6,1,1),TRUE),0))</f>
        <v>0</v>
      </c>
      <c r="CI20" s="2853">
        <f ca="1">SUM(IFERROR(INDIRECT(ADDRESS(ROW(),COLUMN($DV20)+MATCH(CI$16,BK20:BP20,0),1,1),TRUE),0),IFERROR(INDIRECT(ADDRESS(ROW(),COLUMN($DV20)+MATCH(CI$16,BQ20:BW20,0)+6,1,1),TRUE),0))</f>
        <v>0</v>
      </c>
      <c r="CJ20" s="2854">
        <f ca="1">SUM(IFERROR(INDIRECT(ADDRESS(ROW(),COLUMN($DV20)+MATCH(CJ$16,BK20:BP20,0),1,1),TRUE),0),IFERROR(INDIRECT(ADDRESS(ROW(),COLUMN($DV20)+MATCH(CJ$16,BQ20:BW20,0)+6,1,1),TRUE),0))</f>
        <v>0</v>
      </c>
      <c r="CK20" s="2855">
        <f ca="1">SUM(IFERROR(INDIRECT(ADDRESS(ROW(),COLUMN($DV20)+MATCH(CK$16,BK20:BP20,0),1,1),TRUE),0),IFERROR(INDIRECT(ADDRESS(ROW(),COLUMN($DV20)+MATCH(CK$16,BQ20:BW20,0)+6,1,1),TRUE),0))</f>
        <v>0</v>
      </c>
      <c r="CL20" s="2856">
        <f ca="1">SUM(IFERROR(INDIRECT(ADDRESS(ROW(),COLUMN($DV20)+MATCH(CL$16,BK20:BP20,0),1,1),TRUE),0),IFERROR(INDIRECT(ADDRESS(ROW(),COLUMN($DV20)+MATCH(CL$16,BQ20:BW20,0)+6,1,1),TRUE),0))</f>
        <v>0</v>
      </c>
      <c r="CM20" s="2857">
        <f ca="1">SUM(IFERROR(INDIRECT(ADDRESS(ROW(),COLUMN($DV20)+MATCH(CM$16,BK20:BP20,0),1,1),TRUE),0),IFERROR(INDIRECT(ADDRESS(ROW(),COLUMN($DV20)+MATCH(CM$16,BQ20:BW20,0)+6,1,1),TRUE),0))</f>
        <v>0</v>
      </c>
      <c r="CN20" s="2858">
        <f ca="1">SUM(IFERROR(INDIRECT(ADDRESS(ROW(),COLUMN($DV20)+MATCH(CN$16,BK20:BP20,0),1,1),TRUE),0),IFERROR(INDIRECT(ADDRESS(ROW(),COLUMN($DV20)+MATCH(CN$16,BQ20:BW20,0)+6,1,1),TRUE),0))</f>
        <v>0</v>
      </c>
      <c r="CO20" s="2859">
        <f ca="1">SUM(IFERROR(INDIRECT(ADDRESS(ROW(),COLUMN($DV20)+MATCH(CO$16,BK20:BP20,0),1,1),TRUE),0),IFERROR(INDIRECT(ADDRESS(ROW(),COLUMN($DV20)+MATCH(CO$16,BQ20:BW20,0)+6,1,1),TRUE),0))</f>
        <v>0</v>
      </c>
      <c r="CP20" s="2860">
        <f ca="1">SUM(IFERROR(INDIRECT(ADDRESS(ROW(),COLUMN($DV20)+MATCH(CP$16,BK20:BP20,0),1,1),TRUE),0),IFERROR(INDIRECT(ADDRESS(ROW(),COLUMN($DV20)+MATCH(CP$16,BQ20:BW20,0)+6,1,1),TRUE),0))</f>
        <v>0</v>
      </c>
      <c r="CQ20" s="2861">
        <f ca="1">SUM(IFERROR(INDIRECT(ADDRESS(ROW(),COLUMN($DV20)+MATCH(CQ$16,BK20:BP20,0),1,1),TRUE),0),IFERROR(INDIRECT(ADDRESS(ROW(),COLUMN($DV20)+MATCH(CQ$16,BQ20:BW20,0)+6,1,1),TRUE),0))</f>
        <v>0</v>
      </c>
      <c r="CR20" s="2862">
        <f ca="1">SUM(IFERROR(INDIRECT(ADDRESS(ROW(),COLUMN($DV20)+MATCH(CR$16,BK20:BP20,0),1,1),TRUE),0),IFERROR(INDIRECT(ADDRESS(ROW(),COLUMN($DV20)+MATCH(CR$16,BQ20:BW20,0)+6,1,1),TRUE),0))</f>
        <v>0</v>
      </c>
      <c r="CS20" s="2863">
        <f ca="1">SUM(IFERROR(INDIRECT(ADDRESS(ROW(),COLUMN($DV20)+MATCH(CS$16,BK20:BP20,0),1,1),TRUE),0),IFERROR(INDIRECT(ADDRESS(ROW(),COLUMN($DV20)+MATCH(CS$16,BQ20:BW20,0)+6,1,1),TRUE),0))</f>
        <v>0</v>
      </c>
      <c r="CT20" s="2864">
        <f ca="1">SUM(IFERROR(INDIRECT(ADDRESS(ROW(),COLUMN($DV20)+MATCH(CT$16,BK20:BP20,0),1,1),TRUE),0),IFERROR(INDIRECT(ADDRESS(ROW(),COLUMN($DV20)+MATCH(CT$16,BQ20:BW20,0)+6,1,1),TRUE),0))</f>
        <v>0</v>
      </c>
      <c r="CU20" s="2865">
        <f ca="1">SUM(IFERROR(INDIRECT(ADDRESS(ROW(),COLUMN($DV20)+MATCH(CU$16,BK20:BP20,0),1,1),TRUE),0),IFERROR(INDIRECT(ADDRESS(ROW(),COLUMN($DV20)+MATCH(CU$16,BQ20:BW20,0)+6,1,1),TRUE),0))</f>
        <v>0</v>
      </c>
      <c r="CV20" s="2866">
        <f ca="1">SUM(IFERROR(INDIRECT(ADDRESS(ROW(),COLUMN($DV20)+MATCH(CV$16,BK20:BP20,0),1,1),TRUE),0),IFERROR(INDIRECT(ADDRESS(ROW(),COLUMN($DV20)+MATCH(CV$16,BQ20:BW20,0)+6,1,1),TRUE),0))</f>
        <v>0</v>
      </c>
      <c r="CW20" s="2867">
        <f ca="1">SUM(IFERROR(INDIRECT(ADDRESS(ROW(),COLUMN($DV20)+MATCH(CW$16,BK20:BP20,0),1,1),TRUE),0),IFERROR(INDIRECT(ADDRESS(ROW(),COLUMN($DV20)+MATCH(CW$16,BQ20:BW20,0)+6,1,1),TRUE),0))</f>
        <v>0</v>
      </c>
      <c r="CX20" s="2868">
        <f ca="1">SUM(IFERROR(INDIRECT(ADDRESS(ROW(),COLUMN($DV20)+MATCH(CX$16,BK20:BP20,0),1,1),TRUE),0),IFERROR(INDIRECT(ADDRESS(ROW(),COLUMN($DV20)+MATCH(CX$16,BQ20:BW20,0)+6,1,1),TRUE),0))</f>
        <v>0</v>
      </c>
      <c r="CY20" s="2869">
        <f ca="1">SUM(IFERROR(INDIRECT(ADDRESS(ROW(),COLUMN($DV20)+MATCH(CY$16,BK20:BP20,0),1,1),TRUE),0),IFERROR(INDIRECT(ADDRESS(ROW(),COLUMN($DV20)+MATCH(CY$16,BQ20:BW20,0)+6,1,1),TRUE),0))</f>
        <v>0</v>
      </c>
      <c r="CZ20" s="2870">
        <f ca="1">SUM(IFERROR(INDIRECT(ADDRESS(ROW(),COLUMN($DV20)+MATCH(CZ$16,BK20:BP20,0),1,1),TRUE),0),IFERROR(INDIRECT(ADDRESS(ROW(),COLUMN($DV20)+MATCH(CZ$16,BQ20:BW20,0)+6,1,1),TRUE),0))</f>
        <v>0</v>
      </c>
      <c r="DA20" s="2871">
        <f ca="1">SUM(IFERROR(INDIRECT(ADDRESS(ROW(),COLUMN($DV20)+MATCH(DA$16,BK20:BP20,0),1,1),TRUE),0),IFERROR(INDIRECT(ADDRESS(ROW(),COLUMN($DV20)+MATCH(DA$16,BQ20:BW20,0)+6,1,1),TRUE),0))</f>
        <v>0</v>
      </c>
      <c r="DB20" s="2872">
        <f ca="1">SUM(IFERROR(INDIRECT(ADDRESS(ROW(),COLUMN($DV20)+MATCH(DB$16,BK20:BP20,0),1,1),TRUE),0),IFERROR(INDIRECT(ADDRESS(ROW(),COLUMN($DV20)+MATCH(DB$16,BQ20:BW20,0)+6,1,1),TRUE),0))</f>
        <v>0</v>
      </c>
      <c r="DC20" s="2873">
        <f ca="1">SUM(IFERROR(INDIRECT(ADDRESS(ROW(),COLUMN($DV20)+MATCH(DC$16,BK20:BP20,0),1,1),TRUE),0),IFERROR(INDIRECT(ADDRESS(ROW(),COLUMN($DV20)+MATCH(DC$16,BQ20:BW20,0)+6,1,1),TRUE),0))</f>
        <v>0</v>
      </c>
      <c r="DD20" s="2874">
        <f ca="1">SUM(IFERROR(INDIRECT(ADDRESS(ROW(),COLUMN($DV20)+MATCH(DD$16,BK20:BP20,0),1,1),TRUE),0),IFERROR(INDIRECT(ADDRESS(ROW(),COLUMN($DV20)+MATCH(DD$16,BQ20:BW20,0)+6,1,1),TRUE),0))</f>
        <v>0</v>
      </c>
      <c r="DE20" s="2875">
        <f ca="1">SUM(IFERROR(INDIRECT(ADDRESS(ROW(),COLUMN($DV20)+MATCH(DE$16,BK20:BP20,0),1,1),TRUE),0),IFERROR(INDIRECT(ADDRESS(ROW(),COLUMN($DV20)+MATCH(DE$16,BQ20:BW20,0)+6,1,1),TRUE),0))</f>
        <v>0</v>
      </c>
      <c r="DF20" s="2876">
        <f ca="1">SUM(IFERROR(INDIRECT(ADDRESS(ROW(),COLUMN($DV20)+MATCH(DF$16,BK20:BP20,0),1,1),TRUE),0),IFERROR(INDIRECT(ADDRESS(ROW(),COLUMN($DV20)+MATCH(DF$16,BQ20:BW20,0)+6,1,1),TRUE),0))</f>
        <v>0</v>
      </c>
      <c r="DG20" s="2877">
        <f ca="1">SUM(IFERROR(INDIRECT(ADDRESS(ROW(),COLUMN($DV20)+MATCH(DG$16,BK20:BP20,0),1,1),TRUE),0),IFERROR(INDIRECT(ADDRESS(ROW(),COLUMN($DV20)+MATCH(DG$16,BQ20:BW20,0)+6,1,1),TRUE),0))</f>
        <v>0</v>
      </c>
      <c r="DH20" s="2878">
        <f ca="1">SUM(IFERROR(INDIRECT(ADDRESS(ROW(),COLUMN($DV20)+MATCH(DH$16,BK20:BP20,0),1,1),TRUE),0),IFERROR(INDIRECT(ADDRESS(ROW(),COLUMN($DV20)+MATCH(DH$16,BQ20:BW20,0)+6,1,1),TRUE),0))</f>
        <v>0</v>
      </c>
      <c r="DI20" s="2879">
        <f ca="1">SUM(IFERROR(INDIRECT(ADDRESS(ROW(),COLUMN($DV20)+MATCH(DI$16,BK20:BP20,0),1,1),TRUE),0),IFERROR(INDIRECT(ADDRESS(ROW(),COLUMN($DV20)+MATCH(DI$16,BQ20:BW20,0)+6,1,1),TRUE),0))</f>
        <v>0</v>
      </c>
      <c r="DJ20" s="2880">
        <f ca="1">SUM(IFERROR(INDIRECT(ADDRESS(ROW(),COLUMN($DV20)+MATCH(DJ$16,BK20:BP20,0),1,1),TRUE),0),IFERROR(INDIRECT(ADDRESS(ROW(),COLUMN($DV20)+MATCH(DJ$16,BQ20:BW20,0)+6,1,1),TRUE),0))</f>
        <v>0</v>
      </c>
      <c r="DK20" s="2881">
        <f ca="1">SUM(IFERROR(INDIRECT(ADDRESS(ROW(),COLUMN($DV20)+MATCH(DK$16,BK20:BP20,0),1,1),TRUE),0),IFERROR(INDIRECT(ADDRESS(ROW(),COLUMN($DV20)+MATCH(DK$16,BQ20:BW20,0)+6,1,1),TRUE),0))</f>
        <v>0</v>
      </c>
      <c r="DL20" s="2882">
        <f ca="1">SUM(IFERROR(INDIRECT(ADDRESS(ROW(),COLUMN($DV20)+MATCH(DL$16,BK20:BP20,0),1,1),TRUE),0),IFERROR(INDIRECT(ADDRESS(ROW(),COLUMN($DV20)+MATCH(DL$16,BQ20:BW20,0)+6,1,1),TRUE),0))</f>
        <v>0</v>
      </c>
      <c r="DM20" s="2883">
        <f ca="1">SUM(IFERROR(INDIRECT(ADDRESS(ROW(),COLUMN($DV20)+MATCH(DM$16,BK20:BP20,0),1,1),TRUE),0),IFERROR(INDIRECT(ADDRESS(ROW(),COLUMN($DV20)+MATCH(DM$16,BQ20:BW20,0)+6,1,1),TRUE),0))</f>
        <v>0</v>
      </c>
      <c r="DN20" s="2884">
        <f ca="1">SUM(IFERROR(INDIRECT(ADDRESS(ROW(),COLUMN($DV20)+MATCH(DN$16,BK20:BP20,0),1,1),TRUE),0),IFERROR(INDIRECT(ADDRESS(ROW(),COLUMN($DV20)+MATCH(DN$16,BQ20:BW20,0)+6,1,1),TRUE),0))</f>
        <v>0</v>
      </c>
      <c r="DO20" s="2885">
        <f ca="1">SUM(IFERROR(INDIRECT(ADDRESS(ROW(),COLUMN($DV20)+MATCH(DO$16,BK20:BP20,0),1,1),TRUE),0),IFERROR(INDIRECT(ADDRESS(ROW(),COLUMN($DV20)+MATCH(DO$16,BQ20:BW20,0)+6,1,1),TRUE),0))</f>
        <v>0</v>
      </c>
      <c r="DP20" s="2886">
        <f ca="1">SUM(IFERROR(INDIRECT(ADDRESS(ROW(),COLUMN($DV20)+MATCH(DP$16,BK20:BP20,0),1,1),TRUE),0),IFERROR(INDIRECT(ADDRESS(ROW(),COLUMN($DV20)+MATCH(DP$16,BQ20:BW20,0)+6,1,1),TRUE),0))</f>
        <v>0</v>
      </c>
      <c r="DQ20" s="2887">
        <f ca="1">SUM(IFERROR(INDIRECT(ADDRESS(ROW(),COLUMN($DV20)+MATCH(DQ$16,BK20:BP20,0),1,1),TRUE),0),IFERROR(INDIRECT(ADDRESS(ROW(),COLUMN($DV20)+MATCH(DQ$16,BQ20:BW20,0)+6,1,1),TRUE),0))</f>
        <v>0</v>
      </c>
      <c r="DR20" s="2888">
        <f ca="1">SUM(IFERROR(INDIRECT(ADDRESS(ROW(),COLUMN($DV20)+MATCH(DR$16,BK20:BP20,0),1,1),TRUE),0),IFERROR(INDIRECT(ADDRESS(ROW(),COLUMN($DV20)+MATCH(DR$16,BQ20:BW20,0)+6,1,1),TRUE),0))</f>
        <v>0</v>
      </c>
      <c r="DS20" s="2889">
        <f ca="1">SUM(IFERROR(INDIRECT(ADDRESS(ROW(),COLUMN($DV20)+MATCH(DS$16,BK20:BP20,0),1,1),TRUE),0),IFERROR(INDIRECT(ADDRESS(ROW(),COLUMN($DV20)+MATCH(DS$16,BQ20:BW20,0)+6,1,1),TRUE),0))</f>
        <v>0</v>
      </c>
      <c r="DT20" s="2890">
        <f ca="1">SUM(IFERROR(INDIRECT(ADDRESS(ROW(),COLUMN($DV20)+MATCH(DT$16,BK20:BP20,0),1,1),TRUE),0),IFERROR(INDIRECT(ADDRESS(ROW(),COLUMN($DV20)+MATCH(DT$16,BQ20:BW20,0)+6,1,1),TRUE),0))</f>
        <v>0</v>
      </c>
      <c r="DW20" s="2963" t="str">
        <f si="3" t="shared"/>
        <v/>
      </c>
      <c r="DX20" s="2964" t="str">
        <f si="3" t="shared"/>
        <v/>
      </c>
      <c r="DY20" s="2965" t="str">
        <f si="3" t="shared"/>
        <v/>
      </c>
      <c r="DZ20" s="2966" t="str">
        <f si="3" t="shared"/>
        <v/>
      </c>
      <c r="EA20" s="2967" t="str">
        <f si="3" t="shared"/>
        <v/>
      </c>
      <c r="EB20" s="2968" t="str">
        <f si="3" t="shared"/>
        <v/>
      </c>
      <c r="EC20" s="2990" t="str">
        <f si="4" t="shared"/>
        <v/>
      </c>
      <c r="ED20" s="2991" t="str">
        <f si="4" t="shared"/>
        <v/>
      </c>
      <c r="EE20" s="2992" t="str">
        <f si="4" t="shared"/>
        <v/>
      </c>
      <c r="EF20" s="2993" t="str">
        <f si="4" t="shared"/>
        <v/>
      </c>
      <c r="EG20" s="2994" t="str">
        <f si="4" t="shared"/>
        <v/>
      </c>
      <c r="EH20" s="2995" t="str">
        <f si="4" t="shared"/>
        <v/>
      </c>
      <c r="EI20" s="2996" t="str">
        <f si="4" t="shared"/>
        <v/>
      </c>
      <c r="EM20">
        <v>4</v>
      </c>
      <c r="EN20" s="3002" t="str">
        <f>IF(ISBLANK(CI$2),"",CI$2)</f>
        <v>Yes</v>
      </c>
      <c r="EO20" s="3044" t="str">
        <f>IF(OR(CI$2="J-ML",CI$2="J-S",CI$2="J-Z"),CI$4,"")</f>
        <v/>
      </c>
      <c r="EP20" s="3086" t="str">
        <f>IF(EN$20="","",IF(EN$20="J-ML",1,IF(EN$20="J-S",2,IF(EN$20="J-Z",3,""))))</f>
        <v/>
      </c>
      <c r="EQ20" s="3128">
        <f>IF(OR(EP$20=1,EP$20=2,EP$20=3),CE6,0)</f>
        <v>0</v>
      </c>
    </row>
    <row r="21" spans="1:147" x14ac:dyDescent="0.2">
      <c r="EM21">
        <v>5</v>
      </c>
      <c r="EN21" s="3003" t="str">
        <f>IF(ISBLANK(CJ$2),"",CJ$2)</f>
        <v>Yes</v>
      </c>
      <c r="EO21" s="3045" t="str">
        <f>IF(OR(CJ$2="J-ML",CJ$2="J-S",CJ$2="J-Z"),CJ$4,"")</f>
        <v/>
      </c>
      <c r="EP21" s="3087" t="str">
        <f>IF(EN$21="","",IF(EN$21="J-ML",1,IF(EN$21="J-S",2,IF(EN$21="J-Z",3,""))))</f>
        <v/>
      </c>
      <c r="EQ21" s="3129">
        <f>IF(OR(EP$21=1,EP$21=2,EP$21=3),CE6,0)</f>
        <v>0</v>
      </c>
    </row>
    <row r="22" spans="1:147" x14ac:dyDescent="0.2">
      <c r="EM22">
        <v>6</v>
      </c>
      <c r="EN22" s="3004" t="str">
        <f>IF(ISBLANK(CK$2),"",CK$2)</f>
        <v>Yes</v>
      </c>
      <c r="EO22" s="3046" t="str">
        <f>IF(OR(CK$2="J-ML",CK$2="J-S",CK$2="J-Z"),CK$4,"")</f>
        <v/>
      </c>
      <c r="EP22" s="3088" t="str">
        <f>IF(EN$22="","",IF(EN$22="J-ML",1,IF(EN$22="J-S",2,IF(EN$22="J-Z",3,""))))</f>
        <v/>
      </c>
      <c r="EQ22" s="3130">
        <f>IF(OR(EP$22=1,EP$22=2,EP$22=3),CE6,0)</f>
        <v>0</v>
      </c>
    </row>
    <row r="23" spans="1:147" x14ac:dyDescent="0.2">
      <c r="EM23">
        <v>7</v>
      </c>
      <c r="EN23" s="3005" t="str">
        <f>IF(ISBLANK(CL$2),"",CL$2)</f>
        <v>Yes</v>
      </c>
      <c r="EO23" s="3047" t="str">
        <f>IF(OR(CL$2="J-ML",CL$2="J-S",CL$2="J-Z"),CL$4,"")</f>
        <v/>
      </c>
      <c r="EP23" s="3089" t="str">
        <f>IF(EN$23="","",IF(EN$23="J-ML",1,IF(EN$23="J-S",2,IF(EN$23="J-Z",3,""))))</f>
        <v/>
      </c>
      <c r="EQ23" s="3131">
        <f>IF(OR(EP$23=1,EP$23=2,EP$23=3),CE6,0)</f>
        <v>0</v>
      </c>
    </row>
    <row r="24" spans="1:147" x14ac:dyDescent="0.2">
      <c r="EM24">
        <v>8</v>
      </c>
      <c r="EN24" s="3006" t="str">
        <f>IF(ISBLANK(CM$2),"",CM$2)</f>
        <v>Yes</v>
      </c>
      <c r="EO24" s="3048" t="str">
        <f>IF(OR(CM$2="J-ML",CM$2="J-S",CM$2="J-Z"),CM$4,"")</f>
        <v/>
      </c>
      <c r="EP24" s="3090" t="str">
        <f>IF(EN$24="","",IF(EN$24="J-ML",1,IF(EN$24="J-S",2,IF(EN$24="J-Z",3,""))))</f>
        <v/>
      </c>
      <c r="EQ24" s="3132">
        <f>IF(OR(EP$24=1,EP$24=2,EP$24=3),CE6,0)</f>
        <v>0</v>
      </c>
    </row>
    <row r="25" spans="1:147" x14ac:dyDescent="0.2">
      <c r="EM25">
        <v>9</v>
      </c>
      <c r="EN25" s="3007" t="str">
        <f>IF(ISBLANK(CN$2),"",CN$2)</f>
        <v>Yes</v>
      </c>
      <c r="EO25" s="3049" t="str">
        <f>IF(OR(CN$2="J-ML",CN$2="J-S",CN$2="J-Z"),CN$4,"")</f>
        <v/>
      </c>
      <c r="EP25" s="3091" t="str">
        <f>IF(EN$25="","",IF(EN$25="J-ML",1,IF(EN$25="J-S",2,IF(EN$25="J-Z",3,""))))</f>
        <v/>
      </c>
      <c r="EQ25" s="3133">
        <f>IF(OR(EP$25=1,EP$25=2,EP$25=3),CE6,0)</f>
        <v>0</v>
      </c>
    </row>
    <row r="26" spans="1:147" x14ac:dyDescent="0.2">
      <c r="EM26">
        <v>10</v>
      </c>
      <c r="EN26" s="3008" t="str">
        <f>IF(ISBLANK(CO$2),"",CO$2)</f>
        <v>Yes</v>
      </c>
      <c r="EO26" s="3050" t="str">
        <f>IF(OR(CO$2="J-ML",CO$2="J-S",CO$2="J-Z"),CO$4,"")</f>
        <v/>
      </c>
      <c r="EP26" s="3092" t="str">
        <f>IF(EN$26="","",IF(EN$26="J-ML",1,IF(EN$26="J-S",2,IF(EN$26="J-Z",3,""))))</f>
        <v/>
      </c>
      <c r="EQ26" s="3134">
        <f>IF(OR(EP$26=1,EP$26=2,EP$26=3),CE6,0)</f>
        <v>0</v>
      </c>
    </row>
    <row r="27" spans="1:147" x14ac:dyDescent="0.2">
      <c r="EM27">
        <v>11</v>
      </c>
      <c r="EN27" s="3009" t="str">
        <f>IF(ISBLANK(CP$2),"",CP$2)</f>
        <v>Yes</v>
      </c>
      <c r="EO27" s="3051" t="str">
        <f>IF(OR(CP$2="J-ML",CP$2="J-S",CP$2="J-Z"),CP$4,"")</f>
        <v/>
      </c>
      <c r="EP27" s="3093" t="str">
        <f>IF(EN$27="","",IF(EN$27="J-ML",1,IF(EN$27="J-S",2,IF(EN$27="J-Z",3,""))))</f>
        <v/>
      </c>
      <c r="EQ27" s="3135">
        <f>IF(OR(EP$27=1,EP$27=2,EP$27=3),CE6,0)</f>
        <v>0</v>
      </c>
    </row>
    <row r="28" spans="1:147" x14ac:dyDescent="0.2">
      <c r="EM28">
        <v>12</v>
      </c>
      <c r="EN28" s="3010" t="str">
        <f>IF(ISBLANK(CQ$2),"",CQ$2)</f>
        <v>Yes</v>
      </c>
      <c r="EO28" s="3052" t="str">
        <f>IF(OR(CQ$2="J-ML",CQ$2="J-S",CQ$2="J-Z"),CQ$4,"")</f>
        <v/>
      </c>
      <c r="EP28" s="3094" t="str">
        <f>IF(EN$28="","",IF(EN$28="J-ML",1,IF(EN$28="J-S",2,IF(EN$28="J-Z",3,""))))</f>
        <v/>
      </c>
      <c r="EQ28" s="3136">
        <f>IF(OR(EP$28=1,EP$28=2,EP$28=3),CE6,0)</f>
        <v>0</v>
      </c>
    </row>
    <row r="29" spans="1:147" x14ac:dyDescent="0.2">
      <c r="EM29">
        <v>13</v>
      </c>
      <c r="EN29" s="3011" t="str">
        <f>IF(ISBLANK(CR$2),"",CR$2)</f>
        <v>Yes</v>
      </c>
      <c r="EO29" s="3053" t="str">
        <f>IF(OR(CR$2="J-ML",CR$2="J-S",CR$2="J-Z"),CR$4,"")</f>
        <v/>
      </c>
      <c r="EP29" s="3095" t="str">
        <f>IF(EN$29="","",IF(EN$29="J-ML",1,IF(EN$29="J-S",2,IF(EN$29="J-Z",3,""))))</f>
        <v/>
      </c>
      <c r="EQ29" s="3137">
        <f>IF(OR(EP$29=1,EP$29=2,EP$29=3),CE6,0)</f>
        <v>0</v>
      </c>
    </row>
    <row r="30" spans="1:147" x14ac:dyDescent="0.2">
      <c r="EM30">
        <v>14</v>
      </c>
      <c r="EN30" s="3012" t="str">
        <f>IF(ISBLANK(CS$2),"",CS$2)</f>
        <v>Yes</v>
      </c>
      <c r="EO30" s="3054" t="str">
        <f>IF(OR(CS$2="J-ML",CS$2="J-S",CS$2="J-Z"),CS$4,"")</f>
        <v/>
      </c>
      <c r="EP30" s="3096" t="str">
        <f>IF(EN$30="","",IF(EN$30="J-ML",1,IF(EN$30="J-S",2,IF(EN$30="J-Z",3,""))))</f>
        <v/>
      </c>
      <c r="EQ30" s="3138">
        <f>IF(OR(EP$30=1,EP$30=2,EP$30=3),CE6,0)</f>
        <v>0</v>
      </c>
    </row>
    <row r="31" spans="1:147" x14ac:dyDescent="0.2">
      <c r="EM31">
        <v>15</v>
      </c>
      <c r="EN31" s="3013" t="str">
        <f>IF(ISBLANK(CT$2),"",CT$2)</f>
        <v>Yes</v>
      </c>
      <c r="EO31" s="3055" t="str">
        <f>IF(OR(CT$2="J-ML",CT$2="J-S",CT$2="J-Z"),CT$4,"")</f>
        <v/>
      </c>
      <c r="EP31" s="3097" t="str">
        <f>IF(EN$31="","",IF(EN$31="J-ML",1,IF(EN$31="J-S",2,IF(EN$31="J-Z",3,""))))</f>
        <v/>
      </c>
      <c r="EQ31" s="3139">
        <f>IF(OR(EP$31=1,EP$31=2,EP$31=3),CE6,0)</f>
        <v>0</v>
      </c>
    </row>
    <row r="32" spans="1:147" x14ac:dyDescent="0.2">
      <c r="EM32">
        <v>16</v>
      </c>
      <c r="EN32" s="3014" t="str">
        <f>IF(ISBLANK(CU$2),"",CU$2)</f>
        <v>Yes</v>
      </c>
      <c r="EO32" s="3056" t="str">
        <f>IF(OR(CU$2="J-ML",CU$2="J-S",CU$2="J-Z"),CU$4,"")</f>
        <v/>
      </c>
      <c r="EP32" s="3098" t="str">
        <f>IF(EN$32="","",IF(EN$32="J-ML",1,IF(EN$32="J-S",2,IF(EN$32="J-Z",3,""))))</f>
        <v/>
      </c>
      <c r="EQ32" s="3140">
        <f>IF(OR(EP$32=1,EP$32=2,EP$32=3),CE6,0)</f>
        <v>0</v>
      </c>
    </row>
    <row r="33" spans="143:147" x14ac:dyDescent="0.2">
      <c r="EM33">
        <v>17</v>
      </c>
      <c r="EN33" s="3015" t="str">
        <f>IF(ISBLANK(CV$2),"",CV$2)</f>
        <v>Yes</v>
      </c>
      <c r="EO33" s="3057" t="str">
        <f>IF(OR(CV$2="J-ML",CV$2="J-S",CV$2="J-Z"),CV$4,"")</f>
        <v/>
      </c>
      <c r="EP33" s="3099" t="str">
        <f>IF(EN$33="","",IF(EN$33="J-ML",1,IF(EN$33="J-S",2,IF(EN$33="J-Z",3,""))))</f>
        <v/>
      </c>
      <c r="EQ33" s="3141">
        <f>IF(OR(EP$33=1,EP$33=2,EP$33=3),CE6,0)</f>
        <v>0</v>
      </c>
    </row>
    <row r="34" spans="143:147" x14ac:dyDescent="0.2">
      <c r="EM34">
        <v>18</v>
      </c>
      <c r="EN34" s="3016" t="str">
        <f>IF(ISBLANK(CW$2),"",CW$2)</f>
        <v>Yes</v>
      </c>
      <c r="EO34" s="3058" t="str">
        <f>IF(OR(CW$2="J-ML",CW$2="J-S",CW$2="J-Z"),CW$4,"")</f>
        <v/>
      </c>
      <c r="EP34" s="3100" t="str">
        <f>IF(EN$34="","",IF(EN$34="J-ML",1,IF(EN$34="J-S",2,IF(EN$34="J-Z",3,""))))</f>
        <v/>
      </c>
      <c r="EQ34" s="3142">
        <f>IF(OR(EP$34=1,EP$34=2,EP$34=3),CE6,0)</f>
        <v>0</v>
      </c>
    </row>
    <row r="35" spans="143:147" x14ac:dyDescent="0.2">
      <c r="EM35">
        <v>19</v>
      </c>
      <c r="EN35" s="3017" t="str">
        <f>IF(ISBLANK(CX$2),"",CX$2)</f>
        <v>Yes</v>
      </c>
      <c r="EO35" s="3059" t="str">
        <f>IF(OR(CX$2="J-ML",CX$2="J-S",CX$2="J-Z"),CX$4,"")</f>
        <v/>
      </c>
      <c r="EP35" s="3101" t="str">
        <f>IF(EN$35="","",IF(EN$35="J-ML",1,IF(EN$35="J-S",2,IF(EN$35="J-Z",3,""))))</f>
        <v/>
      </c>
      <c r="EQ35" s="3143">
        <f>IF(OR(EP$35=1,EP$35=2,EP$35=3),CE6,0)</f>
        <v>0</v>
      </c>
    </row>
    <row r="36" spans="143:147" x14ac:dyDescent="0.2">
      <c r="EM36">
        <v>20</v>
      </c>
      <c r="EN36" s="3018" t="str">
        <f>IF(ISBLANK(CY$2),"",CY$2)</f>
        <v>Yes</v>
      </c>
      <c r="EO36" s="3060" t="str">
        <f>IF(OR(CY$2="J-ML",CY$2="J-S",CY$2="J-Z"),CY$4,"")</f>
        <v/>
      </c>
      <c r="EP36" s="3102" t="str">
        <f>IF(EN$36="","",IF(EN$36="J-ML",1,IF(EN$36="J-S",2,IF(EN$36="J-Z",3,""))))</f>
        <v/>
      </c>
      <c r="EQ36" s="3144">
        <f>IF(OR(EP$36=1,EP$36=2,EP$36=3),CE6,0)</f>
        <v>0</v>
      </c>
    </row>
    <row r="37" spans="143:147" x14ac:dyDescent="0.2">
      <c r="EM37">
        <v>21</v>
      </c>
      <c r="EN37" s="3019" t="str">
        <f>IF(ISBLANK(CZ$2),"",CZ$2)</f>
        <v>Yes</v>
      </c>
      <c r="EO37" s="3061" t="str">
        <f>IF(OR(CZ$2="J-ML",CZ$2="J-S",CZ$2="J-Z"),CZ$4,"")</f>
        <v/>
      </c>
      <c r="EP37" s="3103" t="str">
        <f>IF(EN$37="","",IF(EN$37="J-ML",1,IF(EN$37="J-S",2,IF(EN$37="J-Z",3,""))))</f>
        <v/>
      </c>
      <c r="EQ37" s="3145">
        <f>IF(OR(EP$37=1,EP$37=2,EP$37=3),CE6,0)</f>
        <v>0</v>
      </c>
    </row>
    <row r="38" spans="143:147" x14ac:dyDescent="0.2">
      <c r="EM38">
        <v>22</v>
      </c>
      <c r="EN38" s="3020" t="str">
        <f>IF(ISBLANK(DA$2),"",DA$2)</f>
        <v>Yes</v>
      </c>
      <c r="EO38" s="3062" t="str">
        <f>IF(OR(DA$2="J-ML",DA$2="J-S",DA$2="J-Z"),DA$4,"")</f>
        <v/>
      </c>
      <c r="EP38" s="3104" t="str">
        <f>IF(EN$38="","",IF(EN$38="J-ML",1,IF(EN$38="J-S",2,IF(EN$38="J-Z",3,""))))</f>
        <v/>
      </c>
      <c r="EQ38" s="3146">
        <f>IF(OR(EP$38=1,EP$38=2,EP$38=3),CE6,0)</f>
        <v>0</v>
      </c>
    </row>
    <row r="39" spans="143:147" x14ac:dyDescent="0.2">
      <c r="EM39">
        <v>23</v>
      </c>
      <c r="EN39" s="3021" t="str">
        <f>IF(ISBLANK(DB$2),"",DB$2)</f>
        <v>Yes</v>
      </c>
      <c r="EO39" s="3063" t="str">
        <f>IF(OR(DB$2="J-ML",DB$2="J-S",DB$2="J-Z"),DB$4,"")</f>
        <v/>
      </c>
      <c r="EP39" s="3105" t="str">
        <f>IF(EN$39="","",IF(EN$39="J-ML",1,IF(EN$39="J-S",2,IF(EN$39="J-Z",3,""))))</f>
        <v/>
      </c>
      <c r="EQ39" s="3147">
        <f>IF(OR(EP$39=1,EP$39=2,EP$39=3),CE6,0)</f>
        <v>0</v>
      </c>
    </row>
    <row r="40" spans="143:147" x14ac:dyDescent="0.2">
      <c r="EM40">
        <v>24</v>
      </c>
      <c r="EN40" s="3022" t="str">
        <f>IF(ISBLANK(DC$2),"",DC$2)</f>
        <v>Yes</v>
      </c>
      <c r="EO40" s="3064" t="str">
        <f>IF(OR(DC$2="J-ML",DC$2="J-S",DC$2="J-Z"),DC$4,"")</f>
        <v/>
      </c>
      <c r="EP40" s="3106" t="str">
        <f>IF(EN$40="","",IF(EN$40="J-ML",1,IF(EN$40="J-S",2,IF(EN$40="J-Z",3,""))))</f>
        <v/>
      </c>
      <c r="EQ40" s="3148">
        <f>IF(OR(EP$40=1,EP$40=2,EP$40=3),CE6,0)</f>
        <v>0</v>
      </c>
    </row>
    <row r="41" spans="143:147" x14ac:dyDescent="0.2">
      <c r="EM41">
        <v>25</v>
      </c>
      <c r="EN41" s="3023" t="str">
        <f>IF(ISBLANK(DD$2),"",DD$2)</f>
        <v>Yes</v>
      </c>
      <c r="EO41" s="3065" t="str">
        <f>IF(OR(DD$2="J-ML",DD$2="J-S",DD$2="J-Z"),DD$4,"")</f>
        <v/>
      </c>
      <c r="EP41" s="3107" t="str">
        <f>IF(EN$41="","",IF(EN$41="J-ML",1,IF(EN$41="J-S",2,IF(EN$41="J-Z",3,""))))</f>
        <v/>
      </c>
      <c r="EQ41" s="3149">
        <f>IF(OR(EP$41=1,EP$41=2,EP$41=3),CE6,0)</f>
        <v>0</v>
      </c>
    </row>
    <row r="42" spans="143:147" x14ac:dyDescent="0.2">
      <c r="EM42">
        <v>26</v>
      </c>
      <c r="EN42" s="3024" t="str">
        <f>IF(ISBLANK(DE$2),"",DE$2)</f>
        <v>Yes</v>
      </c>
      <c r="EO42" s="3066" t="str">
        <f>IF(OR(DE$2="J-ML",DE$2="J-S",DE$2="J-Z"),DE$4,"")</f>
        <v/>
      </c>
      <c r="EP42" s="3108" t="str">
        <f>IF(EN$42="","",IF(EN$42="J-ML",1,IF(EN$42="J-S",2,IF(EN$42="J-Z",3,""))))</f>
        <v/>
      </c>
      <c r="EQ42" s="3150">
        <f>IF(OR(EP$42=1,EP$42=2,EP$42=3),CE6,0)</f>
        <v>0</v>
      </c>
    </row>
    <row r="43" spans="143:147" x14ac:dyDescent="0.2">
      <c r="EM43">
        <v>27</v>
      </c>
      <c r="EN43" s="3025" t="str">
        <f>IF(ISBLANK(DF$2),"",DF$2)</f>
        <v>Yes</v>
      </c>
      <c r="EO43" s="3067" t="str">
        <f>IF(OR(DF$2="J-ML",DF$2="J-S",DF$2="J-Z"),DF$4,"")</f>
        <v/>
      </c>
      <c r="EP43" s="3109" t="str">
        <f>IF(EN$43="","",IF(EN$43="J-ML",1,IF(EN$43="J-S",2,IF(EN$43="J-Z",3,""))))</f>
        <v/>
      </c>
      <c r="EQ43" s="3151">
        <f>IF(OR(EP$43=1,EP$43=2,EP$43=3),CE6,0)</f>
        <v>0</v>
      </c>
    </row>
    <row r="44" spans="143:147" x14ac:dyDescent="0.2">
      <c r="EM44">
        <v>28</v>
      </c>
      <c r="EN44" s="3026" t="str">
        <f>IF(ISBLANK(DG$2),"",DG$2)</f>
        <v>Yes</v>
      </c>
      <c r="EO44" s="3068" t="str">
        <f>IF(OR(DG$2="J-ML",DG$2="J-S",DG$2="J-Z"),DG$4,"")</f>
        <v/>
      </c>
      <c r="EP44" s="3110" t="str">
        <f>IF(EN$44="","",IF(EN$44="J-ML",1,IF(EN$44="J-S",2,IF(EN$44="J-Z",3,""))))</f>
        <v/>
      </c>
      <c r="EQ44" s="3152">
        <f>IF(OR(EP$44=1,EP$44=2,EP$44=3),CE6,0)</f>
        <v>0</v>
      </c>
    </row>
    <row r="45" spans="143:147" x14ac:dyDescent="0.2">
      <c r="EM45">
        <v>29</v>
      </c>
      <c r="EN45" s="3027" t="str">
        <f>IF(ISBLANK(DH$2),"",DH$2)</f>
        <v>Yes</v>
      </c>
      <c r="EO45" s="3069" t="str">
        <f>IF(OR(DH$2="J-ML",DH$2="J-S",DH$2="J-Z"),DH$4,"")</f>
        <v/>
      </c>
      <c r="EP45" s="3111" t="str">
        <f>IF(EN$45="","",IF(EN$45="J-ML",1,IF(EN$45="J-S",2,IF(EN$45="J-Z",3,""))))</f>
        <v/>
      </c>
      <c r="EQ45" s="3153">
        <f>IF(OR(EP$45=1,EP$45=2,EP$45=3),CE6,0)</f>
        <v>0</v>
      </c>
    </row>
    <row r="46" spans="143:147" x14ac:dyDescent="0.2">
      <c r="EM46">
        <v>30</v>
      </c>
      <c r="EN46" s="3028" t="str">
        <f>IF(ISBLANK(DI$2),"",DI$2)</f>
        <v>Yes</v>
      </c>
      <c r="EO46" s="3070" t="str">
        <f>IF(OR(DI$2="J-ML",DI$2="J-S",DI$2="J-Z"),DI$4,"")</f>
        <v/>
      </c>
      <c r="EP46" s="3112" t="str">
        <f>IF(EN$46="","",IF(EN$46="J-ML",1,IF(EN$46="J-S",2,IF(EN$46="J-Z",3,""))))</f>
        <v/>
      </c>
      <c r="EQ46" s="3154">
        <f>IF(OR(EP$46=1,EP$46=2,EP$46=3),CE6,0)</f>
        <v>0</v>
      </c>
    </row>
    <row r="47" spans="143:147" x14ac:dyDescent="0.2">
      <c r="EM47">
        <v>31</v>
      </c>
      <c r="EN47" s="3029" t="str">
        <f>IF(ISBLANK(DJ$2),"",DJ$2)</f>
        <v>Yes</v>
      </c>
      <c r="EO47" s="3071" t="str">
        <f>IF(OR(DJ$2="J-ML",DJ$2="J-S",DJ$2="J-Z"),DJ$4,"")</f>
        <v/>
      </c>
      <c r="EP47" s="3113" t="str">
        <f>IF(EN$47="","",IF(EN$47="J-ML",1,IF(EN$47="J-S",2,IF(EN$47="J-Z",3,""))))</f>
        <v/>
      </c>
      <c r="EQ47" s="3155">
        <f>IF(OR(EP$47=1,EP$47=2,EP$47=3),CE6,0)</f>
        <v>0</v>
      </c>
    </row>
    <row r="48" spans="143:147" x14ac:dyDescent="0.2">
      <c r="EM48">
        <v>32</v>
      </c>
      <c r="EN48" s="3030" t="str">
        <f>IF(ISBLANK(DK$2),"",DK$2)</f>
        <v>Yes</v>
      </c>
      <c r="EO48" s="3072" t="str">
        <f>IF(OR(DK$2="J-ML",DK$2="J-S",DK$2="J-Z"),DK$4,"")</f>
        <v/>
      </c>
      <c r="EP48" s="3114" t="str">
        <f>IF(EN$48="","",IF(EN$48="J-ML",1,IF(EN$48="J-S",2,IF(EN$48="J-Z",3,""))))</f>
        <v/>
      </c>
      <c r="EQ48" s="3156">
        <f>IF(OR(EP$48=1,EP$48=2,EP$48=3),CE6,0)</f>
        <v>0</v>
      </c>
    </row>
    <row r="49" spans="143:147" x14ac:dyDescent="0.2">
      <c r="EM49">
        <v>33</v>
      </c>
      <c r="EN49" s="3031" t="str">
        <f>IF(ISBLANK(DL$2),"",DL$2)</f>
        <v>Yes</v>
      </c>
      <c r="EO49" s="3073" t="str">
        <f>IF(OR(DL$2="J-ML",DL$2="J-S",DL$2="J-Z"),DL$4,"")</f>
        <v/>
      </c>
      <c r="EP49" s="3115" t="str">
        <f>IF(EN$49="","",IF(EN$49="J-ML",1,IF(EN$49="J-S",2,IF(EN$49="J-Z",3,""))))</f>
        <v/>
      </c>
      <c r="EQ49" s="3157">
        <f>IF(OR(EP$49=1,EP$49=2,EP$49=3),CE6,0)</f>
        <v>0</v>
      </c>
    </row>
    <row r="50" spans="143:147" x14ac:dyDescent="0.2">
      <c r="EM50">
        <v>34</v>
      </c>
      <c r="EN50" s="3032" t="str">
        <f>IF(ISBLANK(DM$2),"",DM$2)</f>
        <v>Yes</v>
      </c>
      <c r="EO50" s="3074" t="str">
        <f>IF(OR(DM$2="J-ML",DM$2="J-S",DM$2="J-Z"),DM$4,"")</f>
        <v/>
      </c>
      <c r="EP50" s="3116" t="str">
        <f>IF(EN$50="","",IF(EN$50="J-ML",1,IF(EN$50="J-S",2,IF(EN$50="J-Z",3,""))))</f>
        <v/>
      </c>
      <c r="EQ50" s="3158">
        <f>IF(OR(EP$50=1,EP$50=2,EP$50=3),CE6,0)</f>
        <v>0</v>
      </c>
    </row>
    <row r="51" spans="143:147" x14ac:dyDescent="0.2">
      <c r="EM51">
        <v>35</v>
      </c>
      <c r="EN51" s="3033" t="str">
        <f>IF(ISBLANK(DN$2),"",DN$2)</f>
        <v>Yes</v>
      </c>
      <c r="EO51" s="3075" t="str">
        <f>IF(OR(DN$2="J-ML",DN$2="J-S",DN$2="J-Z"),DN$4,"")</f>
        <v/>
      </c>
      <c r="EP51" s="3117" t="str">
        <f>IF(EN$51="","",IF(EN$51="J-ML",1,IF(EN$51="J-S",2,IF(EN$51="J-Z",3,""))))</f>
        <v/>
      </c>
      <c r="EQ51" s="3159">
        <f>IF(OR(EP$51=1,EP$51=2,EP$51=3),CE6,0)</f>
        <v>0</v>
      </c>
    </row>
    <row r="52" spans="143:147" x14ac:dyDescent="0.2">
      <c r="EM52">
        <v>36</v>
      </c>
      <c r="EN52" s="3034" t="str">
        <f>IF(ISBLANK(DO$2),"",DO$2)</f>
        <v>Yes</v>
      </c>
      <c r="EO52" s="3076" t="str">
        <f>IF(OR(DO$2="J-ML",DO$2="J-S",DO$2="J-Z"),DO$4,"")</f>
        <v/>
      </c>
      <c r="EP52" s="3118" t="str">
        <f>IF(EN$52="","",IF(EN$52="J-ML",1,IF(EN$52="J-S",2,IF(EN$52="J-Z",3,""))))</f>
        <v/>
      </c>
      <c r="EQ52" s="3160">
        <f>IF(OR(EP$52=1,EP$52=2,EP$52=3),CE6,0)</f>
        <v>0</v>
      </c>
    </row>
    <row r="53" spans="143:147" x14ac:dyDescent="0.2">
      <c r="EM53">
        <v>37</v>
      </c>
      <c r="EN53" s="3035" t="str">
        <f>IF(ISBLANK(DP$2),"",DP$2)</f>
        <v>Yes</v>
      </c>
      <c r="EO53" s="3077" t="str">
        <f>IF(OR(DP$2="J-ML",DP$2="J-S",DP$2="J-Z"),DP$4,"")</f>
        <v/>
      </c>
      <c r="EP53" s="3119" t="str">
        <f>IF(EN$53="","",IF(EN$53="J-ML",1,IF(EN$53="J-S",2,IF(EN$53="J-Z",3,""))))</f>
        <v/>
      </c>
      <c r="EQ53" s="3161">
        <f>IF(OR(EP$53=1,EP$53=2,EP$53=3),CE6,0)</f>
        <v>0</v>
      </c>
    </row>
    <row r="54" spans="143:147" x14ac:dyDescent="0.2">
      <c r="EM54">
        <v>38</v>
      </c>
      <c r="EN54" s="3036" t="str">
        <f>IF(ISBLANK(DQ$2),"",DQ$2)</f>
        <v>Yes</v>
      </c>
      <c r="EO54" s="3078" t="str">
        <f>IF(OR(DQ$2="J-ML",DQ$2="J-S",DQ$2="J-Z"),DQ$4,"")</f>
        <v/>
      </c>
      <c r="EP54" s="3120" t="str">
        <f>IF(EN$54="","",IF(EN$54="J-ML",1,IF(EN$54="J-S",2,IF(EN$54="J-Z",3,""))))</f>
        <v/>
      </c>
      <c r="EQ54" s="3162">
        <f>IF(OR(EP$54=1,EP$54=2,EP$54=3),CE6,0)</f>
        <v>0</v>
      </c>
    </row>
    <row r="55" spans="143:147" x14ac:dyDescent="0.2">
      <c r="EM55">
        <v>39</v>
      </c>
      <c r="EN55" s="3037" t="str">
        <f>IF(ISBLANK(DR$2),"",DR$2)</f>
        <v>Yes</v>
      </c>
      <c r="EO55" s="3079" t="str">
        <f>IF(OR(DR$2="J-ML",DR$2="J-S",DR$2="J-Z"),DR$4,"")</f>
        <v/>
      </c>
      <c r="EP55" s="3121" t="str">
        <f>IF(EN$55="","",IF(EN$55="J-ML",1,IF(EN$55="J-S",2,IF(EN$55="J-Z",3,""))))</f>
        <v/>
      </c>
      <c r="EQ55" s="3163">
        <f>IF(OR(EP$55=1,EP$55=2,EP$55=3),CE6,0)</f>
        <v>0</v>
      </c>
    </row>
    <row r="56" spans="143:147" x14ac:dyDescent="0.2">
      <c r="EM56">
        <v>40</v>
      </c>
      <c r="EN56" s="3038" t="str">
        <f>IF(ISBLANK(DS$2),"",DS$2)</f>
        <v>Yes</v>
      </c>
      <c r="EO56" s="3080" t="str">
        <f>IF(OR(DS$2="J-ML",DS$2="J-S",DS$2="J-Z"),DS$4,"")</f>
        <v/>
      </c>
      <c r="EP56" s="3122" t="str">
        <f>IF(EN$56="","",IF(EN$56="J-ML",1,IF(EN$56="J-S",2,IF(EN$56="J-Z",3,""))))</f>
        <v/>
      </c>
      <c r="EQ56" s="3164">
        <f>IF(OR(EP$56=1,EP$56=2,EP$56=3),CE6,0)</f>
        <v>0</v>
      </c>
    </row>
    <row r="57" spans="143:147" x14ac:dyDescent="0.2">
      <c r="EM57">
        <v>41</v>
      </c>
      <c r="EN57" s="3039" t="str">
        <f>IF(ISBLANK(DT$2),"",DT$2)</f>
        <v>Yes</v>
      </c>
      <c r="EO57" s="3081" t="str">
        <f>IF(OR(DT$2="J-ML",DT$2="J-S",DT$2="J-Z"),DT$4,"")</f>
        <v/>
      </c>
      <c r="EP57" s="3123" t="str">
        <f>IF(EN$57="","",IF(EN$57="J-ML",1,IF(EN$57="J-S",2,IF(EN$57="J-Z",3,""))))</f>
        <v/>
      </c>
      <c r="EQ57" s="3165">
        <f>IF(OR(EP$57=1,EP$57=2,EP$57=3),CE6,0)</f>
        <v>0</v>
      </c>
    </row>
  </sheetData>
  <mergeCells count="67">
    <mergeCell ref="CF1:DU1"/>
    <mergeCell ref="DW15:EB15"/>
    <mergeCell ref="EC15:EI15"/>
    <mergeCell ref="BD16:BE16"/>
    <mergeCell ref="BF16:BG16"/>
    <mergeCell ref="BK14:BY14"/>
    <mergeCell ref="BZ14:CA14"/>
    <mergeCell ref="BK15:BP15"/>
    <mergeCell ref="BQ15:BW15"/>
    <mergeCell ref="AT16:AU16"/>
    <mergeCell ref="AV16:AW16"/>
    <mergeCell ref="AX16:AY16"/>
    <mergeCell ref="AZ16:BA16"/>
    <mergeCell ref="BB16:BC16"/>
    <mergeCell ref="AH16:AI16"/>
    <mergeCell ref="AJ16:AK16"/>
    <mergeCell ref="AL16:AM16"/>
    <mergeCell ref="AN16:AO16"/>
    <mergeCell ref="AP14:BG14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AP16:AQ16"/>
    <mergeCell ref="AR16:AS16"/>
    <mergeCell ref="V16:W16"/>
    <mergeCell ref="X14:AO14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X16:Y16"/>
    <mergeCell ref="Z16:AA16"/>
    <mergeCell ref="AB16:AC16"/>
    <mergeCell ref="AD16:AE16"/>
    <mergeCell ref="AF16:AG16"/>
    <mergeCell ref="L16:M16"/>
    <mergeCell ref="N16:O16"/>
    <mergeCell ref="P16:Q16"/>
    <mergeCell ref="R16:S16"/>
    <mergeCell ref="T16:U16"/>
    <mergeCell ref="B16:C16"/>
    <mergeCell ref="D15:E15"/>
    <mergeCell ref="F13:BG13"/>
    <mergeCell ref="F14:W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F16:G16"/>
    <mergeCell ref="H16:I16"/>
    <mergeCell ref="J16:K16"/>
  </mergeCells>
  <conditionalFormatting sqref="G17">
    <cfRule dxfId="659" operator="equal" priority="1" type="cellIs">
      <formula>"X"</formula>
    </cfRule>
  </conditionalFormatting>
  <conditionalFormatting sqref="F17">
    <cfRule dxfId="658" operator="equal" priority="2" type="cellIs">
      <formula>"X"</formula>
    </cfRule>
  </conditionalFormatting>
  <conditionalFormatting sqref="G17">
    <cfRule dxfId="657" operator="greaterThan" priority="3" type="cellIs">
      <formula>0</formula>
    </cfRule>
  </conditionalFormatting>
  <conditionalFormatting sqref="F17">
    <cfRule dxfId="656" operator="greaterThan" priority="4" type="cellIs">
      <formula>ABS(G17)</formula>
    </cfRule>
  </conditionalFormatting>
  <conditionalFormatting sqref="I17">
    <cfRule dxfId="653" operator="equal" priority="7" type="cellIs">
      <formula>"X"</formula>
    </cfRule>
  </conditionalFormatting>
  <conditionalFormatting sqref="H17">
    <cfRule dxfId="652" operator="equal" priority="8" type="cellIs">
      <formula>"X"</formula>
    </cfRule>
  </conditionalFormatting>
  <conditionalFormatting sqref="I17">
    <cfRule dxfId="651" operator="greaterThan" priority="9" type="cellIs">
      <formula>0</formula>
    </cfRule>
  </conditionalFormatting>
  <conditionalFormatting sqref="H17">
    <cfRule dxfId="650" operator="greaterThan" priority="10" type="cellIs">
      <formula>ABS(I17)</formula>
    </cfRule>
  </conditionalFormatting>
  <conditionalFormatting sqref="K17">
    <cfRule dxfId="647" operator="equal" priority="13" type="cellIs">
      <formula>"X"</formula>
    </cfRule>
  </conditionalFormatting>
  <conditionalFormatting sqref="J17">
    <cfRule dxfId="646" operator="equal" priority="14" type="cellIs">
      <formula>"X"</formula>
    </cfRule>
  </conditionalFormatting>
  <conditionalFormatting sqref="K17">
    <cfRule dxfId="645" operator="greaterThan" priority="15" type="cellIs">
      <formula>0</formula>
    </cfRule>
  </conditionalFormatting>
  <conditionalFormatting sqref="J17">
    <cfRule dxfId="644" operator="greaterThan" priority="16" type="cellIs">
      <formula>ABS(K17)</formula>
    </cfRule>
  </conditionalFormatting>
  <conditionalFormatting sqref="M17">
    <cfRule dxfId="641" operator="equal" priority="19" type="cellIs">
      <formula>"X"</formula>
    </cfRule>
  </conditionalFormatting>
  <conditionalFormatting sqref="L17">
    <cfRule dxfId="640" operator="equal" priority="20" type="cellIs">
      <formula>"X"</formula>
    </cfRule>
  </conditionalFormatting>
  <conditionalFormatting sqref="M17">
    <cfRule dxfId="639" operator="greaterThan" priority="21" type="cellIs">
      <formula>0</formula>
    </cfRule>
  </conditionalFormatting>
  <conditionalFormatting sqref="L17">
    <cfRule dxfId="638" operator="greaterThan" priority="22" type="cellIs">
      <formula>ABS(M17)</formula>
    </cfRule>
  </conditionalFormatting>
  <conditionalFormatting sqref="O17">
    <cfRule dxfId="635" operator="equal" priority="25" type="cellIs">
      <formula>"X"</formula>
    </cfRule>
  </conditionalFormatting>
  <conditionalFormatting sqref="N17">
    <cfRule dxfId="634" operator="equal" priority="26" type="cellIs">
      <formula>"X"</formula>
    </cfRule>
  </conditionalFormatting>
  <conditionalFormatting sqref="O17">
    <cfRule dxfId="633" operator="greaterThan" priority="27" type="cellIs">
      <formula>0</formula>
    </cfRule>
  </conditionalFormatting>
  <conditionalFormatting sqref="N17">
    <cfRule dxfId="632" operator="greaterThan" priority="28" type="cellIs">
      <formula>ABS(O17)</formula>
    </cfRule>
  </conditionalFormatting>
  <conditionalFormatting sqref="Q17">
    <cfRule dxfId="629" operator="equal" priority="31" type="cellIs">
      <formula>"X"</formula>
    </cfRule>
  </conditionalFormatting>
  <conditionalFormatting sqref="P17">
    <cfRule dxfId="628" operator="equal" priority="32" type="cellIs">
      <formula>"X"</formula>
    </cfRule>
  </conditionalFormatting>
  <conditionalFormatting sqref="Q17">
    <cfRule dxfId="627" operator="greaterThan" priority="33" type="cellIs">
      <formula>0</formula>
    </cfRule>
  </conditionalFormatting>
  <conditionalFormatting sqref="P17">
    <cfRule dxfId="626" operator="greaterThan" priority="34" type="cellIs">
      <formula>ABS(Q17)</formula>
    </cfRule>
  </conditionalFormatting>
  <conditionalFormatting sqref="S17">
    <cfRule dxfId="623" operator="equal" priority="37" type="cellIs">
      <formula>"X"</formula>
    </cfRule>
  </conditionalFormatting>
  <conditionalFormatting sqref="R17">
    <cfRule dxfId="622" operator="equal" priority="38" type="cellIs">
      <formula>"X"</formula>
    </cfRule>
  </conditionalFormatting>
  <conditionalFormatting sqref="S17">
    <cfRule dxfId="621" operator="greaterThan" priority="39" type="cellIs">
      <formula>0</formula>
    </cfRule>
  </conditionalFormatting>
  <conditionalFormatting sqref="R17">
    <cfRule dxfId="620" operator="greaterThan" priority="40" type="cellIs">
      <formula>ABS(S17)</formula>
    </cfRule>
  </conditionalFormatting>
  <conditionalFormatting sqref="U17">
    <cfRule dxfId="617" operator="equal" priority="43" type="cellIs">
      <formula>"X"</formula>
    </cfRule>
  </conditionalFormatting>
  <conditionalFormatting sqref="T17">
    <cfRule dxfId="616" operator="equal" priority="44" type="cellIs">
      <formula>"X"</formula>
    </cfRule>
  </conditionalFormatting>
  <conditionalFormatting sqref="U17">
    <cfRule dxfId="615" operator="greaterThan" priority="45" type="cellIs">
      <formula>0</formula>
    </cfRule>
  </conditionalFormatting>
  <conditionalFormatting sqref="T17">
    <cfRule dxfId="614" operator="greaterThan" priority="46" type="cellIs">
      <formula>ABS(U17)</formula>
    </cfRule>
  </conditionalFormatting>
  <conditionalFormatting sqref="W17">
    <cfRule dxfId="611" operator="equal" priority="49" type="cellIs">
      <formula>"X"</formula>
    </cfRule>
  </conditionalFormatting>
  <conditionalFormatting sqref="V17">
    <cfRule dxfId="610" operator="equal" priority="50" type="cellIs">
      <formula>"X"</formula>
    </cfRule>
  </conditionalFormatting>
  <conditionalFormatting sqref="W17">
    <cfRule dxfId="609" operator="greaterThan" priority="51" type="cellIs">
      <formula>0</formula>
    </cfRule>
  </conditionalFormatting>
  <conditionalFormatting sqref="V17">
    <cfRule dxfId="608" operator="greaterThan" priority="52" type="cellIs">
      <formula>ABS(W17)</formula>
    </cfRule>
  </conditionalFormatting>
  <conditionalFormatting sqref="Y17">
    <cfRule dxfId="605" operator="equal" priority="55" type="cellIs">
      <formula>"X"</formula>
    </cfRule>
  </conditionalFormatting>
  <conditionalFormatting sqref="X17">
    <cfRule dxfId="604" operator="equal" priority="56" type="cellIs">
      <formula>"X"</formula>
    </cfRule>
  </conditionalFormatting>
  <conditionalFormatting sqref="Y17">
    <cfRule dxfId="603" operator="greaterThan" priority="57" type="cellIs">
      <formula>0</formula>
    </cfRule>
  </conditionalFormatting>
  <conditionalFormatting sqref="X17">
    <cfRule dxfId="602" operator="greaterThan" priority="58" type="cellIs">
      <formula>ABS(Y17)</formula>
    </cfRule>
  </conditionalFormatting>
  <conditionalFormatting sqref="AA17">
    <cfRule dxfId="599" operator="equal" priority="61" type="cellIs">
      <formula>"X"</formula>
    </cfRule>
  </conditionalFormatting>
  <conditionalFormatting sqref="Z17">
    <cfRule dxfId="598" operator="equal" priority="62" type="cellIs">
      <formula>"X"</formula>
    </cfRule>
  </conditionalFormatting>
  <conditionalFormatting sqref="AA17">
    <cfRule dxfId="597" operator="greaterThan" priority="63" type="cellIs">
      <formula>0</formula>
    </cfRule>
  </conditionalFormatting>
  <conditionalFormatting sqref="Z17">
    <cfRule dxfId="596" operator="greaterThan" priority="64" type="cellIs">
      <formula>ABS(AA17)</formula>
    </cfRule>
  </conditionalFormatting>
  <conditionalFormatting sqref="AC17">
    <cfRule dxfId="593" operator="equal" priority="67" type="cellIs">
      <formula>"X"</formula>
    </cfRule>
  </conditionalFormatting>
  <conditionalFormatting sqref="AB17">
    <cfRule dxfId="592" operator="equal" priority="68" type="cellIs">
      <formula>"X"</formula>
    </cfRule>
  </conditionalFormatting>
  <conditionalFormatting sqref="AC17">
    <cfRule dxfId="591" operator="greaterThan" priority="69" type="cellIs">
      <formula>0</formula>
    </cfRule>
  </conditionalFormatting>
  <conditionalFormatting sqref="AB17">
    <cfRule dxfId="590" operator="greaterThan" priority="70" type="cellIs">
      <formula>ABS(AC17)</formula>
    </cfRule>
  </conditionalFormatting>
  <conditionalFormatting sqref="AE17">
    <cfRule dxfId="587" operator="equal" priority="73" type="cellIs">
      <formula>"X"</formula>
    </cfRule>
  </conditionalFormatting>
  <conditionalFormatting sqref="AD17">
    <cfRule dxfId="586" operator="equal" priority="74" type="cellIs">
      <formula>"X"</formula>
    </cfRule>
  </conditionalFormatting>
  <conditionalFormatting sqref="AE17">
    <cfRule dxfId="585" operator="greaterThan" priority="75" type="cellIs">
      <formula>0</formula>
    </cfRule>
  </conditionalFormatting>
  <conditionalFormatting sqref="AD17">
    <cfRule dxfId="584" operator="greaterThan" priority="76" type="cellIs">
      <formula>ABS(AE17)</formula>
    </cfRule>
  </conditionalFormatting>
  <conditionalFormatting sqref="AG17">
    <cfRule dxfId="581" operator="equal" priority="79" type="cellIs">
      <formula>"X"</formula>
    </cfRule>
  </conditionalFormatting>
  <conditionalFormatting sqref="AF17">
    <cfRule dxfId="580" operator="equal" priority="80" type="cellIs">
      <formula>"X"</formula>
    </cfRule>
  </conditionalFormatting>
  <conditionalFormatting sqref="AG17">
    <cfRule dxfId="579" operator="greaterThan" priority="81" type="cellIs">
      <formula>0</formula>
    </cfRule>
  </conditionalFormatting>
  <conditionalFormatting sqref="AF17">
    <cfRule dxfId="578" operator="greaterThan" priority="82" type="cellIs">
      <formula>ABS(AG17)</formula>
    </cfRule>
  </conditionalFormatting>
  <conditionalFormatting sqref="AI17">
    <cfRule dxfId="575" operator="equal" priority="85" type="cellIs">
      <formula>"X"</formula>
    </cfRule>
  </conditionalFormatting>
  <conditionalFormatting sqref="AH17">
    <cfRule dxfId="574" operator="equal" priority="86" type="cellIs">
      <formula>"X"</formula>
    </cfRule>
  </conditionalFormatting>
  <conditionalFormatting sqref="AI17">
    <cfRule dxfId="573" operator="greaterThan" priority="87" type="cellIs">
      <formula>0</formula>
    </cfRule>
  </conditionalFormatting>
  <conditionalFormatting sqref="AH17">
    <cfRule dxfId="572" operator="greaterThan" priority="88" type="cellIs">
      <formula>ABS(AI17)</formula>
    </cfRule>
  </conditionalFormatting>
  <conditionalFormatting sqref="AK17">
    <cfRule dxfId="569" operator="equal" priority="91" type="cellIs">
      <formula>"X"</formula>
    </cfRule>
  </conditionalFormatting>
  <conditionalFormatting sqref="AJ17">
    <cfRule dxfId="568" operator="equal" priority="92" type="cellIs">
      <formula>"X"</formula>
    </cfRule>
  </conditionalFormatting>
  <conditionalFormatting sqref="AK17">
    <cfRule dxfId="567" operator="greaterThan" priority="93" type="cellIs">
      <formula>0</formula>
    </cfRule>
  </conditionalFormatting>
  <conditionalFormatting sqref="AJ17">
    <cfRule dxfId="566" operator="greaterThan" priority="94" type="cellIs">
      <formula>ABS(AK17)</formula>
    </cfRule>
  </conditionalFormatting>
  <conditionalFormatting sqref="AM17">
    <cfRule dxfId="563" operator="equal" priority="97" type="cellIs">
      <formula>"X"</formula>
    </cfRule>
  </conditionalFormatting>
  <conditionalFormatting sqref="AL17">
    <cfRule dxfId="562" operator="equal" priority="98" type="cellIs">
      <formula>"X"</formula>
    </cfRule>
  </conditionalFormatting>
  <conditionalFormatting sqref="AM17">
    <cfRule dxfId="561" operator="greaterThan" priority="99" type="cellIs">
      <formula>0</formula>
    </cfRule>
  </conditionalFormatting>
  <conditionalFormatting sqref="AL17">
    <cfRule dxfId="560" operator="greaterThan" priority="100" type="cellIs">
      <formula>ABS(AM17)</formula>
    </cfRule>
  </conditionalFormatting>
  <conditionalFormatting sqref="AO17">
    <cfRule dxfId="557" operator="equal" priority="103" type="cellIs">
      <formula>"X"</formula>
    </cfRule>
  </conditionalFormatting>
  <conditionalFormatting sqref="AN17">
    <cfRule dxfId="556" operator="equal" priority="104" type="cellIs">
      <formula>"X"</formula>
    </cfRule>
  </conditionalFormatting>
  <conditionalFormatting sqref="AO17">
    <cfRule dxfId="555" operator="greaterThan" priority="105" type="cellIs">
      <formula>0</formula>
    </cfRule>
  </conditionalFormatting>
  <conditionalFormatting sqref="AN17">
    <cfRule dxfId="554" operator="greaterThan" priority="106" type="cellIs">
      <formula>ABS(AO17)</formula>
    </cfRule>
  </conditionalFormatting>
  <conditionalFormatting sqref="AQ17">
    <cfRule dxfId="551" operator="equal" priority="109" type="cellIs">
      <formula>"X"</formula>
    </cfRule>
  </conditionalFormatting>
  <conditionalFormatting sqref="AP17">
    <cfRule dxfId="550" operator="equal" priority="110" type="cellIs">
      <formula>"X"</formula>
    </cfRule>
  </conditionalFormatting>
  <conditionalFormatting sqref="AQ17">
    <cfRule dxfId="549" operator="greaterThan" priority="111" type="cellIs">
      <formula>0</formula>
    </cfRule>
  </conditionalFormatting>
  <conditionalFormatting sqref="AP17">
    <cfRule dxfId="548" operator="greaterThan" priority="112" type="cellIs">
      <formula>ABS(AQ17)</formula>
    </cfRule>
  </conditionalFormatting>
  <conditionalFormatting sqref="AS17">
    <cfRule dxfId="545" operator="equal" priority="115" type="cellIs">
      <formula>"X"</formula>
    </cfRule>
  </conditionalFormatting>
  <conditionalFormatting sqref="AR17">
    <cfRule dxfId="544" operator="equal" priority="116" type="cellIs">
      <formula>"X"</formula>
    </cfRule>
  </conditionalFormatting>
  <conditionalFormatting sqref="AS17">
    <cfRule dxfId="543" operator="greaterThan" priority="117" type="cellIs">
      <formula>0</formula>
    </cfRule>
  </conditionalFormatting>
  <conditionalFormatting sqref="AR17">
    <cfRule dxfId="542" operator="greaterThan" priority="118" type="cellIs">
      <formula>ABS(AS17)</formula>
    </cfRule>
  </conditionalFormatting>
  <conditionalFormatting sqref="AU17">
    <cfRule dxfId="539" operator="equal" priority="121" type="cellIs">
      <formula>"X"</formula>
    </cfRule>
  </conditionalFormatting>
  <conditionalFormatting sqref="AT17">
    <cfRule dxfId="538" operator="equal" priority="122" type="cellIs">
      <formula>"X"</formula>
    </cfRule>
  </conditionalFormatting>
  <conditionalFormatting sqref="AU17">
    <cfRule dxfId="537" operator="greaterThan" priority="123" type="cellIs">
      <formula>0</formula>
    </cfRule>
  </conditionalFormatting>
  <conditionalFormatting sqref="AT17">
    <cfRule dxfId="536" operator="greaterThan" priority="124" type="cellIs">
      <formula>ABS(AU17)</formula>
    </cfRule>
  </conditionalFormatting>
  <conditionalFormatting sqref="AW17">
    <cfRule dxfId="533" operator="equal" priority="127" type="cellIs">
      <formula>"X"</formula>
    </cfRule>
  </conditionalFormatting>
  <conditionalFormatting sqref="AV17">
    <cfRule dxfId="532" operator="equal" priority="128" type="cellIs">
      <formula>"X"</formula>
    </cfRule>
  </conditionalFormatting>
  <conditionalFormatting sqref="AW17">
    <cfRule dxfId="531" operator="greaterThan" priority="129" type="cellIs">
      <formula>0</formula>
    </cfRule>
  </conditionalFormatting>
  <conditionalFormatting sqref="AV17">
    <cfRule dxfId="530" operator="greaterThan" priority="130" type="cellIs">
      <formula>ABS(AW17)</formula>
    </cfRule>
  </conditionalFormatting>
  <conditionalFormatting sqref="AY17">
    <cfRule dxfId="527" operator="equal" priority="133" type="cellIs">
      <formula>"X"</formula>
    </cfRule>
  </conditionalFormatting>
  <conditionalFormatting sqref="AX17">
    <cfRule dxfId="526" operator="equal" priority="134" type="cellIs">
      <formula>"X"</formula>
    </cfRule>
  </conditionalFormatting>
  <conditionalFormatting sqref="AY17">
    <cfRule dxfId="525" operator="greaterThan" priority="135" type="cellIs">
      <formula>0</formula>
    </cfRule>
  </conditionalFormatting>
  <conditionalFormatting sqref="AX17">
    <cfRule dxfId="524" operator="greaterThan" priority="136" type="cellIs">
      <formula>ABS(AY17)</formula>
    </cfRule>
  </conditionalFormatting>
  <conditionalFormatting sqref="BA17">
    <cfRule dxfId="521" operator="equal" priority="139" type="cellIs">
      <formula>"X"</formula>
    </cfRule>
  </conditionalFormatting>
  <conditionalFormatting sqref="AZ17">
    <cfRule dxfId="520" operator="equal" priority="140" type="cellIs">
      <formula>"X"</formula>
    </cfRule>
  </conditionalFormatting>
  <conditionalFormatting sqref="BA17">
    <cfRule dxfId="519" operator="greaterThan" priority="141" type="cellIs">
      <formula>0</formula>
    </cfRule>
  </conditionalFormatting>
  <conditionalFormatting sqref="AZ17">
    <cfRule dxfId="518" operator="greaterThan" priority="142" type="cellIs">
      <formula>ABS(BA17)</formula>
    </cfRule>
  </conditionalFormatting>
  <conditionalFormatting sqref="BC17">
    <cfRule dxfId="515" operator="equal" priority="145" type="cellIs">
      <formula>"X"</formula>
    </cfRule>
  </conditionalFormatting>
  <conditionalFormatting sqref="BB17">
    <cfRule dxfId="514" operator="equal" priority="146" type="cellIs">
      <formula>"X"</formula>
    </cfRule>
  </conditionalFormatting>
  <conditionalFormatting sqref="BC17">
    <cfRule dxfId="513" operator="greaterThan" priority="147" type="cellIs">
      <formula>0</formula>
    </cfRule>
  </conditionalFormatting>
  <conditionalFormatting sqref="BB17">
    <cfRule dxfId="512" operator="greaterThan" priority="148" type="cellIs">
      <formula>ABS(BC17)</formula>
    </cfRule>
  </conditionalFormatting>
  <conditionalFormatting sqref="BE17">
    <cfRule dxfId="509" operator="equal" priority="151" type="cellIs">
      <formula>"X"</formula>
    </cfRule>
  </conditionalFormatting>
  <conditionalFormatting sqref="BD17">
    <cfRule dxfId="508" operator="equal" priority="152" type="cellIs">
      <formula>"X"</formula>
    </cfRule>
  </conditionalFormatting>
  <conditionalFormatting sqref="BE17">
    <cfRule dxfId="507" operator="greaterThan" priority="153" type="cellIs">
      <formula>0</formula>
    </cfRule>
  </conditionalFormatting>
  <conditionalFormatting sqref="BD17">
    <cfRule dxfId="506" operator="greaterThan" priority="154" type="cellIs">
      <formula>ABS(BE17)</formula>
    </cfRule>
  </conditionalFormatting>
  <conditionalFormatting sqref="BG17">
    <cfRule dxfId="503" operator="equal" priority="157" type="cellIs">
      <formula>"X"</formula>
    </cfRule>
  </conditionalFormatting>
  <conditionalFormatting sqref="BF17">
    <cfRule dxfId="502" operator="equal" priority="158" type="cellIs">
      <formula>"X"</formula>
    </cfRule>
  </conditionalFormatting>
  <conditionalFormatting sqref="BG17">
    <cfRule dxfId="501" operator="greaterThan" priority="159" type="cellIs">
      <formula>0</formula>
    </cfRule>
  </conditionalFormatting>
  <conditionalFormatting sqref="BF17">
    <cfRule dxfId="500" operator="greaterThan" priority="160" type="cellIs">
      <formula>ABS(BG17)</formula>
    </cfRule>
  </conditionalFormatting>
  <conditionalFormatting sqref="G18">
    <cfRule dxfId="497" operator="equal" priority="163" type="cellIs">
      <formula>"X"</formula>
    </cfRule>
  </conditionalFormatting>
  <conditionalFormatting sqref="F18">
    <cfRule dxfId="496" operator="equal" priority="164" type="cellIs">
      <formula>"X"</formula>
    </cfRule>
  </conditionalFormatting>
  <conditionalFormatting sqref="G18">
    <cfRule dxfId="495" operator="greaterThan" priority="165" type="cellIs">
      <formula>0</formula>
    </cfRule>
  </conditionalFormatting>
  <conditionalFormatting sqref="F18">
    <cfRule dxfId="494" operator="greaterThan" priority="166" type="cellIs">
      <formula>ABS(G18)</formula>
    </cfRule>
  </conditionalFormatting>
  <conditionalFormatting sqref="I18">
    <cfRule dxfId="491" operator="equal" priority="169" type="cellIs">
      <formula>"X"</formula>
    </cfRule>
  </conditionalFormatting>
  <conditionalFormatting sqref="H18">
    <cfRule dxfId="490" operator="equal" priority="170" type="cellIs">
      <formula>"X"</formula>
    </cfRule>
  </conditionalFormatting>
  <conditionalFormatting sqref="I18">
    <cfRule dxfId="489" operator="greaterThan" priority="171" type="cellIs">
      <formula>0</formula>
    </cfRule>
  </conditionalFormatting>
  <conditionalFormatting sqref="H18">
    <cfRule dxfId="488" operator="greaterThan" priority="172" type="cellIs">
      <formula>ABS(I18)</formula>
    </cfRule>
  </conditionalFormatting>
  <conditionalFormatting sqref="K18">
    <cfRule dxfId="485" operator="equal" priority="175" type="cellIs">
      <formula>"X"</formula>
    </cfRule>
  </conditionalFormatting>
  <conditionalFormatting sqref="J18">
    <cfRule dxfId="484" operator="equal" priority="176" type="cellIs">
      <formula>"X"</formula>
    </cfRule>
  </conditionalFormatting>
  <conditionalFormatting sqref="K18">
    <cfRule dxfId="483" operator="greaterThan" priority="177" type="cellIs">
      <formula>0</formula>
    </cfRule>
  </conditionalFormatting>
  <conditionalFormatting sqref="J18">
    <cfRule dxfId="482" operator="greaterThan" priority="178" type="cellIs">
      <formula>ABS(K18)</formula>
    </cfRule>
  </conditionalFormatting>
  <conditionalFormatting sqref="M18">
    <cfRule dxfId="479" operator="equal" priority="181" type="cellIs">
      <formula>"X"</formula>
    </cfRule>
  </conditionalFormatting>
  <conditionalFormatting sqref="L18">
    <cfRule dxfId="478" operator="equal" priority="182" type="cellIs">
      <formula>"X"</formula>
    </cfRule>
  </conditionalFormatting>
  <conditionalFormatting sqref="M18">
    <cfRule dxfId="477" operator="greaterThan" priority="183" type="cellIs">
      <formula>0</formula>
    </cfRule>
  </conditionalFormatting>
  <conditionalFormatting sqref="L18">
    <cfRule dxfId="476" operator="greaterThan" priority="184" type="cellIs">
      <formula>ABS(M18)</formula>
    </cfRule>
  </conditionalFormatting>
  <conditionalFormatting sqref="O18">
    <cfRule dxfId="473" operator="equal" priority="187" type="cellIs">
      <formula>"X"</formula>
    </cfRule>
  </conditionalFormatting>
  <conditionalFormatting sqref="N18">
    <cfRule dxfId="472" operator="equal" priority="188" type="cellIs">
      <formula>"X"</formula>
    </cfRule>
  </conditionalFormatting>
  <conditionalFormatting sqref="O18">
    <cfRule dxfId="471" operator="greaterThan" priority="189" type="cellIs">
      <formula>0</formula>
    </cfRule>
  </conditionalFormatting>
  <conditionalFormatting sqref="N18">
    <cfRule dxfId="470" operator="greaterThan" priority="190" type="cellIs">
      <formula>ABS(O18)</formula>
    </cfRule>
  </conditionalFormatting>
  <conditionalFormatting sqref="Q18">
    <cfRule dxfId="467" operator="equal" priority="193" type="cellIs">
      <formula>"X"</formula>
    </cfRule>
  </conditionalFormatting>
  <conditionalFormatting sqref="P18">
    <cfRule dxfId="466" operator="equal" priority="194" type="cellIs">
      <formula>"X"</formula>
    </cfRule>
  </conditionalFormatting>
  <conditionalFormatting sqref="Q18">
    <cfRule dxfId="465" operator="greaterThan" priority="195" type="cellIs">
      <formula>0</formula>
    </cfRule>
  </conditionalFormatting>
  <conditionalFormatting sqref="P18">
    <cfRule dxfId="464" operator="greaterThan" priority="196" type="cellIs">
      <formula>ABS(Q18)</formula>
    </cfRule>
  </conditionalFormatting>
  <conditionalFormatting sqref="S18">
    <cfRule dxfId="461" operator="equal" priority="199" type="cellIs">
      <formula>"X"</formula>
    </cfRule>
  </conditionalFormatting>
  <conditionalFormatting sqref="R18">
    <cfRule dxfId="460" operator="equal" priority="200" type="cellIs">
      <formula>"X"</formula>
    </cfRule>
  </conditionalFormatting>
  <conditionalFormatting sqref="S18">
    <cfRule dxfId="459" operator="greaterThan" priority="201" type="cellIs">
      <formula>0</formula>
    </cfRule>
  </conditionalFormatting>
  <conditionalFormatting sqref="R18">
    <cfRule dxfId="458" operator="greaterThan" priority="202" type="cellIs">
      <formula>ABS(S18)</formula>
    </cfRule>
  </conditionalFormatting>
  <conditionalFormatting sqref="U18">
    <cfRule dxfId="455" operator="equal" priority="205" type="cellIs">
      <formula>"X"</formula>
    </cfRule>
  </conditionalFormatting>
  <conditionalFormatting sqref="T18">
    <cfRule dxfId="454" operator="equal" priority="206" type="cellIs">
      <formula>"X"</formula>
    </cfRule>
  </conditionalFormatting>
  <conditionalFormatting sqref="U18">
    <cfRule dxfId="453" operator="greaterThan" priority="207" type="cellIs">
      <formula>0</formula>
    </cfRule>
  </conditionalFormatting>
  <conditionalFormatting sqref="T18">
    <cfRule dxfId="452" operator="greaterThan" priority="208" type="cellIs">
      <formula>ABS(U18)</formula>
    </cfRule>
  </conditionalFormatting>
  <conditionalFormatting sqref="W18">
    <cfRule dxfId="449" operator="equal" priority="211" type="cellIs">
      <formula>"X"</formula>
    </cfRule>
  </conditionalFormatting>
  <conditionalFormatting sqref="V18">
    <cfRule dxfId="448" operator="equal" priority="212" type="cellIs">
      <formula>"X"</formula>
    </cfRule>
  </conditionalFormatting>
  <conditionalFormatting sqref="W18">
    <cfRule dxfId="447" operator="greaterThan" priority="213" type="cellIs">
      <formula>0</formula>
    </cfRule>
  </conditionalFormatting>
  <conditionalFormatting sqref="V18">
    <cfRule dxfId="446" operator="greaterThan" priority="214" type="cellIs">
      <formula>ABS(W18)</formula>
    </cfRule>
  </conditionalFormatting>
  <conditionalFormatting sqref="Y18">
    <cfRule dxfId="443" operator="equal" priority="217" type="cellIs">
      <formula>"X"</formula>
    </cfRule>
  </conditionalFormatting>
  <conditionalFormatting sqref="X18">
    <cfRule dxfId="442" operator="equal" priority="218" type="cellIs">
      <formula>"X"</formula>
    </cfRule>
  </conditionalFormatting>
  <conditionalFormatting sqref="Y18">
    <cfRule dxfId="441" operator="greaterThan" priority="219" type="cellIs">
      <formula>0</formula>
    </cfRule>
  </conditionalFormatting>
  <conditionalFormatting sqref="X18">
    <cfRule dxfId="440" operator="greaterThan" priority="220" type="cellIs">
      <formula>ABS(Y18)</formula>
    </cfRule>
  </conditionalFormatting>
  <conditionalFormatting sqref="AA18">
    <cfRule dxfId="437" operator="equal" priority="223" type="cellIs">
      <formula>"X"</formula>
    </cfRule>
  </conditionalFormatting>
  <conditionalFormatting sqref="Z18">
    <cfRule dxfId="436" operator="equal" priority="224" type="cellIs">
      <formula>"X"</formula>
    </cfRule>
  </conditionalFormatting>
  <conditionalFormatting sqref="AA18">
    <cfRule dxfId="435" operator="greaterThan" priority="225" type="cellIs">
      <formula>0</formula>
    </cfRule>
  </conditionalFormatting>
  <conditionalFormatting sqref="Z18">
    <cfRule dxfId="434" operator="greaterThan" priority="226" type="cellIs">
      <formula>ABS(AA18)</formula>
    </cfRule>
  </conditionalFormatting>
  <conditionalFormatting sqref="AC18">
    <cfRule dxfId="431" operator="equal" priority="229" type="cellIs">
      <formula>"X"</formula>
    </cfRule>
  </conditionalFormatting>
  <conditionalFormatting sqref="AB18">
    <cfRule dxfId="430" operator="equal" priority="230" type="cellIs">
      <formula>"X"</formula>
    </cfRule>
  </conditionalFormatting>
  <conditionalFormatting sqref="AC18">
    <cfRule dxfId="429" operator="greaterThan" priority="231" type="cellIs">
      <formula>0</formula>
    </cfRule>
  </conditionalFormatting>
  <conditionalFormatting sqref="AB18">
    <cfRule dxfId="428" operator="greaterThan" priority="232" type="cellIs">
      <formula>ABS(AC18)</formula>
    </cfRule>
  </conditionalFormatting>
  <conditionalFormatting sqref="AE18">
    <cfRule dxfId="425" operator="equal" priority="235" type="cellIs">
      <formula>"X"</formula>
    </cfRule>
  </conditionalFormatting>
  <conditionalFormatting sqref="AD18">
    <cfRule dxfId="424" operator="equal" priority="236" type="cellIs">
      <formula>"X"</formula>
    </cfRule>
  </conditionalFormatting>
  <conditionalFormatting sqref="AE18">
    <cfRule dxfId="423" operator="greaterThan" priority="237" type="cellIs">
      <formula>0</formula>
    </cfRule>
  </conditionalFormatting>
  <conditionalFormatting sqref="AD18">
    <cfRule dxfId="422" operator="greaterThan" priority="238" type="cellIs">
      <formula>ABS(AE18)</formula>
    </cfRule>
  </conditionalFormatting>
  <conditionalFormatting sqref="AG18">
    <cfRule dxfId="419" operator="equal" priority="241" type="cellIs">
      <formula>"X"</formula>
    </cfRule>
  </conditionalFormatting>
  <conditionalFormatting sqref="AF18">
    <cfRule dxfId="418" operator="equal" priority="242" type="cellIs">
      <formula>"X"</formula>
    </cfRule>
  </conditionalFormatting>
  <conditionalFormatting sqref="AG18">
    <cfRule dxfId="417" operator="greaterThan" priority="243" type="cellIs">
      <formula>0</formula>
    </cfRule>
  </conditionalFormatting>
  <conditionalFormatting sqref="AF18">
    <cfRule dxfId="416" operator="greaterThan" priority="244" type="cellIs">
      <formula>ABS(AG18)</formula>
    </cfRule>
  </conditionalFormatting>
  <conditionalFormatting sqref="AI18">
    <cfRule dxfId="413" operator="equal" priority="247" type="cellIs">
      <formula>"X"</formula>
    </cfRule>
  </conditionalFormatting>
  <conditionalFormatting sqref="AH18">
    <cfRule dxfId="412" operator="equal" priority="248" type="cellIs">
      <formula>"X"</formula>
    </cfRule>
  </conditionalFormatting>
  <conditionalFormatting sqref="AI18">
    <cfRule dxfId="411" operator="greaterThan" priority="249" type="cellIs">
      <formula>0</formula>
    </cfRule>
  </conditionalFormatting>
  <conditionalFormatting sqref="AH18">
    <cfRule dxfId="410" operator="greaterThan" priority="250" type="cellIs">
      <formula>ABS(AI18)</formula>
    </cfRule>
  </conditionalFormatting>
  <conditionalFormatting sqref="AK18">
    <cfRule dxfId="407" operator="equal" priority="253" type="cellIs">
      <formula>"X"</formula>
    </cfRule>
  </conditionalFormatting>
  <conditionalFormatting sqref="AJ18">
    <cfRule dxfId="406" operator="equal" priority="254" type="cellIs">
      <formula>"X"</formula>
    </cfRule>
  </conditionalFormatting>
  <conditionalFormatting sqref="AK18">
    <cfRule dxfId="405" operator="greaterThan" priority="255" type="cellIs">
      <formula>0</formula>
    </cfRule>
  </conditionalFormatting>
  <conditionalFormatting sqref="AJ18">
    <cfRule dxfId="404" operator="greaterThan" priority="256" type="cellIs">
      <formula>ABS(AK18)</formula>
    </cfRule>
  </conditionalFormatting>
  <conditionalFormatting sqref="AM18">
    <cfRule dxfId="401" operator="equal" priority="259" type="cellIs">
      <formula>"X"</formula>
    </cfRule>
  </conditionalFormatting>
  <conditionalFormatting sqref="AL18">
    <cfRule dxfId="400" operator="equal" priority="260" type="cellIs">
      <formula>"X"</formula>
    </cfRule>
  </conditionalFormatting>
  <conditionalFormatting sqref="AM18">
    <cfRule dxfId="399" operator="greaterThan" priority="261" type="cellIs">
      <formula>0</formula>
    </cfRule>
  </conditionalFormatting>
  <conditionalFormatting sqref="AL18">
    <cfRule dxfId="398" operator="greaterThan" priority="262" type="cellIs">
      <formula>ABS(AM18)</formula>
    </cfRule>
  </conditionalFormatting>
  <conditionalFormatting sqref="AO18">
    <cfRule dxfId="395" operator="equal" priority="265" type="cellIs">
      <formula>"X"</formula>
    </cfRule>
  </conditionalFormatting>
  <conditionalFormatting sqref="AN18">
    <cfRule dxfId="394" operator="equal" priority="266" type="cellIs">
      <formula>"X"</formula>
    </cfRule>
  </conditionalFormatting>
  <conditionalFormatting sqref="AO18">
    <cfRule dxfId="393" operator="greaterThan" priority="267" type="cellIs">
      <formula>0</formula>
    </cfRule>
  </conditionalFormatting>
  <conditionalFormatting sqref="AN18">
    <cfRule dxfId="392" operator="greaterThan" priority="268" type="cellIs">
      <formula>ABS(AO18)</formula>
    </cfRule>
  </conditionalFormatting>
  <conditionalFormatting sqref="AQ18">
    <cfRule dxfId="389" operator="equal" priority="271" type="cellIs">
      <formula>"X"</formula>
    </cfRule>
  </conditionalFormatting>
  <conditionalFormatting sqref="AP18">
    <cfRule dxfId="388" operator="equal" priority="272" type="cellIs">
      <formula>"X"</formula>
    </cfRule>
  </conditionalFormatting>
  <conditionalFormatting sqref="AQ18">
    <cfRule dxfId="387" operator="greaterThan" priority="273" type="cellIs">
      <formula>0</formula>
    </cfRule>
  </conditionalFormatting>
  <conditionalFormatting sqref="AP18">
    <cfRule dxfId="386" operator="greaterThan" priority="274" type="cellIs">
      <formula>ABS(AQ18)</formula>
    </cfRule>
  </conditionalFormatting>
  <conditionalFormatting sqref="AS18">
    <cfRule dxfId="383" operator="equal" priority="277" type="cellIs">
      <formula>"X"</formula>
    </cfRule>
  </conditionalFormatting>
  <conditionalFormatting sqref="AR18">
    <cfRule dxfId="382" operator="equal" priority="278" type="cellIs">
      <formula>"X"</formula>
    </cfRule>
  </conditionalFormatting>
  <conditionalFormatting sqref="AS18">
    <cfRule dxfId="381" operator="greaterThan" priority="279" type="cellIs">
      <formula>0</formula>
    </cfRule>
  </conditionalFormatting>
  <conditionalFormatting sqref="AR18">
    <cfRule dxfId="380" operator="greaterThan" priority="280" type="cellIs">
      <formula>ABS(AS18)</formula>
    </cfRule>
  </conditionalFormatting>
  <conditionalFormatting sqref="AU18">
    <cfRule dxfId="377" operator="equal" priority="283" type="cellIs">
      <formula>"X"</formula>
    </cfRule>
  </conditionalFormatting>
  <conditionalFormatting sqref="AT18">
    <cfRule dxfId="376" operator="equal" priority="284" type="cellIs">
      <formula>"X"</formula>
    </cfRule>
  </conditionalFormatting>
  <conditionalFormatting sqref="AU18">
    <cfRule dxfId="375" operator="greaterThan" priority="285" type="cellIs">
      <formula>0</formula>
    </cfRule>
  </conditionalFormatting>
  <conditionalFormatting sqref="AT18">
    <cfRule dxfId="374" operator="greaterThan" priority="286" type="cellIs">
      <formula>ABS(AU18)</formula>
    </cfRule>
  </conditionalFormatting>
  <conditionalFormatting sqref="AW18">
    <cfRule dxfId="371" operator="equal" priority="289" type="cellIs">
      <formula>"X"</formula>
    </cfRule>
  </conditionalFormatting>
  <conditionalFormatting sqref="AV18">
    <cfRule dxfId="370" operator="equal" priority="290" type="cellIs">
      <formula>"X"</formula>
    </cfRule>
  </conditionalFormatting>
  <conditionalFormatting sqref="AW18">
    <cfRule dxfId="369" operator="greaterThan" priority="291" type="cellIs">
      <formula>0</formula>
    </cfRule>
  </conditionalFormatting>
  <conditionalFormatting sqref="AV18">
    <cfRule dxfId="368" operator="greaterThan" priority="292" type="cellIs">
      <formula>ABS(AW18)</formula>
    </cfRule>
  </conditionalFormatting>
  <conditionalFormatting sqref="AY18">
    <cfRule dxfId="365" operator="equal" priority="295" type="cellIs">
      <formula>"X"</formula>
    </cfRule>
  </conditionalFormatting>
  <conditionalFormatting sqref="AX18">
    <cfRule dxfId="364" operator="equal" priority="296" type="cellIs">
      <formula>"X"</formula>
    </cfRule>
  </conditionalFormatting>
  <conditionalFormatting sqref="AY18">
    <cfRule dxfId="363" operator="greaterThan" priority="297" type="cellIs">
      <formula>0</formula>
    </cfRule>
  </conditionalFormatting>
  <conditionalFormatting sqref="AX18">
    <cfRule dxfId="362" operator="greaterThan" priority="298" type="cellIs">
      <formula>ABS(AY18)</formula>
    </cfRule>
  </conditionalFormatting>
  <conditionalFormatting sqref="BA18">
    <cfRule dxfId="359" operator="equal" priority="301" type="cellIs">
      <formula>"X"</formula>
    </cfRule>
  </conditionalFormatting>
  <conditionalFormatting sqref="AZ18">
    <cfRule dxfId="358" operator="equal" priority="302" type="cellIs">
      <formula>"X"</formula>
    </cfRule>
  </conditionalFormatting>
  <conditionalFormatting sqref="BA18">
    <cfRule dxfId="357" operator="greaterThan" priority="303" type="cellIs">
      <formula>0</formula>
    </cfRule>
  </conditionalFormatting>
  <conditionalFormatting sqref="AZ18">
    <cfRule dxfId="356" operator="greaterThan" priority="304" type="cellIs">
      <formula>ABS(BA18)</formula>
    </cfRule>
  </conditionalFormatting>
  <conditionalFormatting sqref="BC18">
    <cfRule dxfId="353" operator="equal" priority="307" type="cellIs">
      <formula>"X"</formula>
    </cfRule>
  </conditionalFormatting>
  <conditionalFormatting sqref="BB18">
    <cfRule dxfId="352" operator="equal" priority="308" type="cellIs">
      <formula>"X"</formula>
    </cfRule>
  </conditionalFormatting>
  <conditionalFormatting sqref="BC18">
    <cfRule dxfId="351" operator="greaterThan" priority="309" type="cellIs">
      <formula>0</formula>
    </cfRule>
  </conditionalFormatting>
  <conditionalFormatting sqref="BB18">
    <cfRule dxfId="350" operator="greaterThan" priority="310" type="cellIs">
      <formula>ABS(BC18)</formula>
    </cfRule>
  </conditionalFormatting>
  <conditionalFormatting sqref="BE18">
    <cfRule dxfId="347" operator="equal" priority="313" type="cellIs">
      <formula>"X"</formula>
    </cfRule>
  </conditionalFormatting>
  <conditionalFormatting sqref="BD18">
    <cfRule dxfId="346" operator="equal" priority="314" type="cellIs">
      <formula>"X"</formula>
    </cfRule>
  </conditionalFormatting>
  <conditionalFormatting sqref="BE18">
    <cfRule dxfId="345" operator="greaterThan" priority="315" type="cellIs">
      <formula>0</formula>
    </cfRule>
  </conditionalFormatting>
  <conditionalFormatting sqref="BD18">
    <cfRule dxfId="344" operator="greaterThan" priority="316" type="cellIs">
      <formula>ABS(BE18)</formula>
    </cfRule>
  </conditionalFormatting>
  <conditionalFormatting sqref="BG18">
    <cfRule dxfId="341" operator="equal" priority="319" type="cellIs">
      <formula>"X"</formula>
    </cfRule>
  </conditionalFormatting>
  <conditionalFormatting sqref="BF18">
    <cfRule dxfId="340" operator="equal" priority="320" type="cellIs">
      <formula>"X"</formula>
    </cfRule>
  </conditionalFormatting>
  <conditionalFormatting sqref="BG18">
    <cfRule dxfId="339" operator="greaterThan" priority="321" type="cellIs">
      <formula>0</formula>
    </cfRule>
  </conditionalFormatting>
  <conditionalFormatting sqref="BF18">
    <cfRule dxfId="338" operator="greaterThan" priority="322" type="cellIs">
      <formula>ABS(BG18)</formula>
    </cfRule>
  </conditionalFormatting>
  <conditionalFormatting sqref="G19">
    <cfRule dxfId="335" operator="equal" priority="325" type="cellIs">
      <formula>"X"</formula>
    </cfRule>
  </conditionalFormatting>
  <conditionalFormatting sqref="F19">
    <cfRule dxfId="334" operator="equal" priority="326" type="cellIs">
      <formula>"X"</formula>
    </cfRule>
  </conditionalFormatting>
  <conditionalFormatting sqref="G19">
    <cfRule dxfId="333" operator="greaterThan" priority="327" type="cellIs">
      <formula>0</formula>
    </cfRule>
  </conditionalFormatting>
  <conditionalFormatting sqref="F19">
    <cfRule dxfId="332" operator="greaterThan" priority="328" type="cellIs">
      <formula>ABS(G19)</formula>
    </cfRule>
  </conditionalFormatting>
  <conditionalFormatting sqref="I19">
    <cfRule dxfId="329" operator="equal" priority="331" type="cellIs">
      <formula>"X"</formula>
    </cfRule>
  </conditionalFormatting>
  <conditionalFormatting sqref="H19">
    <cfRule dxfId="328" operator="equal" priority="332" type="cellIs">
      <formula>"X"</formula>
    </cfRule>
  </conditionalFormatting>
  <conditionalFormatting sqref="I19">
    <cfRule dxfId="327" operator="greaterThan" priority="333" type="cellIs">
      <formula>0</formula>
    </cfRule>
  </conditionalFormatting>
  <conditionalFormatting sqref="H19">
    <cfRule dxfId="326" operator="greaterThan" priority="334" type="cellIs">
      <formula>ABS(I19)</formula>
    </cfRule>
  </conditionalFormatting>
  <conditionalFormatting sqref="K19">
    <cfRule dxfId="323" operator="equal" priority="337" type="cellIs">
      <formula>"X"</formula>
    </cfRule>
  </conditionalFormatting>
  <conditionalFormatting sqref="J19">
    <cfRule dxfId="322" operator="equal" priority="338" type="cellIs">
      <formula>"X"</formula>
    </cfRule>
  </conditionalFormatting>
  <conditionalFormatting sqref="K19">
    <cfRule dxfId="321" operator="greaterThan" priority="339" type="cellIs">
      <formula>0</formula>
    </cfRule>
  </conditionalFormatting>
  <conditionalFormatting sqref="J19">
    <cfRule dxfId="320" operator="greaterThan" priority="340" type="cellIs">
      <formula>ABS(K19)</formula>
    </cfRule>
  </conditionalFormatting>
  <conditionalFormatting sqref="M19">
    <cfRule dxfId="317" operator="equal" priority="343" type="cellIs">
      <formula>"X"</formula>
    </cfRule>
  </conditionalFormatting>
  <conditionalFormatting sqref="L19">
    <cfRule dxfId="316" operator="equal" priority="344" type="cellIs">
      <formula>"X"</formula>
    </cfRule>
  </conditionalFormatting>
  <conditionalFormatting sqref="M19">
    <cfRule dxfId="315" operator="greaterThan" priority="345" type="cellIs">
      <formula>0</formula>
    </cfRule>
  </conditionalFormatting>
  <conditionalFormatting sqref="L19">
    <cfRule dxfId="314" operator="greaterThan" priority="346" type="cellIs">
      <formula>ABS(M19)</formula>
    </cfRule>
  </conditionalFormatting>
  <conditionalFormatting sqref="O19">
    <cfRule dxfId="311" operator="equal" priority="349" type="cellIs">
      <formula>"X"</formula>
    </cfRule>
  </conditionalFormatting>
  <conditionalFormatting sqref="N19">
    <cfRule dxfId="310" operator="equal" priority="350" type="cellIs">
      <formula>"X"</formula>
    </cfRule>
  </conditionalFormatting>
  <conditionalFormatting sqref="O19">
    <cfRule dxfId="309" operator="greaterThan" priority="351" type="cellIs">
      <formula>0</formula>
    </cfRule>
  </conditionalFormatting>
  <conditionalFormatting sqref="N19">
    <cfRule dxfId="308" operator="greaterThan" priority="352" type="cellIs">
      <formula>ABS(O19)</formula>
    </cfRule>
  </conditionalFormatting>
  <conditionalFormatting sqref="Q19">
    <cfRule dxfId="305" operator="equal" priority="355" type="cellIs">
      <formula>"X"</formula>
    </cfRule>
  </conditionalFormatting>
  <conditionalFormatting sqref="P19">
    <cfRule dxfId="304" operator="equal" priority="356" type="cellIs">
      <formula>"X"</formula>
    </cfRule>
  </conditionalFormatting>
  <conditionalFormatting sqref="Q19">
    <cfRule dxfId="303" operator="greaterThan" priority="357" type="cellIs">
      <formula>0</formula>
    </cfRule>
  </conditionalFormatting>
  <conditionalFormatting sqref="P19">
    <cfRule dxfId="302" operator="greaterThan" priority="358" type="cellIs">
      <formula>ABS(Q19)</formula>
    </cfRule>
  </conditionalFormatting>
  <conditionalFormatting sqref="S19">
    <cfRule dxfId="299" operator="equal" priority="361" type="cellIs">
      <formula>"X"</formula>
    </cfRule>
  </conditionalFormatting>
  <conditionalFormatting sqref="R19">
    <cfRule dxfId="298" operator="equal" priority="362" type="cellIs">
      <formula>"X"</formula>
    </cfRule>
  </conditionalFormatting>
  <conditionalFormatting sqref="S19">
    <cfRule dxfId="297" operator="greaterThan" priority="363" type="cellIs">
      <formula>0</formula>
    </cfRule>
  </conditionalFormatting>
  <conditionalFormatting sqref="R19">
    <cfRule dxfId="296" operator="greaterThan" priority="364" type="cellIs">
      <formula>ABS(S19)</formula>
    </cfRule>
  </conditionalFormatting>
  <conditionalFormatting sqref="U19">
    <cfRule dxfId="293" operator="equal" priority="367" type="cellIs">
      <formula>"X"</formula>
    </cfRule>
  </conditionalFormatting>
  <conditionalFormatting sqref="T19">
    <cfRule dxfId="292" operator="equal" priority="368" type="cellIs">
      <formula>"X"</formula>
    </cfRule>
  </conditionalFormatting>
  <conditionalFormatting sqref="U19">
    <cfRule dxfId="291" operator="greaterThan" priority="369" type="cellIs">
      <formula>0</formula>
    </cfRule>
  </conditionalFormatting>
  <conditionalFormatting sqref="T19">
    <cfRule dxfId="290" operator="greaterThan" priority="370" type="cellIs">
      <formula>ABS(U19)</formula>
    </cfRule>
  </conditionalFormatting>
  <conditionalFormatting sqref="W19">
    <cfRule dxfId="287" operator="equal" priority="373" type="cellIs">
      <formula>"X"</formula>
    </cfRule>
  </conditionalFormatting>
  <conditionalFormatting sqref="V19">
    <cfRule dxfId="286" operator="equal" priority="374" type="cellIs">
      <formula>"X"</formula>
    </cfRule>
  </conditionalFormatting>
  <conditionalFormatting sqref="W19">
    <cfRule dxfId="285" operator="greaterThan" priority="375" type="cellIs">
      <formula>0</formula>
    </cfRule>
  </conditionalFormatting>
  <conditionalFormatting sqref="V19">
    <cfRule dxfId="284" operator="greaterThan" priority="376" type="cellIs">
      <formula>ABS(W19)</formula>
    </cfRule>
  </conditionalFormatting>
  <conditionalFormatting sqref="Y19">
    <cfRule dxfId="281" operator="equal" priority="379" type="cellIs">
      <formula>"X"</formula>
    </cfRule>
  </conditionalFormatting>
  <conditionalFormatting sqref="X19">
    <cfRule dxfId="280" operator="equal" priority="380" type="cellIs">
      <formula>"X"</formula>
    </cfRule>
  </conditionalFormatting>
  <conditionalFormatting sqref="Y19">
    <cfRule dxfId="279" operator="greaterThan" priority="381" type="cellIs">
      <formula>0</formula>
    </cfRule>
  </conditionalFormatting>
  <conditionalFormatting sqref="X19">
    <cfRule dxfId="278" operator="greaterThan" priority="382" type="cellIs">
      <formula>ABS(Y19)</formula>
    </cfRule>
  </conditionalFormatting>
  <conditionalFormatting sqref="AA19">
    <cfRule dxfId="275" operator="equal" priority="385" type="cellIs">
      <formula>"X"</formula>
    </cfRule>
  </conditionalFormatting>
  <conditionalFormatting sqref="Z19">
    <cfRule dxfId="274" operator="equal" priority="386" type="cellIs">
      <formula>"X"</formula>
    </cfRule>
  </conditionalFormatting>
  <conditionalFormatting sqref="AA19">
    <cfRule dxfId="273" operator="greaterThan" priority="387" type="cellIs">
      <formula>0</formula>
    </cfRule>
  </conditionalFormatting>
  <conditionalFormatting sqref="Z19">
    <cfRule dxfId="272" operator="greaterThan" priority="388" type="cellIs">
      <formula>ABS(AA19)</formula>
    </cfRule>
  </conditionalFormatting>
  <conditionalFormatting sqref="AC19">
    <cfRule dxfId="269" operator="equal" priority="391" type="cellIs">
      <formula>"X"</formula>
    </cfRule>
  </conditionalFormatting>
  <conditionalFormatting sqref="AB19">
    <cfRule dxfId="268" operator="equal" priority="392" type="cellIs">
      <formula>"X"</formula>
    </cfRule>
  </conditionalFormatting>
  <conditionalFormatting sqref="AC19">
    <cfRule dxfId="267" operator="greaterThan" priority="393" type="cellIs">
      <formula>0</formula>
    </cfRule>
  </conditionalFormatting>
  <conditionalFormatting sqref="AB19">
    <cfRule dxfId="266" operator="greaterThan" priority="394" type="cellIs">
      <formula>ABS(AC19)</formula>
    </cfRule>
  </conditionalFormatting>
  <conditionalFormatting sqref="AE19">
    <cfRule dxfId="263" operator="equal" priority="397" type="cellIs">
      <formula>"X"</formula>
    </cfRule>
  </conditionalFormatting>
  <conditionalFormatting sqref="AD19">
    <cfRule dxfId="262" operator="equal" priority="398" type="cellIs">
      <formula>"X"</formula>
    </cfRule>
  </conditionalFormatting>
  <conditionalFormatting sqref="AE19">
    <cfRule dxfId="261" operator="greaterThan" priority="399" type="cellIs">
      <formula>0</formula>
    </cfRule>
  </conditionalFormatting>
  <conditionalFormatting sqref="AD19">
    <cfRule dxfId="260" operator="greaterThan" priority="400" type="cellIs">
      <formula>ABS(AE19)</formula>
    </cfRule>
  </conditionalFormatting>
  <conditionalFormatting sqref="AG19">
    <cfRule dxfId="257" operator="equal" priority="403" type="cellIs">
      <formula>"X"</formula>
    </cfRule>
  </conditionalFormatting>
  <conditionalFormatting sqref="AF19">
    <cfRule dxfId="256" operator="equal" priority="404" type="cellIs">
      <formula>"X"</formula>
    </cfRule>
  </conditionalFormatting>
  <conditionalFormatting sqref="AG19">
    <cfRule dxfId="255" operator="greaterThan" priority="405" type="cellIs">
      <formula>0</formula>
    </cfRule>
  </conditionalFormatting>
  <conditionalFormatting sqref="AF19">
    <cfRule dxfId="254" operator="greaterThan" priority="406" type="cellIs">
      <formula>ABS(AG19)</formula>
    </cfRule>
  </conditionalFormatting>
  <conditionalFormatting sqref="AI19">
    <cfRule dxfId="251" operator="equal" priority="409" type="cellIs">
      <formula>"X"</formula>
    </cfRule>
  </conditionalFormatting>
  <conditionalFormatting sqref="AH19">
    <cfRule dxfId="250" operator="equal" priority="410" type="cellIs">
      <formula>"X"</formula>
    </cfRule>
  </conditionalFormatting>
  <conditionalFormatting sqref="AI19">
    <cfRule dxfId="249" operator="greaterThan" priority="411" type="cellIs">
      <formula>0</formula>
    </cfRule>
  </conditionalFormatting>
  <conditionalFormatting sqref="AH19">
    <cfRule dxfId="248" operator="greaterThan" priority="412" type="cellIs">
      <formula>ABS(AI19)</formula>
    </cfRule>
  </conditionalFormatting>
  <conditionalFormatting sqref="AK19">
    <cfRule dxfId="245" operator="equal" priority="415" type="cellIs">
      <formula>"X"</formula>
    </cfRule>
  </conditionalFormatting>
  <conditionalFormatting sqref="AJ19">
    <cfRule dxfId="244" operator="equal" priority="416" type="cellIs">
      <formula>"X"</formula>
    </cfRule>
  </conditionalFormatting>
  <conditionalFormatting sqref="AK19">
    <cfRule dxfId="243" operator="greaterThan" priority="417" type="cellIs">
      <formula>0</formula>
    </cfRule>
  </conditionalFormatting>
  <conditionalFormatting sqref="AJ19">
    <cfRule dxfId="242" operator="greaterThan" priority="418" type="cellIs">
      <formula>ABS(AK19)</formula>
    </cfRule>
  </conditionalFormatting>
  <conditionalFormatting sqref="AM19">
    <cfRule dxfId="239" operator="equal" priority="421" type="cellIs">
      <formula>"X"</formula>
    </cfRule>
  </conditionalFormatting>
  <conditionalFormatting sqref="AL19">
    <cfRule dxfId="238" operator="equal" priority="422" type="cellIs">
      <formula>"X"</formula>
    </cfRule>
  </conditionalFormatting>
  <conditionalFormatting sqref="AM19">
    <cfRule dxfId="237" operator="greaterThan" priority="423" type="cellIs">
      <formula>0</formula>
    </cfRule>
  </conditionalFormatting>
  <conditionalFormatting sqref="AL19">
    <cfRule dxfId="236" operator="greaterThan" priority="424" type="cellIs">
      <formula>ABS(AM19)</formula>
    </cfRule>
  </conditionalFormatting>
  <conditionalFormatting sqref="AO19">
    <cfRule dxfId="233" operator="equal" priority="427" type="cellIs">
      <formula>"X"</formula>
    </cfRule>
  </conditionalFormatting>
  <conditionalFormatting sqref="AN19">
    <cfRule dxfId="232" operator="equal" priority="428" type="cellIs">
      <formula>"X"</formula>
    </cfRule>
  </conditionalFormatting>
  <conditionalFormatting sqref="AO19">
    <cfRule dxfId="231" operator="greaterThan" priority="429" type="cellIs">
      <formula>0</formula>
    </cfRule>
  </conditionalFormatting>
  <conditionalFormatting sqref="AN19">
    <cfRule dxfId="230" operator="greaterThan" priority="430" type="cellIs">
      <formula>ABS(AO19)</formula>
    </cfRule>
  </conditionalFormatting>
  <conditionalFormatting sqref="AQ19">
    <cfRule dxfId="227" operator="equal" priority="433" type="cellIs">
      <formula>"X"</formula>
    </cfRule>
  </conditionalFormatting>
  <conditionalFormatting sqref="AP19">
    <cfRule dxfId="226" operator="equal" priority="434" type="cellIs">
      <formula>"X"</formula>
    </cfRule>
  </conditionalFormatting>
  <conditionalFormatting sqref="AQ19">
    <cfRule dxfId="225" operator="greaterThan" priority="435" type="cellIs">
      <formula>0</formula>
    </cfRule>
  </conditionalFormatting>
  <conditionalFormatting sqref="AP19">
    <cfRule dxfId="224" operator="greaterThan" priority="436" type="cellIs">
      <formula>ABS(AQ19)</formula>
    </cfRule>
  </conditionalFormatting>
  <conditionalFormatting sqref="AS19">
    <cfRule dxfId="221" operator="equal" priority="439" type="cellIs">
      <formula>"X"</formula>
    </cfRule>
  </conditionalFormatting>
  <conditionalFormatting sqref="AR19">
    <cfRule dxfId="220" operator="equal" priority="440" type="cellIs">
      <formula>"X"</formula>
    </cfRule>
  </conditionalFormatting>
  <conditionalFormatting sqref="AS19">
    <cfRule dxfId="219" operator="greaterThan" priority="441" type="cellIs">
      <formula>0</formula>
    </cfRule>
  </conditionalFormatting>
  <conditionalFormatting sqref="AR19">
    <cfRule dxfId="218" operator="greaterThan" priority="442" type="cellIs">
      <formula>ABS(AS19)</formula>
    </cfRule>
  </conditionalFormatting>
  <conditionalFormatting sqref="AU19">
    <cfRule dxfId="215" operator="equal" priority="445" type="cellIs">
      <formula>"X"</formula>
    </cfRule>
  </conditionalFormatting>
  <conditionalFormatting sqref="AT19">
    <cfRule dxfId="214" operator="equal" priority="446" type="cellIs">
      <formula>"X"</formula>
    </cfRule>
  </conditionalFormatting>
  <conditionalFormatting sqref="AU19">
    <cfRule dxfId="213" operator="greaterThan" priority="447" type="cellIs">
      <formula>0</formula>
    </cfRule>
  </conditionalFormatting>
  <conditionalFormatting sqref="AT19">
    <cfRule dxfId="212" operator="greaterThan" priority="448" type="cellIs">
      <formula>ABS(AU19)</formula>
    </cfRule>
  </conditionalFormatting>
  <conditionalFormatting sqref="AW19">
    <cfRule dxfId="209" operator="equal" priority="451" type="cellIs">
      <formula>"X"</formula>
    </cfRule>
  </conditionalFormatting>
  <conditionalFormatting sqref="AV19">
    <cfRule dxfId="208" operator="equal" priority="452" type="cellIs">
      <formula>"X"</formula>
    </cfRule>
  </conditionalFormatting>
  <conditionalFormatting sqref="AW19">
    <cfRule dxfId="207" operator="greaterThan" priority="453" type="cellIs">
      <formula>0</formula>
    </cfRule>
  </conditionalFormatting>
  <conditionalFormatting sqref="AV19">
    <cfRule dxfId="206" operator="greaterThan" priority="454" type="cellIs">
      <formula>ABS(AW19)</formula>
    </cfRule>
  </conditionalFormatting>
  <conditionalFormatting sqref="AY19">
    <cfRule dxfId="203" operator="equal" priority="457" type="cellIs">
      <formula>"X"</formula>
    </cfRule>
  </conditionalFormatting>
  <conditionalFormatting sqref="AX19">
    <cfRule dxfId="202" operator="equal" priority="458" type="cellIs">
      <formula>"X"</formula>
    </cfRule>
  </conditionalFormatting>
  <conditionalFormatting sqref="AY19">
    <cfRule dxfId="201" operator="greaterThan" priority="459" type="cellIs">
      <formula>0</formula>
    </cfRule>
  </conditionalFormatting>
  <conditionalFormatting sqref="AX19">
    <cfRule dxfId="200" operator="greaterThan" priority="460" type="cellIs">
      <formula>ABS(AY19)</formula>
    </cfRule>
  </conditionalFormatting>
  <conditionalFormatting sqref="BA19">
    <cfRule dxfId="197" operator="equal" priority="463" type="cellIs">
      <formula>"X"</formula>
    </cfRule>
  </conditionalFormatting>
  <conditionalFormatting sqref="AZ19">
    <cfRule dxfId="196" operator="equal" priority="464" type="cellIs">
      <formula>"X"</formula>
    </cfRule>
  </conditionalFormatting>
  <conditionalFormatting sqref="BA19">
    <cfRule dxfId="195" operator="greaterThan" priority="465" type="cellIs">
      <formula>0</formula>
    </cfRule>
  </conditionalFormatting>
  <conditionalFormatting sqref="AZ19">
    <cfRule dxfId="194" operator="greaterThan" priority="466" type="cellIs">
      <formula>ABS(BA19)</formula>
    </cfRule>
  </conditionalFormatting>
  <conditionalFormatting sqref="BC19">
    <cfRule dxfId="191" operator="equal" priority="469" type="cellIs">
      <formula>"X"</formula>
    </cfRule>
  </conditionalFormatting>
  <conditionalFormatting sqref="BB19">
    <cfRule dxfId="190" operator="equal" priority="470" type="cellIs">
      <formula>"X"</formula>
    </cfRule>
  </conditionalFormatting>
  <conditionalFormatting sqref="BC19">
    <cfRule dxfId="189" operator="greaterThan" priority="471" type="cellIs">
      <formula>0</formula>
    </cfRule>
  </conditionalFormatting>
  <conditionalFormatting sqref="BB19">
    <cfRule dxfId="188" operator="greaterThan" priority="472" type="cellIs">
      <formula>ABS(BC19)</formula>
    </cfRule>
  </conditionalFormatting>
  <conditionalFormatting sqref="BE19">
    <cfRule dxfId="185" operator="equal" priority="475" type="cellIs">
      <formula>"X"</formula>
    </cfRule>
  </conditionalFormatting>
  <conditionalFormatting sqref="BD19">
    <cfRule dxfId="184" operator="equal" priority="476" type="cellIs">
      <formula>"X"</formula>
    </cfRule>
  </conditionalFormatting>
  <conditionalFormatting sqref="BE19">
    <cfRule dxfId="183" operator="greaterThan" priority="477" type="cellIs">
      <formula>0</formula>
    </cfRule>
  </conditionalFormatting>
  <conditionalFormatting sqref="BD19">
    <cfRule dxfId="182" operator="greaterThan" priority="478" type="cellIs">
      <formula>ABS(BE19)</formula>
    </cfRule>
  </conditionalFormatting>
  <conditionalFormatting sqref="BG19">
    <cfRule dxfId="179" operator="equal" priority="481" type="cellIs">
      <formula>"X"</formula>
    </cfRule>
  </conditionalFormatting>
  <conditionalFormatting sqref="BF19">
    <cfRule dxfId="178" operator="equal" priority="482" type="cellIs">
      <formula>"X"</formula>
    </cfRule>
  </conditionalFormatting>
  <conditionalFormatting sqref="BG19">
    <cfRule dxfId="177" operator="greaterThan" priority="483" type="cellIs">
      <formula>0</formula>
    </cfRule>
  </conditionalFormatting>
  <conditionalFormatting sqref="BF19">
    <cfRule dxfId="176" operator="greaterThan" priority="484" type="cellIs">
      <formula>ABS(BG19)</formula>
    </cfRule>
  </conditionalFormatting>
  <conditionalFormatting sqref="G20">
    <cfRule dxfId="173" operator="equal" priority="487" type="cellIs">
      <formula>"X"</formula>
    </cfRule>
  </conditionalFormatting>
  <conditionalFormatting sqref="F20">
    <cfRule dxfId="172" operator="equal" priority="488" type="cellIs">
      <formula>"X"</formula>
    </cfRule>
  </conditionalFormatting>
  <conditionalFormatting sqref="G20">
    <cfRule dxfId="171" operator="greaterThan" priority="489" type="cellIs">
      <formula>0</formula>
    </cfRule>
  </conditionalFormatting>
  <conditionalFormatting sqref="F20">
    <cfRule dxfId="170" operator="greaterThan" priority="490" type="cellIs">
      <formula>ABS(G20)</formula>
    </cfRule>
  </conditionalFormatting>
  <conditionalFormatting sqref="I20">
    <cfRule dxfId="167" operator="equal" priority="493" type="cellIs">
      <formula>"X"</formula>
    </cfRule>
  </conditionalFormatting>
  <conditionalFormatting sqref="H20">
    <cfRule dxfId="166" operator="equal" priority="494" type="cellIs">
      <formula>"X"</formula>
    </cfRule>
  </conditionalFormatting>
  <conditionalFormatting sqref="I20">
    <cfRule dxfId="165" operator="greaterThan" priority="495" type="cellIs">
      <formula>0</formula>
    </cfRule>
  </conditionalFormatting>
  <conditionalFormatting sqref="H20">
    <cfRule dxfId="164" operator="greaterThan" priority="496" type="cellIs">
      <formula>ABS(I20)</formula>
    </cfRule>
  </conditionalFormatting>
  <conditionalFormatting sqref="K20">
    <cfRule dxfId="161" operator="equal" priority="499" type="cellIs">
      <formula>"X"</formula>
    </cfRule>
  </conditionalFormatting>
  <conditionalFormatting sqref="J20">
    <cfRule dxfId="160" operator="equal" priority="500" type="cellIs">
      <formula>"X"</formula>
    </cfRule>
  </conditionalFormatting>
  <conditionalFormatting sqref="K20">
    <cfRule dxfId="159" operator="greaterThan" priority="501" type="cellIs">
      <formula>0</formula>
    </cfRule>
  </conditionalFormatting>
  <conditionalFormatting sqref="J20">
    <cfRule dxfId="158" operator="greaterThan" priority="502" type="cellIs">
      <formula>ABS(K20)</formula>
    </cfRule>
  </conditionalFormatting>
  <conditionalFormatting sqref="M20">
    <cfRule dxfId="155" operator="equal" priority="505" type="cellIs">
      <formula>"X"</formula>
    </cfRule>
  </conditionalFormatting>
  <conditionalFormatting sqref="L20">
    <cfRule dxfId="154" operator="equal" priority="506" type="cellIs">
      <formula>"X"</formula>
    </cfRule>
  </conditionalFormatting>
  <conditionalFormatting sqref="M20">
    <cfRule dxfId="153" operator="greaterThan" priority="507" type="cellIs">
      <formula>0</formula>
    </cfRule>
  </conditionalFormatting>
  <conditionalFormatting sqref="L20">
    <cfRule dxfId="152" operator="greaterThan" priority="508" type="cellIs">
      <formula>ABS(M20)</formula>
    </cfRule>
  </conditionalFormatting>
  <conditionalFormatting sqref="O20">
    <cfRule dxfId="149" operator="equal" priority="511" type="cellIs">
      <formula>"X"</formula>
    </cfRule>
  </conditionalFormatting>
  <conditionalFormatting sqref="N20">
    <cfRule dxfId="148" operator="equal" priority="512" type="cellIs">
      <formula>"X"</formula>
    </cfRule>
  </conditionalFormatting>
  <conditionalFormatting sqref="O20">
    <cfRule dxfId="147" operator="greaterThan" priority="513" type="cellIs">
      <formula>0</formula>
    </cfRule>
  </conditionalFormatting>
  <conditionalFormatting sqref="N20">
    <cfRule dxfId="146" operator="greaterThan" priority="514" type="cellIs">
      <formula>ABS(O20)</formula>
    </cfRule>
  </conditionalFormatting>
  <conditionalFormatting sqref="Q20">
    <cfRule dxfId="143" operator="equal" priority="517" type="cellIs">
      <formula>"X"</formula>
    </cfRule>
  </conditionalFormatting>
  <conditionalFormatting sqref="P20">
    <cfRule dxfId="142" operator="equal" priority="518" type="cellIs">
      <formula>"X"</formula>
    </cfRule>
  </conditionalFormatting>
  <conditionalFormatting sqref="Q20">
    <cfRule dxfId="141" operator="greaterThan" priority="519" type="cellIs">
      <formula>0</formula>
    </cfRule>
  </conditionalFormatting>
  <conditionalFormatting sqref="P20">
    <cfRule dxfId="140" operator="greaterThan" priority="520" type="cellIs">
      <formula>ABS(Q20)</formula>
    </cfRule>
  </conditionalFormatting>
  <conditionalFormatting sqref="S20">
    <cfRule dxfId="137" operator="equal" priority="523" type="cellIs">
      <formula>"X"</formula>
    </cfRule>
  </conditionalFormatting>
  <conditionalFormatting sqref="R20">
    <cfRule dxfId="136" operator="equal" priority="524" type="cellIs">
      <formula>"X"</formula>
    </cfRule>
  </conditionalFormatting>
  <conditionalFormatting sqref="S20">
    <cfRule dxfId="135" operator="greaterThan" priority="525" type="cellIs">
      <formula>0</formula>
    </cfRule>
  </conditionalFormatting>
  <conditionalFormatting sqref="R20">
    <cfRule dxfId="134" operator="greaterThan" priority="526" type="cellIs">
      <formula>ABS(S20)</formula>
    </cfRule>
  </conditionalFormatting>
  <conditionalFormatting sqref="U20">
    <cfRule dxfId="131" operator="equal" priority="529" type="cellIs">
      <formula>"X"</formula>
    </cfRule>
  </conditionalFormatting>
  <conditionalFormatting sqref="T20">
    <cfRule dxfId="130" operator="equal" priority="530" type="cellIs">
      <formula>"X"</formula>
    </cfRule>
  </conditionalFormatting>
  <conditionalFormatting sqref="U20">
    <cfRule dxfId="129" operator="greaterThan" priority="531" type="cellIs">
      <formula>0</formula>
    </cfRule>
  </conditionalFormatting>
  <conditionalFormatting sqref="T20">
    <cfRule dxfId="128" operator="greaterThan" priority="532" type="cellIs">
      <formula>ABS(U20)</formula>
    </cfRule>
  </conditionalFormatting>
  <conditionalFormatting sqref="W20">
    <cfRule dxfId="125" operator="equal" priority="535" type="cellIs">
      <formula>"X"</formula>
    </cfRule>
  </conditionalFormatting>
  <conditionalFormatting sqref="V20">
    <cfRule dxfId="124" operator="equal" priority="536" type="cellIs">
      <formula>"X"</formula>
    </cfRule>
  </conditionalFormatting>
  <conditionalFormatting sqref="W20">
    <cfRule dxfId="123" operator="greaterThan" priority="537" type="cellIs">
      <formula>0</formula>
    </cfRule>
  </conditionalFormatting>
  <conditionalFormatting sqref="V20">
    <cfRule dxfId="122" operator="greaterThan" priority="538" type="cellIs">
      <formula>ABS(W20)</formula>
    </cfRule>
  </conditionalFormatting>
  <conditionalFormatting sqref="Y20">
    <cfRule dxfId="119" operator="equal" priority="541" type="cellIs">
      <formula>"X"</formula>
    </cfRule>
  </conditionalFormatting>
  <conditionalFormatting sqref="X20">
    <cfRule dxfId="118" operator="equal" priority="542" type="cellIs">
      <formula>"X"</formula>
    </cfRule>
  </conditionalFormatting>
  <conditionalFormatting sqref="Y20">
    <cfRule dxfId="117" operator="greaterThan" priority="543" type="cellIs">
      <formula>0</formula>
    </cfRule>
  </conditionalFormatting>
  <conditionalFormatting sqref="X20">
    <cfRule dxfId="116" operator="greaterThan" priority="544" type="cellIs">
      <formula>ABS(Y20)</formula>
    </cfRule>
  </conditionalFormatting>
  <conditionalFormatting sqref="AA20">
    <cfRule dxfId="113" operator="equal" priority="547" type="cellIs">
      <formula>"X"</formula>
    </cfRule>
  </conditionalFormatting>
  <conditionalFormatting sqref="Z20">
    <cfRule dxfId="112" operator="equal" priority="548" type="cellIs">
      <formula>"X"</formula>
    </cfRule>
  </conditionalFormatting>
  <conditionalFormatting sqref="AA20">
    <cfRule dxfId="111" operator="greaterThan" priority="549" type="cellIs">
      <formula>0</formula>
    </cfRule>
  </conditionalFormatting>
  <conditionalFormatting sqref="Z20">
    <cfRule dxfId="110" operator="greaterThan" priority="550" type="cellIs">
      <formula>ABS(AA20)</formula>
    </cfRule>
  </conditionalFormatting>
  <conditionalFormatting sqref="AC20">
    <cfRule dxfId="107" operator="equal" priority="553" type="cellIs">
      <formula>"X"</formula>
    </cfRule>
  </conditionalFormatting>
  <conditionalFormatting sqref="AB20">
    <cfRule dxfId="106" operator="equal" priority="554" type="cellIs">
      <formula>"X"</formula>
    </cfRule>
  </conditionalFormatting>
  <conditionalFormatting sqref="AC20">
    <cfRule dxfId="105" operator="greaterThan" priority="555" type="cellIs">
      <formula>0</formula>
    </cfRule>
  </conditionalFormatting>
  <conditionalFormatting sqref="AB20">
    <cfRule dxfId="104" operator="greaterThan" priority="556" type="cellIs">
      <formula>ABS(AC20)</formula>
    </cfRule>
  </conditionalFormatting>
  <conditionalFormatting sqref="AE20">
    <cfRule dxfId="101" operator="equal" priority="559" type="cellIs">
      <formula>"X"</formula>
    </cfRule>
  </conditionalFormatting>
  <conditionalFormatting sqref="AD20">
    <cfRule dxfId="100" operator="equal" priority="560" type="cellIs">
      <formula>"X"</formula>
    </cfRule>
  </conditionalFormatting>
  <conditionalFormatting sqref="AE20">
    <cfRule dxfId="99" operator="greaterThan" priority="561" type="cellIs">
      <formula>0</formula>
    </cfRule>
  </conditionalFormatting>
  <conditionalFormatting sqref="AD20">
    <cfRule dxfId="98" operator="greaterThan" priority="562" type="cellIs">
      <formula>ABS(AE20)</formula>
    </cfRule>
  </conditionalFormatting>
  <conditionalFormatting sqref="AG20">
    <cfRule dxfId="95" operator="equal" priority="565" type="cellIs">
      <formula>"X"</formula>
    </cfRule>
  </conditionalFormatting>
  <conditionalFormatting sqref="AF20">
    <cfRule dxfId="94" operator="equal" priority="566" type="cellIs">
      <formula>"X"</formula>
    </cfRule>
  </conditionalFormatting>
  <conditionalFormatting sqref="AG20">
    <cfRule dxfId="93" operator="greaterThan" priority="567" type="cellIs">
      <formula>0</formula>
    </cfRule>
  </conditionalFormatting>
  <conditionalFormatting sqref="AF20">
    <cfRule dxfId="92" operator="greaterThan" priority="568" type="cellIs">
      <formula>ABS(AG20)</formula>
    </cfRule>
  </conditionalFormatting>
  <conditionalFormatting sqref="AI20">
    <cfRule dxfId="89" operator="equal" priority="571" type="cellIs">
      <formula>"X"</formula>
    </cfRule>
  </conditionalFormatting>
  <conditionalFormatting sqref="AH20">
    <cfRule dxfId="88" operator="equal" priority="572" type="cellIs">
      <formula>"X"</formula>
    </cfRule>
  </conditionalFormatting>
  <conditionalFormatting sqref="AI20">
    <cfRule dxfId="87" operator="greaterThan" priority="573" type="cellIs">
      <formula>0</formula>
    </cfRule>
  </conditionalFormatting>
  <conditionalFormatting sqref="AH20">
    <cfRule dxfId="86" operator="greaterThan" priority="574" type="cellIs">
      <formula>ABS(AI20)</formula>
    </cfRule>
  </conditionalFormatting>
  <conditionalFormatting sqref="AK20">
    <cfRule dxfId="83" operator="equal" priority="577" type="cellIs">
      <formula>"X"</formula>
    </cfRule>
  </conditionalFormatting>
  <conditionalFormatting sqref="AJ20">
    <cfRule dxfId="82" operator="equal" priority="578" type="cellIs">
      <formula>"X"</formula>
    </cfRule>
  </conditionalFormatting>
  <conditionalFormatting sqref="AK20">
    <cfRule dxfId="81" operator="greaterThan" priority="579" type="cellIs">
      <formula>0</formula>
    </cfRule>
  </conditionalFormatting>
  <conditionalFormatting sqref="AJ20">
    <cfRule dxfId="80" operator="greaterThan" priority="580" type="cellIs">
      <formula>ABS(AK20)</formula>
    </cfRule>
  </conditionalFormatting>
  <conditionalFormatting sqref="AM20">
    <cfRule dxfId="77" operator="equal" priority="583" type="cellIs">
      <formula>"X"</formula>
    </cfRule>
  </conditionalFormatting>
  <conditionalFormatting sqref="AL20">
    <cfRule dxfId="76" operator="equal" priority="584" type="cellIs">
      <formula>"X"</formula>
    </cfRule>
  </conditionalFormatting>
  <conditionalFormatting sqref="AM20">
    <cfRule dxfId="75" operator="greaterThan" priority="585" type="cellIs">
      <formula>0</formula>
    </cfRule>
  </conditionalFormatting>
  <conditionalFormatting sqref="AL20">
    <cfRule dxfId="74" operator="greaterThan" priority="586" type="cellIs">
      <formula>ABS(AM20)</formula>
    </cfRule>
  </conditionalFormatting>
  <conditionalFormatting sqref="AO20">
    <cfRule dxfId="71" operator="equal" priority="589" type="cellIs">
      <formula>"X"</formula>
    </cfRule>
  </conditionalFormatting>
  <conditionalFormatting sqref="AN20">
    <cfRule dxfId="70" operator="equal" priority="590" type="cellIs">
      <formula>"X"</formula>
    </cfRule>
  </conditionalFormatting>
  <conditionalFormatting sqref="AO20">
    <cfRule dxfId="69" operator="greaterThan" priority="591" type="cellIs">
      <formula>0</formula>
    </cfRule>
  </conditionalFormatting>
  <conditionalFormatting sqref="AN20">
    <cfRule dxfId="68" operator="greaterThan" priority="592" type="cellIs">
      <formula>ABS(AO20)</formula>
    </cfRule>
  </conditionalFormatting>
  <conditionalFormatting sqref="AQ20">
    <cfRule dxfId="65" operator="equal" priority="595" type="cellIs">
      <formula>"X"</formula>
    </cfRule>
  </conditionalFormatting>
  <conditionalFormatting sqref="AP20">
    <cfRule dxfId="64" operator="equal" priority="596" type="cellIs">
      <formula>"X"</formula>
    </cfRule>
  </conditionalFormatting>
  <conditionalFormatting sqref="AQ20">
    <cfRule dxfId="63" operator="greaterThan" priority="597" type="cellIs">
      <formula>0</formula>
    </cfRule>
  </conditionalFormatting>
  <conditionalFormatting sqref="AP20">
    <cfRule dxfId="62" operator="greaterThan" priority="598" type="cellIs">
      <formula>ABS(AQ20)</formula>
    </cfRule>
  </conditionalFormatting>
  <conditionalFormatting sqref="AS20">
    <cfRule dxfId="59" operator="equal" priority="601" type="cellIs">
      <formula>"X"</formula>
    </cfRule>
  </conditionalFormatting>
  <conditionalFormatting sqref="AR20">
    <cfRule dxfId="58" operator="equal" priority="602" type="cellIs">
      <formula>"X"</formula>
    </cfRule>
  </conditionalFormatting>
  <conditionalFormatting sqref="AS20">
    <cfRule dxfId="57" operator="greaterThan" priority="603" type="cellIs">
      <formula>0</formula>
    </cfRule>
  </conditionalFormatting>
  <conditionalFormatting sqref="AR20">
    <cfRule dxfId="56" operator="greaterThan" priority="604" type="cellIs">
      <formula>ABS(AS20)</formula>
    </cfRule>
  </conditionalFormatting>
  <conditionalFormatting sqref="AU20">
    <cfRule dxfId="53" operator="equal" priority="607" type="cellIs">
      <formula>"X"</formula>
    </cfRule>
  </conditionalFormatting>
  <conditionalFormatting sqref="AT20">
    <cfRule dxfId="52" operator="equal" priority="608" type="cellIs">
      <formula>"X"</formula>
    </cfRule>
  </conditionalFormatting>
  <conditionalFormatting sqref="AU20">
    <cfRule dxfId="51" operator="greaterThan" priority="609" type="cellIs">
      <formula>0</formula>
    </cfRule>
  </conditionalFormatting>
  <conditionalFormatting sqref="AT20">
    <cfRule dxfId="50" operator="greaterThan" priority="610" type="cellIs">
      <formula>ABS(AU20)</formula>
    </cfRule>
  </conditionalFormatting>
  <conditionalFormatting sqref="AW20">
    <cfRule dxfId="47" operator="equal" priority="613" type="cellIs">
      <formula>"X"</formula>
    </cfRule>
  </conditionalFormatting>
  <conditionalFormatting sqref="AV20">
    <cfRule dxfId="46" operator="equal" priority="614" type="cellIs">
      <formula>"X"</formula>
    </cfRule>
  </conditionalFormatting>
  <conditionalFormatting sqref="AW20">
    <cfRule dxfId="45" operator="greaterThan" priority="615" type="cellIs">
      <formula>0</formula>
    </cfRule>
  </conditionalFormatting>
  <conditionalFormatting sqref="AV20">
    <cfRule dxfId="44" operator="greaterThan" priority="616" type="cellIs">
      <formula>ABS(AW20)</formula>
    </cfRule>
  </conditionalFormatting>
  <conditionalFormatting sqref="AY20">
    <cfRule dxfId="41" operator="equal" priority="619" type="cellIs">
      <formula>"X"</formula>
    </cfRule>
  </conditionalFormatting>
  <conditionalFormatting sqref="AX20">
    <cfRule dxfId="40" operator="equal" priority="620" type="cellIs">
      <formula>"X"</formula>
    </cfRule>
  </conditionalFormatting>
  <conditionalFormatting sqref="AY20">
    <cfRule dxfId="39" operator="greaterThan" priority="621" type="cellIs">
      <formula>0</formula>
    </cfRule>
  </conditionalFormatting>
  <conditionalFormatting sqref="AX20">
    <cfRule dxfId="38" operator="greaterThan" priority="622" type="cellIs">
      <formula>ABS(AY20)</formula>
    </cfRule>
  </conditionalFormatting>
  <conditionalFormatting sqref="BA20">
    <cfRule dxfId="35" operator="equal" priority="625" type="cellIs">
      <formula>"X"</formula>
    </cfRule>
  </conditionalFormatting>
  <conditionalFormatting sqref="AZ20">
    <cfRule dxfId="34" operator="equal" priority="626" type="cellIs">
      <formula>"X"</formula>
    </cfRule>
  </conditionalFormatting>
  <conditionalFormatting sqref="BA20">
    <cfRule dxfId="33" operator="greaterThan" priority="627" type="cellIs">
      <formula>0</formula>
    </cfRule>
  </conditionalFormatting>
  <conditionalFormatting sqref="AZ20">
    <cfRule dxfId="32" operator="greaterThan" priority="628" type="cellIs">
      <formula>ABS(BA20)</formula>
    </cfRule>
  </conditionalFormatting>
  <conditionalFormatting sqref="BC20">
    <cfRule dxfId="29" operator="equal" priority="631" type="cellIs">
      <formula>"X"</formula>
    </cfRule>
  </conditionalFormatting>
  <conditionalFormatting sqref="BB20">
    <cfRule dxfId="28" operator="equal" priority="632" type="cellIs">
      <formula>"X"</formula>
    </cfRule>
  </conditionalFormatting>
  <conditionalFormatting sqref="BC20">
    <cfRule dxfId="27" operator="greaterThan" priority="633" type="cellIs">
      <formula>0</formula>
    </cfRule>
  </conditionalFormatting>
  <conditionalFormatting sqref="BB20">
    <cfRule dxfId="26" operator="greaterThan" priority="634" type="cellIs">
      <formula>ABS(BC20)</formula>
    </cfRule>
  </conditionalFormatting>
  <conditionalFormatting sqref="BE20">
    <cfRule dxfId="23" operator="equal" priority="637" type="cellIs">
      <formula>"X"</formula>
    </cfRule>
  </conditionalFormatting>
  <conditionalFormatting sqref="BD20">
    <cfRule dxfId="22" operator="equal" priority="638" type="cellIs">
      <formula>"X"</formula>
    </cfRule>
  </conditionalFormatting>
  <conditionalFormatting sqref="BE20">
    <cfRule dxfId="21" operator="greaterThan" priority="639" type="cellIs">
      <formula>0</formula>
    </cfRule>
  </conditionalFormatting>
  <conditionalFormatting sqref="BD20">
    <cfRule dxfId="20" operator="greaterThan" priority="640" type="cellIs">
      <formula>ABS(BE20)</formula>
    </cfRule>
  </conditionalFormatting>
  <conditionalFormatting sqref="BG20">
    <cfRule dxfId="17" operator="equal" priority="643" type="cellIs">
      <formula>"X"</formula>
    </cfRule>
  </conditionalFormatting>
  <conditionalFormatting sqref="BF20">
    <cfRule dxfId="16" operator="equal" priority="644" type="cellIs">
      <formula>"X"</formula>
    </cfRule>
  </conditionalFormatting>
  <conditionalFormatting sqref="BG20">
    <cfRule dxfId="15" operator="greaterThan" priority="645" type="cellIs">
      <formula>0</formula>
    </cfRule>
  </conditionalFormatting>
  <conditionalFormatting sqref="BF20">
    <cfRule dxfId="14" operator="greaterThan" priority="646" type="cellIs">
      <formula>ABS(BG20)</formula>
    </cfRule>
  </conditionalFormatting>
  <conditionalFormatting sqref="BH17">
    <cfRule dxfId="11" operator="greaterThan" priority="649" type="cellIs">
      <formula>2*D17</formula>
    </cfRule>
  </conditionalFormatting>
  <conditionalFormatting sqref="BH18">
    <cfRule dxfId="10" operator="greaterThan" priority="650" type="cellIs">
      <formula>2*D18</formula>
    </cfRule>
  </conditionalFormatting>
  <conditionalFormatting sqref="BH19">
    <cfRule dxfId="9" operator="greaterThan" priority="651" type="cellIs">
      <formula>2*D19</formula>
    </cfRule>
  </conditionalFormatting>
  <conditionalFormatting sqref="BH20">
    <cfRule dxfId="8" operator="greaterThan" priority="652" type="cellIs">
      <formula>2*D20</formula>
    </cfRule>
  </conditionalFormatting>
  <conditionalFormatting sqref="BY17">
    <cfRule dxfId="7" operator="greaterThan" priority="653" type="cellIs">
      <formula>D17</formula>
    </cfRule>
  </conditionalFormatting>
  <conditionalFormatting sqref="BY18">
    <cfRule dxfId="6" operator="greaterThan" priority="654" type="cellIs">
      <formula>D18</formula>
    </cfRule>
  </conditionalFormatting>
  <conditionalFormatting sqref="BY19">
    <cfRule dxfId="5" operator="greaterThan" priority="655" type="cellIs">
      <formula>D19</formula>
    </cfRule>
  </conditionalFormatting>
  <conditionalFormatting sqref="BY20">
    <cfRule dxfId="4" operator="greaterThan" priority="656" type="cellIs">
      <formula>D20</formula>
    </cfRule>
  </conditionalFormatting>
  <conditionalFormatting sqref="CA17">
    <cfRule dxfId="3" priority="657" type="expression">
      <formula>OR(AND(BY17=0,CA17&gt;0),CA17&gt;E17)</formula>
    </cfRule>
  </conditionalFormatting>
  <conditionalFormatting sqref="CA18">
    <cfRule dxfId="2" priority="658" type="expression">
      <formula>OR(AND(BY18=0,CA18&gt;0),CA18&gt;E18)</formula>
    </cfRule>
  </conditionalFormatting>
  <conditionalFormatting sqref="CA19">
    <cfRule dxfId="1" priority="659" type="expression">
      <formula>OR(AND(BY19=0,CA19&gt;0),CA19&gt;E19)</formula>
    </cfRule>
  </conditionalFormatting>
  <conditionalFormatting sqref="CA20">
    <cfRule dxfId="0" priority="660" type="expression">
      <formula>OR(AND(BY20=0,CA20&gt;0),CA20&gt;E20)</formula>
    </cfRule>
  </conditionalFormatting>
  <dataValidations count="3">
    <dataValidation allowBlank="1" sqref="CF2:DU2" type="list" xr:uid="{00000000-0002-0000-0E00-000000000000}">
      <formula1>"Yes,No,J-ML,J-S,J-A"</formula1>
    </dataValidation>
    <dataValidation allowBlank="1" sqref="CF3:DU3" type="list" xr:uid="{00000000-0002-0000-0E00-000001000000}">
      <formula1>"hd.,fd.,J-A"</formula1>
    </dataValidation>
    <dataValidation allowBlank="1" sqref="BK17:BW20" type="list" xr:uid="{00000000-0002-0000-0E00-000002000000}">
      <formula1>$CF$15:$DT$15</formula1>
    </dataValidation>
  </dataValidations>
  <pageMargins bottom="0.75" footer="0.3" header="0.3" left="0.7" right="0.7" top="0.7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00000000-000E-0000-0E00-000005000000}" priority="5" type="expression">
            <xm:f>IF(ISREF(INDIRECT("MonitoringWeek3!F17")),(SUM(Week1!F17,Week2!F17,Week3!F17)&gt;SUM(IF(ISREF(INDIRECT("MonitoringWeek1!F17")),INDIRECT("MonitoringWeek1!F17"),0),IF(ISREF(INDIRECT("MonitoringWeek2!F17")),INDIRECT("MonitoringWeek2!F17"),0),IF(ISREF(INDIRECT("MonitoringWeek3!F17")),INDIRECT("MonitoringWeek3!F17"),0))),IF(ISREF(INDIRECT("MonitoringWeek2!F17")),(SUM(Week1!F17,Week2!F17)&gt;SUM(IF(ISREF(INDIRECT("MonitoringWeek1!F17")),INDIRECT("MonitoringWeek1!F17"),0),IF(ISREF(INDIRECT("MonitoringWeek2!F17")),INDIRECT("MonitoringWeek2!F17"),0))),IF(ISREF(INDIRECT("MonitoringWeek1!F17")),(SUM(Week1!F17)&gt;SUM(IF(ISREF(INDIRECT("MonitoringWeek1!F17")),INDIRECT("MonitoringWeek1!F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id="{00000000-000E-0000-0E00-000006000000}" priority="6" type="expression">
            <xm:f>IF(ISREF(INDIRECT("MonitoringWeek3!F17")),(SUM(Week1!F17,Week2!F17,Week3!F17)&lt;SUM(IF(ISREF(INDIRECT("MonitoringWeek1!F17")),INDIRECT("MonitoringWeek1!F17"),0),IF(ISREF(INDIRECT("MonitoringWeek2!F17")),INDIRECT("MonitoringWeek2!F17"),0),IF(ISREF(INDIRECT("MonitoringWeek3!F17")),INDIRECT("MonitoringWeek3!F17"),0))),IF(ISREF(INDIRECT("MonitoringWeek2!F17")),(SUM(Week1!F17,Week2!F17)&lt;SUM(IF(ISREF(INDIRECT("MonitoringWeek1!F17")),INDIRECT("MonitoringWeek1!F17"),0),IF(ISREF(INDIRECT("MonitoringWeek2!F17")),INDIRECT("MonitoringWeek2!F17"),0))),IF(ISREF(INDIRECT("MonitoringWeek1!F17")),(SUM(Week1!F17)&lt;SUM(IF(ISREF(INDIRECT("MonitoringWeek1!F17")),INDIRECT("MonitoringWeek1!F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id="{00000000-000E-0000-0E00-00000B000000}" priority="11" type="expression">
            <xm:f>IF(ISREF(INDIRECT("MonitoringWeek3!H17")),(SUM(Week1!H17,Week2!H17,Week3!H17)&gt;SUM(IF(ISREF(INDIRECT("MonitoringWeek1!H17")),INDIRECT("MonitoringWeek1!H17"),0),IF(ISREF(INDIRECT("MonitoringWeek2!H17")),INDIRECT("MonitoringWeek2!H17"),0),IF(ISREF(INDIRECT("MonitoringWeek3!H17")),INDIRECT("MonitoringWeek3!H17"),0))),IF(ISREF(INDIRECT("MonitoringWeek2!H17")),(SUM(Week1!H17,Week2!H17)&gt;SUM(IF(ISREF(INDIRECT("MonitoringWeek1!H17")),INDIRECT("MonitoringWeek1!H17"),0),IF(ISREF(INDIRECT("MonitoringWeek2!H17")),INDIRECT("MonitoringWeek2!H17"),0))),IF(ISREF(INDIRECT("MonitoringWeek1!H17")),(SUM(Week1!H17)&gt;SUM(IF(ISREF(INDIRECT("MonitoringWeek1!H17")),INDIRECT("MonitoringWeek1!H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id="{00000000-000E-0000-0E00-00000C000000}" priority="12" type="expression">
            <xm:f>IF(ISREF(INDIRECT("MonitoringWeek3!H17")),(SUM(Week1!H17,Week2!H17,Week3!H17)&lt;SUM(IF(ISREF(INDIRECT("MonitoringWeek1!H17")),INDIRECT("MonitoringWeek1!H17"),0),IF(ISREF(INDIRECT("MonitoringWeek2!H17")),INDIRECT("MonitoringWeek2!H17"),0),IF(ISREF(INDIRECT("MonitoringWeek3!H17")),INDIRECT("MonitoringWeek3!H17"),0))),IF(ISREF(INDIRECT("MonitoringWeek2!H17")),(SUM(Week1!H17,Week2!H17)&lt;SUM(IF(ISREF(INDIRECT("MonitoringWeek1!H17")),INDIRECT("MonitoringWeek1!H17"),0),IF(ISREF(INDIRECT("MonitoringWeek2!H17")),INDIRECT("MonitoringWeek2!H17"),0))),IF(ISREF(INDIRECT("MonitoringWeek1!H17")),(SUM(Week1!H17)&lt;SUM(IF(ISREF(INDIRECT("MonitoringWeek1!H17")),INDIRECT("MonitoringWeek1!H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id="{00000000-000E-0000-0E00-000011000000}" priority="17" type="expression">
            <xm:f>IF(ISREF(INDIRECT("MonitoringWeek3!J17")),(SUM(Week1!J17,Week2!J17,Week3!J17)&gt;SUM(IF(ISREF(INDIRECT("MonitoringWeek1!J17")),INDIRECT("MonitoringWeek1!J17"),0),IF(ISREF(INDIRECT("MonitoringWeek2!J17")),INDIRECT("MonitoringWeek2!J17"),0),IF(ISREF(INDIRECT("MonitoringWeek3!J17")),INDIRECT("MonitoringWeek3!J17"),0))),IF(ISREF(INDIRECT("MonitoringWeek2!J17")),(SUM(Week1!J17,Week2!J17)&gt;SUM(IF(ISREF(INDIRECT("MonitoringWeek1!J17")),INDIRECT("MonitoringWeek1!J17"),0),IF(ISREF(INDIRECT("MonitoringWeek2!J17")),INDIRECT("MonitoringWeek2!J17"),0))),IF(ISREF(INDIRECT("MonitoringWeek1!J17")),(SUM(Week1!J17)&gt;SUM(IF(ISREF(INDIRECT("MonitoringWeek1!J17")),INDIRECT("MonitoringWeek1!J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id="{00000000-000E-0000-0E00-000012000000}" priority="18" type="expression">
            <xm:f>IF(ISREF(INDIRECT("MonitoringWeek3!J17")),(SUM(Week1!J17,Week2!J17,Week3!J17)&lt;SUM(IF(ISREF(INDIRECT("MonitoringWeek1!J17")),INDIRECT("MonitoringWeek1!J17"),0),IF(ISREF(INDIRECT("MonitoringWeek2!J17")),INDIRECT("MonitoringWeek2!J17"),0),IF(ISREF(INDIRECT("MonitoringWeek3!J17")),INDIRECT("MonitoringWeek3!J17"),0))),IF(ISREF(INDIRECT("MonitoringWeek2!J17")),(SUM(Week1!J17,Week2!J17)&lt;SUM(IF(ISREF(INDIRECT("MonitoringWeek1!J17")),INDIRECT("MonitoringWeek1!J17"),0),IF(ISREF(INDIRECT("MonitoringWeek2!J17")),INDIRECT("MonitoringWeek2!J17"),0))),IF(ISREF(INDIRECT("MonitoringWeek1!J17")),(SUM(Week1!J17)&lt;SUM(IF(ISREF(INDIRECT("MonitoringWeek1!J17")),INDIRECT("MonitoringWeek1!J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id="{00000000-000E-0000-0E00-000017000000}" priority="23" type="expression">
            <xm:f>IF(ISREF(INDIRECT("MonitoringWeek3!L17")),(SUM(Week1!L17,Week2!L17,Week3!L17)&gt;SUM(IF(ISREF(INDIRECT("MonitoringWeek1!L17")),INDIRECT("MonitoringWeek1!L17"),0),IF(ISREF(INDIRECT("MonitoringWeek2!L17")),INDIRECT("MonitoringWeek2!L17"),0),IF(ISREF(INDIRECT("MonitoringWeek3!L17")),INDIRECT("MonitoringWeek3!L17"),0))),IF(ISREF(INDIRECT("MonitoringWeek2!L17")),(SUM(Week1!L17,Week2!L17)&gt;SUM(IF(ISREF(INDIRECT("MonitoringWeek1!L17")),INDIRECT("MonitoringWeek1!L17"),0),IF(ISREF(INDIRECT("MonitoringWeek2!L17")),INDIRECT("MonitoringWeek2!L17"),0))),IF(ISREF(INDIRECT("MonitoringWeek1!L17")),(SUM(Week1!L17)&gt;SUM(IF(ISREF(INDIRECT("MonitoringWeek1!L17")),INDIRECT("MonitoringWeek1!L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id="{00000000-000E-0000-0E00-000018000000}" priority="24" type="expression">
            <xm:f>IF(ISREF(INDIRECT("MonitoringWeek3!L17")),(SUM(Week1!L17,Week2!L17,Week3!L17)&lt;SUM(IF(ISREF(INDIRECT("MonitoringWeek1!L17")),INDIRECT("MonitoringWeek1!L17"),0),IF(ISREF(INDIRECT("MonitoringWeek2!L17")),INDIRECT("MonitoringWeek2!L17"),0),IF(ISREF(INDIRECT("MonitoringWeek3!L17")),INDIRECT("MonitoringWeek3!L17"),0))),IF(ISREF(INDIRECT("MonitoringWeek2!L17")),(SUM(Week1!L17,Week2!L17)&lt;SUM(IF(ISREF(INDIRECT("MonitoringWeek1!L17")),INDIRECT("MonitoringWeek1!L17"),0),IF(ISREF(INDIRECT("MonitoringWeek2!L17")),INDIRECT("MonitoringWeek2!L17"),0))),IF(ISREF(INDIRECT("MonitoringWeek1!L17")),(SUM(Week1!L17)&lt;SUM(IF(ISREF(INDIRECT("MonitoringWeek1!L17")),INDIRECT("MonitoringWeek1!L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id="{00000000-000E-0000-0E00-00001D000000}" priority="29" type="expression">
            <xm:f>IF(ISREF(INDIRECT("MonitoringWeek3!N17")),(SUM(Week1!N17,Week2!N17,Week3!N17)&gt;SUM(IF(ISREF(INDIRECT("MonitoringWeek1!N17")),INDIRECT("MonitoringWeek1!N17"),0),IF(ISREF(INDIRECT("MonitoringWeek2!N17")),INDIRECT("MonitoringWeek2!N17"),0),IF(ISREF(INDIRECT("MonitoringWeek3!N17")),INDIRECT("MonitoringWeek3!N17"),0))),IF(ISREF(INDIRECT("MonitoringWeek2!N17")),(SUM(Week1!N17,Week2!N17)&gt;SUM(IF(ISREF(INDIRECT("MonitoringWeek1!N17")),INDIRECT("MonitoringWeek1!N17"),0),IF(ISREF(INDIRECT("MonitoringWeek2!N17")),INDIRECT("MonitoringWeek2!N17"),0))),IF(ISREF(INDIRECT("MonitoringWeek1!N17")),(SUM(Week1!N17)&gt;SUM(IF(ISREF(INDIRECT("MonitoringWeek1!N17")),INDIRECT("MonitoringWeek1!N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id="{00000000-000E-0000-0E00-00001E000000}" priority="30" type="expression">
            <xm:f>IF(ISREF(INDIRECT("MonitoringWeek3!N17")),(SUM(Week1!N17,Week2!N17,Week3!N17)&lt;SUM(IF(ISREF(INDIRECT("MonitoringWeek1!N17")),INDIRECT("MonitoringWeek1!N17"),0),IF(ISREF(INDIRECT("MonitoringWeek2!N17")),INDIRECT("MonitoringWeek2!N17"),0),IF(ISREF(INDIRECT("MonitoringWeek3!N17")),INDIRECT("MonitoringWeek3!N17"),0))),IF(ISREF(INDIRECT("MonitoringWeek2!N17")),(SUM(Week1!N17,Week2!N17)&lt;SUM(IF(ISREF(INDIRECT("MonitoringWeek1!N17")),INDIRECT("MonitoringWeek1!N17"),0),IF(ISREF(INDIRECT("MonitoringWeek2!N17")),INDIRECT("MonitoringWeek2!N17"),0))),IF(ISREF(INDIRECT("MonitoringWeek1!N17")),(SUM(Week1!N17)&lt;SUM(IF(ISREF(INDIRECT("MonitoringWeek1!N17")),INDIRECT("MonitoringWeek1!N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id="{00000000-000E-0000-0E00-000023000000}" priority="35" type="expression">
            <xm:f>IF(ISREF(INDIRECT("MonitoringWeek3!P17")),(SUM(Week1!P17,Week2!P17,Week3!P17)&gt;SUM(IF(ISREF(INDIRECT("MonitoringWeek1!P17")),INDIRECT("MonitoringWeek1!P17"),0),IF(ISREF(INDIRECT("MonitoringWeek2!P17")),INDIRECT("MonitoringWeek2!P17"),0),IF(ISREF(INDIRECT("MonitoringWeek3!P17")),INDIRECT("MonitoringWeek3!P17"),0))),IF(ISREF(INDIRECT("MonitoringWeek2!P17")),(SUM(Week1!P17,Week2!P17)&gt;SUM(IF(ISREF(INDIRECT("MonitoringWeek1!P17")),INDIRECT("MonitoringWeek1!P17"),0),IF(ISREF(INDIRECT("MonitoringWeek2!P17")),INDIRECT("MonitoringWeek2!P17"),0))),IF(ISREF(INDIRECT("MonitoringWeek1!P17")),(SUM(Week1!P17)&gt;SUM(IF(ISREF(INDIRECT("MonitoringWeek1!P17")),INDIRECT("MonitoringWeek1!P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Q17</xm:sqref>
        </x14:conditionalFormatting>
        <x14:conditionalFormatting xmlns:xm="http://schemas.microsoft.com/office/excel/2006/main">
          <x14:cfRule id="{00000000-000E-0000-0E00-000024000000}" priority="36" type="expression">
            <xm:f>IF(ISREF(INDIRECT("MonitoringWeek3!P17")),(SUM(Week1!P17,Week2!P17,Week3!P17)&lt;SUM(IF(ISREF(INDIRECT("MonitoringWeek1!P17")),INDIRECT("MonitoringWeek1!P17"),0),IF(ISREF(INDIRECT("MonitoringWeek2!P17")),INDIRECT("MonitoringWeek2!P17"),0),IF(ISREF(INDIRECT("MonitoringWeek3!P17")),INDIRECT("MonitoringWeek3!P17"),0))),IF(ISREF(INDIRECT("MonitoringWeek2!P17")),(SUM(Week1!P17,Week2!P17)&lt;SUM(IF(ISREF(INDIRECT("MonitoringWeek1!P17")),INDIRECT("MonitoringWeek1!P17"),0),IF(ISREF(INDIRECT("MonitoringWeek2!P17")),INDIRECT("MonitoringWeek2!P17"),0))),IF(ISREF(INDIRECT("MonitoringWeek1!P17")),(SUM(Week1!P17)&lt;SUM(IF(ISREF(INDIRECT("MonitoringWeek1!P17")),INDIRECT("MonitoringWeek1!P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Q17</xm:sqref>
        </x14:conditionalFormatting>
        <x14:conditionalFormatting xmlns:xm="http://schemas.microsoft.com/office/excel/2006/main">
          <x14:cfRule id="{00000000-000E-0000-0E00-000029000000}" priority="41" type="expression">
            <xm:f>IF(ISREF(INDIRECT("MonitoringWeek3!R17")),(SUM(Week1!R17,Week2!R17,Week3!R17)&gt;SUM(IF(ISREF(INDIRECT("MonitoringWeek1!R17")),INDIRECT("MonitoringWeek1!R17"),0),IF(ISREF(INDIRECT("MonitoringWeek2!R17")),INDIRECT("MonitoringWeek2!R17"),0),IF(ISREF(INDIRECT("MonitoringWeek3!R17")),INDIRECT("MonitoringWeek3!R17"),0))),IF(ISREF(INDIRECT("MonitoringWeek2!R17")),(SUM(Week1!R17,Week2!R17)&gt;SUM(IF(ISREF(INDIRECT("MonitoringWeek1!R17")),INDIRECT("MonitoringWeek1!R17"),0),IF(ISREF(INDIRECT("MonitoringWeek2!R17")),INDIRECT("MonitoringWeek2!R17"),0))),IF(ISREF(INDIRECT("MonitoringWeek1!R17")),(SUM(Week1!R17)&gt;SUM(IF(ISREF(INDIRECT("MonitoringWeek1!R17")),INDIRECT("MonitoringWeek1!R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id="{00000000-000E-0000-0E00-00002A000000}" priority="42" type="expression">
            <xm:f>IF(ISREF(INDIRECT("MonitoringWeek3!R17")),(SUM(Week1!R17,Week2!R17,Week3!R17)&lt;SUM(IF(ISREF(INDIRECT("MonitoringWeek1!R17")),INDIRECT("MonitoringWeek1!R17"),0),IF(ISREF(INDIRECT("MonitoringWeek2!R17")),INDIRECT("MonitoringWeek2!R17"),0),IF(ISREF(INDIRECT("MonitoringWeek3!R17")),INDIRECT("MonitoringWeek3!R17"),0))),IF(ISREF(INDIRECT("MonitoringWeek2!R17")),(SUM(Week1!R17,Week2!R17)&lt;SUM(IF(ISREF(INDIRECT("MonitoringWeek1!R17")),INDIRECT("MonitoringWeek1!R17"),0),IF(ISREF(INDIRECT("MonitoringWeek2!R17")),INDIRECT("MonitoringWeek2!R17"),0))),IF(ISREF(INDIRECT("MonitoringWeek1!R17")),(SUM(Week1!R17)&lt;SUM(IF(ISREF(INDIRECT("MonitoringWeek1!R17")),INDIRECT("MonitoringWeek1!R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id="{00000000-000E-0000-0E00-00002F000000}" priority="47" type="expression">
            <xm:f>IF(ISREF(INDIRECT("MonitoringWeek3!T17")),(SUM(Week1!T17,Week2!T17,Week3!T17)&gt;SUM(IF(ISREF(INDIRECT("MonitoringWeek1!T17")),INDIRECT("MonitoringWeek1!T17"),0),IF(ISREF(INDIRECT("MonitoringWeek2!T17")),INDIRECT("MonitoringWeek2!T17"),0),IF(ISREF(INDIRECT("MonitoringWeek3!T17")),INDIRECT("MonitoringWeek3!T17"),0))),IF(ISREF(INDIRECT("MonitoringWeek2!T17")),(SUM(Week1!T17,Week2!T17)&gt;SUM(IF(ISREF(INDIRECT("MonitoringWeek1!T17")),INDIRECT("MonitoringWeek1!T17"),0),IF(ISREF(INDIRECT("MonitoringWeek2!T17")),INDIRECT("MonitoringWeek2!T17"),0))),IF(ISREF(INDIRECT("MonitoringWeek1!T17")),(SUM(Week1!T17)&gt;SUM(IF(ISREF(INDIRECT("MonitoringWeek1!T17")),INDIRECT("MonitoringWeek1!T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id="{00000000-000E-0000-0E00-000030000000}" priority="48" type="expression">
            <xm:f>IF(ISREF(INDIRECT("MonitoringWeek3!T17")),(SUM(Week1!T17,Week2!T17,Week3!T17)&lt;SUM(IF(ISREF(INDIRECT("MonitoringWeek1!T17")),INDIRECT("MonitoringWeek1!T17"),0),IF(ISREF(INDIRECT("MonitoringWeek2!T17")),INDIRECT("MonitoringWeek2!T17"),0),IF(ISREF(INDIRECT("MonitoringWeek3!T17")),INDIRECT("MonitoringWeek3!T17"),0))),IF(ISREF(INDIRECT("MonitoringWeek2!T17")),(SUM(Week1!T17,Week2!T17)&lt;SUM(IF(ISREF(INDIRECT("MonitoringWeek1!T17")),INDIRECT("MonitoringWeek1!T17"),0),IF(ISREF(INDIRECT("MonitoringWeek2!T17")),INDIRECT("MonitoringWeek2!T17"),0))),IF(ISREF(INDIRECT("MonitoringWeek1!T17")),(SUM(Week1!T17)&lt;SUM(IF(ISREF(INDIRECT("MonitoringWeek1!T17")),INDIRECT("MonitoringWeek1!T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id="{00000000-000E-0000-0E00-000035000000}" priority="53" type="expression">
            <xm:f>IF(ISREF(INDIRECT("MonitoringWeek3!V17")),(SUM(Week1!V17,Week2!V17,Week3!V17)&gt;SUM(IF(ISREF(INDIRECT("MonitoringWeek1!V17")),INDIRECT("MonitoringWeek1!V17"),0),IF(ISREF(INDIRECT("MonitoringWeek2!V17")),INDIRECT("MonitoringWeek2!V17"),0),IF(ISREF(INDIRECT("MonitoringWeek3!V17")),INDIRECT("MonitoringWeek3!V17"),0))),IF(ISREF(INDIRECT("MonitoringWeek2!V17")),(SUM(Week1!V17,Week2!V17)&gt;SUM(IF(ISREF(INDIRECT("MonitoringWeek1!V17")),INDIRECT("MonitoringWeek1!V17"),0),IF(ISREF(INDIRECT("MonitoringWeek2!V17")),INDIRECT("MonitoringWeek2!V17"),0))),IF(ISREF(INDIRECT("MonitoringWeek1!V17")),(SUM(Week1!V17)&gt;SUM(IF(ISREF(INDIRECT("MonitoringWeek1!V17")),INDIRECT("MonitoringWeek1!V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id="{00000000-000E-0000-0E00-000036000000}" priority="54" type="expression">
            <xm:f>IF(ISREF(INDIRECT("MonitoringWeek3!V17")),(SUM(Week1!V17,Week2!V17,Week3!V17)&lt;SUM(IF(ISREF(INDIRECT("MonitoringWeek1!V17")),INDIRECT("MonitoringWeek1!V17"),0),IF(ISREF(INDIRECT("MonitoringWeek2!V17")),INDIRECT("MonitoringWeek2!V17"),0),IF(ISREF(INDIRECT("MonitoringWeek3!V17")),INDIRECT("MonitoringWeek3!V17"),0))),IF(ISREF(INDIRECT("MonitoringWeek2!V17")),(SUM(Week1!V17,Week2!V17)&lt;SUM(IF(ISREF(INDIRECT("MonitoringWeek1!V17")),INDIRECT("MonitoringWeek1!V17"),0),IF(ISREF(INDIRECT("MonitoringWeek2!V17")),INDIRECT("MonitoringWeek2!V17"),0))),IF(ISREF(INDIRECT("MonitoringWeek1!V17")),(SUM(Week1!V17)&lt;SUM(IF(ISREF(INDIRECT("MonitoringWeek1!V17")),INDIRECT("MonitoringWeek1!V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id="{00000000-000E-0000-0E00-00003B000000}" priority="59" type="expression">
            <xm:f>IF(ISREF(INDIRECT("MonitoringWeek3!X17")),(SUM(Week1!X17,Week2!X17,Week3!X17)&gt;SUM(IF(ISREF(INDIRECT("MonitoringWeek1!X17")),INDIRECT("MonitoringWeek1!X17"),0),IF(ISREF(INDIRECT("MonitoringWeek2!X17")),INDIRECT("MonitoringWeek2!X17"),0),IF(ISREF(INDIRECT("MonitoringWeek3!X17")),INDIRECT("MonitoringWeek3!X17"),0))),IF(ISREF(INDIRECT("MonitoringWeek2!X17")),(SUM(Week1!X17,Week2!X17)&gt;SUM(IF(ISREF(INDIRECT("MonitoringWeek1!X17")),INDIRECT("MonitoringWeek1!X17"),0),IF(ISREF(INDIRECT("MonitoringWeek2!X17")),INDIRECT("MonitoringWeek2!X17"),0))),IF(ISREF(INDIRECT("MonitoringWeek1!X17")),(SUM(Week1!X17)&gt;SUM(IF(ISREF(INDIRECT("MonitoringWeek1!X17")),INDIRECT("MonitoringWeek1!X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Y17</xm:sqref>
        </x14:conditionalFormatting>
        <x14:conditionalFormatting xmlns:xm="http://schemas.microsoft.com/office/excel/2006/main">
          <x14:cfRule id="{00000000-000E-0000-0E00-00003C000000}" priority="60" type="expression">
            <xm:f>IF(ISREF(INDIRECT("MonitoringWeek3!X17")),(SUM(Week1!X17,Week2!X17,Week3!X17)&lt;SUM(IF(ISREF(INDIRECT("MonitoringWeek1!X17")),INDIRECT("MonitoringWeek1!X17"),0),IF(ISREF(INDIRECT("MonitoringWeek2!X17")),INDIRECT("MonitoringWeek2!X17"),0),IF(ISREF(INDIRECT("MonitoringWeek3!X17")),INDIRECT("MonitoringWeek3!X17"),0))),IF(ISREF(INDIRECT("MonitoringWeek2!X17")),(SUM(Week1!X17,Week2!X17)&lt;SUM(IF(ISREF(INDIRECT("MonitoringWeek1!X17")),INDIRECT("MonitoringWeek1!X17"),0),IF(ISREF(INDIRECT("MonitoringWeek2!X17")),INDIRECT("MonitoringWeek2!X17"),0))),IF(ISREF(INDIRECT("MonitoringWeek1!X17")),(SUM(Week1!X17)&lt;SUM(IF(ISREF(INDIRECT("MonitoringWeek1!X17")),INDIRECT("MonitoringWeek1!X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Y17</xm:sqref>
        </x14:conditionalFormatting>
        <x14:conditionalFormatting xmlns:xm="http://schemas.microsoft.com/office/excel/2006/main">
          <x14:cfRule id="{00000000-000E-0000-0E00-000041000000}" priority="65" type="expression">
            <xm:f>IF(ISREF(INDIRECT("MonitoringWeek3!Z17")),(SUM(Week1!Z17,Week2!Z17,Week3!Z17)&gt;SUM(IF(ISREF(INDIRECT("MonitoringWeek1!Z17")),INDIRECT("MonitoringWeek1!Z17"),0),IF(ISREF(INDIRECT("MonitoringWeek2!Z17")),INDIRECT("MonitoringWeek2!Z17"),0),IF(ISREF(INDIRECT("MonitoringWeek3!Z17")),INDIRECT("MonitoringWeek3!Z17"),0))),IF(ISREF(INDIRECT("MonitoringWeek2!Z17")),(SUM(Week1!Z17,Week2!Z17)&gt;SUM(IF(ISREF(INDIRECT("MonitoringWeek1!Z17")),INDIRECT("MonitoringWeek1!Z17"),0),IF(ISREF(INDIRECT("MonitoringWeek2!Z17")),INDIRECT("MonitoringWeek2!Z17"),0))),IF(ISREF(INDIRECT("MonitoringWeek1!Z17")),(SUM(Week1!Z17)&gt;SUM(IF(ISREF(INDIRECT("MonitoringWeek1!Z17")),INDIRECT("MonitoringWeek1!Z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AA17</xm:sqref>
        </x14:conditionalFormatting>
        <x14:conditionalFormatting xmlns:xm="http://schemas.microsoft.com/office/excel/2006/main">
          <x14:cfRule id="{00000000-000E-0000-0E00-000042000000}" priority="66" type="expression">
            <xm:f>IF(ISREF(INDIRECT("MonitoringWeek3!Z17")),(SUM(Week1!Z17,Week2!Z17,Week3!Z17)&lt;SUM(IF(ISREF(INDIRECT("MonitoringWeek1!Z17")),INDIRECT("MonitoringWeek1!Z17"),0),IF(ISREF(INDIRECT("MonitoringWeek2!Z17")),INDIRECT("MonitoringWeek2!Z17"),0),IF(ISREF(INDIRECT("MonitoringWeek3!Z17")),INDIRECT("MonitoringWeek3!Z17"),0))),IF(ISREF(INDIRECT("MonitoringWeek2!Z17")),(SUM(Week1!Z17,Week2!Z17)&lt;SUM(IF(ISREF(INDIRECT("MonitoringWeek1!Z17")),INDIRECT("MonitoringWeek1!Z17"),0),IF(ISREF(INDIRECT("MonitoringWeek2!Z17")),INDIRECT("MonitoringWeek2!Z17"),0))),IF(ISREF(INDIRECT("MonitoringWeek1!Z17")),(SUM(Week1!Z17)&lt;SUM(IF(ISREF(INDIRECT("MonitoringWeek1!Z17")),INDIRECT("MonitoringWeek1!Z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AA17</xm:sqref>
        </x14:conditionalFormatting>
        <x14:conditionalFormatting xmlns:xm="http://schemas.microsoft.com/office/excel/2006/main">
          <x14:cfRule id="{00000000-000E-0000-0E00-000047000000}" priority="71" type="expression">
            <xm:f>IF(ISREF(INDIRECT("MonitoringWeek3!AB17")),(SUM(Week1!AB17,Week2!AB17,Week3!AB17)&gt;SUM(IF(ISREF(INDIRECT("MonitoringWeek1!AB17")),INDIRECT("MonitoringWeek1!AB17"),0),IF(ISREF(INDIRECT("MonitoringWeek2!AB17")),INDIRECT("MonitoringWeek2!AB17"),0),IF(ISREF(INDIRECT("MonitoringWeek3!AB17")),INDIRECT("MonitoringWeek3!AB17"),0))),IF(ISREF(INDIRECT("MonitoringWeek2!AB17")),(SUM(Week1!AB17,Week2!AB17)&gt;SUM(IF(ISREF(INDIRECT("MonitoringWeek1!AB17")),INDIRECT("MonitoringWeek1!AB17"),0),IF(ISREF(INDIRECT("MonitoringWeek2!AB17")),INDIRECT("MonitoringWeek2!AB17"),0))),IF(ISREF(INDIRECT("MonitoringWeek1!AB17")),(SUM(Week1!AB17)&gt;SUM(IF(ISREF(INDIRECT("MonitoringWeek1!AB17")),INDIRECT("MonitoringWeek1!AB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AC17</xm:sqref>
        </x14:conditionalFormatting>
        <x14:conditionalFormatting xmlns:xm="http://schemas.microsoft.com/office/excel/2006/main">
          <x14:cfRule id="{00000000-000E-0000-0E00-000048000000}" priority="72" type="expression">
            <xm:f>IF(ISREF(INDIRECT("MonitoringWeek3!AB17")),(SUM(Week1!AB17,Week2!AB17,Week3!AB17)&lt;SUM(IF(ISREF(INDIRECT("MonitoringWeek1!AB17")),INDIRECT("MonitoringWeek1!AB17"),0),IF(ISREF(INDIRECT("MonitoringWeek2!AB17")),INDIRECT("MonitoringWeek2!AB17"),0),IF(ISREF(INDIRECT("MonitoringWeek3!AB17")),INDIRECT("MonitoringWeek3!AB17"),0))),IF(ISREF(INDIRECT("MonitoringWeek2!AB17")),(SUM(Week1!AB17,Week2!AB17)&lt;SUM(IF(ISREF(INDIRECT("MonitoringWeek1!AB17")),INDIRECT("MonitoringWeek1!AB17"),0),IF(ISREF(INDIRECT("MonitoringWeek2!AB17")),INDIRECT("MonitoringWeek2!AB17"),0))),IF(ISREF(INDIRECT("MonitoringWeek1!AB17")),(SUM(Week1!AB17)&lt;SUM(IF(ISREF(INDIRECT("MonitoringWeek1!AB17")),INDIRECT("MonitoringWeek1!AB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AC17</xm:sqref>
        </x14:conditionalFormatting>
        <x14:conditionalFormatting xmlns:xm="http://schemas.microsoft.com/office/excel/2006/main">
          <x14:cfRule id="{00000000-000E-0000-0E00-00004D000000}" priority="77" type="expression">
            <xm:f>IF(ISREF(INDIRECT("MonitoringWeek3!AD17")),(SUM(Week1!AD17,Week2!AD17,Week3!AD17)&gt;SUM(IF(ISREF(INDIRECT("MonitoringWeek1!AD17")),INDIRECT("MonitoringWeek1!AD17"),0),IF(ISREF(INDIRECT("MonitoringWeek2!AD17")),INDIRECT("MonitoringWeek2!AD17"),0),IF(ISREF(INDIRECT("MonitoringWeek3!AD17")),INDIRECT("MonitoringWeek3!AD17"),0))),IF(ISREF(INDIRECT("MonitoringWeek2!AD17")),(SUM(Week1!AD17,Week2!AD17)&gt;SUM(IF(ISREF(INDIRECT("MonitoringWeek1!AD17")),INDIRECT("MonitoringWeek1!AD17"),0),IF(ISREF(INDIRECT("MonitoringWeek2!AD17")),INDIRECT("MonitoringWeek2!AD17"),0))),IF(ISREF(INDIRECT("MonitoringWeek1!AD17")),(SUM(Week1!AD17)&gt;SUM(IF(ISREF(INDIRECT("MonitoringWeek1!AD17")),INDIRECT("MonitoringWeek1!AD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AE17</xm:sqref>
        </x14:conditionalFormatting>
        <x14:conditionalFormatting xmlns:xm="http://schemas.microsoft.com/office/excel/2006/main">
          <x14:cfRule id="{00000000-000E-0000-0E00-00004E000000}" priority="78" type="expression">
            <xm:f>IF(ISREF(INDIRECT("MonitoringWeek3!AD17")),(SUM(Week1!AD17,Week2!AD17,Week3!AD17)&lt;SUM(IF(ISREF(INDIRECT("MonitoringWeek1!AD17")),INDIRECT("MonitoringWeek1!AD17"),0),IF(ISREF(INDIRECT("MonitoringWeek2!AD17")),INDIRECT("MonitoringWeek2!AD17"),0),IF(ISREF(INDIRECT("MonitoringWeek3!AD17")),INDIRECT("MonitoringWeek3!AD17"),0))),IF(ISREF(INDIRECT("MonitoringWeek2!AD17")),(SUM(Week1!AD17,Week2!AD17)&lt;SUM(IF(ISREF(INDIRECT("MonitoringWeek1!AD17")),INDIRECT("MonitoringWeek1!AD17"),0),IF(ISREF(INDIRECT("MonitoringWeek2!AD17")),INDIRECT("MonitoringWeek2!AD17"),0))),IF(ISREF(INDIRECT("MonitoringWeek1!AD17")),(SUM(Week1!AD17)&lt;SUM(IF(ISREF(INDIRECT("MonitoringWeek1!AD17")),INDIRECT("MonitoringWeek1!AD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AE17</xm:sqref>
        </x14:conditionalFormatting>
        <x14:conditionalFormatting xmlns:xm="http://schemas.microsoft.com/office/excel/2006/main">
          <x14:cfRule id="{00000000-000E-0000-0E00-000053000000}" priority="83" type="expression">
            <xm:f>IF(ISREF(INDIRECT("MonitoringWeek3!AF17")),(SUM(Week1!AF17,Week2!AF17,Week3!AF17)&gt;SUM(IF(ISREF(INDIRECT("MonitoringWeek1!AF17")),INDIRECT("MonitoringWeek1!AF17"),0),IF(ISREF(INDIRECT("MonitoringWeek2!AF17")),INDIRECT("MonitoringWeek2!AF17"),0),IF(ISREF(INDIRECT("MonitoringWeek3!AF17")),INDIRECT("MonitoringWeek3!AF17"),0))),IF(ISREF(INDIRECT("MonitoringWeek2!AF17")),(SUM(Week1!AF17,Week2!AF17)&gt;SUM(IF(ISREF(INDIRECT("MonitoringWeek1!AF17")),INDIRECT("MonitoringWeek1!AF17"),0),IF(ISREF(INDIRECT("MonitoringWeek2!AF17")),INDIRECT("MonitoringWeek2!AF17"),0))),IF(ISREF(INDIRECT("MonitoringWeek1!AF17")),(SUM(Week1!AF17)&gt;SUM(IF(ISREF(INDIRECT("MonitoringWeek1!AF17")),INDIRECT("MonitoringWeek1!AF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AG17</xm:sqref>
        </x14:conditionalFormatting>
        <x14:conditionalFormatting xmlns:xm="http://schemas.microsoft.com/office/excel/2006/main">
          <x14:cfRule id="{00000000-000E-0000-0E00-000054000000}" priority="84" type="expression">
            <xm:f>IF(ISREF(INDIRECT("MonitoringWeek3!AF17")),(SUM(Week1!AF17,Week2!AF17,Week3!AF17)&lt;SUM(IF(ISREF(INDIRECT("MonitoringWeek1!AF17")),INDIRECT("MonitoringWeek1!AF17"),0),IF(ISREF(INDIRECT("MonitoringWeek2!AF17")),INDIRECT("MonitoringWeek2!AF17"),0),IF(ISREF(INDIRECT("MonitoringWeek3!AF17")),INDIRECT("MonitoringWeek3!AF17"),0))),IF(ISREF(INDIRECT("MonitoringWeek2!AF17")),(SUM(Week1!AF17,Week2!AF17)&lt;SUM(IF(ISREF(INDIRECT("MonitoringWeek1!AF17")),INDIRECT("MonitoringWeek1!AF17"),0),IF(ISREF(INDIRECT("MonitoringWeek2!AF17")),INDIRECT("MonitoringWeek2!AF17"),0))),IF(ISREF(INDIRECT("MonitoringWeek1!AF17")),(SUM(Week1!AF17)&lt;SUM(IF(ISREF(INDIRECT("MonitoringWeek1!AF17")),INDIRECT("MonitoringWeek1!AF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AG17</xm:sqref>
        </x14:conditionalFormatting>
        <x14:conditionalFormatting xmlns:xm="http://schemas.microsoft.com/office/excel/2006/main">
          <x14:cfRule id="{00000000-000E-0000-0E00-000059000000}" priority="89" type="expression">
            <xm:f>IF(ISREF(INDIRECT("MonitoringWeek3!AH17")),(SUM(Week1!AH17,Week2!AH17,Week3!AH17)&gt;SUM(IF(ISREF(INDIRECT("MonitoringWeek1!AH17")),INDIRECT("MonitoringWeek1!AH17"),0),IF(ISREF(INDIRECT("MonitoringWeek2!AH17")),INDIRECT("MonitoringWeek2!AH17"),0),IF(ISREF(INDIRECT("MonitoringWeek3!AH17")),INDIRECT("MonitoringWeek3!AH17"),0))),IF(ISREF(INDIRECT("MonitoringWeek2!AH17")),(SUM(Week1!AH17,Week2!AH17)&gt;SUM(IF(ISREF(INDIRECT("MonitoringWeek1!AH17")),INDIRECT("MonitoringWeek1!AH17"),0),IF(ISREF(INDIRECT("MonitoringWeek2!AH17")),INDIRECT("MonitoringWeek2!AH17"),0))),IF(ISREF(INDIRECT("MonitoringWeek1!AH17")),(SUM(Week1!AH17)&gt;SUM(IF(ISREF(INDIRECT("MonitoringWeek1!AH17")),INDIRECT("MonitoringWeek1!AH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AI17</xm:sqref>
        </x14:conditionalFormatting>
        <x14:conditionalFormatting xmlns:xm="http://schemas.microsoft.com/office/excel/2006/main">
          <x14:cfRule id="{00000000-000E-0000-0E00-00005A000000}" priority="90" type="expression">
            <xm:f>IF(ISREF(INDIRECT("MonitoringWeek3!AH17")),(SUM(Week1!AH17,Week2!AH17,Week3!AH17)&lt;SUM(IF(ISREF(INDIRECT("MonitoringWeek1!AH17")),INDIRECT("MonitoringWeek1!AH17"),0),IF(ISREF(INDIRECT("MonitoringWeek2!AH17")),INDIRECT("MonitoringWeek2!AH17"),0),IF(ISREF(INDIRECT("MonitoringWeek3!AH17")),INDIRECT("MonitoringWeek3!AH17"),0))),IF(ISREF(INDIRECT("MonitoringWeek2!AH17")),(SUM(Week1!AH17,Week2!AH17)&lt;SUM(IF(ISREF(INDIRECT("MonitoringWeek1!AH17")),INDIRECT("MonitoringWeek1!AH17"),0),IF(ISREF(INDIRECT("MonitoringWeek2!AH17")),INDIRECT("MonitoringWeek2!AH17"),0))),IF(ISREF(INDIRECT("MonitoringWeek1!AH17")),(SUM(Week1!AH17)&lt;SUM(IF(ISREF(INDIRECT("MonitoringWeek1!AH17")),INDIRECT("MonitoringWeek1!AH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AI17</xm:sqref>
        </x14:conditionalFormatting>
        <x14:conditionalFormatting xmlns:xm="http://schemas.microsoft.com/office/excel/2006/main">
          <x14:cfRule id="{00000000-000E-0000-0E00-00005F000000}" priority="95" type="expression">
            <xm:f>IF(ISREF(INDIRECT("MonitoringWeek3!AJ17")),(SUM(Week1!AJ17,Week2!AJ17,Week3!AJ17)&gt;SUM(IF(ISREF(INDIRECT("MonitoringWeek1!AJ17")),INDIRECT("MonitoringWeek1!AJ17"),0),IF(ISREF(INDIRECT("MonitoringWeek2!AJ17")),INDIRECT("MonitoringWeek2!AJ17"),0),IF(ISREF(INDIRECT("MonitoringWeek3!AJ17")),INDIRECT("MonitoringWeek3!AJ17"),0))),IF(ISREF(INDIRECT("MonitoringWeek2!AJ17")),(SUM(Week1!AJ17,Week2!AJ17)&gt;SUM(IF(ISREF(INDIRECT("MonitoringWeek1!AJ17")),INDIRECT("MonitoringWeek1!AJ17"),0),IF(ISREF(INDIRECT("MonitoringWeek2!AJ17")),INDIRECT("MonitoringWeek2!AJ17"),0))),IF(ISREF(INDIRECT("MonitoringWeek1!AJ17")),(SUM(Week1!AJ17)&gt;SUM(IF(ISREF(INDIRECT("MonitoringWeek1!AJ17")),INDIRECT("MonitoringWeek1!AJ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AK17</xm:sqref>
        </x14:conditionalFormatting>
        <x14:conditionalFormatting xmlns:xm="http://schemas.microsoft.com/office/excel/2006/main">
          <x14:cfRule id="{00000000-000E-0000-0E00-000060000000}" priority="96" type="expression">
            <xm:f>IF(ISREF(INDIRECT("MonitoringWeek3!AJ17")),(SUM(Week1!AJ17,Week2!AJ17,Week3!AJ17)&lt;SUM(IF(ISREF(INDIRECT("MonitoringWeek1!AJ17")),INDIRECT("MonitoringWeek1!AJ17"),0),IF(ISREF(INDIRECT("MonitoringWeek2!AJ17")),INDIRECT("MonitoringWeek2!AJ17"),0),IF(ISREF(INDIRECT("MonitoringWeek3!AJ17")),INDIRECT("MonitoringWeek3!AJ17"),0))),IF(ISREF(INDIRECT("MonitoringWeek2!AJ17")),(SUM(Week1!AJ17,Week2!AJ17)&lt;SUM(IF(ISREF(INDIRECT("MonitoringWeek1!AJ17")),INDIRECT("MonitoringWeek1!AJ17"),0),IF(ISREF(INDIRECT("MonitoringWeek2!AJ17")),INDIRECT("MonitoringWeek2!AJ17"),0))),IF(ISREF(INDIRECT("MonitoringWeek1!AJ17")),(SUM(Week1!AJ17)&lt;SUM(IF(ISREF(INDIRECT("MonitoringWeek1!AJ17")),INDIRECT("MonitoringWeek1!AJ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AK17</xm:sqref>
        </x14:conditionalFormatting>
        <x14:conditionalFormatting xmlns:xm="http://schemas.microsoft.com/office/excel/2006/main">
          <x14:cfRule id="{00000000-000E-0000-0E00-000065000000}" priority="101" type="expression">
            <xm:f>IF(ISREF(INDIRECT("MonitoringWeek3!AL17")),(SUM(Week1!AL17,Week2!AL17,Week3!AL17)&gt;SUM(IF(ISREF(INDIRECT("MonitoringWeek1!AL17")),INDIRECT("MonitoringWeek1!AL17"),0),IF(ISREF(INDIRECT("MonitoringWeek2!AL17")),INDIRECT("MonitoringWeek2!AL17"),0),IF(ISREF(INDIRECT("MonitoringWeek3!AL17")),INDIRECT("MonitoringWeek3!AL17"),0))),IF(ISREF(INDIRECT("MonitoringWeek2!AL17")),(SUM(Week1!AL17,Week2!AL17)&gt;SUM(IF(ISREF(INDIRECT("MonitoringWeek1!AL17")),INDIRECT("MonitoringWeek1!AL17"),0),IF(ISREF(INDIRECT("MonitoringWeek2!AL17")),INDIRECT("MonitoringWeek2!AL17"),0))),IF(ISREF(INDIRECT("MonitoringWeek1!AL17")),(SUM(Week1!AL17)&gt;SUM(IF(ISREF(INDIRECT("MonitoringWeek1!AL17")),INDIRECT("MonitoringWeek1!AL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AM17</xm:sqref>
        </x14:conditionalFormatting>
        <x14:conditionalFormatting xmlns:xm="http://schemas.microsoft.com/office/excel/2006/main">
          <x14:cfRule id="{00000000-000E-0000-0E00-000066000000}" priority="102" type="expression">
            <xm:f>IF(ISREF(INDIRECT("MonitoringWeek3!AL17")),(SUM(Week1!AL17,Week2!AL17,Week3!AL17)&lt;SUM(IF(ISREF(INDIRECT("MonitoringWeek1!AL17")),INDIRECT("MonitoringWeek1!AL17"),0),IF(ISREF(INDIRECT("MonitoringWeek2!AL17")),INDIRECT("MonitoringWeek2!AL17"),0),IF(ISREF(INDIRECT("MonitoringWeek3!AL17")),INDIRECT("MonitoringWeek3!AL17"),0))),IF(ISREF(INDIRECT("MonitoringWeek2!AL17")),(SUM(Week1!AL17,Week2!AL17)&lt;SUM(IF(ISREF(INDIRECT("MonitoringWeek1!AL17")),INDIRECT("MonitoringWeek1!AL17"),0),IF(ISREF(INDIRECT("MonitoringWeek2!AL17")),INDIRECT("MonitoringWeek2!AL17"),0))),IF(ISREF(INDIRECT("MonitoringWeek1!AL17")),(SUM(Week1!AL17)&lt;SUM(IF(ISREF(INDIRECT("MonitoringWeek1!AL17")),INDIRECT("MonitoringWeek1!AL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AM17</xm:sqref>
        </x14:conditionalFormatting>
        <x14:conditionalFormatting xmlns:xm="http://schemas.microsoft.com/office/excel/2006/main">
          <x14:cfRule id="{00000000-000E-0000-0E00-00006B000000}" priority="107" type="expression">
            <xm:f>IF(ISREF(INDIRECT("MonitoringWeek3!AN17")),(SUM(Week1!AN17,Week2!AN17,Week3!AN17)&gt;SUM(IF(ISREF(INDIRECT("MonitoringWeek1!AN17")),INDIRECT("MonitoringWeek1!AN17"),0),IF(ISREF(INDIRECT("MonitoringWeek2!AN17")),INDIRECT("MonitoringWeek2!AN17"),0),IF(ISREF(INDIRECT("MonitoringWeek3!AN17")),INDIRECT("MonitoringWeek3!AN17"),0))),IF(ISREF(INDIRECT("MonitoringWeek2!AN17")),(SUM(Week1!AN17,Week2!AN17)&gt;SUM(IF(ISREF(INDIRECT("MonitoringWeek1!AN17")),INDIRECT("MonitoringWeek1!AN17"),0),IF(ISREF(INDIRECT("MonitoringWeek2!AN17")),INDIRECT("MonitoringWeek2!AN17"),0))),IF(ISREF(INDIRECT("MonitoringWeek1!AN17")),(SUM(Week1!AN17)&gt;SUM(IF(ISREF(INDIRECT("MonitoringWeek1!AN17")),INDIRECT("MonitoringWeek1!AN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AO17</xm:sqref>
        </x14:conditionalFormatting>
        <x14:conditionalFormatting xmlns:xm="http://schemas.microsoft.com/office/excel/2006/main">
          <x14:cfRule id="{00000000-000E-0000-0E00-00006C000000}" priority="108" type="expression">
            <xm:f>IF(ISREF(INDIRECT("MonitoringWeek3!AN17")),(SUM(Week1!AN17,Week2!AN17,Week3!AN17)&lt;SUM(IF(ISREF(INDIRECT("MonitoringWeek1!AN17")),INDIRECT("MonitoringWeek1!AN17"),0),IF(ISREF(INDIRECT("MonitoringWeek2!AN17")),INDIRECT("MonitoringWeek2!AN17"),0),IF(ISREF(INDIRECT("MonitoringWeek3!AN17")),INDIRECT("MonitoringWeek3!AN17"),0))),IF(ISREF(INDIRECT("MonitoringWeek2!AN17")),(SUM(Week1!AN17,Week2!AN17)&lt;SUM(IF(ISREF(INDIRECT("MonitoringWeek1!AN17")),INDIRECT("MonitoringWeek1!AN17"),0),IF(ISREF(INDIRECT("MonitoringWeek2!AN17")),INDIRECT("MonitoringWeek2!AN17"),0))),IF(ISREF(INDIRECT("MonitoringWeek1!AN17")),(SUM(Week1!AN17)&lt;SUM(IF(ISREF(INDIRECT("MonitoringWeek1!AN17")),INDIRECT("MonitoringWeek1!AN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AO17</xm:sqref>
        </x14:conditionalFormatting>
        <x14:conditionalFormatting xmlns:xm="http://schemas.microsoft.com/office/excel/2006/main">
          <x14:cfRule id="{00000000-000E-0000-0E00-000071000000}" priority="113" type="expression">
            <xm:f>IF(ISREF(INDIRECT("MonitoringWeek3!AP17")),(SUM(Week1!AP17,Week2!AP17,Week3!AP17)&gt;SUM(IF(ISREF(INDIRECT("MonitoringWeek1!AP17")),INDIRECT("MonitoringWeek1!AP17"),0),IF(ISREF(INDIRECT("MonitoringWeek2!AP17")),INDIRECT("MonitoringWeek2!AP17"),0),IF(ISREF(INDIRECT("MonitoringWeek3!AP17")),INDIRECT("MonitoringWeek3!AP17"),0))),IF(ISREF(INDIRECT("MonitoringWeek2!AP17")),(SUM(Week1!AP17,Week2!AP17)&gt;SUM(IF(ISREF(INDIRECT("MonitoringWeek1!AP17")),INDIRECT("MonitoringWeek1!AP17"),0),IF(ISREF(INDIRECT("MonitoringWeek2!AP17")),INDIRECT("MonitoringWeek2!AP17"),0))),IF(ISREF(INDIRECT("MonitoringWeek1!AP17")),(SUM(Week1!AP17)&gt;SUM(IF(ISREF(INDIRECT("MonitoringWeek1!AP17")),INDIRECT("MonitoringWeek1!AP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AQ17</xm:sqref>
        </x14:conditionalFormatting>
        <x14:conditionalFormatting xmlns:xm="http://schemas.microsoft.com/office/excel/2006/main">
          <x14:cfRule id="{00000000-000E-0000-0E00-000072000000}" priority="114" type="expression">
            <xm:f>IF(ISREF(INDIRECT("MonitoringWeek3!AP17")),(SUM(Week1!AP17,Week2!AP17,Week3!AP17)&lt;SUM(IF(ISREF(INDIRECT("MonitoringWeek1!AP17")),INDIRECT("MonitoringWeek1!AP17"),0),IF(ISREF(INDIRECT("MonitoringWeek2!AP17")),INDIRECT("MonitoringWeek2!AP17"),0),IF(ISREF(INDIRECT("MonitoringWeek3!AP17")),INDIRECT("MonitoringWeek3!AP17"),0))),IF(ISREF(INDIRECT("MonitoringWeek2!AP17")),(SUM(Week1!AP17,Week2!AP17)&lt;SUM(IF(ISREF(INDIRECT("MonitoringWeek1!AP17")),INDIRECT("MonitoringWeek1!AP17"),0),IF(ISREF(INDIRECT("MonitoringWeek2!AP17")),INDIRECT("MonitoringWeek2!AP17"),0))),IF(ISREF(INDIRECT("MonitoringWeek1!AP17")),(SUM(Week1!AP17)&lt;SUM(IF(ISREF(INDIRECT("MonitoringWeek1!AP17")),INDIRECT("MonitoringWeek1!AP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AQ17</xm:sqref>
        </x14:conditionalFormatting>
        <x14:conditionalFormatting xmlns:xm="http://schemas.microsoft.com/office/excel/2006/main">
          <x14:cfRule id="{00000000-000E-0000-0E00-000077000000}" priority="119" type="expression">
            <xm:f>IF(ISREF(INDIRECT("MonitoringWeek3!AR17")),(SUM(Week1!AR17,Week2!AR17,Week3!AR17)&gt;SUM(IF(ISREF(INDIRECT("MonitoringWeek1!AR17")),INDIRECT("MonitoringWeek1!AR17"),0),IF(ISREF(INDIRECT("MonitoringWeek2!AR17")),INDIRECT("MonitoringWeek2!AR17"),0),IF(ISREF(INDIRECT("MonitoringWeek3!AR17")),INDIRECT("MonitoringWeek3!AR17"),0))),IF(ISREF(INDIRECT("MonitoringWeek2!AR17")),(SUM(Week1!AR17,Week2!AR17)&gt;SUM(IF(ISREF(INDIRECT("MonitoringWeek1!AR17")),INDIRECT("MonitoringWeek1!AR17"),0),IF(ISREF(INDIRECT("MonitoringWeek2!AR17")),INDIRECT("MonitoringWeek2!AR17"),0))),IF(ISREF(INDIRECT("MonitoringWeek1!AR17")),(SUM(Week1!AR17)&gt;SUM(IF(ISREF(INDIRECT("MonitoringWeek1!AR17")),INDIRECT("MonitoringWeek1!AR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AS17</xm:sqref>
        </x14:conditionalFormatting>
        <x14:conditionalFormatting xmlns:xm="http://schemas.microsoft.com/office/excel/2006/main">
          <x14:cfRule id="{00000000-000E-0000-0E00-000078000000}" priority="120" type="expression">
            <xm:f>IF(ISREF(INDIRECT("MonitoringWeek3!AR17")),(SUM(Week1!AR17,Week2!AR17,Week3!AR17)&lt;SUM(IF(ISREF(INDIRECT("MonitoringWeek1!AR17")),INDIRECT("MonitoringWeek1!AR17"),0),IF(ISREF(INDIRECT("MonitoringWeek2!AR17")),INDIRECT("MonitoringWeek2!AR17"),0),IF(ISREF(INDIRECT("MonitoringWeek3!AR17")),INDIRECT("MonitoringWeek3!AR17"),0))),IF(ISREF(INDIRECT("MonitoringWeek2!AR17")),(SUM(Week1!AR17,Week2!AR17)&lt;SUM(IF(ISREF(INDIRECT("MonitoringWeek1!AR17")),INDIRECT("MonitoringWeek1!AR17"),0),IF(ISREF(INDIRECT("MonitoringWeek2!AR17")),INDIRECT("MonitoringWeek2!AR17"),0))),IF(ISREF(INDIRECT("MonitoringWeek1!AR17")),(SUM(Week1!AR17)&lt;SUM(IF(ISREF(INDIRECT("MonitoringWeek1!AR17")),INDIRECT("MonitoringWeek1!AR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AS17</xm:sqref>
        </x14:conditionalFormatting>
        <x14:conditionalFormatting xmlns:xm="http://schemas.microsoft.com/office/excel/2006/main">
          <x14:cfRule id="{00000000-000E-0000-0E00-00007D000000}" priority="125" type="expression">
            <xm:f>IF(ISREF(INDIRECT("MonitoringWeek3!AT17")),(SUM(Week1!AT17,Week2!AT17,Week3!AT17)&gt;SUM(IF(ISREF(INDIRECT("MonitoringWeek1!AT17")),INDIRECT("MonitoringWeek1!AT17"),0),IF(ISREF(INDIRECT("MonitoringWeek2!AT17")),INDIRECT("MonitoringWeek2!AT17"),0),IF(ISREF(INDIRECT("MonitoringWeek3!AT17")),INDIRECT("MonitoringWeek3!AT17"),0))),IF(ISREF(INDIRECT("MonitoringWeek2!AT17")),(SUM(Week1!AT17,Week2!AT17)&gt;SUM(IF(ISREF(INDIRECT("MonitoringWeek1!AT17")),INDIRECT("MonitoringWeek1!AT17"),0),IF(ISREF(INDIRECT("MonitoringWeek2!AT17")),INDIRECT("MonitoringWeek2!AT17"),0))),IF(ISREF(INDIRECT("MonitoringWeek1!AT17")),(SUM(Week1!AT17)&gt;SUM(IF(ISREF(INDIRECT("MonitoringWeek1!AT17")),INDIRECT("MonitoringWeek1!AT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AU17</xm:sqref>
        </x14:conditionalFormatting>
        <x14:conditionalFormatting xmlns:xm="http://schemas.microsoft.com/office/excel/2006/main">
          <x14:cfRule id="{00000000-000E-0000-0E00-00007E000000}" priority="126" type="expression">
            <xm:f>IF(ISREF(INDIRECT("MonitoringWeek3!AT17")),(SUM(Week1!AT17,Week2!AT17,Week3!AT17)&lt;SUM(IF(ISREF(INDIRECT("MonitoringWeek1!AT17")),INDIRECT("MonitoringWeek1!AT17"),0),IF(ISREF(INDIRECT("MonitoringWeek2!AT17")),INDIRECT("MonitoringWeek2!AT17"),0),IF(ISREF(INDIRECT("MonitoringWeek3!AT17")),INDIRECT("MonitoringWeek3!AT17"),0))),IF(ISREF(INDIRECT("MonitoringWeek2!AT17")),(SUM(Week1!AT17,Week2!AT17)&lt;SUM(IF(ISREF(INDIRECT("MonitoringWeek1!AT17")),INDIRECT("MonitoringWeek1!AT17"),0),IF(ISREF(INDIRECT("MonitoringWeek2!AT17")),INDIRECT("MonitoringWeek2!AT17"),0))),IF(ISREF(INDIRECT("MonitoringWeek1!AT17")),(SUM(Week1!AT17)&lt;SUM(IF(ISREF(INDIRECT("MonitoringWeek1!AT17")),INDIRECT("MonitoringWeek1!AT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AU17</xm:sqref>
        </x14:conditionalFormatting>
        <x14:conditionalFormatting xmlns:xm="http://schemas.microsoft.com/office/excel/2006/main">
          <x14:cfRule id="{00000000-000E-0000-0E00-000083000000}" priority="131" type="expression">
            <xm:f>IF(ISREF(INDIRECT("MonitoringWeek3!AV17")),(SUM(Week1!AV17,Week2!AV17,Week3!AV17)&gt;SUM(IF(ISREF(INDIRECT("MonitoringWeek1!AV17")),INDIRECT("MonitoringWeek1!AV17"),0),IF(ISREF(INDIRECT("MonitoringWeek2!AV17")),INDIRECT("MonitoringWeek2!AV17"),0),IF(ISREF(INDIRECT("MonitoringWeek3!AV17")),INDIRECT("MonitoringWeek3!AV17"),0))),IF(ISREF(INDIRECT("MonitoringWeek2!AV17")),(SUM(Week1!AV17,Week2!AV17)&gt;SUM(IF(ISREF(INDIRECT("MonitoringWeek1!AV17")),INDIRECT("MonitoringWeek1!AV17"),0),IF(ISREF(INDIRECT("MonitoringWeek2!AV17")),INDIRECT("MonitoringWeek2!AV17"),0))),IF(ISREF(INDIRECT("MonitoringWeek1!AV17")),(SUM(Week1!AV17)&gt;SUM(IF(ISREF(INDIRECT("MonitoringWeek1!AV17")),INDIRECT("MonitoringWeek1!AV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AW17</xm:sqref>
        </x14:conditionalFormatting>
        <x14:conditionalFormatting xmlns:xm="http://schemas.microsoft.com/office/excel/2006/main">
          <x14:cfRule id="{00000000-000E-0000-0E00-000084000000}" priority="132" type="expression">
            <xm:f>IF(ISREF(INDIRECT("MonitoringWeek3!AV17")),(SUM(Week1!AV17,Week2!AV17,Week3!AV17)&lt;SUM(IF(ISREF(INDIRECT("MonitoringWeek1!AV17")),INDIRECT("MonitoringWeek1!AV17"),0),IF(ISREF(INDIRECT("MonitoringWeek2!AV17")),INDIRECT("MonitoringWeek2!AV17"),0),IF(ISREF(INDIRECT("MonitoringWeek3!AV17")),INDIRECT("MonitoringWeek3!AV17"),0))),IF(ISREF(INDIRECT("MonitoringWeek2!AV17")),(SUM(Week1!AV17,Week2!AV17)&lt;SUM(IF(ISREF(INDIRECT("MonitoringWeek1!AV17")),INDIRECT("MonitoringWeek1!AV17"),0),IF(ISREF(INDIRECT("MonitoringWeek2!AV17")),INDIRECT("MonitoringWeek2!AV17"),0))),IF(ISREF(INDIRECT("MonitoringWeek1!AV17")),(SUM(Week1!AV17)&lt;SUM(IF(ISREF(INDIRECT("MonitoringWeek1!AV17")),INDIRECT("MonitoringWeek1!AV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AW17</xm:sqref>
        </x14:conditionalFormatting>
        <x14:conditionalFormatting xmlns:xm="http://schemas.microsoft.com/office/excel/2006/main">
          <x14:cfRule id="{00000000-000E-0000-0E00-000089000000}" priority="137" type="expression">
            <xm:f>IF(ISREF(INDIRECT("MonitoringWeek3!AX17")),(SUM(Week1!AX17,Week2!AX17,Week3!AX17)&gt;SUM(IF(ISREF(INDIRECT("MonitoringWeek1!AX17")),INDIRECT("MonitoringWeek1!AX17"),0),IF(ISREF(INDIRECT("MonitoringWeek2!AX17")),INDIRECT("MonitoringWeek2!AX17"),0),IF(ISREF(INDIRECT("MonitoringWeek3!AX17")),INDIRECT("MonitoringWeek3!AX17"),0))),IF(ISREF(INDIRECT("MonitoringWeek2!AX17")),(SUM(Week1!AX17,Week2!AX17)&gt;SUM(IF(ISREF(INDIRECT("MonitoringWeek1!AX17")),INDIRECT("MonitoringWeek1!AX17"),0),IF(ISREF(INDIRECT("MonitoringWeek2!AX17")),INDIRECT("MonitoringWeek2!AX17"),0))),IF(ISREF(INDIRECT("MonitoringWeek1!AX17")),(SUM(Week1!AX17)&gt;SUM(IF(ISREF(INDIRECT("MonitoringWeek1!AX17")),INDIRECT("MonitoringWeek1!AX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AY17</xm:sqref>
        </x14:conditionalFormatting>
        <x14:conditionalFormatting xmlns:xm="http://schemas.microsoft.com/office/excel/2006/main">
          <x14:cfRule id="{00000000-000E-0000-0E00-00008A000000}" priority="138" type="expression">
            <xm:f>IF(ISREF(INDIRECT("MonitoringWeek3!AX17")),(SUM(Week1!AX17,Week2!AX17,Week3!AX17)&lt;SUM(IF(ISREF(INDIRECT("MonitoringWeek1!AX17")),INDIRECT("MonitoringWeek1!AX17"),0),IF(ISREF(INDIRECT("MonitoringWeek2!AX17")),INDIRECT("MonitoringWeek2!AX17"),0),IF(ISREF(INDIRECT("MonitoringWeek3!AX17")),INDIRECT("MonitoringWeek3!AX17"),0))),IF(ISREF(INDIRECT("MonitoringWeek2!AX17")),(SUM(Week1!AX17,Week2!AX17)&lt;SUM(IF(ISREF(INDIRECT("MonitoringWeek1!AX17")),INDIRECT("MonitoringWeek1!AX17"),0),IF(ISREF(INDIRECT("MonitoringWeek2!AX17")),INDIRECT("MonitoringWeek2!AX17"),0))),IF(ISREF(INDIRECT("MonitoringWeek1!AX17")),(SUM(Week1!AX17)&lt;SUM(IF(ISREF(INDIRECT("MonitoringWeek1!AX17")),INDIRECT("MonitoringWeek1!AX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AY17</xm:sqref>
        </x14:conditionalFormatting>
        <x14:conditionalFormatting xmlns:xm="http://schemas.microsoft.com/office/excel/2006/main">
          <x14:cfRule id="{00000000-000E-0000-0E00-00008F000000}" priority="143" type="expression">
            <xm:f>IF(ISREF(INDIRECT("MonitoringWeek3!AZ17")),(SUM(Week1!AZ17,Week2!AZ17,Week3!AZ17)&gt;SUM(IF(ISREF(INDIRECT("MonitoringWeek1!AZ17")),INDIRECT("MonitoringWeek1!AZ17"),0),IF(ISREF(INDIRECT("MonitoringWeek2!AZ17")),INDIRECT("MonitoringWeek2!AZ17"),0),IF(ISREF(INDIRECT("MonitoringWeek3!AZ17")),INDIRECT("MonitoringWeek3!AZ17"),0))),IF(ISREF(INDIRECT("MonitoringWeek2!AZ17")),(SUM(Week1!AZ17,Week2!AZ17)&gt;SUM(IF(ISREF(INDIRECT("MonitoringWeek1!AZ17")),INDIRECT("MonitoringWeek1!AZ17"),0),IF(ISREF(INDIRECT("MonitoringWeek2!AZ17")),INDIRECT("MonitoringWeek2!AZ17"),0))),IF(ISREF(INDIRECT("MonitoringWeek1!AZ17")),(SUM(Week1!AZ17)&gt;SUM(IF(ISREF(INDIRECT("MonitoringWeek1!AZ17")),INDIRECT("MonitoringWeek1!AZ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BA17</xm:sqref>
        </x14:conditionalFormatting>
        <x14:conditionalFormatting xmlns:xm="http://schemas.microsoft.com/office/excel/2006/main">
          <x14:cfRule id="{00000000-000E-0000-0E00-000090000000}" priority="144" type="expression">
            <xm:f>IF(ISREF(INDIRECT("MonitoringWeek3!AZ17")),(SUM(Week1!AZ17,Week2!AZ17,Week3!AZ17)&lt;SUM(IF(ISREF(INDIRECT("MonitoringWeek1!AZ17")),INDIRECT("MonitoringWeek1!AZ17"),0),IF(ISREF(INDIRECT("MonitoringWeek2!AZ17")),INDIRECT("MonitoringWeek2!AZ17"),0),IF(ISREF(INDIRECT("MonitoringWeek3!AZ17")),INDIRECT("MonitoringWeek3!AZ17"),0))),IF(ISREF(INDIRECT("MonitoringWeek2!AZ17")),(SUM(Week1!AZ17,Week2!AZ17)&lt;SUM(IF(ISREF(INDIRECT("MonitoringWeek1!AZ17")),INDIRECT("MonitoringWeek1!AZ17"),0),IF(ISREF(INDIRECT("MonitoringWeek2!AZ17")),INDIRECT("MonitoringWeek2!AZ17"),0))),IF(ISREF(INDIRECT("MonitoringWeek1!AZ17")),(SUM(Week1!AZ17)&lt;SUM(IF(ISREF(INDIRECT("MonitoringWeek1!AZ17")),INDIRECT("MonitoringWeek1!AZ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BA17</xm:sqref>
        </x14:conditionalFormatting>
        <x14:conditionalFormatting xmlns:xm="http://schemas.microsoft.com/office/excel/2006/main">
          <x14:cfRule id="{00000000-000E-0000-0E00-000095000000}" priority="149" type="expression">
            <xm:f>IF(ISREF(INDIRECT("MonitoringWeek3!BB17")),(SUM(Week1!BB17,Week2!BB17,Week3!BB17)&gt;SUM(IF(ISREF(INDIRECT("MonitoringWeek1!BB17")),INDIRECT("MonitoringWeek1!BB17"),0),IF(ISREF(INDIRECT("MonitoringWeek2!BB17")),INDIRECT("MonitoringWeek2!BB17"),0),IF(ISREF(INDIRECT("MonitoringWeek3!BB17")),INDIRECT("MonitoringWeek3!BB17"),0))),IF(ISREF(INDIRECT("MonitoringWeek2!BB17")),(SUM(Week1!BB17,Week2!BB17)&gt;SUM(IF(ISREF(INDIRECT("MonitoringWeek1!BB17")),INDIRECT("MonitoringWeek1!BB17"),0),IF(ISREF(INDIRECT("MonitoringWeek2!BB17")),INDIRECT("MonitoringWeek2!BB17"),0))),IF(ISREF(INDIRECT("MonitoringWeek1!BB17")),(SUM(Week1!BB17)&gt;SUM(IF(ISREF(INDIRECT("MonitoringWeek1!BB17")),INDIRECT("MonitoringWeek1!BB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BC17</xm:sqref>
        </x14:conditionalFormatting>
        <x14:conditionalFormatting xmlns:xm="http://schemas.microsoft.com/office/excel/2006/main">
          <x14:cfRule id="{00000000-000E-0000-0E00-000096000000}" priority="150" type="expression">
            <xm:f>IF(ISREF(INDIRECT("MonitoringWeek3!BB17")),(SUM(Week1!BB17,Week2!BB17,Week3!BB17)&lt;SUM(IF(ISREF(INDIRECT("MonitoringWeek1!BB17")),INDIRECT("MonitoringWeek1!BB17"),0),IF(ISREF(INDIRECT("MonitoringWeek2!BB17")),INDIRECT("MonitoringWeek2!BB17"),0),IF(ISREF(INDIRECT("MonitoringWeek3!BB17")),INDIRECT("MonitoringWeek3!BB17"),0))),IF(ISREF(INDIRECT("MonitoringWeek2!BB17")),(SUM(Week1!BB17,Week2!BB17)&lt;SUM(IF(ISREF(INDIRECT("MonitoringWeek1!BB17")),INDIRECT("MonitoringWeek1!BB17"),0),IF(ISREF(INDIRECT("MonitoringWeek2!BB17")),INDIRECT("MonitoringWeek2!BB17"),0))),IF(ISREF(INDIRECT("MonitoringWeek1!BB17")),(SUM(Week1!BB17)&lt;SUM(IF(ISREF(INDIRECT("MonitoringWeek1!BB17")),INDIRECT("MonitoringWeek1!BB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BC17</xm:sqref>
        </x14:conditionalFormatting>
        <x14:conditionalFormatting xmlns:xm="http://schemas.microsoft.com/office/excel/2006/main">
          <x14:cfRule id="{00000000-000E-0000-0E00-00009B000000}" priority="155" type="expression">
            <xm:f>IF(ISREF(INDIRECT("MonitoringWeek3!BD17")),(SUM(Week1!BD17,Week2!BD17,Week3!BD17)&gt;SUM(IF(ISREF(INDIRECT("MonitoringWeek1!BD17")),INDIRECT("MonitoringWeek1!BD17"),0),IF(ISREF(INDIRECT("MonitoringWeek2!BD17")),INDIRECT("MonitoringWeek2!BD17"),0),IF(ISREF(INDIRECT("MonitoringWeek3!BD17")),INDIRECT("MonitoringWeek3!BD17"),0))),IF(ISREF(INDIRECT("MonitoringWeek2!BD17")),(SUM(Week1!BD17,Week2!BD17)&gt;SUM(IF(ISREF(INDIRECT("MonitoringWeek1!BD17")),INDIRECT("MonitoringWeek1!BD17"),0),IF(ISREF(INDIRECT("MonitoringWeek2!BD17")),INDIRECT("MonitoringWeek2!BD17"),0))),IF(ISREF(INDIRECT("MonitoringWeek1!BD17")),(SUM(Week1!BD17)&gt;SUM(IF(ISREF(INDIRECT("MonitoringWeek1!BD17")),INDIRECT("MonitoringWeek1!BD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BE17</xm:sqref>
        </x14:conditionalFormatting>
        <x14:conditionalFormatting xmlns:xm="http://schemas.microsoft.com/office/excel/2006/main">
          <x14:cfRule id="{00000000-000E-0000-0E00-00009C000000}" priority="156" type="expression">
            <xm:f>IF(ISREF(INDIRECT("MonitoringWeek3!BD17")),(SUM(Week1!BD17,Week2!BD17,Week3!BD17)&lt;SUM(IF(ISREF(INDIRECT("MonitoringWeek1!BD17")),INDIRECT("MonitoringWeek1!BD17"),0),IF(ISREF(INDIRECT("MonitoringWeek2!BD17")),INDIRECT("MonitoringWeek2!BD17"),0),IF(ISREF(INDIRECT("MonitoringWeek3!BD17")),INDIRECT("MonitoringWeek3!BD17"),0))),IF(ISREF(INDIRECT("MonitoringWeek2!BD17")),(SUM(Week1!BD17,Week2!BD17)&lt;SUM(IF(ISREF(INDIRECT("MonitoringWeek1!BD17")),INDIRECT("MonitoringWeek1!BD17"),0),IF(ISREF(INDIRECT("MonitoringWeek2!BD17")),INDIRECT("MonitoringWeek2!BD17"),0))),IF(ISREF(INDIRECT("MonitoringWeek1!BD17")),(SUM(Week1!BD17)&lt;SUM(IF(ISREF(INDIRECT("MonitoringWeek1!BD17")),INDIRECT("MonitoringWeek1!BD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BE17</xm:sqref>
        </x14:conditionalFormatting>
        <x14:conditionalFormatting xmlns:xm="http://schemas.microsoft.com/office/excel/2006/main">
          <x14:cfRule id="{00000000-000E-0000-0E00-0000A1000000}" priority="161" type="expression">
            <xm:f>IF(ISREF(INDIRECT("MonitoringWeek3!BF17")),(SUM(Week1!BF17,Week2!BF17,Week3!BF17)&gt;SUM(IF(ISREF(INDIRECT("MonitoringWeek1!BF17")),INDIRECT("MonitoringWeek1!BF17"),0),IF(ISREF(INDIRECT("MonitoringWeek2!BF17")),INDIRECT("MonitoringWeek2!BF17"),0),IF(ISREF(INDIRECT("MonitoringWeek3!BF17")),INDIRECT("MonitoringWeek3!BF17"),0))),IF(ISREF(INDIRECT("MonitoringWeek2!BF17")),(SUM(Week1!BF17,Week2!BF17)&gt;SUM(IF(ISREF(INDIRECT("MonitoringWeek1!BF17")),INDIRECT("MonitoringWeek1!BF17"),0),IF(ISREF(INDIRECT("MonitoringWeek2!BF17")),INDIRECT("MonitoringWeek2!BF17"),0))),IF(ISREF(INDIRECT("MonitoringWeek1!BF17")),(SUM(Week1!BF17)&gt;SUM(IF(ISREF(INDIRECT("MonitoringWeek1!BF17")),INDIRECT("MonitoringWeek1!BF17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BG17</xm:sqref>
        </x14:conditionalFormatting>
        <x14:conditionalFormatting xmlns:xm="http://schemas.microsoft.com/office/excel/2006/main">
          <x14:cfRule id="{00000000-000E-0000-0E00-0000A2000000}" priority="162" type="expression">
            <xm:f>IF(ISREF(INDIRECT("MonitoringWeek3!BF17")),(SUM(Week1!BF17,Week2!BF17,Week3!BF17)&lt;SUM(IF(ISREF(INDIRECT("MonitoringWeek1!BF17")),INDIRECT("MonitoringWeek1!BF17"),0),IF(ISREF(INDIRECT("MonitoringWeek2!BF17")),INDIRECT("MonitoringWeek2!BF17"),0),IF(ISREF(INDIRECT("MonitoringWeek3!BF17")),INDIRECT("MonitoringWeek3!BF17"),0))),IF(ISREF(INDIRECT("MonitoringWeek2!BF17")),(SUM(Week1!BF17,Week2!BF17)&lt;SUM(IF(ISREF(INDIRECT("MonitoringWeek1!BF17")),INDIRECT("MonitoringWeek1!BF17"),0),IF(ISREF(INDIRECT("MonitoringWeek2!BF17")),INDIRECT("MonitoringWeek2!BF17"),0))),IF(ISREF(INDIRECT("MonitoringWeek1!BF17")),(SUM(Week1!BF17)&lt;SUM(IF(ISREF(INDIRECT("MonitoringWeek1!BF17")),INDIRECT("MonitoringWeek1!BF17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BG17</xm:sqref>
        </x14:conditionalFormatting>
        <x14:conditionalFormatting xmlns:xm="http://schemas.microsoft.com/office/excel/2006/main">
          <x14:cfRule id="{00000000-000E-0000-0E00-0000A7000000}" priority="167" type="expression">
            <xm:f>IF(ISREF(INDIRECT("MonitoringWeek3!F18")),(SUM(Week1!F18,Week2!F18,Week3!F18)&gt;SUM(IF(ISREF(INDIRECT("MonitoringWeek1!F18")),INDIRECT("MonitoringWeek1!F18"),0),IF(ISREF(INDIRECT("MonitoringWeek2!F18")),INDIRECT("MonitoringWeek2!F18"),0),IF(ISREF(INDIRECT("MonitoringWeek3!F18")),INDIRECT("MonitoringWeek3!F18"),0))),IF(ISREF(INDIRECT("MonitoringWeek2!F18")),(SUM(Week1!F18,Week2!F18)&gt;SUM(IF(ISREF(INDIRECT("MonitoringWeek1!F18")),INDIRECT("MonitoringWeek1!F18"),0),IF(ISREF(INDIRECT("MonitoringWeek2!F18")),INDIRECT("MonitoringWeek2!F18"),0))),IF(ISREF(INDIRECT("MonitoringWeek1!F18")),(SUM(Week1!F18)&gt;SUM(IF(ISREF(INDIRECT("MonitoringWeek1!F18")),INDIRECT("MonitoringWeek1!F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id="{00000000-000E-0000-0E00-0000A8000000}" priority="168" type="expression">
            <xm:f>IF(ISREF(INDIRECT("MonitoringWeek3!F18")),(SUM(Week1!F18,Week2!F18,Week3!F18)&lt;SUM(IF(ISREF(INDIRECT("MonitoringWeek1!F18")),INDIRECT("MonitoringWeek1!F18"),0),IF(ISREF(INDIRECT("MonitoringWeek2!F18")),INDIRECT("MonitoringWeek2!F18"),0),IF(ISREF(INDIRECT("MonitoringWeek3!F18")),INDIRECT("MonitoringWeek3!F18"),0))),IF(ISREF(INDIRECT("MonitoringWeek2!F18")),(SUM(Week1!F18,Week2!F18)&lt;SUM(IF(ISREF(INDIRECT("MonitoringWeek1!F18")),INDIRECT("MonitoringWeek1!F18"),0),IF(ISREF(INDIRECT("MonitoringWeek2!F18")),INDIRECT("MonitoringWeek2!F18"),0))),IF(ISREF(INDIRECT("MonitoringWeek1!F18")),(SUM(Week1!F18)&lt;SUM(IF(ISREF(INDIRECT("MonitoringWeek1!F18")),INDIRECT("MonitoringWeek1!F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id="{00000000-000E-0000-0E00-0000AD000000}" priority="173" type="expression">
            <xm:f>IF(ISREF(INDIRECT("MonitoringWeek3!H18")),(SUM(Week1!H18,Week2!H18,Week3!H18)&gt;SUM(IF(ISREF(INDIRECT("MonitoringWeek1!H18")),INDIRECT("MonitoringWeek1!H18"),0),IF(ISREF(INDIRECT("MonitoringWeek2!H18")),INDIRECT("MonitoringWeek2!H18"),0),IF(ISREF(INDIRECT("MonitoringWeek3!H18")),INDIRECT("MonitoringWeek3!H18"),0))),IF(ISREF(INDIRECT("MonitoringWeek2!H18")),(SUM(Week1!H18,Week2!H18)&gt;SUM(IF(ISREF(INDIRECT("MonitoringWeek1!H18")),INDIRECT("MonitoringWeek1!H18"),0),IF(ISREF(INDIRECT("MonitoringWeek2!H18")),INDIRECT("MonitoringWeek2!H18"),0))),IF(ISREF(INDIRECT("MonitoringWeek1!H18")),(SUM(Week1!H18)&gt;SUM(IF(ISREF(INDIRECT("MonitoringWeek1!H18")),INDIRECT("MonitoringWeek1!H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id="{00000000-000E-0000-0E00-0000AE000000}" priority="174" type="expression">
            <xm:f>IF(ISREF(INDIRECT("MonitoringWeek3!H18")),(SUM(Week1!H18,Week2!H18,Week3!H18)&lt;SUM(IF(ISREF(INDIRECT("MonitoringWeek1!H18")),INDIRECT("MonitoringWeek1!H18"),0),IF(ISREF(INDIRECT("MonitoringWeek2!H18")),INDIRECT("MonitoringWeek2!H18"),0),IF(ISREF(INDIRECT("MonitoringWeek3!H18")),INDIRECT("MonitoringWeek3!H18"),0))),IF(ISREF(INDIRECT("MonitoringWeek2!H18")),(SUM(Week1!H18,Week2!H18)&lt;SUM(IF(ISREF(INDIRECT("MonitoringWeek1!H18")),INDIRECT("MonitoringWeek1!H18"),0),IF(ISREF(INDIRECT("MonitoringWeek2!H18")),INDIRECT("MonitoringWeek2!H18"),0))),IF(ISREF(INDIRECT("MonitoringWeek1!H18")),(SUM(Week1!H18)&lt;SUM(IF(ISREF(INDIRECT("MonitoringWeek1!H18")),INDIRECT("MonitoringWeek1!H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id="{00000000-000E-0000-0E00-0000B3000000}" priority="179" type="expression">
            <xm:f>IF(ISREF(INDIRECT("MonitoringWeek3!J18")),(SUM(Week1!J18,Week2!J18,Week3!J18)&gt;SUM(IF(ISREF(INDIRECT("MonitoringWeek1!J18")),INDIRECT("MonitoringWeek1!J18"),0),IF(ISREF(INDIRECT("MonitoringWeek2!J18")),INDIRECT("MonitoringWeek2!J18"),0),IF(ISREF(INDIRECT("MonitoringWeek3!J18")),INDIRECT("MonitoringWeek3!J18"),0))),IF(ISREF(INDIRECT("MonitoringWeek2!J18")),(SUM(Week1!J18,Week2!J18)&gt;SUM(IF(ISREF(INDIRECT("MonitoringWeek1!J18")),INDIRECT("MonitoringWeek1!J18"),0),IF(ISREF(INDIRECT("MonitoringWeek2!J18")),INDIRECT("MonitoringWeek2!J18"),0))),IF(ISREF(INDIRECT("MonitoringWeek1!J18")),(SUM(Week1!J18)&gt;SUM(IF(ISREF(INDIRECT("MonitoringWeek1!J18")),INDIRECT("MonitoringWeek1!J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id="{00000000-000E-0000-0E00-0000B4000000}" priority="180" type="expression">
            <xm:f>IF(ISREF(INDIRECT("MonitoringWeek3!J18")),(SUM(Week1!J18,Week2!J18,Week3!J18)&lt;SUM(IF(ISREF(INDIRECT("MonitoringWeek1!J18")),INDIRECT("MonitoringWeek1!J18"),0),IF(ISREF(INDIRECT("MonitoringWeek2!J18")),INDIRECT("MonitoringWeek2!J18"),0),IF(ISREF(INDIRECT("MonitoringWeek3!J18")),INDIRECT("MonitoringWeek3!J18"),0))),IF(ISREF(INDIRECT("MonitoringWeek2!J18")),(SUM(Week1!J18,Week2!J18)&lt;SUM(IF(ISREF(INDIRECT("MonitoringWeek1!J18")),INDIRECT("MonitoringWeek1!J18"),0),IF(ISREF(INDIRECT("MonitoringWeek2!J18")),INDIRECT("MonitoringWeek2!J18"),0))),IF(ISREF(INDIRECT("MonitoringWeek1!J18")),(SUM(Week1!J18)&lt;SUM(IF(ISREF(INDIRECT("MonitoringWeek1!J18")),INDIRECT("MonitoringWeek1!J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id="{00000000-000E-0000-0E00-0000B9000000}" priority="185" type="expression">
            <xm:f>IF(ISREF(INDIRECT("MonitoringWeek3!L18")),(SUM(Week1!L18,Week2!L18,Week3!L18)&gt;SUM(IF(ISREF(INDIRECT("MonitoringWeek1!L18")),INDIRECT("MonitoringWeek1!L18"),0),IF(ISREF(INDIRECT("MonitoringWeek2!L18")),INDIRECT("MonitoringWeek2!L18"),0),IF(ISREF(INDIRECT("MonitoringWeek3!L18")),INDIRECT("MonitoringWeek3!L18"),0))),IF(ISREF(INDIRECT("MonitoringWeek2!L18")),(SUM(Week1!L18,Week2!L18)&gt;SUM(IF(ISREF(INDIRECT("MonitoringWeek1!L18")),INDIRECT("MonitoringWeek1!L18"),0),IF(ISREF(INDIRECT("MonitoringWeek2!L18")),INDIRECT("MonitoringWeek2!L18"),0))),IF(ISREF(INDIRECT("MonitoringWeek1!L18")),(SUM(Week1!L18)&gt;SUM(IF(ISREF(INDIRECT("MonitoringWeek1!L18")),INDIRECT("MonitoringWeek1!L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id="{00000000-000E-0000-0E00-0000BA000000}" priority="186" type="expression">
            <xm:f>IF(ISREF(INDIRECT("MonitoringWeek3!L18")),(SUM(Week1!L18,Week2!L18,Week3!L18)&lt;SUM(IF(ISREF(INDIRECT("MonitoringWeek1!L18")),INDIRECT("MonitoringWeek1!L18"),0),IF(ISREF(INDIRECT("MonitoringWeek2!L18")),INDIRECT("MonitoringWeek2!L18"),0),IF(ISREF(INDIRECT("MonitoringWeek3!L18")),INDIRECT("MonitoringWeek3!L18"),0))),IF(ISREF(INDIRECT("MonitoringWeek2!L18")),(SUM(Week1!L18,Week2!L18)&lt;SUM(IF(ISREF(INDIRECT("MonitoringWeek1!L18")),INDIRECT("MonitoringWeek1!L18"),0),IF(ISREF(INDIRECT("MonitoringWeek2!L18")),INDIRECT("MonitoringWeek2!L18"),0))),IF(ISREF(INDIRECT("MonitoringWeek1!L18")),(SUM(Week1!L18)&lt;SUM(IF(ISREF(INDIRECT("MonitoringWeek1!L18")),INDIRECT("MonitoringWeek1!L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id="{00000000-000E-0000-0E00-0000BF000000}" priority="191" type="expression">
            <xm:f>IF(ISREF(INDIRECT("MonitoringWeek3!N18")),(SUM(Week1!N18,Week2!N18,Week3!N18)&gt;SUM(IF(ISREF(INDIRECT("MonitoringWeek1!N18")),INDIRECT("MonitoringWeek1!N18"),0),IF(ISREF(INDIRECT("MonitoringWeek2!N18")),INDIRECT("MonitoringWeek2!N18"),0),IF(ISREF(INDIRECT("MonitoringWeek3!N18")),INDIRECT("MonitoringWeek3!N18"),0))),IF(ISREF(INDIRECT("MonitoringWeek2!N18")),(SUM(Week1!N18,Week2!N18)&gt;SUM(IF(ISREF(INDIRECT("MonitoringWeek1!N18")),INDIRECT("MonitoringWeek1!N18"),0),IF(ISREF(INDIRECT("MonitoringWeek2!N18")),INDIRECT("MonitoringWeek2!N18"),0))),IF(ISREF(INDIRECT("MonitoringWeek1!N18")),(SUM(Week1!N18)&gt;SUM(IF(ISREF(INDIRECT("MonitoringWeek1!N18")),INDIRECT("MonitoringWeek1!N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id="{00000000-000E-0000-0E00-0000C0000000}" priority="192" type="expression">
            <xm:f>IF(ISREF(INDIRECT("MonitoringWeek3!N18")),(SUM(Week1!N18,Week2!N18,Week3!N18)&lt;SUM(IF(ISREF(INDIRECT("MonitoringWeek1!N18")),INDIRECT("MonitoringWeek1!N18"),0),IF(ISREF(INDIRECT("MonitoringWeek2!N18")),INDIRECT("MonitoringWeek2!N18"),0),IF(ISREF(INDIRECT("MonitoringWeek3!N18")),INDIRECT("MonitoringWeek3!N18"),0))),IF(ISREF(INDIRECT("MonitoringWeek2!N18")),(SUM(Week1!N18,Week2!N18)&lt;SUM(IF(ISREF(INDIRECT("MonitoringWeek1!N18")),INDIRECT("MonitoringWeek1!N18"),0),IF(ISREF(INDIRECT("MonitoringWeek2!N18")),INDIRECT("MonitoringWeek2!N18"),0))),IF(ISREF(INDIRECT("MonitoringWeek1!N18")),(SUM(Week1!N18)&lt;SUM(IF(ISREF(INDIRECT("MonitoringWeek1!N18")),INDIRECT("MonitoringWeek1!N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id="{00000000-000E-0000-0E00-0000C5000000}" priority="197" type="expression">
            <xm:f>IF(ISREF(INDIRECT("MonitoringWeek3!P18")),(SUM(Week1!P18,Week2!P18,Week3!P18)&gt;SUM(IF(ISREF(INDIRECT("MonitoringWeek1!P18")),INDIRECT("MonitoringWeek1!P18"),0),IF(ISREF(INDIRECT("MonitoringWeek2!P18")),INDIRECT("MonitoringWeek2!P18"),0),IF(ISREF(INDIRECT("MonitoringWeek3!P18")),INDIRECT("MonitoringWeek3!P18"),0))),IF(ISREF(INDIRECT("MonitoringWeek2!P18")),(SUM(Week1!P18,Week2!P18)&gt;SUM(IF(ISREF(INDIRECT("MonitoringWeek1!P18")),INDIRECT("MonitoringWeek1!P18"),0),IF(ISREF(INDIRECT("MonitoringWeek2!P18")),INDIRECT("MonitoringWeek2!P18"),0))),IF(ISREF(INDIRECT("MonitoringWeek1!P18")),(SUM(Week1!P18)&gt;SUM(IF(ISREF(INDIRECT("MonitoringWeek1!P18")),INDIRECT("MonitoringWeek1!P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id="{00000000-000E-0000-0E00-0000C6000000}" priority="198" type="expression">
            <xm:f>IF(ISREF(INDIRECT("MonitoringWeek3!P18")),(SUM(Week1!P18,Week2!P18,Week3!P18)&lt;SUM(IF(ISREF(INDIRECT("MonitoringWeek1!P18")),INDIRECT("MonitoringWeek1!P18"),0),IF(ISREF(INDIRECT("MonitoringWeek2!P18")),INDIRECT("MonitoringWeek2!P18"),0),IF(ISREF(INDIRECT("MonitoringWeek3!P18")),INDIRECT("MonitoringWeek3!P18"),0))),IF(ISREF(INDIRECT("MonitoringWeek2!P18")),(SUM(Week1!P18,Week2!P18)&lt;SUM(IF(ISREF(INDIRECT("MonitoringWeek1!P18")),INDIRECT("MonitoringWeek1!P18"),0),IF(ISREF(INDIRECT("MonitoringWeek2!P18")),INDIRECT("MonitoringWeek2!P18"),0))),IF(ISREF(INDIRECT("MonitoringWeek1!P18")),(SUM(Week1!P18)&lt;SUM(IF(ISREF(INDIRECT("MonitoringWeek1!P18")),INDIRECT("MonitoringWeek1!P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id="{00000000-000E-0000-0E00-0000CB000000}" priority="203" type="expression">
            <xm:f>IF(ISREF(INDIRECT("MonitoringWeek3!R18")),(SUM(Week1!R18,Week2!R18,Week3!R18)&gt;SUM(IF(ISREF(INDIRECT("MonitoringWeek1!R18")),INDIRECT("MonitoringWeek1!R18"),0),IF(ISREF(INDIRECT("MonitoringWeek2!R18")),INDIRECT("MonitoringWeek2!R18"),0),IF(ISREF(INDIRECT("MonitoringWeek3!R18")),INDIRECT("MonitoringWeek3!R18"),0))),IF(ISREF(INDIRECT("MonitoringWeek2!R18")),(SUM(Week1!R18,Week2!R18)&gt;SUM(IF(ISREF(INDIRECT("MonitoringWeek1!R18")),INDIRECT("MonitoringWeek1!R18"),0),IF(ISREF(INDIRECT("MonitoringWeek2!R18")),INDIRECT("MonitoringWeek2!R18"),0))),IF(ISREF(INDIRECT("MonitoringWeek1!R18")),(SUM(Week1!R18)&gt;SUM(IF(ISREF(INDIRECT("MonitoringWeek1!R18")),INDIRECT("MonitoringWeek1!R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id="{00000000-000E-0000-0E00-0000CC000000}" priority="204" type="expression">
            <xm:f>IF(ISREF(INDIRECT("MonitoringWeek3!R18")),(SUM(Week1!R18,Week2!R18,Week3!R18)&lt;SUM(IF(ISREF(INDIRECT("MonitoringWeek1!R18")),INDIRECT("MonitoringWeek1!R18"),0),IF(ISREF(INDIRECT("MonitoringWeek2!R18")),INDIRECT("MonitoringWeek2!R18"),0),IF(ISREF(INDIRECT("MonitoringWeek3!R18")),INDIRECT("MonitoringWeek3!R18"),0))),IF(ISREF(INDIRECT("MonitoringWeek2!R18")),(SUM(Week1!R18,Week2!R18)&lt;SUM(IF(ISREF(INDIRECT("MonitoringWeek1!R18")),INDIRECT("MonitoringWeek1!R18"),0),IF(ISREF(INDIRECT("MonitoringWeek2!R18")),INDIRECT("MonitoringWeek2!R18"),0))),IF(ISREF(INDIRECT("MonitoringWeek1!R18")),(SUM(Week1!R18)&lt;SUM(IF(ISREF(INDIRECT("MonitoringWeek1!R18")),INDIRECT("MonitoringWeek1!R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id="{00000000-000E-0000-0E00-0000D1000000}" priority="209" type="expression">
            <xm:f>IF(ISREF(INDIRECT("MonitoringWeek3!T18")),(SUM(Week1!T18,Week2!T18,Week3!T18)&gt;SUM(IF(ISREF(INDIRECT("MonitoringWeek1!T18")),INDIRECT("MonitoringWeek1!T18"),0),IF(ISREF(INDIRECT("MonitoringWeek2!T18")),INDIRECT("MonitoringWeek2!T18"),0),IF(ISREF(INDIRECT("MonitoringWeek3!T18")),INDIRECT("MonitoringWeek3!T18"),0))),IF(ISREF(INDIRECT("MonitoringWeek2!T18")),(SUM(Week1!T18,Week2!T18)&gt;SUM(IF(ISREF(INDIRECT("MonitoringWeek1!T18")),INDIRECT("MonitoringWeek1!T18"),0),IF(ISREF(INDIRECT("MonitoringWeek2!T18")),INDIRECT("MonitoringWeek2!T18"),0))),IF(ISREF(INDIRECT("MonitoringWeek1!T18")),(SUM(Week1!T18)&gt;SUM(IF(ISREF(INDIRECT("MonitoringWeek1!T18")),INDIRECT("MonitoringWeek1!T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id="{00000000-000E-0000-0E00-0000D2000000}" priority="210" type="expression">
            <xm:f>IF(ISREF(INDIRECT("MonitoringWeek3!T18")),(SUM(Week1!T18,Week2!T18,Week3!T18)&lt;SUM(IF(ISREF(INDIRECT("MonitoringWeek1!T18")),INDIRECT("MonitoringWeek1!T18"),0),IF(ISREF(INDIRECT("MonitoringWeek2!T18")),INDIRECT("MonitoringWeek2!T18"),0),IF(ISREF(INDIRECT("MonitoringWeek3!T18")),INDIRECT("MonitoringWeek3!T18"),0))),IF(ISREF(INDIRECT("MonitoringWeek2!T18")),(SUM(Week1!T18,Week2!T18)&lt;SUM(IF(ISREF(INDIRECT("MonitoringWeek1!T18")),INDIRECT("MonitoringWeek1!T18"),0),IF(ISREF(INDIRECT("MonitoringWeek2!T18")),INDIRECT("MonitoringWeek2!T18"),0))),IF(ISREF(INDIRECT("MonitoringWeek1!T18")),(SUM(Week1!T18)&lt;SUM(IF(ISREF(INDIRECT("MonitoringWeek1!T18")),INDIRECT("MonitoringWeek1!T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id="{00000000-000E-0000-0E00-0000D7000000}" priority="215" type="expression">
            <xm:f>IF(ISREF(INDIRECT("MonitoringWeek3!V18")),(SUM(Week1!V18,Week2!V18,Week3!V18)&gt;SUM(IF(ISREF(INDIRECT("MonitoringWeek1!V18")),INDIRECT("MonitoringWeek1!V18"),0),IF(ISREF(INDIRECT("MonitoringWeek2!V18")),INDIRECT("MonitoringWeek2!V18"),0),IF(ISREF(INDIRECT("MonitoringWeek3!V18")),INDIRECT("MonitoringWeek3!V18"),0))),IF(ISREF(INDIRECT("MonitoringWeek2!V18")),(SUM(Week1!V18,Week2!V18)&gt;SUM(IF(ISREF(INDIRECT("MonitoringWeek1!V18")),INDIRECT("MonitoringWeek1!V18"),0),IF(ISREF(INDIRECT("MonitoringWeek2!V18")),INDIRECT("MonitoringWeek2!V18"),0))),IF(ISREF(INDIRECT("MonitoringWeek1!V18")),(SUM(Week1!V18)&gt;SUM(IF(ISREF(INDIRECT("MonitoringWeek1!V18")),INDIRECT("MonitoringWeek1!V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id="{00000000-000E-0000-0E00-0000D8000000}" priority="216" type="expression">
            <xm:f>IF(ISREF(INDIRECT("MonitoringWeek3!V18")),(SUM(Week1!V18,Week2!V18,Week3!V18)&lt;SUM(IF(ISREF(INDIRECT("MonitoringWeek1!V18")),INDIRECT("MonitoringWeek1!V18"),0),IF(ISREF(INDIRECT("MonitoringWeek2!V18")),INDIRECT("MonitoringWeek2!V18"),0),IF(ISREF(INDIRECT("MonitoringWeek3!V18")),INDIRECT("MonitoringWeek3!V18"),0))),IF(ISREF(INDIRECT("MonitoringWeek2!V18")),(SUM(Week1!V18,Week2!V18)&lt;SUM(IF(ISREF(INDIRECT("MonitoringWeek1!V18")),INDIRECT("MonitoringWeek1!V18"),0),IF(ISREF(INDIRECT("MonitoringWeek2!V18")),INDIRECT("MonitoringWeek2!V18"),0))),IF(ISREF(INDIRECT("MonitoringWeek1!V18")),(SUM(Week1!V18)&lt;SUM(IF(ISREF(INDIRECT("MonitoringWeek1!V18")),INDIRECT("MonitoringWeek1!V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id="{00000000-000E-0000-0E00-0000DD000000}" priority="221" type="expression">
            <xm:f>IF(ISREF(INDIRECT("MonitoringWeek3!X18")),(SUM(Week1!X18,Week2!X18,Week3!X18)&gt;SUM(IF(ISREF(INDIRECT("MonitoringWeek1!X18")),INDIRECT("MonitoringWeek1!X18"),0),IF(ISREF(INDIRECT("MonitoringWeek2!X18")),INDIRECT("MonitoringWeek2!X18"),0),IF(ISREF(INDIRECT("MonitoringWeek3!X18")),INDIRECT("MonitoringWeek3!X18"),0))),IF(ISREF(INDIRECT("MonitoringWeek2!X18")),(SUM(Week1!X18,Week2!X18)&gt;SUM(IF(ISREF(INDIRECT("MonitoringWeek1!X18")),INDIRECT("MonitoringWeek1!X18"),0),IF(ISREF(INDIRECT("MonitoringWeek2!X18")),INDIRECT("MonitoringWeek2!X18"),0))),IF(ISREF(INDIRECT("MonitoringWeek1!X18")),(SUM(Week1!X18)&gt;SUM(IF(ISREF(INDIRECT("MonitoringWeek1!X18")),INDIRECT("MonitoringWeek1!X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Y18</xm:sqref>
        </x14:conditionalFormatting>
        <x14:conditionalFormatting xmlns:xm="http://schemas.microsoft.com/office/excel/2006/main">
          <x14:cfRule id="{00000000-000E-0000-0E00-0000DE000000}" priority="222" type="expression">
            <xm:f>IF(ISREF(INDIRECT("MonitoringWeek3!X18")),(SUM(Week1!X18,Week2!X18,Week3!X18)&lt;SUM(IF(ISREF(INDIRECT("MonitoringWeek1!X18")),INDIRECT("MonitoringWeek1!X18"),0),IF(ISREF(INDIRECT("MonitoringWeek2!X18")),INDIRECT("MonitoringWeek2!X18"),0),IF(ISREF(INDIRECT("MonitoringWeek3!X18")),INDIRECT("MonitoringWeek3!X18"),0))),IF(ISREF(INDIRECT("MonitoringWeek2!X18")),(SUM(Week1!X18,Week2!X18)&lt;SUM(IF(ISREF(INDIRECT("MonitoringWeek1!X18")),INDIRECT("MonitoringWeek1!X18"),0),IF(ISREF(INDIRECT("MonitoringWeek2!X18")),INDIRECT("MonitoringWeek2!X18"),0))),IF(ISREF(INDIRECT("MonitoringWeek1!X18")),(SUM(Week1!X18)&lt;SUM(IF(ISREF(INDIRECT("MonitoringWeek1!X18")),INDIRECT("MonitoringWeek1!X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Y18</xm:sqref>
        </x14:conditionalFormatting>
        <x14:conditionalFormatting xmlns:xm="http://schemas.microsoft.com/office/excel/2006/main">
          <x14:cfRule id="{00000000-000E-0000-0E00-0000E3000000}" priority="227" type="expression">
            <xm:f>IF(ISREF(INDIRECT("MonitoringWeek3!Z18")),(SUM(Week1!Z18,Week2!Z18,Week3!Z18)&gt;SUM(IF(ISREF(INDIRECT("MonitoringWeek1!Z18")),INDIRECT("MonitoringWeek1!Z18"),0),IF(ISREF(INDIRECT("MonitoringWeek2!Z18")),INDIRECT("MonitoringWeek2!Z18"),0),IF(ISREF(INDIRECT("MonitoringWeek3!Z18")),INDIRECT("MonitoringWeek3!Z18"),0))),IF(ISREF(INDIRECT("MonitoringWeek2!Z18")),(SUM(Week1!Z18,Week2!Z18)&gt;SUM(IF(ISREF(INDIRECT("MonitoringWeek1!Z18")),INDIRECT("MonitoringWeek1!Z18"),0),IF(ISREF(INDIRECT("MonitoringWeek2!Z18")),INDIRECT("MonitoringWeek2!Z18"),0))),IF(ISREF(INDIRECT("MonitoringWeek1!Z18")),(SUM(Week1!Z18)&gt;SUM(IF(ISREF(INDIRECT("MonitoringWeek1!Z18")),INDIRECT("MonitoringWeek1!Z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AA18</xm:sqref>
        </x14:conditionalFormatting>
        <x14:conditionalFormatting xmlns:xm="http://schemas.microsoft.com/office/excel/2006/main">
          <x14:cfRule id="{00000000-000E-0000-0E00-0000E4000000}" priority="228" type="expression">
            <xm:f>IF(ISREF(INDIRECT("MonitoringWeek3!Z18")),(SUM(Week1!Z18,Week2!Z18,Week3!Z18)&lt;SUM(IF(ISREF(INDIRECT("MonitoringWeek1!Z18")),INDIRECT("MonitoringWeek1!Z18"),0),IF(ISREF(INDIRECT("MonitoringWeek2!Z18")),INDIRECT("MonitoringWeek2!Z18"),0),IF(ISREF(INDIRECT("MonitoringWeek3!Z18")),INDIRECT("MonitoringWeek3!Z18"),0))),IF(ISREF(INDIRECT("MonitoringWeek2!Z18")),(SUM(Week1!Z18,Week2!Z18)&lt;SUM(IF(ISREF(INDIRECT("MonitoringWeek1!Z18")),INDIRECT("MonitoringWeek1!Z18"),0),IF(ISREF(INDIRECT("MonitoringWeek2!Z18")),INDIRECT("MonitoringWeek2!Z18"),0))),IF(ISREF(INDIRECT("MonitoringWeek1!Z18")),(SUM(Week1!Z18)&lt;SUM(IF(ISREF(INDIRECT("MonitoringWeek1!Z18")),INDIRECT("MonitoringWeek1!Z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AA18</xm:sqref>
        </x14:conditionalFormatting>
        <x14:conditionalFormatting xmlns:xm="http://schemas.microsoft.com/office/excel/2006/main">
          <x14:cfRule id="{00000000-000E-0000-0E00-0000E9000000}" priority="233" type="expression">
            <xm:f>IF(ISREF(INDIRECT("MonitoringWeek3!AB18")),(SUM(Week1!AB18,Week2!AB18,Week3!AB18)&gt;SUM(IF(ISREF(INDIRECT("MonitoringWeek1!AB18")),INDIRECT("MonitoringWeek1!AB18"),0),IF(ISREF(INDIRECT("MonitoringWeek2!AB18")),INDIRECT("MonitoringWeek2!AB18"),0),IF(ISREF(INDIRECT("MonitoringWeek3!AB18")),INDIRECT("MonitoringWeek3!AB18"),0))),IF(ISREF(INDIRECT("MonitoringWeek2!AB18")),(SUM(Week1!AB18,Week2!AB18)&gt;SUM(IF(ISREF(INDIRECT("MonitoringWeek1!AB18")),INDIRECT("MonitoringWeek1!AB18"),0),IF(ISREF(INDIRECT("MonitoringWeek2!AB18")),INDIRECT("MonitoringWeek2!AB18"),0))),IF(ISREF(INDIRECT("MonitoringWeek1!AB18")),(SUM(Week1!AB18)&gt;SUM(IF(ISREF(INDIRECT("MonitoringWeek1!AB18")),INDIRECT("MonitoringWeek1!AB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AC18</xm:sqref>
        </x14:conditionalFormatting>
        <x14:conditionalFormatting xmlns:xm="http://schemas.microsoft.com/office/excel/2006/main">
          <x14:cfRule id="{00000000-000E-0000-0E00-0000EA000000}" priority="234" type="expression">
            <xm:f>IF(ISREF(INDIRECT("MonitoringWeek3!AB18")),(SUM(Week1!AB18,Week2!AB18,Week3!AB18)&lt;SUM(IF(ISREF(INDIRECT("MonitoringWeek1!AB18")),INDIRECT("MonitoringWeek1!AB18"),0),IF(ISREF(INDIRECT("MonitoringWeek2!AB18")),INDIRECT("MonitoringWeek2!AB18"),0),IF(ISREF(INDIRECT("MonitoringWeek3!AB18")),INDIRECT("MonitoringWeek3!AB18"),0))),IF(ISREF(INDIRECT("MonitoringWeek2!AB18")),(SUM(Week1!AB18,Week2!AB18)&lt;SUM(IF(ISREF(INDIRECT("MonitoringWeek1!AB18")),INDIRECT("MonitoringWeek1!AB18"),0),IF(ISREF(INDIRECT("MonitoringWeek2!AB18")),INDIRECT("MonitoringWeek2!AB18"),0))),IF(ISREF(INDIRECT("MonitoringWeek1!AB18")),(SUM(Week1!AB18)&lt;SUM(IF(ISREF(INDIRECT("MonitoringWeek1!AB18")),INDIRECT("MonitoringWeek1!AB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AC18</xm:sqref>
        </x14:conditionalFormatting>
        <x14:conditionalFormatting xmlns:xm="http://schemas.microsoft.com/office/excel/2006/main">
          <x14:cfRule id="{00000000-000E-0000-0E00-0000EF000000}" priority="239" type="expression">
            <xm:f>IF(ISREF(INDIRECT("MonitoringWeek3!AD18")),(SUM(Week1!AD18,Week2!AD18,Week3!AD18)&gt;SUM(IF(ISREF(INDIRECT("MonitoringWeek1!AD18")),INDIRECT("MonitoringWeek1!AD18"),0),IF(ISREF(INDIRECT("MonitoringWeek2!AD18")),INDIRECT("MonitoringWeek2!AD18"),0),IF(ISREF(INDIRECT("MonitoringWeek3!AD18")),INDIRECT("MonitoringWeek3!AD18"),0))),IF(ISREF(INDIRECT("MonitoringWeek2!AD18")),(SUM(Week1!AD18,Week2!AD18)&gt;SUM(IF(ISREF(INDIRECT("MonitoringWeek1!AD18")),INDIRECT("MonitoringWeek1!AD18"),0),IF(ISREF(INDIRECT("MonitoringWeek2!AD18")),INDIRECT("MonitoringWeek2!AD18"),0))),IF(ISREF(INDIRECT("MonitoringWeek1!AD18")),(SUM(Week1!AD18)&gt;SUM(IF(ISREF(INDIRECT("MonitoringWeek1!AD18")),INDIRECT("MonitoringWeek1!AD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AE18</xm:sqref>
        </x14:conditionalFormatting>
        <x14:conditionalFormatting xmlns:xm="http://schemas.microsoft.com/office/excel/2006/main">
          <x14:cfRule id="{00000000-000E-0000-0E00-0000F0000000}" priority="240" type="expression">
            <xm:f>IF(ISREF(INDIRECT("MonitoringWeek3!AD18")),(SUM(Week1!AD18,Week2!AD18,Week3!AD18)&lt;SUM(IF(ISREF(INDIRECT("MonitoringWeek1!AD18")),INDIRECT("MonitoringWeek1!AD18"),0),IF(ISREF(INDIRECT("MonitoringWeek2!AD18")),INDIRECT("MonitoringWeek2!AD18"),0),IF(ISREF(INDIRECT("MonitoringWeek3!AD18")),INDIRECT("MonitoringWeek3!AD18"),0))),IF(ISREF(INDIRECT("MonitoringWeek2!AD18")),(SUM(Week1!AD18,Week2!AD18)&lt;SUM(IF(ISREF(INDIRECT("MonitoringWeek1!AD18")),INDIRECT("MonitoringWeek1!AD18"),0),IF(ISREF(INDIRECT("MonitoringWeek2!AD18")),INDIRECT("MonitoringWeek2!AD18"),0))),IF(ISREF(INDIRECT("MonitoringWeek1!AD18")),(SUM(Week1!AD18)&lt;SUM(IF(ISREF(INDIRECT("MonitoringWeek1!AD18")),INDIRECT("MonitoringWeek1!AD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AE18</xm:sqref>
        </x14:conditionalFormatting>
        <x14:conditionalFormatting xmlns:xm="http://schemas.microsoft.com/office/excel/2006/main">
          <x14:cfRule id="{00000000-000E-0000-0E00-0000F5000000}" priority="245" type="expression">
            <xm:f>IF(ISREF(INDIRECT("MonitoringWeek3!AF18")),(SUM(Week1!AF18,Week2!AF18,Week3!AF18)&gt;SUM(IF(ISREF(INDIRECT("MonitoringWeek1!AF18")),INDIRECT("MonitoringWeek1!AF18"),0),IF(ISREF(INDIRECT("MonitoringWeek2!AF18")),INDIRECT("MonitoringWeek2!AF18"),0),IF(ISREF(INDIRECT("MonitoringWeek3!AF18")),INDIRECT("MonitoringWeek3!AF18"),0))),IF(ISREF(INDIRECT("MonitoringWeek2!AF18")),(SUM(Week1!AF18,Week2!AF18)&gt;SUM(IF(ISREF(INDIRECT("MonitoringWeek1!AF18")),INDIRECT("MonitoringWeek1!AF18"),0),IF(ISREF(INDIRECT("MonitoringWeek2!AF18")),INDIRECT("MonitoringWeek2!AF18"),0))),IF(ISREF(INDIRECT("MonitoringWeek1!AF18")),(SUM(Week1!AF18)&gt;SUM(IF(ISREF(INDIRECT("MonitoringWeek1!AF18")),INDIRECT("MonitoringWeek1!AF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AG18</xm:sqref>
        </x14:conditionalFormatting>
        <x14:conditionalFormatting xmlns:xm="http://schemas.microsoft.com/office/excel/2006/main">
          <x14:cfRule id="{00000000-000E-0000-0E00-0000F6000000}" priority="246" type="expression">
            <xm:f>IF(ISREF(INDIRECT("MonitoringWeek3!AF18")),(SUM(Week1!AF18,Week2!AF18,Week3!AF18)&lt;SUM(IF(ISREF(INDIRECT("MonitoringWeek1!AF18")),INDIRECT("MonitoringWeek1!AF18"),0),IF(ISREF(INDIRECT("MonitoringWeek2!AF18")),INDIRECT("MonitoringWeek2!AF18"),0),IF(ISREF(INDIRECT("MonitoringWeek3!AF18")),INDIRECT("MonitoringWeek3!AF18"),0))),IF(ISREF(INDIRECT("MonitoringWeek2!AF18")),(SUM(Week1!AF18,Week2!AF18)&lt;SUM(IF(ISREF(INDIRECT("MonitoringWeek1!AF18")),INDIRECT("MonitoringWeek1!AF18"),0),IF(ISREF(INDIRECT("MonitoringWeek2!AF18")),INDIRECT("MonitoringWeek2!AF18"),0))),IF(ISREF(INDIRECT("MonitoringWeek1!AF18")),(SUM(Week1!AF18)&lt;SUM(IF(ISREF(INDIRECT("MonitoringWeek1!AF18")),INDIRECT("MonitoringWeek1!AF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AG18</xm:sqref>
        </x14:conditionalFormatting>
        <x14:conditionalFormatting xmlns:xm="http://schemas.microsoft.com/office/excel/2006/main">
          <x14:cfRule id="{00000000-000E-0000-0E00-0000FB000000}" priority="251" type="expression">
            <xm:f>IF(ISREF(INDIRECT("MonitoringWeek3!AH18")),(SUM(Week1!AH18,Week2!AH18,Week3!AH18)&gt;SUM(IF(ISREF(INDIRECT("MonitoringWeek1!AH18")),INDIRECT("MonitoringWeek1!AH18"),0),IF(ISREF(INDIRECT("MonitoringWeek2!AH18")),INDIRECT("MonitoringWeek2!AH18"),0),IF(ISREF(INDIRECT("MonitoringWeek3!AH18")),INDIRECT("MonitoringWeek3!AH18"),0))),IF(ISREF(INDIRECT("MonitoringWeek2!AH18")),(SUM(Week1!AH18,Week2!AH18)&gt;SUM(IF(ISREF(INDIRECT("MonitoringWeek1!AH18")),INDIRECT("MonitoringWeek1!AH18"),0),IF(ISREF(INDIRECT("MonitoringWeek2!AH18")),INDIRECT("MonitoringWeek2!AH18"),0))),IF(ISREF(INDIRECT("MonitoringWeek1!AH18")),(SUM(Week1!AH18)&gt;SUM(IF(ISREF(INDIRECT("MonitoringWeek1!AH18")),INDIRECT("MonitoringWeek1!AH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AI18</xm:sqref>
        </x14:conditionalFormatting>
        <x14:conditionalFormatting xmlns:xm="http://schemas.microsoft.com/office/excel/2006/main">
          <x14:cfRule id="{00000000-000E-0000-0E00-0000FC000000}" priority="252" type="expression">
            <xm:f>IF(ISREF(INDIRECT("MonitoringWeek3!AH18")),(SUM(Week1!AH18,Week2!AH18,Week3!AH18)&lt;SUM(IF(ISREF(INDIRECT("MonitoringWeek1!AH18")),INDIRECT("MonitoringWeek1!AH18"),0),IF(ISREF(INDIRECT("MonitoringWeek2!AH18")),INDIRECT("MonitoringWeek2!AH18"),0),IF(ISREF(INDIRECT("MonitoringWeek3!AH18")),INDIRECT("MonitoringWeek3!AH18"),0))),IF(ISREF(INDIRECT("MonitoringWeek2!AH18")),(SUM(Week1!AH18,Week2!AH18)&lt;SUM(IF(ISREF(INDIRECT("MonitoringWeek1!AH18")),INDIRECT("MonitoringWeek1!AH18"),0),IF(ISREF(INDIRECT("MonitoringWeek2!AH18")),INDIRECT("MonitoringWeek2!AH18"),0))),IF(ISREF(INDIRECT("MonitoringWeek1!AH18")),(SUM(Week1!AH18)&lt;SUM(IF(ISREF(INDIRECT("MonitoringWeek1!AH18")),INDIRECT("MonitoringWeek1!AH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AI18</xm:sqref>
        </x14:conditionalFormatting>
        <x14:conditionalFormatting xmlns:xm="http://schemas.microsoft.com/office/excel/2006/main">
          <x14:cfRule id="{00000000-000E-0000-0E00-000001010000}" priority="257" type="expression">
            <xm:f>IF(ISREF(INDIRECT("MonitoringWeek3!AJ18")),(SUM(Week1!AJ18,Week2!AJ18,Week3!AJ18)&gt;SUM(IF(ISREF(INDIRECT("MonitoringWeek1!AJ18")),INDIRECT("MonitoringWeek1!AJ18"),0),IF(ISREF(INDIRECT("MonitoringWeek2!AJ18")),INDIRECT("MonitoringWeek2!AJ18"),0),IF(ISREF(INDIRECT("MonitoringWeek3!AJ18")),INDIRECT("MonitoringWeek3!AJ18"),0))),IF(ISREF(INDIRECT("MonitoringWeek2!AJ18")),(SUM(Week1!AJ18,Week2!AJ18)&gt;SUM(IF(ISREF(INDIRECT("MonitoringWeek1!AJ18")),INDIRECT("MonitoringWeek1!AJ18"),0),IF(ISREF(INDIRECT("MonitoringWeek2!AJ18")),INDIRECT("MonitoringWeek2!AJ18"),0))),IF(ISREF(INDIRECT("MonitoringWeek1!AJ18")),(SUM(Week1!AJ18)&gt;SUM(IF(ISREF(INDIRECT("MonitoringWeek1!AJ18")),INDIRECT("MonitoringWeek1!AJ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AK18</xm:sqref>
        </x14:conditionalFormatting>
        <x14:conditionalFormatting xmlns:xm="http://schemas.microsoft.com/office/excel/2006/main">
          <x14:cfRule id="{00000000-000E-0000-0E00-000002010000}" priority="258" type="expression">
            <xm:f>IF(ISREF(INDIRECT("MonitoringWeek3!AJ18")),(SUM(Week1!AJ18,Week2!AJ18,Week3!AJ18)&lt;SUM(IF(ISREF(INDIRECT("MonitoringWeek1!AJ18")),INDIRECT("MonitoringWeek1!AJ18"),0),IF(ISREF(INDIRECT("MonitoringWeek2!AJ18")),INDIRECT("MonitoringWeek2!AJ18"),0),IF(ISREF(INDIRECT("MonitoringWeek3!AJ18")),INDIRECT("MonitoringWeek3!AJ18"),0))),IF(ISREF(INDIRECT("MonitoringWeek2!AJ18")),(SUM(Week1!AJ18,Week2!AJ18)&lt;SUM(IF(ISREF(INDIRECT("MonitoringWeek1!AJ18")),INDIRECT("MonitoringWeek1!AJ18"),0),IF(ISREF(INDIRECT("MonitoringWeek2!AJ18")),INDIRECT("MonitoringWeek2!AJ18"),0))),IF(ISREF(INDIRECT("MonitoringWeek1!AJ18")),(SUM(Week1!AJ18)&lt;SUM(IF(ISREF(INDIRECT("MonitoringWeek1!AJ18")),INDIRECT("MonitoringWeek1!AJ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AK18</xm:sqref>
        </x14:conditionalFormatting>
        <x14:conditionalFormatting xmlns:xm="http://schemas.microsoft.com/office/excel/2006/main">
          <x14:cfRule id="{00000000-000E-0000-0E00-000007010000}" priority="263" type="expression">
            <xm:f>IF(ISREF(INDIRECT("MonitoringWeek3!AL18")),(SUM(Week1!AL18,Week2!AL18,Week3!AL18)&gt;SUM(IF(ISREF(INDIRECT("MonitoringWeek1!AL18")),INDIRECT("MonitoringWeek1!AL18"),0),IF(ISREF(INDIRECT("MonitoringWeek2!AL18")),INDIRECT("MonitoringWeek2!AL18"),0),IF(ISREF(INDIRECT("MonitoringWeek3!AL18")),INDIRECT("MonitoringWeek3!AL18"),0))),IF(ISREF(INDIRECT("MonitoringWeek2!AL18")),(SUM(Week1!AL18,Week2!AL18)&gt;SUM(IF(ISREF(INDIRECT("MonitoringWeek1!AL18")),INDIRECT("MonitoringWeek1!AL18"),0),IF(ISREF(INDIRECT("MonitoringWeek2!AL18")),INDIRECT("MonitoringWeek2!AL18"),0))),IF(ISREF(INDIRECT("MonitoringWeek1!AL18")),(SUM(Week1!AL18)&gt;SUM(IF(ISREF(INDIRECT("MonitoringWeek1!AL18")),INDIRECT("MonitoringWeek1!AL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AM18</xm:sqref>
        </x14:conditionalFormatting>
        <x14:conditionalFormatting xmlns:xm="http://schemas.microsoft.com/office/excel/2006/main">
          <x14:cfRule id="{00000000-000E-0000-0E00-000008010000}" priority="264" type="expression">
            <xm:f>IF(ISREF(INDIRECT("MonitoringWeek3!AL18")),(SUM(Week1!AL18,Week2!AL18,Week3!AL18)&lt;SUM(IF(ISREF(INDIRECT("MonitoringWeek1!AL18")),INDIRECT("MonitoringWeek1!AL18"),0),IF(ISREF(INDIRECT("MonitoringWeek2!AL18")),INDIRECT("MonitoringWeek2!AL18"),0),IF(ISREF(INDIRECT("MonitoringWeek3!AL18")),INDIRECT("MonitoringWeek3!AL18"),0))),IF(ISREF(INDIRECT("MonitoringWeek2!AL18")),(SUM(Week1!AL18,Week2!AL18)&lt;SUM(IF(ISREF(INDIRECT("MonitoringWeek1!AL18")),INDIRECT("MonitoringWeek1!AL18"),0),IF(ISREF(INDIRECT("MonitoringWeek2!AL18")),INDIRECT("MonitoringWeek2!AL18"),0))),IF(ISREF(INDIRECT("MonitoringWeek1!AL18")),(SUM(Week1!AL18)&lt;SUM(IF(ISREF(INDIRECT("MonitoringWeek1!AL18")),INDIRECT("MonitoringWeek1!AL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AM18</xm:sqref>
        </x14:conditionalFormatting>
        <x14:conditionalFormatting xmlns:xm="http://schemas.microsoft.com/office/excel/2006/main">
          <x14:cfRule id="{00000000-000E-0000-0E00-00000D010000}" priority="269" type="expression">
            <xm:f>IF(ISREF(INDIRECT("MonitoringWeek3!AN18")),(SUM(Week1!AN18,Week2!AN18,Week3!AN18)&gt;SUM(IF(ISREF(INDIRECT("MonitoringWeek1!AN18")),INDIRECT("MonitoringWeek1!AN18"),0),IF(ISREF(INDIRECT("MonitoringWeek2!AN18")),INDIRECT("MonitoringWeek2!AN18"),0),IF(ISREF(INDIRECT("MonitoringWeek3!AN18")),INDIRECT("MonitoringWeek3!AN18"),0))),IF(ISREF(INDIRECT("MonitoringWeek2!AN18")),(SUM(Week1!AN18,Week2!AN18)&gt;SUM(IF(ISREF(INDIRECT("MonitoringWeek1!AN18")),INDIRECT("MonitoringWeek1!AN18"),0),IF(ISREF(INDIRECT("MonitoringWeek2!AN18")),INDIRECT("MonitoringWeek2!AN18"),0))),IF(ISREF(INDIRECT("MonitoringWeek1!AN18")),(SUM(Week1!AN18)&gt;SUM(IF(ISREF(INDIRECT("MonitoringWeek1!AN18")),INDIRECT("MonitoringWeek1!AN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AO18</xm:sqref>
        </x14:conditionalFormatting>
        <x14:conditionalFormatting xmlns:xm="http://schemas.microsoft.com/office/excel/2006/main">
          <x14:cfRule id="{00000000-000E-0000-0E00-00000E010000}" priority="270" type="expression">
            <xm:f>IF(ISREF(INDIRECT("MonitoringWeek3!AN18")),(SUM(Week1!AN18,Week2!AN18,Week3!AN18)&lt;SUM(IF(ISREF(INDIRECT("MonitoringWeek1!AN18")),INDIRECT("MonitoringWeek1!AN18"),0),IF(ISREF(INDIRECT("MonitoringWeek2!AN18")),INDIRECT("MonitoringWeek2!AN18"),0),IF(ISREF(INDIRECT("MonitoringWeek3!AN18")),INDIRECT("MonitoringWeek3!AN18"),0))),IF(ISREF(INDIRECT("MonitoringWeek2!AN18")),(SUM(Week1!AN18,Week2!AN18)&lt;SUM(IF(ISREF(INDIRECT("MonitoringWeek1!AN18")),INDIRECT("MonitoringWeek1!AN18"),0),IF(ISREF(INDIRECT("MonitoringWeek2!AN18")),INDIRECT("MonitoringWeek2!AN18"),0))),IF(ISREF(INDIRECT("MonitoringWeek1!AN18")),(SUM(Week1!AN18)&lt;SUM(IF(ISREF(INDIRECT("MonitoringWeek1!AN18")),INDIRECT("MonitoringWeek1!AN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AO18</xm:sqref>
        </x14:conditionalFormatting>
        <x14:conditionalFormatting xmlns:xm="http://schemas.microsoft.com/office/excel/2006/main">
          <x14:cfRule id="{00000000-000E-0000-0E00-000013010000}" priority="275" type="expression">
            <xm:f>IF(ISREF(INDIRECT("MonitoringWeek3!AP18")),(SUM(Week1!AP18,Week2!AP18,Week3!AP18)&gt;SUM(IF(ISREF(INDIRECT("MonitoringWeek1!AP18")),INDIRECT("MonitoringWeek1!AP18"),0),IF(ISREF(INDIRECT("MonitoringWeek2!AP18")),INDIRECT("MonitoringWeek2!AP18"),0),IF(ISREF(INDIRECT("MonitoringWeek3!AP18")),INDIRECT("MonitoringWeek3!AP18"),0))),IF(ISREF(INDIRECT("MonitoringWeek2!AP18")),(SUM(Week1!AP18,Week2!AP18)&gt;SUM(IF(ISREF(INDIRECT("MonitoringWeek1!AP18")),INDIRECT("MonitoringWeek1!AP18"),0),IF(ISREF(INDIRECT("MonitoringWeek2!AP18")),INDIRECT("MonitoringWeek2!AP18"),0))),IF(ISREF(INDIRECT("MonitoringWeek1!AP18")),(SUM(Week1!AP18)&gt;SUM(IF(ISREF(INDIRECT("MonitoringWeek1!AP18")),INDIRECT("MonitoringWeek1!AP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AQ18</xm:sqref>
        </x14:conditionalFormatting>
        <x14:conditionalFormatting xmlns:xm="http://schemas.microsoft.com/office/excel/2006/main">
          <x14:cfRule id="{00000000-000E-0000-0E00-000014010000}" priority="276" type="expression">
            <xm:f>IF(ISREF(INDIRECT("MonitoringWeek3!AP18")),(SUM(Week1!AP18,Week2!AP18,Week3!AP18)&lt;SUM(IF(ISREF(INDIRECT("MonitoringWeek1!AP18")),INDIRECT("MonitoringWeek1!AP18"),0),IF(ISREF(INDIRECT("MonitoringWeek2!AP18")),INDIRECT("MonitoringWeek2!AP18"),0),IF(ISREF(INDIRECT("MonitoringWeek3!AP18")),INDIRECT("MonitoringWeek3!AP18"),0))),IF(ISREF(INDIRECT("MonitoringWeek2!AP18")),(SUM(Week1!AP18,Week2!AP18)&lt;SUM(IF(ISREF(INDIRECT("MonitoringWeek1!AP18")),INDIRECT("MonitoringWeek1!AP18"),0),IF(ISREF(INDIRECT("MonitoringWeek2!AP18")),INDIRECT("MonitoringWeek2!AP18"),0))),IF(ISREF(INDIRECT("MonitoringWeek1!AP18")),(SUM(Week1!AP18)&lt;SUM(IF(ISREF(INDIRECT("MonitoringWeek1!AP18")),INDIRECT("MonitoringWeek1!AP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AQ18</xm:sqref>
        </x14:conditionalFormatting>
        <x14:conditionalFormatting xmlns:xm="http://schemas.microsoft.com/office/excel/2006/main">
          <x14:cfRule id="{00000000-000E-0000-0E00-000019010000}" priority="281" type="expression">
            <xm:f>IF(ISREF(INDIRECT("MonitoringWeek3!AR18")),(SUM(Week1!AR18,Week2!AR18,Week3!AR18)&gt;SUM(IF(ISREF(INDIRECT("MonitoringWeek1!AR18")),INDIRECT("MonitoringWeek1!AR18"),0),IF(ISREF(INDIRECT("MonitoringWeek2!AR18")),INDIRECT("MonitoringWeek2!AR18"),0),IF(ISREF(INDIRECT("MonitoringWeek3!AR18")),INDIRECT("MonitoringWeek3!AR18"),0))),IF(ISREF(INDIRECT("MonitoringWeek2!AR18")),(SUM(Week1!AR18,Week2!AR18)&gt;SUM(IF(ISREF(INDIRECT("MonitoringWeek1!AR18")),INDIRECT("MonitoringWeek1!AR18"),0),IF(ISREF(INDIRECT("MonitoringWeek2!AR18")),INDIRECT("MonitoringWeek2!AR18"),0))),IF(ISREF(INDIRECT("MonitoringWeek1!AR18")),(SUM(Week1!AR18)&gt;SUM(IF(ISREF(INDIRECT("MonitoringWeek1!AR18")),INDIRECT("MonitoringWeek1!AR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AS18</xm:sqref>
        </x14:conditionalFormatting>
        <x14:conditionalFormatting xmlns:xm="http://schemas.microsoft.com/office/excel/2006/main">
          <x14:cfRule id="{00000000-000E-0000-0E00-00001A010000}" priority="282" type="expression">
            <xm:f>IF(ISREF(INDIRECT("MonitoringWeek3!AR18")),(SUM(Week1!AR18,Week2!AR18,Week3!AR18)&lt;SUM(IF(ISREF(INDIRECT("MonitoringWeek1!AR18")),INDIRECT("MonitoringWeek1!AR18"),0),IF(ISREF(INDIRECT("MonitoringWeek2!AR18")),INDIRECT("MonitoringWeek2!AR18"),0),IF(ISREF(INDIRECT("MonitoringWeek3!AR18")),INDIRECT("MonitoringWeek3!AR18"),0))),IF(ISREF(INDIRECT("MonitoringWeek2!AR18")),(SUM(Week1!AR18,Week2!AR18)&lt;SUM(IF(ISREF(INDIRECT("MonitoringWeek1!AR18")),INDIRECT("MonitoringWeek1!AR18"),0),IF(ISREF(INDIRECT("MonitoringWeek2!AR18")),INDIRECT("MonitoringWeek2!AR18"),0))),IF(ISREF(INDIRECT("MonitoringWeek1!AR18")),(SUM(Week1!AR18)&lt;SUM(IF(ISREF(INDIRECT("MonitoringWeek1!AR18")),INDIRECT("MonitoringWeek1!AR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AS18</xm:sqref>
        </x14:conditionalFormatting>
        <x14:conditionalFormatting xmlns:xm="http://schemas.microsoft.com/office/excel/2006/main">
          <x14:cfRule id="{00000000-000E-0000-0E00-00001F010000}" priority="287" type="expression">
            <xm:f>IF(ISREF(INDIRECT("MonitoringWeek3!AT18")),(SUM(Week1!AT18,Week2!AT18,Week3!AT18)&gt;SUM(IF(ISREF(INDIRECT("MonitoringWeek1!AT18")),INDIRECT("MonitoringWeek1!AT18"),0),IF(ISREF(INDIRECT("MonitoringWeek2!AT18")),INDIRECT("MonitoringWeek2!AT18"),0),IF(ISREF(INDIRECT("MonitoringWeek3!AT18")),INDIRECT("MonitoringWeek3!AT18"),0))),IF(ISREF(INDIRECT("MonitoringWeek2!AT18")),(SUM(Week1!AT18,Week2!AT18)&gt;SUM(IF(ISREF(INDIRECT("MonitoringWeek1!AT18")),INDIRECT("MonitoringWeek1!AT18"),0),IF(ISREF(INDIRECT("MonitoringWeek2!AT18")),INDIRECT("MonitoringWeek2!AT18"),0))),IF(ISREF(INDIRECT("MonitoringWeek1!AT18")),(SUM(Week1!AT18)&gt;SUM(IF(ISREF(INDIRECT("MonitoringWeek1!AT18")),INDIRECT("MonitoringWeek1!AT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AU18</xm:sqref>
        </x14:conditionalFormatting>
        <x14:conditionalFormatting xmlns:xm="http://schemas.microsoft.com/office/excel/2006/main">
          <x14:cfRule id="{00000000-000E-0000-0E00-000020010000}" priority="288" type="expression">
            <xm:f>IF(ISREF(INDIRECT("MonitoringWeek3!AT18")),(SUM(Week1!AT18,Week2!AT18,Week3!AT18)&lt;SUM(IF(ISREF(INDIRECT("MonitoringWeek1!AT18")),INDIRECT("MonitoringWeek1!AT18"),0),IF(ISREF(INDIRECT("MonitoringWeek2!AT18")),INDIRECT("MonitoringWeek2!AT18"),0),IF(ISREF(INDIRECT("MonitoringWeek3!AT18")),INDIRECT("MonitoringWeek3!AT18"),0))),IF(ISREF(INDIRECT("MonitoringWeek2!AT18")),(SUM(Week1!AT18,Week2!AT18)&lt;SUM(IF(ISREF(INDIRECT("MonitoringWeek1!AT18")),INDIRECT("MonitoringWeek1!AT18"),0),IF(ISREF(INDIRECT("MonitoringWeek2!AT18")),INDIRECT("MonitoringWeek2!AT18"),0))),IF(ISREF(INDIRECT("MonitoringWeek1!AT18")),(SUM(Week1!AT18)&lt;SUM(IF(ISREF(INDIRECT("MonitoringWeek1!AT18")),INDIRECT("MonitoringWeek1!AT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AU18</xm:sqref>
        </x14:conditionalFormatting>
        <x14:conditionalFormatting xmlns:xm="http://schemas.microsoft.com/office/excel/2006/main">
          <x14:cfRule id="{00000000-000E-0000-0E00-000025010000}" priority="293" type="expression">
            <xm:f>IF(ISREF(INDIRECT("MonitoringWeek3!AV18")),(SUM(Week1!AV18,Week2!AV18,Week3!AV18)&gt;SUM(IF(ISREF(INDIRECT("MonitoringWeek1!AV18")),INDIRECT("MonitoringWeek1!AV18"),0),IF(ISREF(INDIRECT("MonitoringWeek2!AV18")),INDIRECT("MonitoringWeek2!AV18"),0),IF(ISREF(INDIRECT("MonitoringWeek3!AV18")),INDIRECT("MonitoringWeek3!AV18"),0))),IF(ISREF(INDIRECT("MonitoringWeek2!AV18")),(SUM(Week1!AV18,Week2!AV18)&gt;SUM(IF(ISREF(INDIRECT("MonitoringWeek1!AV18")),INDIRECT("MonitoringWeek1!AV18"),0),IF(ISREF(INDIRECT("MonitoringWeek2!AV18")),INDIRECT("MonitoringWeek2!AV18"),0))),IF(ISREF(INDIRECT("MonitoringWeek1!AV18")),(SUM(Week1!AV18)&gt;SUM(IF(ISREF(INDIRECT("MonitoringWeek1!AV18")),INDIRECT("MonitoringWeek1!AV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AW18</xm:sqref>
        </x14:conditionalFormatting>
        <x14:conditionalFormatting xmlns:xm="http://schemas.microsoft.com/office/excel/2006/main">
          <x14:cfRule id="{00000000-000E-0000-0E00-000026010000}" priority="294" type="expression">
            <xm:f>IF(ISREF(INDIRECT("MonitoringWeek3!AV18")),(SUM(Week1!AV18,Week2!AV18,Week3!AV18)&lt;SUM(IF(ISREF(INDIRECT("MonitoringWeek1!AV18")),INDIRECT("MonitoringWeek1!AV18"),0),IF(ISREF(INDIRECT("MonitoringWeek2!AV18")),INDIRECT("MonitoringWeek2!AV18"),0),IF(ISREF(INDIRECT("MonitoringWeek3!AV18")),INDIRECT("MonitoringWeek3!AV18"),0))),IF(ISREF(INDIRECT("MonitoringWeek2!AV18")),(SUM(Week1!AV18,Week2!AV18)&lt;SUM(IF(ISREF(INDIRECT("MonitoringWeek1!AV18")),INDIRECT("MonitoringWeek1!AV18"),0),IF(ISREF(INDIRECT("MonitoringWeek2!AV18")),INDIRECT("MonitoringWeek2!AV18"),0))),IF(ISREF(INDIRECT("MonitoringWeek1!AV18")),(SUM(Week1!AV18)&lt;SUM(IF(ISREF(INDIRECT("MonitoringWeek1!AV18")),INDIRECT("MonitoringWeek1!AV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AW18</xm:sqref>
        </x14:conditionalFormatting>
        <x14:conditionalFormatting xmlns:xm="http://schemas.microsoft.com/office/excel/2006/main">
          <x14:cfRule id="{00000000-000E-0000-0E00-00002B010000}" priority="299" type="expression">
            <xm:f>IF(ISREF(INDIRECT("MonitoringWeek3!AX18")),(SUM(Week1!AX18,Week2!AX18,Week3!AX18)&gt;SUM(IF(ISREF(INDIRECT("MonitoringWeek1!AX18")),INDIRECT("MonitoringWeek1!AX18"),0),IF(ISREF(INDIRECT("MonitoringWeek2!AX18")),INDIRECT("MonitoringWeek2!AX18"),0),IF(ISREF(INDIRECT("MonitoringWeek3!AX18")),INDIRECT("MonitoringWeek3!AX18"),0))),IF(ISREF(INDIRECT("MonitoringWeek2!AX18")),(SUM(Week1!AX18,Week2!AX18)&gt;SUM(IF(ISREF(INDIRECT("MonitoringWeek1!AX18")),INDIRECT("MonitoringWeek1!AX18"),0),IF(ISREF(INDIRECT("MonitoringWeek2!AX18")),INDIRECT("MonitoringWeek2!AX18"),0))),IF(ISREF(INDIRECT("MonitoringWeek1!AX18")),(SUM(Week1!AX18)&gt;SUM(IF(ISREF(INDIRECT("MonitoringWeek1!AX18")),INDIRECT("MonitoringWeek1!AX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AY18</xm:sqref>
        </x14:conditionalFormatting>
        <x14:conditionalFormatting xmlns:xm="http://schemas.microsoft.com/office/excel/2006/main">
          <x14:cfRule id="{00000000-000E-0000-0E00-00002C010000}" priority="300" type="expression">
            <xm:f>IF(ISREF(INDIRECT("MonitoringWeek3!AX18")),(SUM(Week1!AX18,Week2!AX18,Week3!AX18)&lt;SUM(IF(ISREF(INDIRECT("MonitoringWeek1!AX18")),INDIRECT("MonitoringWeek1!AX18"),0),IF(ISREF(INDIRECT("MonitoringWeek2!AX18")),INDIRECT("MonitoringWeek2!AX18"),0),IF(ISREF(INDIRECT("MonitoringWeek3!AX18")),INDIRECT("MonitoringWeek3!AX18"),0))),IF(ISREF(INDIRECT("MonitoringWeek2!AX18")),(SUM(Week1!AX18,Week2!AX18)&lt;SUM(IF(ISREF(INDIRECT("MonitoringWeek1!AX18")),INDIRECT("MonitoringWeek1!AX18"),0),IF(ISREF(INDIRECT("MonitoringWeek2!AX18")),INDIRECT("MonitoringWeek2!AX18"),0))),IF(ISREF(INDIRECT("MonitoringWeek1!AX18")),(SUM(Week1!AX18)&lt;SUM(IF(ISREF(INDIRECT("MonitoringWeek1!AX18")),INDIRECT("MonitoringWeek1!AX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AY18</xm:sqref>
        </x14:conditionalFormatting>
        <x14:conditionalFormatting xmlns:xm="http://schemas.microsoft.com/office/excel/2006/main">
          <x14:cfRule id="{00000000-000E-0000-0E00-000031010000}" priority="305" type="expression">
            <xm:f>IF(ISREF(INDIRECT("MonitoringWeek3!AZ18")),(SUM(Week1!AZ18,Week2!AZ18,Week3!AZ18)&gt;SUM(IF(ISREF(INDIRECT("MonitoringWeek1!AZ18")),INDIRECT("MonitoringWeek1!AZ18"),0),IF(ISREF(INDIRECT("MonitoringWeek2!AZ18")),INDIRECT("MonitoringWeek2!AZ18"),0),IF(ISREF(INDIRECT("MonitoringWeek3!AZ18")),INDIRECT("MonitoringWeek3!AZ18"),0))),IF(ISREF(INDIRECT("MonitoringWeek2!AZ18")),(SUM(Week1!AZ18,Week2!AZ18)&gt;SUM(IF(ISREF(INDIRECT("MonitoringWeek1!AZ18")),INDIRECT("MonitoringWeek1!AZ18"),0),IF(ISREF(INDIRECT("MonitoringWeek2!AZ18")),INDIRECT("MonitoringWeek2!AZ18"),0))),IF(ISREF(INDIRECT("MonitoringWeek1!AZ18")),(SUM(Week1!AZ18)&gt;SUM(IF(ISREF(INDIRECT("MonitoringWeek1!AZ18")),INDIRECT("MonitoringWeek1!AZ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BA18</xm:sqref>
        </x14:conditionalFormatting>
        <x14:conditionalFormatting xmlns:xm="http://schemas.microsoft.com/office/excel/2006/main">
          <x14:cfRule id="{00000000-000E-0000-0E00-000032010000}" priority="306" type="expression">
            <xm:f>IF(ISREF(INDIRECT("MonitoringWeek3!AZ18")),(SUM(Week1!AZ18,Week2!AZ18,Week3!AZ18)&lt;SUM(IF(ISREF(INDIRECT("MonitoringWeek1!AZ18")),INDIRECT("MonitoringWeek1!AZ18"),0),IF(ISREF(INDIRECT("MonitoringWeek2!AZ18")),INDIRECT("MonitoringWeek2!AZ18"),0),IF(ISREF(INDIRECT("MonitoringWeek3!AZ18")),INDIRECT("MonitoringWeek3!AZ18"),0))),IF(ISREF(INDIRECT("MonitoringWeek2!AZ18")),(SUM(Week1!AZ18,Week2!AZ18)&lt;SUM(IF(ISREF(INDIRECT("MonitoringWeek1!AZ18")),INDIRECT("MonitoringWeek1!AZ18"),0),IF(ISREF(INDIRECT("MonitoringWeek2!AZ18")),INDIRECT("MonitoringWeek2!AZ18"),0))),IF(ISREF(INDIRECT("MonitoringWeek1!AZ18")),(SUM(Week1!AZ18)&lt;SUM(IF(ISREF(INDIRECT("MonitoringWeek1!AZ18")),INDIRECT("MonitoringWeek1!AZ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BA18</xm:sqref>
        </x14:conditionalFormatting>
        <x14:conditionalFormatting xmlns:xm="http://schemas.microsoft.com/office/excel/2006/main">
          <x14:cfRule id="{00000000-000E-0000-0E00-000037010000}" priority="311" type="expression">
            <xm:f>IF(ISREF(INDIRECT("MonitoringWeek3!BB18")),(SUM(Week1!BB18,Week2!BB18,Week3!BB18)&gt;SUM(IF(ISREF(INDIRECT("MonitoringWeek1!BB18")),INDIRECT("MonitoringWeek1!BB18"),0),IF(ISREF(INDIRECT("MonitoringWeek2!BB18")),INDIRECT("MonitoringWeek2!BB18"),0),IF(ISREF(INDIRECT("MonitoringWeek3!BB18")),INDIRECT("MonitoringWeek3!BB18"),0))),IF(ISREF(INDIRECT("MonitoringWeek2!BB18")),(SUM(Week1!BB18,Week2!BB18)&gt;SUM(IF(ISREF(INDIRECT("MonitoringWeek1!BB18")),INDIRECT("MonitoringWeek1!BB18"),0),IF(ISREF(INDIRECT("MonitoringWeek2!BB18")),INDIRECT("MonitoringWeek2!BB18"),0))),IF(ISREF(INDIRECT("MonitoringWeek1!BB18")),(SUM(Week1!BB18)&gt;SUM(IF(ISREF(INDIRECT("MonitoringWeek1!BB18")),INDIRECT("MonitoringWeek1!BB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BC18</xm:sqref>
        </x14:conditionalFormatting>
        <x14:conditionalFormatting xmlns:xm="http://schemas.microsoft.com/office/excel/2006/main">
          <x14:cfRule id="{00000000-000E-0000-0E00-000038010000}" priority="312" type="expression">
            <xm:f>IF(ISREF(INDIRECT("MonitoringWeek3!BB18")),(SUM(Week1!BB18,Week2!BB18,Week3!BB18)&lt;SUM(IF(ISREF(INDIRECT("MonitoringWeek1!BB18")),INDIRECT("MonitoringWeek1!BB18"),0),IF(ISREF(INDIRECT("MonitoringWeek2!BB18")),INDIRECT("MonitoringWeek2!BB18"),0),IF(ISREF(INDIRECT("MonitoringWeek3!BB18")),INDIRECT("MonitoringWeek3!BB18"),0))),IF(ISREF(INDIRECT("MonitoringWeek2!BB18")),(SUM(Week1!BB18,Week2!BB18)&lt;SUM(IF(ISREF(INDIRECT("MonitoringWeek1!BB18")),INDIRECT("MonitoringWeek1!BB18"),0),IF(ISREF(INDIRECT("MonitoringWeek2!BB18")),INDIRECT("MonitoringWeek2!BB18"),0))),IF(ISREF(INDIRECT("MonitoringWeek1!BB18")),(SUM(Week1!BB18)&lt;SUM(IF(ISREF(INDIRECT("MonitoringWeek1!BB18")),INDIRECT("MonitoringWeek1!BB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BC18</xm:sqref>
        </x14:conditionalFormatting>
        <x14:conditionalFormatting xmlns:xm="http://schemas.microsoft.com/office/excel/2006/main">
          <x14:cfRule id="{00000000-000E-0000-0E00-00003D010000}" priority="317" type="expression">
            <xm:f>IF(ISREF(INDIRECT("MonitoringWeek3!BD18")),(SUM(Week1!BD18,Week2!BD18,Week3!BD18)&gt;SUM(IF(ISREF(INDIRECT("MonitoringWeek1!BD18")),INDIRECT("MonitoringWeek1!BD18"),0),IF(ISREF(INDIRECT("MonitoringWeek2!BD18")),INDIRECT("MonitoringWeek2!BD18"),0),IF(ISREF(INDIRECT("MonitoringWeek3!BD18")),INDIRECT("MonitoringWeek3!BD18"),0))),IF(ISREF(INDIRECT("MonitoringWeek2!BD18")),(SUM(Week1!BD18,Week2!BD18)&gt;SUM(IF(ISREF(INDIRECT("MonitoringWeek1!BD18")),INDIRECT("MonitoringWeek1!BD18"),0),IF(ISREF(INDIRECT("MonitoringWeek2!BD18")),INDIRECT("MonitoringWeek2!BD18"),0))),IF(ISREF(INDIRECT("MonitoringWeek1!BD18")),(SUM(Week1!BD18)&gt;SUM(IF(ISREF(INDIRECT("MonitoringWeek1!BD18")),INDIRECT("MonitoringWeek1!BD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BE18</xm:sqref>
        </x14:conditionalFormatting>
        <x14:conditionalFormatting xmlns:xm="http://schemas.microsoft.com/office/excel/2006/main">
          <x14:cfRule id="{00000000-000E-0000-0E00-00003E010000}" priority="318" type="expression">
            <xm:f>IF(ISREF(INDIRECT("MonitoringWeek3!BD18")),(SUM(Week1!BD18,Week2!BD18,Week3!BD18)&lt;SUM(IF(ISREF(INDIRECT("MonitoringWeek1!BD18")),INDIRECT("MonitoringWeek1!BD18"),0),IF(ISREF(INDIRECT("MonitoringWeek2!BD18")),INDIRECT("MonitoringWeek2!BD18"),0),IF(ISREF(INDIRECT("MonitoringWeek3!BD18")),INDIRECT("MonitoringWeek3!BD18"),0))),IF(ISREF(INDIRECT("MonitoringWeek2!BD18")),(SUM(Week1!BD18,Week2!BD18)&lt;SUM(IF(ISREF(INDIRECT("MonitoringWeek1!BD18")),INDIRECT("MonitoringWeek1!BD18"),0),IF(ISREF(INDIRECT("MonitoringWeek2!BD18")),INDIRECT("MonitoringWeek2!BD18"),0))),IF(ISREF(INDIRECT("MonitoringWeek1!BD18")),(SUM(Week1!BD18)&lt;SUM(IF(ISREF(INDIRECT("MonitoringWeek1!BD18")),INDIRECT("MonitoringWeek1!BD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BE18</xm:sqref>
        </x14:conditionalFormatting>
        <x14:conditionalFormatting xmlns:xm="http://schemas.microsoft.com/office/excel/2006/main">
          <x14:cfRule id="{00000000-000E-0000-0E00-000043010000}" priority="323" type="expression">
            <xm:f>IF(ISREF(INDIRECT("MonitoringWeek3!BF18")),(SUM(Week1!BF18,Week2!BF18,Week3!BF18)&gt;SUM(IF(ISREF(INDIRECT("MonitoringWeek1!BF18")),INDIRECT("MonitoringWeek1!BF18"),0),IF(ISREF(INDIRECT("MonitoringWeek2!BF18")),INDIRECT("MonitoringWeek2!BF18"),0),IF(ISREF(INDIRECT("MonitoringWeek3!BF18")),INDIRECT("MonitoringWeek3!BF18"),0))),IF(ISREF(INDIRECT("MonitoringWeek2!BF18")),(SUM(Week1!BF18,Week2!BF18)&gt;SUM(IF(ISREF(INDIRECT("MonitoringWeek1!BF18")),INDIRECT("MonitoringWeek1!BF18"),0),IF(ISREF(INDIRECT("MonitoringWeek2!BF18")),INDIRECT("MonitoringWeek2!BF18"),0))),IF(ISREF(INDIRECT("MonitoringWeek1!BF18")),(SUM(Week1!BF18)&gt;SUM(IF(ISREF(INDIRECT("MonitoringWeek1!BF18")),INDIRECT("MonitoringWeek1!BF18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BG18</xm:sqref>
        </x14:conditionalFormatting>
        <x14:conditionalFormatting xmlns:xm="http://schemas.microsoft.com/office/excel/2006/main">
          <x14:cfRule id="{00000000-000E-0000-0E00-000044010000}" priority="324" type="expression">
            <xm:f>IF(ISREF(INDIRECT("MonitoringWeek3!BF18")),(SUM(Week1!BF18,Week2!BF18,Week3!BF18)&lt;SUM(IF(ISREF(INDIRECT("MonitoringWeek1!BF18")),INDIRECT("MonitoringWeek1!BF18"),0),IF(ISREF(INDIRECT("MonitoringWeek2!BF18")),INDIRECT("MonitoringWeek2!BF18"),0),IF(ISREF(INDIRECT("MonitoringWeek3!BF18")),INDIRECT("MonitoringWeek3!BF18"),0))),IF(ISREF(INDIRECT("MonitoringWeek2!BF18")),(SUM(Week1!BF18,Week2!BF18)&lt;SUM(IF(ISREF(INDIRECT("MonitoringWeek1!BF18")),INDIRECT("MonitoringWeek1!BF18"),0),IF(ISREF(INDIRECT("MonitoringWeek2!BF18")),INDIRECT("MonitoringWeek2!BF18"),0))),IF(ISREF(INDIRECT("MonitoringWeek1!BF18")),(SUM(Week1!BF18)&lt;SUM(IF(ISREF(INDIRECT("MonitoringWeek1!BF18")),INDIRECT("MonitoringWeek1!BF18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BG18</xm:sqref>
        </x14:conditionalFormatting>
        <x14:conditionalFormatting xmlns:xm="http://schemas.microsoft.com/office/excel/2006/main">
          <x14:cfRule id="{00000000-000E-0000-0E00-000049010000}" priority="329" type="expression">
            <xm:f>IF(ISREF(INDIRECT("MonitoringWeek3!F19")),(SUM(Week1!F19,Week2!F19,Week3!F19)&gt;SUM(IF(ISREF(INDIRECT("MonitoringWeek1!F19")),INDIRECT("MonitoringWeek1!F19"),0),IF(ISREF(INDIRECT("MonitoringWeek2!F19")),INDIRECT("MonitoringWeek2!F19"),0),IF(ISREF(INDIRECT("MonitoringWeek3!F19")),INDIRECT("MonitoringWeek3!F19"),0))),IF(ISREF(INDIRECT("MonitoringWeek2!F19")),(SUM(Week1!F19,Week2!F19)&gt;SUM(IF(ISREF(INDIRECT("MonitoringWeek1!F19")),INDIRECT("MonitoringWeek1!F19"),0),IF(ISREF(INDIRECT("MonitoringWeek2!F19")),INDIRECT("MonitoringWeek2!F19"),0))),IF(ISREF(INDIRECT("MonitoringWeek1!F19")),(SUM(Week1!F19)&gt;SUM(IF(ISREF(INDIRECT("MonitoringWeek1!F19")),INDIRECT("MonitoringWeek1!F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id="{00000000-000E-0000-0E00-00004A010000}" priority="330" type="expression">
            <xm:f>IF(ISREF(INDIRECT("MonitoringWeek3!F19")),(SUM(Week1!F19,Week2!F19,Week3!F19)&lt;SUM(IF(ISREF(INDIRECT("MonitoringWeek1!F19")),INDIRECT("MonitoringWeek1!F19"),0),IF(ISREF(INDIRECT("MonitoringWeek2!F19")),INDIRECT("MonitoringWeek2!F19"),0),IF(ISREF(INDIRECT("MonitoringWeek3!F19")),INDIRECT("MonitoringWeek3!F19"),0))),IF(ISREF(INDIRECT("MonitoringWeek2!F19")),(SUM(Week1!F19,Week2!F19)&lt;SUM(IF(ISREF(INDIRECT("MonitoringWeek1!F19")),INDIRECT("MonitoringWeek1!F19"),0),IF(ISREF(INDIRECT("MonitoringWeek2!F19")),INDIRECT("MonitoringWeek2!F19"),0))),IF(ISREF(INDIRECT("MonitoringWeek1!F19")),(SUM(Week1!F19)&lt;SUM(IF(ISREF(INDIRECT("MonitoringWeek1!F19")),INDIRECT("MonitoringWeek1!F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id="{00000000-000E-0000-0E00-00004F010000}" priority="335" type="expression">
            <xm:f>IF(ISREF(INDIRECT("MonitoringWeek3!H19")),(SUM(Week1!H19,Week2!H19,Week3!H19)&gt;SUM(IF(ISREF(INDIRECT("MonitoringWeek1!H19")),INDIRECT("MonitoringWeek1!H19"),0),IF(ISREF(INDIRECT("MonitoringWeek2!H19")),INDIRECT("MonitoringWeek2!H19"),0),IF(ISREF(INDIRECT("MonitoringWeek3!H19")),INDIRECT("MonitoringWeek3!H19"),0))),IF(ISREF(INDIRECT("MonitoringWeek2!H19")),(SUM(Week1!H19,Week2!H19)&gt;SUM(IF(ISREF(INDIRECT("MonitoringWeek1!H19")),INDIRECT("MonitoringWeek1!H19"),0),IF(ISREF(INDIRECT("MonitoringWeek2!H19")),INDIRECT("MonitoringWeek2!H19"),0))),IF(ISREF(INDIRECT("MonitoringWeek1!H19")),(SUM(Week1!H19)&gt;SUM(IF(ISREF(INDIRECT("MonitoringWeek1!H19")),INDIRECT("MonitoringWeek1!H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I19</xm:sqref>
        </x14:conditionalFormatting>
        <x14:conditionalFormatting xmlns:xm="http://schemas.microsoft.com/office/excel/2006/main">
          <x14:cfRule id="{00000000-000E-0000-0E00-000050010000}" priority="336" type="expression">
            <xm:f>IF(ISREF(INDIRECT("MonitoringWeek3!H19")),(SUM(Week1!H19,Week2!H19,Week3!H19)&lt;SUM(IF(ISREF(INDIRECT("MonitoringWeek1!H19")),INDIRECT("MonitoringWeek1!H19"),0),IF(ISREF(INDIRECT("MonitoringWeek2!H19")),INDIRECT("MonitoringWeek2!H19"),0),IF(ISREF(INDIRECT("MonitoringWeek3!H19")),INDIRECT("MonitoringWeek3!H19"),0))),IF(ISREF(INDIRECT("MonitoringWeek2!H19")),(SUM(Week1!H19,Week2!H19)&lt;SUM(IF(ISREF(INDIRECT("MonitoringWeek1!H19")),INDIRECT("MonitoringWeek1!H19"),0),IF(ISREF(INDIRECT("MonitoringWeek2!H19")),INDIRECT("MonitoringWeek2!H19"),0))),IF(ISREF(INDIRECT("MonitoringWeek1!H19")),(SUM(Week1!H19)&lt;SUM(IF(ISREF(INDIRECT("MonitoringWeek1!H19")),INDIRECT("MonitoringWeek1!H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I19</xm:sqref>
        </x14:conditionalFormatting>
        <x14:conditionalFormatting xmlns:xm="http://schemas.microsoft.com/office/excel/2006/main">
          <x14:cfRule id="{00000000-000E-0000-0E00-000055010000}" priority="341" type="expression">
            <xm:f>IF(ISREF(INDIRECT("MonitoringWeek3!J19")),(SUM(Week1!J19,Week2!J19,Week3!J19)&gt;SUM(IF(ISREF(INDIRECT("MonitoringWeek1!J19")),INDIRECT("MonitoringWeek1!J19"),0),IF(ISREF(INDIRECT("MonitoringWeek2!J19")),INDIRECT("MonitoringWeek2!J19"),0),IF(ISREF(INDIRECT("MonitoringWeek3!J19")),INDIRECT("MonitoringWeek3!J19"),0))),IF(ISREF(INDIRECT("MonitoringWeek2!J19")),(SUM(Week1!J19,Week2!J19)&gt;SUM(IF(ISREF(INDIRECT("MonitoringWeek1!J19")),INDIRECT("MonitoringWeek1!J19"),0),IF(ISREF(INDIRECT("MonitoringWeek2!J19")),INDIRECT("MonitoringWeek2!J19"),0))),IF(ISREF(INDIRECT("MonitoringWeek1!J19")),(SUM(Week1!J19)&gt;SUM(IF(ISREF(INDIRECT("MonitoringWeek1!J19")),INDIRECT("MonitoringWeek1!J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K19</xm:sqref>
        </x14:conditionalFormatting>
        <x14:conditionalFormatting xmlns:xm="http://schemas.microsoft.com/office/excel/2006/main">
          <x14:cfRule id="{00000000-000E-0000-0E00-000056010000}" priority="342" type="expression">
            <xm:f>IF(ISREF(INDIRECT("MonitoringWeek3!J19")),(SUM(Week1!J19,Week2!J19,Week3!J19)&lt;SUM(IF(ISREF(INDIRECT("MonitoringWeek1!J19")),INDIRECT("MonitoringWeek1!J19"),0),IF(ISREF(INDIRECT("MonitoringWeek2!J19")),INDIRECT("MonitoringWeek2!J19"),0),IF(ISREF(INDIRECT("MonitoringWeek3!J19")),INDIRECT("MonitoringWeek3!J19"),0))),IF(ISREF(INDIRECT("MonitoringWeek2!J19")),(SUM(Week1!J19,Week2!J19)&lt;SUM(IF(ISREF(INDIRECT("MonitoringWeek1!J19")),INDIRECT("MonitoringWeek1!J19"),0),IF(ISREF(INDIRECT("MonitoringWeek2!J19")),INDIRECT("MonitoringWeek2!J19"),0))),IF(ISREF(INDIRECT("MonitoringWeek1!J19")),(SUM(Week1!J19)&lt;SUM(IF(ISREF(INDIRECT("MonitoringWeek1!J19")),INDIRECT("MonitoringWeek1!J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K19</xm:sqref>
        </x14:conditionalFormatting>
        <x14:conditionalFormatting xmlns:xm="http://schemas.microsoft.com/office/excel/2006/main">
          <x14:cfRule id="{00000000-000E-0000-0E00-00005B010000}" priority="347" type="expression">
            <xm:f>IF(ISREF(INDIRECT("MonitoringWeek3!L19")),(SUM(Week1!L19,Week2!L19,Week3!L19)&gt;SUM(IF(ISREF(INDIRECT("MonitoringWeek1!L19")),INDIRECT("MonitoringWeek1!L19"),0),IF(ISREF(INDIRECT("MonitoringWeek2!L19")),INDIRECT("MonitoringWeek2!L19"),0),IF(ISREF(INDIRECT("MonitoringWeek3!L19")),INDIRECT("MonitoringWeek3!L19"),0))),IF(ISREF(INDIRECT("MonitoringWeek2!L19")),(SUM(Week1!L19,Week2!L19)&gt;SUM(IF(ISREF(INDIRECT("MonitoringWeek1!L19")),INDIRECT("MonitoringWeek1!L19"),0),IF(ISREF(INDIRECT("MonitoringWeek2!L19")),INDIRECT("MonitoringWeek2!L19"),0))),IF(ISREF(INDIRECT("MonitoringWeek1!L19")),(SUM(Week1!L19)&gt;SUM(IF(ISREF(INDIRECT("MonitoringWeek1!L19")),INDIRECT("MonitoringWeek1!L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M19</xm:sqref>
        </x14:conditionalFormatting>
        <x14:conditionalFormatting xmlns:xm="http://schemas.microsoft.com/office/excel/2006/main">
          <x14:cfRule id="{00000000-000E-0000-0E00-00005C010000}" priority="348" type="expression">
            <xm:f>IF(ISREF(INDIRECT("MonitoringWeek3!L19")),(SUM(Week1!L19,Week2!L19,Week3!L19)&lt;SUM(IF(ISREF(INDIRECT("MonitoringWeek1!L19")),INDIRECT("MonitoringWeek1!L19"),0),IF(ISREF(INDIRECT("MonitoringWeek2!L19")),INDIRECT("MonitoringWeek2!L19"),0),IF(ISREF(INDIRECT("MonitoringWeek3!L19")),INDIRECT("MonitoringWeek3!L19"),0))),IF(ISREF(INDIRECT("MonitoringWeek2!L19")),(SUM(Week1!L19,Week2!L19)&lt;SUM(IF(ISREF(INDIRECT("MonitoringWeek1!L19")),INDIRECT("MonitoringWeek1!L19"),0),IF(ISREF(INDIRECT("MonitoringWeek2!L19")),INDIRECT("MonitoringWeek2!L19"),0))),IF(ISREF(INDIRECT("MonitoringWeek1!L19")),(SUM(Week1!L19)&lt;SUM(IF(ISREF(INDIRECT("MonitoringWeek1!L19")),INDIRECT("MonitoringWeek1!L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M19</xm:sqref>
        </x14:conditionalFormatting>
        <x14:conditionalFormatting xmlns:xm="http://schemas.microsoft.com/office/excel/2006/main">
          <x14:cfRule id="{00000000-000E-0000-0E00-000061010000}" priority="353" type="expression">
            <xm:f>IF(ISREF(INDIRECT("MonitoringWeek3!N19")),(SUM(Week1!N19,Week2!N19,Week3!N19)&gt;SUM(IF(ISREF(INDIRECT("MonitoringWeek1!N19")),INDIRECT("MonitoringWeek1!N19"),0),IF(ISREF(INDIRECT("MonitoringWeek2!N19")),INDIRECT("MonitoringWeek2!N19"),0),IF(ISREF(INDIRECT("MonitoringWeek3!N19")),INDIRECT("MonitoringWeek3!N19"),0))),IF(ISREF(INDIRECT("MonitoringWeek2!N19")),(SUM(Week1!N19,Week2!N19)&gt;SUM(IF(ISREF(INDIRECT("MonitoringWeek1!N19")),INDIRECT("MonitoringWeek1!N19"),0),IF(ISREF(INDIRECT("MonitoringWeek2!N19")),INDIRECT("MonitoringWeek2!N19"),0))),IF(ISREF(INDIRECT("MonitoringWeek1!N19")),(SUM(Week1!N19)&gt;SUM(IF(ISREF(INDIRECT("MonitoringWeek1!N19")),INDIRECT("MonitoringWeek1!N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O19</xm:sqref>
        </x14:conditionalFormatting>
        <x14:conditionalFormatting xmlns:xm="http://schemas.microsoft.com/office/excel/2006/main">
          <x14:cfRule id="{00000000-000E-0000-0E00-000062010000}" priority="354" type="expression">
            <xm:f>IF(ISREF(INDIRECT("MonitoringWeek3!N19")),(SUM(Week1!N19,Week2!N19,Week3!N19)&lt;SUM(IF(ISREF(INDIRECT("MonitoringWeek1!N19")),INDIRECT("MonitoringWeek1!N19"),0),IF(ISREF(INDIRECT("MonitoringWeek2!N19")),INDIRECT("MonitoringWeek2!N19"),0),IF(ISREF(INDIRECT("MonitoringWeek3!N19")),INDIRECT("MonitoringWeek3!N19"),0))),IF(ISREF(INDIRECT("MonitoringWeek2!N19")),(SUM(Week1!N19,Week2!N19)&lt;SUM(IF(ISREF(INDIRECT("MonitoringWeek1!N19")),INDIRECT("MonitoringWeek1!N19"),0),IF(ISREF(INDIRECT("MonitoringWeek2!N19")),INDIRECT("MonitoringWeek2!N19"),0))),IF(ISREF(INDIRECT("MonitoringWeek1!N19")),(SUM(Week1!N19)&lt;SUM(IF(ISREF(INDIRECT("MonitoringWeek1!N19")),INDIRECT("MonitoringWeek1!N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O19</xm:sqref>
        </x14:conditionalFormatting>
        <x14:conditionalFormatting xmlns:xm="http://schemas.microsoft.com/office/excel/2006/main">
          <x14:cfRule id="{00000000-000E-0000-0E00-000067010000}" priority="359" type="expression">
            <xm:f>IF(ISREF(INDIRECT("MonitoringWeek3!P19")),(SUM(Week1!P19,Week2!P19,Week3!P19)&gt;SUM(IF(ISREF(INDIRECT("MonitoringWeek1!P19")),INDIRECT("MonitoringWeek1!P19"),0),IF(ISREF(INDIRECT("MonitoringWeek2!P19")),INDIRECT("MonitoringWeek2!P19"),0),IF(ISREF(INDIRECT("MonitoringWeek3!P19")),INDIRECT("MonitoringWeek3!P19"),0))),IF(ISREF(INDIRECT("MonitoringWeek2!P19")),(SUM(Week1!P19,Week2!P19)&gt;SUM(IF(ISREF(INDIRECT("MonitoringWeek1!P19")),INDIRECT("MonitoringWeek1!P19"),0),IF(ISREF(INDIRECT("MonitoringWeek2!P19")),INDIRECT("MonitoringWeek2!P19"),0))),IF(ISREF(INDIRECT("MonitoringWeek1!P19")),(SUM(Week1!P19)&gt;SUM(IF(ISREF(INDIRECT("MonitoringWeek1!P19")),INDIRECT("MonitoringWeek1!P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Q19</xm:sqref>
        </x14:conditionalFormatting>
        <x14:conditionalFormatting xmlns:xm="http://schemas.microsoft.com/office/excel/2006/main">
          <x14:cfRule id="{00000000-000E-0000-0E00-000068010000}" priority="360" type="expression">
            <xm:f>IF(ISREF(INDIRECT("MonitoringWeek3!P19")),(SUM(Week1!P19,Week2!P19,Week3!P19)&lt;SUM(IF(ISREF(INDIRECT("MonitoringWeek1!P19")),INDIRECT("MonitoringWeek1!P19"),0),IF(ISREF(INDIRECT("MonitoringWeek2!P19")),INDIRECT("MonitoringWeek2!P19"),0),IF(ISREF(INDIRECT("MonitoringWeek3!P19")),INDIRECT("MonitoringWeek3!P19"),0))),IF(ISREF(INDIRECT("MonitoringWeek2!P19")),(SUM(Week1!P19,Week2!P19)&lt;SUM(IF(ISREF(INDIRECT("MonitoringWeek1!P19")),INDIRECT("MonitoringWeek1!P19"),0),IF(ISREF(INDIRECT("MonitoringWeek2!P19")),INDIRECT("MonitoringWeek2!P19"),0))),IF(ISREF(INDIRECT("MonitoringWeek1!P19")),(SUM(Week1!P19)&lt;SUM(IF(ISREF(INDIRECT("MonitoringWeek1!P19")),INDIRECT("MonitoringWeek1!P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Q19</xm:sqref>
        </x14:conditionalFormatting>
        <x14:conditionalFormatting xmlns:xm="http://schemas.microsoft.com/office/excel/2006/main">
          <x14:cfRule id="{00000000-000E-0000-0E00-00006D010000}" priority="365" type="expression">
            <xm:f>IF(ISREF(INDIRECT("MonitoringWeek3!R19")),(SUM(Week1!R19,Week2!R19,Week3!R19)&gt;SUM(IF(ISREF(INDIRECT("MonitoringWeek1!R19")),INDIRECT("MonitoringWeek1!R19"),0),IF(ISREF(INDIRECT("MonitoringWeek2!R19")),INDIRECT("MonitoringWeek2!R19"),0),IF(ISREF(INDIRECT("MonitoringWeek3!R19")),INDIRECT("MonitoringWeek3!R19"),0))),IF(ISREF(INDIRECT("MonitoringWeek2!R19")),(SUM(Week1!R19,Week2!R19)&gt;SUM(IF(ISREF(INDIRECT("MonitoringWeek1!R19")),INDIRECT("MonitoringWeek1!R19"),0),IF(ISREF(INDIRECT("MonitoringWeek2!R19")),INDIRECT("MonitoringWeek2!R19"),0))),IF(ISREF(INDIRECT("MonitoringWeek1!R19")),(SUM(Week1!R19)&gt;SUM(IF(ISREF(INDIRECT("MonitoringWeek1!R19")),INDIRECT("MonitoringWeek1!R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S19</xm:sqref>
        </x14:conditionalFormatting>
        <x14:conditionalFormatting xmlns:xm="http://schemas.microsoft.com/office/excel/2006/main">
          <x14:cfRule id="{00000000-000E-0000-0E00-00006E010000}" priority="366" type="expression">
            <xm:f>IF(ISREF(INDIRECT("MonitoringWeek3!R19")),(SUM(Week1!R19,Week2!R19,Week3!R19)&lt;SUM(IF(ISREF(INDIRECT("MonitoringWeek1!R19")),INDIRECT("MonitoringWeek1!R19"),0),IF(ISREF(INDIRECT("MonitoringWeek2!R19")),INDIRECT("MonitoringWeek2!R19"),0),IF(ISREF(INDIRECT("MonitoringWeek3!R19")),INDIRECT("MonitoringWeek3!R19"),0))),IF(ISREF(INDIRECT("MonitoringWeek2!R19")),(SUM(Week1!R19,Week2!R19)&lt;SUM(IF(ISREF(INDIRECT("MonitoringWeek1!R19")),INDIRECT("MonitoringWeek1!R19"),0),IF(ISREF(INDIRECT("MonitoringWeek2!R19")),INDIRECT("MonitoringWeek2!R19"),0))),IF(ISREF(INDIRECT("MonitoringWeek1!R19")),(SUM(Week1!R19)&lt;SUM(IF(ISREF(INDIRECT("MonitoringWeek1!R19")),INDIRECT("MonitoringWeek1!R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S19</xm:sqref>
        </x14:conditionalFormatting>
        <x14:conditionalFormatting xmlns:xm="http://schemas.microsoft.com/office/excel/2006/main">
          <x14:cfRule id="{00000000-000E-0000-0E00-000073010000}" priority="371" type="expression">
            <xm:f>IF(ISREF(INDIRECT("MonitoringWeek3!T19")),(SUM(Week1!T19,Week2!T19,Week3!T19)&gt;SUM(IF(ISREF(INDIRECT("MonitoringWeek1!T19")),INDIRECT("MonitoringWeek1!T19"),0),IF(ISREF(INDIRECT("MonitoringWeek2!T19")),INDIRECT("MonitoringWeek2!T19"),0),IF(ISREF(INDIRECT("MonitoringWeek3!T19")),INDIRECT("MonitoringWeek3!T19"),0))),IF(ISREF(INDIRECT("MonitoringWeek2!T19")),(SUM(Week1!T19,Week2!T19)&gt;SUM(IF(ISREF(INDIRECT("MonitoringWeek1!T19")),INDIRECT("MonitoringWeek1!T19"),0),IF(ISREF(INDIRECT("MonitoringWeek2!T19")),INDIRECT("MonitoringWeek2!T19"),0))),IF(ISREF(INDIRECT("MonitoringWeek1!T19")),(SUM(Week1!T19)&gt;SUM(IF(ISREF(INDIRECT("MonitoringWeek1!T19")),INDIRECT("MonitoringWeek1!T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U19</xm:sqref>
        </x14:conditionalFormatting>
        <x14:conditionalFormatting xmlns:xm="http://schemas.microsoft.com/office/excel/2006/main">
          <x14:cfRule id="{00000000-000E-0000-0E00-000074010000}" priority="372" type="expression">
            <xm:f>IF(ISREF(INDIRECT("MonitoringWeek3!T19")),(SUM(Week1!T19,Week2!T19,Week3!T19)&lt;SUM(IF(ISREF(INDIRECT("MonitoringWeek1!T19")),INDIRECT("MonitoringWeek1!T19"),0),IF(ISREF(INDIRECT("MonitoringWeek2!T19")),INDIRECT("MonitoringWeek2!T19"),0),IF(ISREF(INDIRECT("MonitoringWeek3!T19")),INDIRECT("MonitoringWeek3!T19"),0))),IF(ISREF(INDIRECT("MonitoringWeek2!T19")),(SUM(Week1!T19,Week2!T19)&lt;SUM(IF(ISREF(INDIRECT("MonitoringWeek1!T19")),INDIRECT("MonitoringWeek1!T19"),0),IF(ISREF(INDIRECT("MonitoringWeek2!T19")),INDIRECT("MonitoringWeek2!T19"),0))),IF(ISREF(INDIRECT("MonitoringWeek1!T19")),(SUM(Week1!T19)&lt;SUM(IF(ISREF(INDIRECT("MonitoringWeek1!T19")),INDIRECT("MonitoringWeek1!T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U19</xm:sqref>
        </x14:conditionalFormatting>
        <x14:conditionalFormatting xmlns:xm="http://schemas.microsoft.com/office/excel/2006/main">
          <x14:cfRule id="{00000000-000E-0000-0E00-000079010000}" priority="377" type="expression">
            <xm:f>IF(ISREF(INDIRECT("MonitoringWeek3!V19")),(SUM(Week1!V19,Week2!V19,Week3!V19)&gt;SUM(IF(ISREF(INDIRECT("MonitoringWeek1!V19")),INDIRECT("MonitoringWeek1!V19"),0),IF(ISREF(INDIRECT("MonitoringWeek2!V19")),INDIRECT("MonitoringWeek2!V19"),0),IF(ISREF(INDIRECT("MonitoringWeek3!V19")),INDIRECT("MonitoringWeek3!V19"),0))),IF(ISREF(INDIRECT("MonitoringWeek2!V19")),(SUM(Week1!V19,Week2!V19)&gt;SUM(IF(ISREF(INDIRECT("MonitoringWeek1!V19")),INDIRECT("MonitoringWeek1!V19"),0),IF(ISREF(INDIRECT("MonitoringWeek2!V19")),INDIRECT("MonitoringWeek2!V19"),0))),IF(ISREF(INDIRECT("MonitoringWeek1!V19")),(SUM(Week1!V19)&gt;SUM(IF(ISREF(INDIRECT("MonitoringWeek1!V19")),INDIRECT("MonitoringWeek1!V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W19</xm:sqref>
        </x14:conditionalFormatting>
        <x14:conditionalFormatting xmlns:xm="http://schemas.microsoft.com/office/excel/2006/main">
          <x14:cfRule id="{00000000-000E-0000-0E00-00007A010000}" priority="378" type="expression">
            <xm:f>IF(ISREF(INDIRECT("MonitoringWeek3!V19")),(SUM(Week1!V19,Week2!V19,Week3!V19)&lt;SUM(IF(ISREF(INDIRECT("MonitoringWeek1!V19")),INDIRECT("MonitoringWeek1!V19"),0),IF(ISREF(INDIRECT("MonitoringWeek2!V19")),INDIRECT("MonitoringWeek2!V19"),0),IF(ISREF(INDIRECT("MonitoringWeek3!V19")),INDIRECT("MonitoringWeek3!V19"),0))),IF(ISREF(INDIRECT("MonitoringWeek2!V19")),(SUM(Week1!V19,Week2!V19)&lt;SUM(IF(ISREF(INDIRECT("MonitoringWeek1!V19")),INDIRECT("MonitoringWeek1!V19"),0),IF(ISREF(INDIRECT("MonitoringWeek2!V19")),INDIRECT("MonitoringWeek2!V19"),0))),IF(ISREF(INDIRECT("MonitoringWeek1!V19")),(SUM(Week1!V19)&lt;SUM(IF(ISREF(INDIRECT("MonitoringWeek1!V19")),INDIRECT("MonitoringWeek1!V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W19</xm:sqref>
        </x14:conditionalFormatting>
        <x14:conditionalFormatting xmlns:xm="http://schemas.microsoft.com/office/excel/2006/main">
          <x14:cfRule id="{00000000-000E-0000-0E00-00007F010000}" priority="383" type="expression">
            <xm:f>IF(ISREF(INDIRECT("MonitoringWeek3!X19")),(SUM(Week1!X19,Week2!X19,Week3!X19)&gt;SUM(IF(ISREF(INDIRECT("MonitoringWeek1!X19")),INDIRECT("MonitoringWeek1!X19"),0),IF(ISREF(INDIRECT("MonitoringWeek2!X19")),INDIRECT("MonitoringWeek2!X19"),0),IF(ISREF(INDIRECT("MonitoringWeek3!X19")),INDIRECT("MonitoringWeek3!X19"),0))),IF(ISREF(INDIRECT("MonitoringWeek2!X19")),(SUM(Week1!X19,Week2!X19)&gt;SUM(IF(ISREF(INDIRECT("MonitoringWeek1!X19")),INDIRECT("MonitoringWeek1!X19"),0),IF(ISREF(INDIRECT("MonitoringWeek2!X19")),INDIRECT("MonitoringWeek2!X19"),0))),IF(ISREF(INDIRECT("MonitoringWeek1!X19")),(SUM(Week1!X19)&gt;SUM(IF(ISREF(INDIRECT("MonitoringWeek1!X19")),INDIRECT("MonitoringWeek1!X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Y19</xm:sqref>
        </x14:conditionalFormatting>
        <x14:conditionalFormatting xmlns:xm="http://schemas.microsoft.com/office/excel/2006/main">
          <x14:cfRule id="{00000000-000E-0000-0E00-000080010000}" priority="384" type="expression">
            <xm:f>IF(ISREF(INDIRECT("MonitoringWeek3!X19")),(SUM(Week1!X19,Week2!X19,Week3!X19)&lt;SUM(IF(ISREF(INDIRECT("MonitoringWeek1!X19")),INDIRECT("MonitoringWeek1!X19"),0),IF(ISREF(INDIRECT("MonitoringWeek2!X19")),INDIRECT("MonitoringWeek2!X19"),0),IF(ISREF(INDIRECT("MonitoringWeek3!X19")),INDIRECT("MonitoringWeek3!X19"),0))),IF(ISREF(INDIRECT("MonitoringWeek2!X19")),(SUM(Week1!X19,Week2!X19)&lt;SUM(IF(ISREF(INDIRECT("MonitoringWeek1!X19")),INDIRECT("MonitoringWeek1!X19"),0),IF(ISREF(INDIRECT("MonitoringWeek2!X19")),INDIRECT("MonitoringWeek2!X19"),0))),IF(ISREF(INDIRECT("MonitoringWeek1!X19")),(SUM(Week1!X19)&lt;SUM(IF(ISREF(INDIRECT("MonitoringWeek1!X19")),INDIRECT("MonitoringWeek1!X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Y19</xm:sqref>
        </x14:conditionalFormatting>
        <x14:conditionalFormatting xmlns:xm="http://schemas.microsoft.com/office/excel/2006/main">
          <x14:cfRule id="{00000000-000E-0000-0E00-000085010000}" priority="389" type="expression">
            <xm:f>IF(ISREF(INDIRECT("MonitoringWeek3!Z19")),(SUM(Week1!Z19,Week2!Z19,Week3!Z19)&gt;SUM(IF(ISREF(INDIRECT("MonitoringWeek1!Z19")),INDIRECT("MonitoringWeek1!Z19"),0),IF(ISREF(INDIRECT("MonitoringWeek2!Z19")),INDIRECT("MonitoringWeek2!Z19"),0),IF(ISREF(INDIRECT("MonitoringWeek3!Z19")),INDIRECT("MonitoringWeek3!Z19"),0))),IF(ISREF(INDIRECT("MonitoringWeek2!Z19")),(SUM(Week1!Z19,Week2!Z19)&gt;SUM(IF(ISREF(INDIRECT("MonitoringWeek1!Z19")),INDIRECT("MonitoringWeek1!Z19"),0),IF(ISREF(INDIRECT("MonitoringWeek2!Z19")),INDIRECT("MonitoringWeek2!Z19"),0))),IF(ISREF(INDIRECT("MonitoringWeek1!Z19")),(SUM(Week1!Z19)&gt;SUM(IF(ISREF(INDIRECT("MonitoringWeek1!Z19")),INDIRECT("MonitoringWeek1!Z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AA19</xm:sqref>
        </x14:conditionalFormatting>
        <x14:conditionalFormatting xmlns:xm="http://schemas.microsoft.com/office/excel/2006/main">
          <x14:cfRule id="{00000000-000E-0000-0E00-000086010000}" priority="390" type="expression">
            <xm:f>IF(ISREF(INDIRECT("MonitoringWeek3!Z19")),(SUM(Week1!Z19,Week2!Z19,Week3!Z19)&lt;SUM(IF(ISREF(INDIRECT("MonitoringWeek1!Z19")),INDIRECT("MonitoringWeek1!Z19"),0),IF(ISREF(INDIRECT("MonitoringWeek2!Z19")),INDIRECT("MonitoringWeek2!Z19"),0),IF(ISREF(INDIRECT("MonitoringWeek3!Z19")),INDIRECT("MonitoringWeek3!Z19"),0))),IF(ISREF(INDIRECT("MonitoringWeek2!Z19")),(SUM(Week1!Z19,Week2!Z19)&lt;SUM(IF(ISREF(INDIRECT("MonitoringWeek1!Z19")),INDIRECT("MonitoringWeek1!Z19"),0),IF(ISREF(INDIRECT("MonitoringWeek2!Z19")),INDIRECT("MonitoringWeek2!Z19"),0))),IF(ISREF(INDIRECT("MonitoringWeek1!Z19")),(SUM(Week1!Z19)&lt;SUM(IF(ISREF(INDIRECT("MonitoringWeek1!Z19")),INDIRECT("MonitoringWeek1!Z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AA19</xm:sqref>
        </x14:conditionalFormatting>
        <x14:conditionalFormatting xmlns:xm="http://schemas.microsoft.com/office/excel/2006/main">
          <x14:cfRule id="{00000000-000E-0000-0E00-00008B010000}" priority="395" type="expression">
            <xm:f>IF(ISREF(INDIRECT("MonitoringWeek3!AB19")),(SUM(Week1!AB19,Week2!AB19,Week3!AB19)&gt;SUM(IF(ISREF(INDIRECT("MonitoringWeek1!AB19")),INDIRECT("MonitoringWeek1!AB19"),0),IF(ISREF(INDIRECT("MonitoringWeek2!AB19")),INDIRECT("MonitoringWeek2!AB19"),0),IF(ISREF(INDIRECT("MonitoringWeek3!AB19")),INDIRECT("MonitoringWeek3!AB19"),0))),IF(ISREF(INDIRECT("MonitoringWeek2!AB19")),(SUM(Week1!AB19,Week2!AB19)&gt;SUM(IF(ISREF(INDIRECT("MonitoringWeek1!AB19")),INDIRECT("MonitoringWeek1!AB19"),0),IF(ISREF(INDIRECT("MonitoringWeek2!AB19")),INDIRECT("MonitoringWeek2!AB19"),0))),IF(ISREF(INDIRECT("MonitoringWeek1!AB19")),(SUM(Week1!AB19)&gt;SUM(IF(ISREF(INDIRECT("MonitoringWeek1!AB19")),INDIRECT("MonitoringWeek1!AB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AC19</xm:sqref>
        </x14:conditionalFormatting>
        <x14:conditionalFormatting xmlns:xm="http://schemas.microsoft.com/office/excel/2006/main">
          <x14:cfRule id="{00000000-000E-0000-0E00-00008C010000}" priority="396" type="expression">
            <xm:f>IF(ISREF(INDIRECT("MonitoringWeek3!AB19")),(SUM(Week1!AB19,Week2!AB19,Week3!AB19)&lt;SUM(IF(ISREF(INDIRECT("MonitoringWeek1!AB19")),INDIRECT("MonitoringWeek1!AB19"),0),IF(ISREF(INDIRECT("MonitoringWeek2!AB19")),INDIRECT("MonitoringWeek2!AB19"),0),IF(ISREF(INDIRECT("MonitoringWeek3!AB19")),INDIRECT("MonitoringWeek3!AB19"),0))),IF(ISREF(INDIRECT("MonitoringWeek2!AB19")),(SUM(Week1!AB19,Week2!AB19)&lt;SUM(IF(ISREF(INDIRECT("MonitoringWeek1!AB19")),INDIRECT("MonitoringWeek1!AB19"),0),IF(ISREF(INDIRECT("MonitoringWeek2!AB19")),INDIRECT("MonitoringWeek2!AB19"),0))),IF(ISREF(INDIRECT("MonitoringWeek1!AB19")),(SUM(Week1!AB19)&lt;SUM(IF(ISREF(INDIRECT("MonitoringWeek1!AB19")),INDIRECT("MonitoringWeek1!AB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AC19</xm:sqref>
        </x14:conditionalFormatting>
        <x14:conditionalFormatting xmlns:xm="http://schemas.microsoft.com/office/excel/2006/main">
          <x14:cfRule id="{00000000-000E-0000-0E00-000091010000}" priority="401" type="expression">
            <xm:f>IF(ISREF(INDIRECT("MonitoringWeek3!AD19")),(SUM(Week1!AD19,Week2!AD19,Week3!AD19)&gt;SUM(IF(ISREF(INDIRECT("MonitoringWeek1!AD19")),INDIRECT("MonitoringWeek1!AD19"),0),IF(ISREF(INDIRECT("MonitoringWeek2!AD19")),INDIRECT("MonitoringWeek2!AD19"),0),IF(ISREF(INDIRECT("MonitoringWeek3!AD19")),INDIRECT("MonitoringWeek3!AD19"),0))),IF(ISREF(INDIRECT("MonitoringWeek2!AD19")),(SUM(Week1!AD19,Week2!AD19)&gt;SUM(IF(ISREF(INDIRECT("MonitoringWeek1!AD19")),INDIRECT("MonitoringWeek1!AD19"),0),IF(ISREF(INDIRECT("MonitoringWeek2!AD19")),INDIRECT("MonitoringWeek2!AD19"),0))),IF(ISREF(INDIRECT("MonitoringWeek1!AD19")),(SUM(Week1!AD19)&gt;SUM(IF(ISREF(INDIRECT("MonitoringWeek1!AD19")),INDIRECT("MonitoringWeek1!AD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AE19</xm:sqref>
        </x14:conditionalFormatting>
        <x14:conditionalFormatting xmlns:xm="http://schemas.microsoft.com/office/excel/2006/main">
          <x14:cfRule id="{00000000-000E-0000-0E00-000092010000}" priority="402" type="expression">
            <xm:f>IF(ISREF(INDIRECT("MonitoringWeek3!AD19")),(SUM(Week1!AD19,Week2!AD19,Week3!AD19)&lt;SUM(IF(ISREF(INDIRECT("MonitoringWeek1!AD19")),INDIRECT("MonitoringWeek1!AD19"),0),IF(ISREF(INDIRECT("MonitoringWeek2!AD19")),INDIRECT("MonitoringWeek2!AD19"),0),IF(ISREF(INDIRECT("MonitoringWeek3!AD19")),INDIRECT("MonitoringWeek3!AD19"),0))),IF(ISREF(INDIRECT("MonitoringWeek2!AD19")),(SUM(Week1!AD19,Week2!AD19)&lt;SUM(IF(ISREF(INDIRECT("MonitoringWeek1!AD19")),INDIRECT("MonitoringWeek1!AD19"),0),IF(ISREF(INDIRECT("MonitoringWeek2!AD19")),INDIRECT("MonitoringWeek2!AD19"),0))),IF(ISREF(INDIRECT("MonitoringWeek1!AD19")),(SUM(Week1!AD19)&lt;SUM(IF(ISREF(INDIRECT("MonitoringWeek1!AD19")),INDIRECT("MonitoringWeek1!AD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AE19</xm:sqref>
        </x14:conditionalFormatting>
        <x14:conditionalFormatting xmlns:xm="http://schemas.microsoft.com/office/excel/2006/main">
          <x14:cfRule id="{00000000-000E-0000-0E00-000097010000}" priority="407" type="expression">
            <xm:f>IF(ISREF(INDIRECT("MonitoringWeek3!AF19")),(SUM(Week1!AF19,Week2!AF19,Week3!AF19)&gt;SUM(IF(ISREF(INDIRECT("MonitoringWeek1!AF19")),INDIRECT("MonitoringWeek1!AF19"),0),IF(ISREF(INDIRECT("MonitoringWeek2!AF19")),INDIRECT("MonitoringWeek2!AF19"),0),IF(ISREF(INDIRECT("MonitoringWeek3!AF19")),INDIRECT("MonitoringWeek3!AF19"),0))),IF(ISREF(INDIRECT("MonitoringWeek2!AF19")),(SUM(Week1!AF19,Week2!AF19)&gt;SUM(IF(ISREF(INDIRECT("MonitoringWeek1!AF19")),INDIRECT("MonitoringWeek1!AF19"),0),IF(ISREF(INDIRECT("MonitoringWeek2!AF19")),INDIRECT("MonitoringWeek2!AF19"),0))),IF(ISREF(INDIRECT("MonitoringWeek1!AF19")),(SUM(Week1!AF19)&gt;SUM(IF(ISREF(INDIRECT("MonitoringWeek1!AF19")),INDIRECT("MonitoringWeek1!AF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AG19</xm:sqref>
        </x14:conditionalFormatting>
        <x14:conditionalFormatting xmlns:xm="http://schemas.microsoft.com/office/excel/2006/main">
          <x14:cfRule id="{00000000-000E-0000-0E00-000098010000}" priority="408" type="expression">
            <xm:f>IF(ISREF(INDIRECT("MonitoringWeek3!AF19")),(SUM(Week1!AF19,Week2!AF19,Week3!AF19)&lt;SUM(IF(ISREF(INDIRECT("MonitoringWeek1!AF19")),INDIRECT("MonitoringWeek1!AF19"),0),IF(ISREF(INDIRECT("MonitoringWeek2!AF19")),INDIRECT("MonitoringWeek2!AF19"),0),IF(ISREF(INDIRECT("MonitoringWeek3!AF19")),INDIRECT("MonitoringWeek3!AF19"),0))),IF(ISREF(INDIRECT("MonitoringWeek2!AF19")),(SUM(Week1!AF19,Week2!AF19)&lt;SUM(IF(ISREF(INDIRECT("MonitoringWeek1!AF19")),INDIRECT("MonitoringWeek1!AF19"),0),IF(ISREF(INDIRECT("MonitoringWeek2!AF19")),INDIRECT("MonitoringWeek2!AF19"),0))),IF(ISREF(INDIRECT("MonitoringWeek1!AF19")),(SUM(Week1!AF19)&lt;SUM(IF(ISREF(INDIRECT("MonitoringWeek1!AF19")),INDIRECT("MonitoringWeek1!AF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AG19</xm:sqref>
        </x14:conditionalFormatting>
        <x14:conditionalFormatting xmlns:xm="http://schemas.microsoft.com/office/excel/2006/main">
          <x14:cfRule id="{00000000-000E-0000-0E00-00009D010000}" priority="413" type="expression">
            <xm:f>IF(ISREF(INDIRECT("MonitoringWeek3!AH19")),(SUM(Week1!AH19,Week2!AH19,Week3!AH19)&gt;SUM(IF(ISREF(INDIRECT("MonitoringWeek1!AH19")),INDIRECT("MonitoringWeek1!AH19"),0),IF(ISREF(INDIRECT("MonitoringWeek2!AH19")),INDIRECT("MonitoringWeek2!AH19"),0),IF(ISREF(INDIRECT("MonitoringWeek3!AH19")),INDIRECT("MonitoringWeek3!AH19"),0))),IF(ISREF(INDIRECT("MonitoringWeek2!AH19")),(SUM(Week1!AH19,Week2!AH19)&gt;SUM(IF(ISREF(INDIRECT("MonitoringWeek1!AH19")),INDIRECT("MonitoringWeek1!AH19"),0),IF(ISREF(INDIRECT("MonitoringWeek2!AH19")),INDIRECT("MonitoringWeek2!AH19"),0))),IF(ISREF(INDIRECT("MonitoringWeek1!AH19")),(SUM(Week1!AH19)&gt;SUM(IF(ISREF(INDIRECT("MonitoringWeek1!AH19")),INDIRECT("MonitoringWeek1!AH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AI19</xm:sqref>
        </x14:conditionalFormatting>
        <x14:conditionalFormatting xmlns:xm="http://schemas.microsoft.com/office/excel/2006/main">
          <x14:cfRule id="{00000000-000E-0000-0E00-00009E010000}" priority="414" type="expression">
            <xm:f>IF(ISREF(INDIRECT("MonitoringWeek3!AH19")),(SUM(Week1!AH19,Week2!AH19,Week3!AH19)&lt;SUM(IF(ISREF(INDIRECT("MonitoringWeek1!AH19")),INDIRECT("MonitoringWeek1!AH19"),0),IF(ISREF(INDIRECT("MonitoringWeek2!AH19")),INDIRECT("MonitoringWeek2!AH19"),0),IF(ISREF(INDIRECT("MonitoringWeek3!AH19")),INDIRECT("MonitoringWeek3!AH19"),0))),IF(ISREF(INDIRECT("MonitoringWeek2!AH19")),(SUM(Week1!AH19,Week2!AH19)&lt;SUM(IF(ISREF(INDIRECT("MonitoringWeek1!AH19")),INDIRECT("MonitoringWeek1!AH19"),0),IF(ISREF(INDIRECT("MonitoringWeek2!AH19")),INDIRECT("MonitoringWeek2!AH19"),0))),IF(ISREF(INDIRECT("MonitoringWeek1!AH19")),(SUM(Week1!AH19)&lt;SUM(IF(ISREF(INDIRECT("MonitoringWeek1!AH19")),INDIRECT("MonitoringWeek1!AH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AI19</xm:sqref>
        </x14:conditionalFormatting>
        <x14:conditionalFormatting xmlns:xm="http://schemas.microsoft.com/office/excel/2006/main">
          <x14:cfRule id="{00000000-000E-0000-0E00-0000A3010000}" priority="419" type="expression">
            <xm:f>IF(ISREF(INDIRECT("MonitoringWeek3!AJ19")),(SUM(Week1!AJ19,Week2!AJ19,Week3!AJ19)&gt;SUM(IF(ISREF(INDIRECT("MonitoringWeek1!AJ19")),INDIRECT("MonitoringWeek1!AJ19"),0),IF(ISREF(INDIRECT("MonitoringWeek2!AJ19")),INDIRECT("MonitoringWeek2!AJ19"),0),IF(ISREF(INDIRECT("MonitoringWeek3!AJ19")),INDIRECT("MonitoringWeek3!AJ19"),0))),IF(ISREF(INDIRECT("MonitoringWeek2!AJ19")),(SUM(Week1!AJ19,Week2!AJ19)&gt;SUM(IF(ISREF(INDIRECT("MonitoringWeek1!AJ19")),INDIRECT("MonitoringWeek1!AJ19"),0),IF(ISREF(INDIRECT("MonitoringWeek2!AJ19")),INDIRECT("MonitoringWeek2!AJ19"),0))),IF(ISREF(INDIRECT("MonitoringWeek1!AJ19")),(SUM(Week1!AJ19)&gt;SUM(IF(ISREF(INDIRECT("MonitoringWeek1!AJ19")),INDIRECT("MonitoringWeek1!AJ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AK19</xm:sqref>
        </x14:conditionalFormatting>
        <x14:conditionalFormatting xmlns:xm="http://schemas.microsoft.com/office/excel/2006/main">
          <x14:cfRule id="{00000000-000E-0000-0E00-0000A4010000}" priority="420" type="expression">
            <xm:f>IF(ISREF(INDIRECT("MonitoringWeek3!AJ19")),(SUM(Week1!AJ19,Week2!AJ19,Week3!AJ19)&lt;SUM(IF(ISREF(INDIRECT("MonitoringWeek1!AJ19")),INDIRECT("MonitoringWeek1!AJ19"),0),IF(ISREF(INDIRECT("MonitoringWeek2!AJ19")),INDIRECT("MonitoringWeek2!AJ19"),0),IF(ISREF(INDIRECT("MonitoringWeek3!AJ19")),INDIRECT("MonitoringWeek3!AJ19"),0))),IF(ISREF(INDIRECT("MonitoringWeek2!AJ19")),(SUM(Week1!AJ19,Week2!AJ19)&lt;SUM(IF(ISREF(INDIRECT("MonitoringWeek1!AJ19")),INDIRECT("MonitoringWeek1!AJ19"),0),IF(ISREF(INDIRECT("MonitoringWeek2!AJ19")),INDIRECT("MonitoringWeek2!AJ19"),0))),IF(ISREF(INDIRECT("MonitoringWeek1!AJ19")),(SUM(Week1!AJ19)&lt;SUM(IF(ISREF(INDIRECT("MonitoringWeek1!AJ19")),INDIRECT("MonitoringWeek1!AJ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AK19</xm:sqref>
        </x14:conditionalFormatting>
        <x14:conditionalFormatting xmlns:xm="http://schemas.microsoft.com/office/excel/2006/main">
          <x14:cfRule id="{00000000-000E-0000-0E00-0000A9010000}" priority="425" type="expression">
            <xm:f>IF(ISREF(INDIRECT("MonitoringWeek3!AL19")),(SUM(Week1!AL19,Week2!AL19,Week3!AL19)&gt;SUM(IF(ISREF(INDIRECT("MonitoringWeek1!AL19")),INDIRECT("MonitoringWeek1!AL19"),0),IF(ISREF(INDIRECT("MonitoringWeek2!AL19")),INDIRECT("MonitoringWeek2!AL19"),0),IF(ISREF(INDIRECT("MonitoringWeek3!AL19")),INDIRECT("MonitoringWeek3!AL19"),0))),IF(ISREF(INDIRECT("MonitoringWeek2!AL19")),(SUM(Week1!AL19,Week2!AL19)&gt;SUM(IF(ISREF(INDIRECT("MonitoringWeek1!AL19")),INDIRECT("MonitoringWeek1!AL19"),0),IF(ISREF(INDIRECT("MonitoringWeek2!AL19")),INDIRECT("MonitoringWeek2!AL19"),0))),IF(ISREF(INDIRECT("MonitoringWeek1!AL19")),(SUM(Week1!AL19)&gt;SUM(IF(ISREF(INDIRECT("MonitoringWeek1!AL19")),INDIRECT("MonitoringWeek1!AL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AM19</xm:sqref>
        </x14:conditionalFormatting>
        <x14:conditionalFormatting xmlns:xm="http://schemas.microsoft.com/office/excel/2006/main">
          <x14:cfRule id="{00000000-000E-0000-0E00-0000AA010000}" priority="426" type="expression">
            <xm:f>IF(ISREF(INDIRECT("MonitoringWeek3!AL19")),(SUM(Week1!AL19,Week2!AL19,Week3!AL19)&lt;SUM(IF(ISREF(INDIRECT("MonitoringWeek1!AL19")),INDIRECT("MonitoringWeek1!AL19"),0),IF(ISREF(INDIRECT("MonitoringWeek2!AL19")),INDIRECT("MonitoringWeek2!AL19"),0),IF(ISREF(INDIRECT("MonitoringWeek3!AL19")),INDIRECT("MonitoringWeek3!AL19"),0))),IF(ISREF(INDIRECT("MonitoringWeek2!AL19")),(SUM(Week1!AL19,Week2!AL19)&lt;SUM(IF(ISREF(INDIRECT("MonitoringWeek1!AL19")),INDIRECT("MonitoringWeek1!AL19"),0),IF(ISREF(INDIRECT("MonitoringWeek2!AL19")),INDIRECT("MonitoringWeek2!AL19"),0))),IF(ISREF(INDIRECT("MonitoringWeek1!AL19")),(SUM(Week1!AL19)&lt;SUM(IF(ISREF(INDIRECT("MonitoringWeek1!AL19")),INDIRECT("MonitoringWeek1!AL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AM19</xm:sqref>
        </x14:conditionalFormatting>
        <x14:conditionalFormatting xmlns:xm="http://schemas.microsoft.com/office/excel/2006/main">
          <x14:cfRule id="{00000000-000E-0000-0E00-0000AF010000}" priority="431" type="expression">
            <xm:f>IF(ISREF(INDIRECT("MonitoringWeek3!AN19")),(SUM(Week1!AN19,Week2!AN19,Week3!AN19)&gt;SUM(IF(ISREF(INDIRECT("MonitoringWeek1!AN19")),INDIRECT("MonitoringWeek1!AN19"),0),IF(ISREF(INDIRECT("MonitoringWeek2!AN19")),INDIRECT("MonitoringWeek2!AN19"),0),IF(ISREF(INDIRECT("MonitoringWeek3!AN19")),INDIRECT("MonitoringWeek3!AN19"),0))),IF(ISREF(INDIRECT("MonitoringWeek2!AN19")),(SUM(Week1!AN19,Week2!AN19)&gt;SUM(IF(ISREF(INDIRECT("MonitoringWeek1!AN19")),INDIRECT("MonitoringWeek1!AN19"),0),IF(ISREF(INDIRECT("MonitoringWeek2!AN19")),INDIRECT("MonitoringWeek2!AN19"),0))),IF(ISREF(INDIRECT("MonitoringWeek1!AN19")),(SUM(Week1!AN19)&gt;SUM(IF(ISREF(INDIRECT("MonitoringWeek1!AN19")),INDIRECT("MonitoringWeek1!AN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AO19</xm:sqref>
        </x14:conditionalFormatting>
        <x14:conditionalFormatting xmlns:xm="http://schemas.microsoft.com/office/excel/2006/main">
          <x14:cfRule id="{00000000-000E-0000-0E00-0000B0010000}" priority="432" type="expression">
            <xm:f>IF(ISREF(INDIRECT("MonitoringWeek3!AN19")),(SUM(Week1!AN19,Week2!AN19,Week3!AN19)&lt;SUM(IF(ISREF(INDIRECT("MonitoringWeek1!AN19")),INDIRECT("MonitoringWeek1!AN19"),0),IF(ISREF(INDIRECT("MonitoringWeek2!AN19")),INDIRECT("MonitoringWeek2!AN19"),0),IF(ISREF(INDIRECT("MonitoringWeek3!AN19")),INDIRECT("MonitoringWeek3!AN19"),0))),IF(ISREF(INDIRECT("MonitoringWeek2!AN19")),(SUM(Week1!AN19,Week2!AN19)&lt;SUM(IF(ISREF(INDIRECT("MonitoringWeek1!AN19")),INDIRECT("MonitoringWeek1!AN19"),0),IF(ISREF(INDIRECT("MonitoringWeek2!AN19")),INDIRECT("MonitoringWeek2!AN19"),0))),IF(ISREF(INDIRECT("MonitoringWeek1!AN19")),(SUM(Week1!AN19)&lt;SUM(IF(ISREF(INDIRECT("MonitoringWeek1!AN19")),INDIRECT("MonitoringWeek1!AN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AO19</xm:sqref>
        </x14:conditionalFormatting>
        <x14:conditionalFormatting xmlns:xm="http://schemas.microsoft.com/office/excel/2006/main">
          <x14:cfRule id="{00000000-000E-0000-0E00-0000B5010000}" priority="437" type="expression">
            <xm:f>IF(ISREF(INDIRECT("MonitoringWeek3!AP19")),(SUM(Week1!AP19,Week2!AP19,Week3!AP19)&gt;SUM(IF(ISREF(INDIRECT("MonitoringWeek1!AP19")),INDIRECT("MonitoringWeek1!AP19"),0),IF(ISREF(INDIRECT("MonitoringWeek2!AP19")),INDIRECT("MonitoringWeek2!AP19"),0),IF(ISREF(INDIRECT("MonitoringWeek3!AP19")),INDIRECT("MonitoringWeek3!AP19"),0))),IF(ISREF(INDIRECT("MonitoringWeek2!AP19")),(SUM(Week1!AP19,Week2!AP19)&gt;SUM(IF(ISREF(INDIRECT("MonitoringWeek1!AP19")),INDIRECT("MonitoringWeek1!AP19"),0),IF(ISREF(INDIRECT("MonitoringWeek2!AP19")),INDIRECT("MonitoringWeek2!AP19"),0))),IF(ISREF(INDIRECT("MonitoringWeek1!AP19")),(SUM(Week1!AP19)&gt;SUM(IF(ISREF(INDIRECT("MonitoringWeek1!AP19")),INDIRECT("MonitoringWeek1!AP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AQ19</xm:sqref>
        </x14:conditionalFormatting>
        <x14:conditionalFormatting xmlns:xm="http://schemas.microsoft.com/office/excel/2006/main">
          <x14:cfRule id="{00000000-000E-0000-0E00-0000B6010000}" priority="438" type="expression">
            <xm:f>IF(ISREF(INDIRECT("MonitoringWeek3!AP19")),(SUM(Week1!AP19,Week2!AP19,Week3!AP19)&lt;SUM(IF(ISREF(INDIRECT("MonitoringWeek1!AP19")),INDIRECT("MonitoringWeek1!AP19"),0),IF(ISREF(INDIRECT("MonitoringWeek2!AP19")),INDIRECT("MonitoringWeek2!AP19"),0),IF(ISREF(INDIRECT("MonitoringWeek3!AP19")),INDIRECT("MonitoringWeek3!AP19"),0))),IF(ISREF(INDIRECT("MonitoringWeek2!AP19")),(SUM(Week1!AP19,Week2!AP19)&lt;SUM(IF(ISREF(INDIRECT("MonitoringWeek1!AP19")),INDIRECT("MonitoringWeek1!AP19"),0),IF(ISREF(INDIRECT("MonitoringWeek2!AP19")),INDIRECT("MonitoringWeek2!AP19"),0))),IF(ISREF(INDIRECT("MonitoringWeek1!AP19")),(SUM(Week1!AP19)&lt;SUM(IF(ISREF(INDIRECT("MonitoringWeek1!AP19")),INDIRECT("MonitoringWeek1!AP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AQ19</xm:sqref>
        </x14:conditionalFormatting>
        <x14:conditionalFormatting xmlns:xm="http://schemas.microsoft.com/office/excel/2006/main">
          <x14:cfRule id="{00000000-000E-0000-0E00-0000BB010000}" priority="443" type="expression">
            <xm:f>IF(ISREF(INDIRECT("MonitoringWeek3!AR19")),(SUM(Week1!AR19,Week2!AR19,Week3!AR19)&gt;SUM(IF(ISREF(INDIRECT("MonitoringWeek1!AR19")),INDIRECT("MonitoringWeek1!AR19"),0),IF(ISREF(INDIRECT("MonitoringWeek2!AR19")),INDIRECT("MonitoringWeek2!AR19"),0),IF(ISREF(INDIRECT("MonitoringWeek3!AR19")),INDIRECT("MonitoringWeek3!AR19"),0))),IF(ISREF(INDIRECT("MonitoringWeek2!AR19")),(SUM(Week1!AR19,Week2!AR19)&gt;SUM(IF(ISREF(INDIRECT("MonitoringWeek1!AR19")),INDIRECT("MonitoringWeek1!AR19"),0),IF(ISREF(INDIRECT("MonitoringWeek2!AR19")),INDIRECT("MonitoringWeek2!AR19"),0))),IF(ISREF(INDIRECT("MonitoringWeek1!AR19")),(SUM(Week1!AR19)&gt;SUM(IF(ISREF(INDIRECT("MonitoringWeek1!AR19")),INDIRECT("MonitoringWeek1!AR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AS19</xm:sqref>
        </x14:conditionalFormatting>
        <x14:conditionalFormatting xmlns:xm="http://schemas.microsoft.com/office/excel/2006/main">
          <x14:cfRule id="{00000000-000E-0000-0E00-0000BC010000}" priority="444" type="expression">
            <xm:f>IF(ISREF(INDIRECT("MonitoringWeek3!AR19")),(SUM(Week1!AR19,Week2!AR19,Week3!AR19)&lt;SUM(IF(ISREF(INDIRECT("MonitoringWeek1!AR19")),INDIRECT("MonitoringWeek1!AR19"),0),IF(ISREF(INDIRECT("MonitoringWeek2!AR19")),INDIRECT("MonitoringWeek2!AR19"),0),IF(ISREF(INDIRECT("MonitoringWeek3!AR19")),INDIRECT("MonitoringWeek3!AR19"),0))),IF(ISREF(INDIRECT("MonitoringWeek2!AR19")),(SUM(Week1!AR19,Week2!AR19)&lt;SUM(IF(ISREF(INDIRECT("MonitoringWeek1!AR19")),INDIRECT("MonitoringWeek1!AR19"),0),IF(ISREF(INDIRECT("MonitoringWeek2!AR19")),INDIRECT("MonitoringWeek2!AR19"),0))),IF(ISREF(INDIRECT("MonitoringWeek1!AR19")),(SUM(Week1!AR19)&lt;SUM(IF(ISREF(INDIRECT("MonitoringWeek1!AR19")),INDIRECT("MonitoringWeek1!AR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AS19</xm:sqref>
        </x14:conditionalFormatting>
        <x14:conditionalFormatting xmlns:xm="http://schemas.microsoft.com/office/excel/2006/main">
          <x14:cfRule id="{00000000-000E-0000-0E00-0000C1010000}" priority="449" type="expression">
            <xm:f>IF(ISREF(INDIRECT("MonitoringWeek3!AT19")),(SUM(Week1!AT19,Week2!AT19,Week3!AT19)&gt;SUM(IF(ISREF(INDIRECT("MonitoringWeek1!AT19")),INDIRECT("MonitoringWeek1!AT19"),0),IF(ISREF(INDIRECT("MonitoringWeek2!AT19")),INDIRECT("MonitoringWeek2!AT19"),0),IF(ISREF(INDIRECT("MonitoringWeek3!AT19")),INDIRECT("MonitoringWeek3!AT19"),0))),IF(ISREF(INDIRECT("MonitoringWeek2!AT19")),(SUM(Week1!AT19,Week2!AT19)&gt;SUM(IF(ISREF(INDIRECT("MonitoringWeek1!AT19")),INDIRECT("MonitoringWeek1!AT19"),0),IF(ISREF(INDIRECT("MonitoringWeek2!AT19")),INDIRECT("MonitoringWeek2!AT19"),0))),IF(ISREF(INDIRECT("MonitoringWeek1!AT19")),(SUM(Week1!AT19)&gt;SUM(IF(ISREF(INDIRECT("MonitoringWeek1!AT19")),INDIRECT("MonitoringWeek1!AT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AU19</xm:sqref>
        </x14:conditionalFormatting>
        <x14:conditionalFormatting xmlns:xm="http://schemas.microsoft.com/office/excel/2006/main">
          <x14:cfRule id="{00000000-000E-0000-0E00-0000C2010000}" priority="450" type="expression">
            <xm:f>IF(ISREF(INDIRECT("MonitoringWeek3!AT19")),(SUM(Week1!AT19,Week2!AT19,Week3!AT19)&lt;SUM(IF(ISREF(INDIRECT("MonitoringWeek1!AT19")),INDIRECT("MonitoringWeek1!AT19"),0),IF(ISREF(INDIRECT("MonitoringWeek2!AT19")),INDIRECT("MonitoringWeek2!AT19"),0),IF(ISREF(INDIRECT("MonitoringWeek3!AT19")),INDIRECT("MonitoringWeek3!AT19"),0))),IF(ISREF(INDIRECT("MonitoringWeek2!AT19")),(SUM(Week1!AT19,Week2!AT19)&lt;SUM(IF(ISREF(INDIRECT("MonitoringWeek1!AT19")),INDIRECT("MonitoringWeek1!AT19"),0),IF(ISREF(INDIRECT("MonitoringWeek2!AT19")),INDIRECT("MonitoringWeek2!AT19"),0))),IF(ISREF(INDIRECT("MonitoringWeek1!AT19")),(SUM(Week1!AT19)&lt;SUM(IF(ISREF(INDIRECT("MonitoringWeek1!AT19")),INDIRECT("MonitoringWeek1!AT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AU19</xm:sqref>
        </x14:conditionalFormatting>
        <x14:conditionalFormatting xmlns:xm="http://schemas.microsoft.com/office/excel/2006/main">
          <x14:cfRule id="{00000000-000E-0000-0E00-0000C7010000}" priority="455" type="expression">
            <xm:f>IF(ISREF(INDIRECT("MonitoringWeek3!AV19")),(SUM(Week1!AV19,Week2!AV19,Week3!AV19)&gt;SUM(IF(ISREF(INDIRECT("MonitoringWeek1!AV19")),INDIRECT("MonitoringWeek1!AV19"),0),IF(ISREF(INDIRECT("MonitoringWeek2!AV19")),INDIRECT("MonitoringWeek2!AV19"),0),IF(ISREF(INDIRECT("MonitoringWeek3!AV19")),INDIRECT("MonitoringWeek3!AV19"),0))),IF(ISREF(INDIRECT("MonitoringWeek2!AV19")),(SUM(Week1!AV19,Week2!AV19)&gt;SUM(IF(ISREF(INDIRECT("MonitoringWeek1!AV19")),INDIRECT("MonitoringWeek1!AV19"),0),IF(ISREF(INDIRECT("MonitoringWeek2!AV19")),INDIRECT("MonitoringWeek2!AV19"),0))),IF(ISREF(INDIRECT("MonitoringWeek1!AV19")),(SUM(Week1!AV19)&gt;SUM(IF(ISREF(INDIRECT("MonitoringWeek1!AV19")),INDIRECT("MonitoringWeek1!AV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AW19</xm:sqref>
        </x14:conditionalFormatting>
        <x14:conditionalFormatting xmlns:xm="http://schemas.microsoft.com/office/excel/2006/main">
          <x14:cfRule id="{00000000-000E-0000-0E00-0000C8010000}" priority="456" type="expression">
            <xm:f>IF(ISREF(INDIRECT("MonitoringWeek3!AV19")),(SUM(Week1!AV19,Week2!AV19,Week3!AV19)&lt;SUM(IF(ISREF(INDIRECT("MonitoringWeek1!AV19")),INDIRECT("MonitoringWeek1!AV19"),0),IF(ISREF(INDIRECT("MonitoringWeek2!AV19")),INDIRECT("MonitoringWeek2!AV19"),0),IF(ISREF(INDIRECT("MonitoringWeek3!AV19")),INDIRECT("MonitoringWeek3!AV19"),0))),IF(ISREF(INDIRECT("MonitoringWeek2!AV19")),(SUM(Week1!AV19,Week2!AV19)&lt;SUM(IF(ISREF(INDIRECT("MonitoringWeek1!AV19")),INDIRECT("MonitoringWeek1!AV19"),0),IF(ISREF(INDIRECT("MonitoringWeek2!AV19")),INDIRECT("MonitoringWeek2!AV19"),0))),IF(ISREF(INDIRECT("MonitoringWeek1!AV19")),(SUM(Week1!AV19)&lt;SUM(IF(ISREF(INDIRECT("MonitoringWeek1!AV19")),INDIRECT("MonitoringWeek1!AV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AW19</xm:sqref>
        </x14:conditionalFormatting>
        <x14:conditionalFormatting xmlns:xm="http://schemas.microsoft.com/office/excel/2006/main">
          <x14:cfRule id="{00000000-000E-0000-0E00-0000CD010000}" priority="461" type="expression">
            <xm:f>IF(ISREF(INDIRECT("MonitoringWeek3!AX19")),(SUM(Week1!AX19,Week2!AX19,Week3!AX19)&gt;SUM(IF(ISREF(INDIRECT("MonitoringWeek1!AX19")),INDIRECT("MonitoringWeek1!AX19"),0),IF(ISREF(INDIRECT("MonitoringWeek2!AX19")),INDIRECT("MonitoringWeek2!AX19"),0),IF(ISREF(INDIRECT("MonitoringWeek3!AX19")),INDIRECT("MonitoringWeek3!AX19"),0))),IF(ISREF(INDIRECT("MonitoringWeek2!AX19")),(SUM(Week1!AX19,Week2!AX19)&gt;SUM(IF(ISREF(INDIRECT("MonitoringWeek1!AX19")),INDIRECT("MonitoringWeek1!AX19"),0),IF(ISREF(INDIRECT("MonitoringWeek2!AX19")),INDIRECT("MonitoringWeek2!AX19"),0))),IF(ISREF(INDIRECT("MonitoringWeek1!AX19")),(SUM(Week1!AX19)&gt;SUM(IF(ISREF(INDIRECT("MonitoringWeek1!AX19")),INDIRECT("MonitoringWeek1!AX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AY19</xm:sqref>
        </x14:conditionalFormatting>
        <x14:conditionalFormatting xmlns:xm="http://schemas.microsoft.com/office/excel/2006/main">
          <x14:cfRule id="{00000000-000E-0000-0E00-0000CE010000}" priority="462" type="expression">
            <xm:f>IF(ISREF(INDIRECT("MonitoringWeek3!AX19")),(SUM(Week1!AX19,Week2!AX19,Week3!AX19)&lt;SUM(IF(ISREF(INDIRECT("MonitoringWeek1!AX19")),INDIRECT("MonitoringWeek1!AX19"),0),IF(ISREF(INDIRECT("MonitoringWeek2!AX19")),INDIRECT("MonitoringWeek2!AX19"),0),IF(ISREF(INDIRECT("MonitoringWeek3!AX19")),INDIRECT("MonitoringWeek3!AX19"),0))),IF(ISREF(INDIRECT("MonitoringWeek2!AX19")),(SUM(Week1!AX19,Week2!AX19)&lt;SUM(IF(ISREF(INDIRECT("MonitoringWeek1!AX19")),INDIRECT("MonitoringWeek1!AX19"),0),IF(ISREF(INDIRECT("MonitoringWeek2!AX19")),INDIRECT("MonitoringWeek2!AX19"),0))),IF(ISREF(INDIRECT("MonitoringWeek1!AX19")),(SUM(Week1!AX19)&lt;SUM(IF(ISREF(INDIRECT("MonitoringWeek1!AX19")),INDIRECT("MonitoringWeek1!AX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AY19</xm:sqref>
        </x14:conditionalFormatting>
        <x14:conditionalFormatting xmlns:xm="http://schemas.microsoft.com/office/excel/2006/main">
          <x14:cfRule id="{00000000-000E-0000-0E00-0000D3010000}" priority="467" type="expression">
            <xm:f>IF(ISREF(INDIRECT("MonitoringWeek3!AZ19")),(SUM(Week1!AZ19,Week2!AZ19,Week3!AZ19)&gt;SUM(IF(ISREF(INDIRECT("MonitoringWeek1!AZ19")),INDIRECT("MonitoringWeek1!AZ19"),0),IF(ISREF(INDIRECT("MonitoringWeek2!AZ19")),INDIRECT("MonitoringWeek2!AZ19"),0),IF(ISREF(INDIRECT("MonitoringWeek3!AZ19")),INDIRECT("MonitoringWeek3!AZ19"),0))),IF(ISREF(INDIRECT("MonitoringWeek2!AZ19")),(SUM(Week1!AZ19,Week2!AZ19)&gt;SUM(IF(ISREF(INDIRECT("MonitoringWeek1!AZ19")),INDIRECT("MonitoringWeek1!AZ19"),0),IF(ISREF(INDIRECT("MonitoringWeek2!AZ19")),INDIRECT("MonitoringWeek2!AZ19"),0))),IF(ISREF(INDIRECT("MonitoringWeek1!AZ19")),(SUM(Week1!AZ19)&gt;SUM(IF(ISREF(INDIRECT("MonitoringWeek1!AZ19")),INDIRECT("MonitoringWeek1!AZ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BA19</xm:sqref>
        </x14:conditionalFormatting>
        <x14:conditionalFormatting xmlns:xm="http://schemas.microsoft.com/office/excel/2006/main">
          <x14:cfRule id="{00000000-000E-0000-0E00-0000D4010000}" priority="468" type="expression">
            <xm:f>IF(ISREF(INDIRECT("MonitoringWeek3!AZ19")),(SUM(Week1!AZ19,Week2!AZ19,Week3!AZ19)&lt;SUM(IF(ISREF(INDIRECT("MonitoringWeek1!AZ19")),INDIRECT("MonitoringWeek1!AZ19"),0),IF(ISREF(INDIRECT("MonitoringWeek2!AZ19")),INDIRECT("MonitoringWeek2!AZ19"),0),IF(ISREF(INDIRECT("MonitoringWeek3!AZ19")),INDIRECT("MonitoringWeek3!AZ19"),0))),IF(ISREF(INDIRECT("MonitoringWeek2!AZ19")),(SUM(Week1!AZ19,Week2!AZ19)&lt;SUM(IF(ISREF(INDIRECT("MonitoringWeek1!AZ19")),INDIRECT("MonitoringWeek1!AZ19"),0),IF(ISREF(INDIRECT("MonitoringWeek2!AZ19")),INDIRECT("MonitoringWeek2!AZ19"),0))),IF(ISREF(INDIRECT("MonitoringWeek1!AZ19")),(SUM(Week1!AZ19)&lt;SUM(IF(ISREF(INDIRECT("MonitoringWeek1!AZ19")),INDIRECT("MonitoringWeek1!AZ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BA19</xm:sqref>
        </x14:conditionalFormatting>
        <x14:conditionalFormatting xmlns:xm="http://schemas.microsoft.com/office/excel/2006/main">
          <x14:cfRule id="{00000000-000E-0000-0E00-0000D9010000}" priority="473" type="expression">
            <xm:f>IF(ISREF(INDIRECT("MonitoringWeek3!BB19")),(SUM(Week1!BB19,Week2!BB19,Week3!BB19)&gt;SUM(IF(ISREF(INDIRECT("MonitoringWeek1!BB19")),INDIRECT("MonitoringWeek1!BB19"),0),IF(ISREF(INDIRECT("MonitoringWeek2!BB19")),INDIRECT("MonitoringWeek2!BB19"),0),IF(ISREF(INDIRECT("MonitoringWeek3!BB19")),INDIRECT("MonitoringWeek3!BB19"),0))),IF(ISREF(INDIRECT("MonitoringWeek2!BB19")),(SUM(Week1!BB19,Week2!BB19)&gt;SUM(IF(ISREF(INDIRECT("MonitoringWeek1!BB19")),INDIRECT("MonitoringWeek1!BB19"),0),IF(ISREF(INDIRECT("MonitoringWeek2!BB19")),INDIRECT("MonitoringWeek2!BB19"),0))),IF(ISREF(INDIRECT("MonitoringWeek1!BB19")),(SUM(Week1!BB19)&gt;SUM(IF(ISREF(INDIRECT("MonitoringWeek1!BB19")),INDIRECT("MonitoringWeek1!BB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BC19</xm:sqref>
        </x14:conditionalFormatting>
        <x14:conditionalFormatting xmlns:xm="http://schemas.microsoft.com/office/excel/2006/main">
          <x14:cfRule id="{00000000-000E-0000-0E00-0000DA010000}" priority="474" type="expression">
            <xm:f>IF(ISREF(INDIRECT("MonitoringWeek3!BB19")),(SUM(Week1!BB19,Week2!BB19,Week3!BB19)&lt;SUM(IF(ISREF(INDIRECT("MonitoringWeek1!BB19")),INDIRECT("MonitoringWeek1!BB19"),0),IF(ISREF(INDIRECT("MonitoringWeek2!BB19")),INDIRECT("MonitoringWeek2!BB19"),0),IF(ISREF(INDIRECT("MonitoringWeek3!BB19")),INDIRECT("MonitoringWeek3!BB19"),0))),IF(ISREF(INDIRECT("MonitoringWeek2!BB19")),(SUM(Week1!BB19,Week2!BB19)&lt;SUM(IF(ISREF(INDIRECT("MonitoringWeek1!BB19")),INDIRECT("MonitoringWeek1!BB19"),0),IF(ISREF(INDIRECT("MonitoringWeek2!BB19")),INDIRECT("MonitoringWeek2!BB19"),0))),IF(ISREF(INDIRECT("MonitoringWeek1!BB19")),(SUM(Week1!BB19)&lt;SUM(IF(ISREF(INDIRECT("MonitoringWeek1!BB19")),INDIRECT("MonitoringWeek1!BB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BC19</xm:sqref>
        </x14:conditionalFormatting>
        <x14:conditionalFormatting xmlns:xm="http://schemas.microsoft.com/office/excel/2006/main">
          <x14:cfRule id="{00000000-000E-0000-0E00-0000DF010000}" priority="479" type="expression">
            <xm:f>IF(ISREF(INDIRECT("MonitoringWeek3!BD19")),(SUM(Week1!BD19,Week2!BD19,Week3!BD19)&gt;SUM(IF(ISREF(INDIRECT("MonitoringWeek1!BD19")),INDIRECT("MonitoringWeek1!BD19"),0),IF(ISREF(INDIRECT("MonitoringWeek2!BD19")),INDIRECT("MonitoringWeek2!BD19"),0),IF(ISREF(INDIRECT("MonitoringWeek3!BD19")),INDIRECT("MonitoringWeek3!BD19"),0))),IF(ISREF(INDIRECT("MonitoringWeek2!BD19")),(SUM(Week1!BD19,Week2!BD19)&gt;SUM(IF(ISREF(INDIRECT("MonitoringWeek1!BD19")),INDIRECT("MonitoringWeek1!BD19"),0),IF(ISREF(INDIRECT("MonitoringWeek2!BD19")),INDIRECT("MonitoringWeek2!BD19"),0))),IF(ISREF(INDIRECT("MonitoringWeek1!BD19")),(SUM(Week1!BD19)&gt;SUM(IF(ISREF(INDIRECT("MonitoringWeek1!BD19")),INDIRECT("MonitoringWeek1!BD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BE19</xm:sqref>
        </x14:conditionalFormatting>
        <x14:conditionalFormatting xmlns:xm="http://schemas.microsoft.com/office/excel/2006/main">
          <x14:cfRule id="{00000000-000E-0000-0E00-0000E0010000}" priority="480" type="expression">
            <xm:f>IF(ISREF(INDIRECT("MonitoringWeek3!BD19")),(SUM(Week1!BD19,Week2!BD19,Week3!BD19)&lt;SUM(IF(ISREF(INDIRECT("MonitoringWeek1!BD19")),INDIRECT("MonitoringWeek1!BD19"),0),IF(ISREF(INDIRECT("MonitoringWeek2!BD19")),INDIRECT("MonitoringWeek2!BD19"),0),IF(ISREF(INDIRECT("MonitoringWeek3!BD19")),INDIRECT("MonitoringWeek3!BD19"),0))),IF(ISREF(INDIRECT("MonitoringWeek2!BD19")),(SUM(Week1!BD19,Week2!BD19)&lt;SUM(IF(ISREF(INDIRECT("MonitoringWeek1!BD19")),INDIRECT("MonitoringWeek1!BD19"),0),IF(ISREF(INDIRECT("MonitoringWeek2!BD19")),INDIRECT("MonitoringWeek2!BD19"),0))),IF(ISREF(INDIRECT("MonitoringWeek1!BD19")),(SUM(Week1!BD19)&lt;SUM(IF(ISREF(INDIRECT("MonitoringWeek1!BD19")),INDIRECT("MonitoringWeek1!BD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BE19</xm:sqref>
        </x14:conditionalFormatting>
        <x14:conditionalFormatting xmlns:xm="http://schemas.microsoft.com/office/excel/2006/main">
          <x14:cfRule id="{00000000-000E-0000-0E00-0000E5010000}" priority="485" type="expression">
            <xm:f>IF(ISREF(INDIRECT("MonitoringWeek3!BF19")),(SUM(Week1!BF19,Week2!BF19,Week3!BF19)&gt;SUM(IF(ISREF(INDIRECT("MonitoringWeek1!BF19")),INDIRECT("MonitoringWeek1!BF19"),0),IF(ISREF(INDIRECT("MonitoringWeek2!BF19")),INDIRECT("MonitoringWeek2!BF19"),0),IF(ISREF(INDIRECT("MonitoringWeek3!BF19")),INDIRECT("MonitoringWeek3!BF19"),0))),IF(ISREF(INDIRECT("MonitoringWeek2!BF19")),(SUM(Week1!BF19,Week2!BF19)&gt;SUM(IF(ISREF(INDIRECT("MonitoringWeek1!BF19")),INDIRECT("MonitoringWeek1!BF19"),0),IF(ISREF(INDIRECT("MonitoringWeek2!BF19")),INDIRECT("MonitoringWeek2!BF19"),0))),IF(ISREF(INDIRECT("MonitoringWeek1!BF19")),(SUM(Week1!BF19)&gt;SUM(IF(ISREF(INDIRECT("MonitoringWeek1!BF19")),INDIRECT("MonitoringWeek1!BF19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BG19</xm:sqref>
        </x14:conditionalFormatting>
        <x14:conditionalFormatting xmlns:xm="http://schemas.microsoft.com/office/excel/2006/main">
          <x14:cfRule id="{00000000-000E-0000-0E00-0000E6010000}" priority="486" type="expression">
            <xm:f>IF(ISREF(INDIRECT("MonitoringWeek3!BF19")),(SUM(Week1!BF19,Week2!BF19,Week3!BF19)&lt;SUM(IF(ISREF(INDIRECT("MonitoringWeek1!BF19")),INDIRECT("MonitoringWeek1!BF19"),0),IF(ISREF(INDIRECT("MonitoringWeek2!BF19")),INDIRECT("MonitoringWeek2!BF19"),0),IF(ISREF(INDIRECT("MonitoringWeek3!BF19")),INDIRECT("MonitoringWeek3!BF19"),0))),IF(ISREF(INDIRECT("MonitoringWeek2!BF19")),(SUM(Week1!BF19,Week2!BF19)&lt;SUM(IF(ISREF(INDIRECT("MonitoringWeek1!BF19")),INDIRECT("MonitoringWeek1!BF19"),0),IF(ISREF(INDIRECT("MonitoringWeek2!BF19")),INDIRECT("MonitoringWeek2!BF19"),0))),IF(ISREF(INDIRECT("MonitoringWeek1!BF19")),(SUM(Week1!BF19)&lt;SUM(IF(ISREF(INDIRECT("MonitoringWeek1!BF19")),INDIRECT("MonitoringWeek1!BF19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BG19</xm:sqref>
        </x14:conditionalFormatting>
        <x14:conditionalFormatting xmlns:xm="http://schemas.microsoft.com/office/excel/2006/main">
          <x14:cfRule id="{00000000-000E-0000-0E00-0000EB010000}" priority="491" type="expression">
            <xm:f>IF(ISREF(INDIRECT("MonitoringWeek3!F20")),(SUM(Week1!F20,Week2!F20,Week3!F20)&gt;SUM(IF(ISREF(INDIRECT("MonitoringWeek1!F20")),INDIRECT("MonitoringWeek1!F20"),0),IF(ISREF(INDIRECT("MonitoringWeek2!F20")),INDIRECT("MonitoringWeek2!F20"),0),IF(ISREF(INDIRECT("MonitoringWeek3!F20")),INDIRECT("MonitoringWeek3!F20"),0))),IF(ISREF(INDIRECT("MonitoringWeek2!F20")),(SUM(Week1!F20,Week2!F20)&gt;SUM(IF(ISREF(INDIRECT("MonitoringWeek1!F20")),INDIRECT("MonitoringWeek1!F20"),0),IF(ISREF(INDIRECT("MonitoringWeek2!F20")),INDIRECT("MonitoringWeek2!F20"),0))),IF(ISREF(INDIRECT("MonitoringWeek1!F20")),(SUM(Week1!F20)&gt;SUM(IF(ISREF(INDIRECT("MonitoringWeek1!F20")),INDIRECT("MonitoringWeek1!F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id="{00000000-000E-0000-0E00-0000EC010000}" priority="492" type="expression">
            <xm:f>IF(ISREF(INDIRECT("MonitoringWeek3!F20")),(SUM(Week1!F20,Week2!F20,Week3!F20)&lt;SUM(IF(ISREF(INDIRECT("MonitoringWeek1!F20")),INDIRECT("MonitoringWeek1!F20"),0),IF(ISREF(INDIRECT("MonitoringWeek2!F20")),INDIRECT("MonitoringWeek2!F20"),0),IF(ISREF(INDIRECT("MonitoringWeek3!F20")),INDIRECT("MonitoringWeek3!F20"),0))),IF(ISREF(INDIRECT("MonitoringWeek2!F20")),(SUM(Week1!F20,Week2!F20)&lt;SUM(IF(ISREF(INDIRECT("MonitoringWeek1!F20")),INDIRECT("MonitoringWeek1!F20"),0),IF(ISREF(INDIRECT("MonitoringWeek2!F20")),INDIRECT("MonitoringWeek2!F20"),0))),IF(ISREF(INDIRECT("MonitoringWeek1!F20")),(SUM(Week1!F20)&lt;SUM(IF(ISREF(INDIRECT("MonitoringWeek1!F20")),INDIRECT("MonitoringWeek1!F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id="{00000000-000E-0000-0E00-0000F1010000}" priority="497" type="expression">
            <xm:f>IF(ISREF(INDIRECT("MonitoringWeek3!H20")),(SUM(Week1!H20,Week2!H20,Week3!H20)&gt;SUM(IF(ISREF(INDIRECT("MonitoringWeek1!H20")),INDIRECT("MonitoringWeek1!H20"),0),IF(ISREF(INDIRECT("MonitoringWeek2!H20")),INDIRECT("MonitoringWeek2!H20"),0),IF(ISREF(INDIRECT("MonitoringWeek3!H20")),INDIRECT("MonitoringWeek3!H20"),0))),IF(ISREF(INDIRECT("MonitoringWeek2!H20")),(SUM(Week1!H20,Week2!H20)&gt;SUM(IF(ISREF(INDIRECT("MonitoringWeek1!H20")),INDIRECT("MonitoringWeek1!H20"),0),IF(ISREF(INDIRECT("MonitoringWeek2!H20")),INDIRECT("MonitoringWeek2!H20"),0))),IF(ISREF(INDIRECT("MonitoringWeek1!H20")),(SUM(Week1!H20)&gt;SUM(IF(ISREF(INDIRECT("MonitoringWeek1!H20")),INDIRECT("MonitoringWeek1!H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I20</xm:sqref>
        </x14:conditionalFormatting>
        <x14:conditionalFormatting xmlns:xm="http://schemas.microsoft.com/office/excel/2006/main">
          <x14:cfRule id="{00000000-000E-0000-0E00-0000F2010000}" priority="498" type="expression">
            <xm:f>IF(ISREF(INDIRECT("MonitoringWeek3!H20")),(SUM(Week1!H20,Week2!H20,Week3!H20)&lt;SUM(IF(ISREF(INDIRECT("MonitoringWeek1!H20")),INDIRECT("MonitoringWeek1!H20"),0),IF(ISREF(INDIRECT("MonitoringWeek2!H20")),INDIRECT("MonitoringWeek2!H20"),0),IF(ISREF(INDIRECT("MonitoringWeek3!H20")),INDIRECT("MonitoringWeek3!H20"),0))),IF(ISREF(INDIRECT("MonitoringWeek2!H20")),(SUM(Week1!H20,Week2!H20)&lt;SUM(IF(ISREF(INDIRECT("MonitoringWeek1!H20")),INDIRECT("MonitoringWeek1!H20"),0),IF(ISREF(INDIRECT("MonitoringWeek2!H20")),INDIRECT("MonitoringWeek2!H20"),0))),IF(ISREF(INDIRECT("MonitoringWeek1!H20")),(SUM(Week1!H20)&lt;SUM(IF(ISREF(INDIRECT("MonitoringWeek1!H20")),INDIRECT("MonitoringWeek1!H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I20</xm:sqref>
        </x14:conditionalFormatting>
        <x14:conditionalFormatting xmlns:xm="http://schemas.microsoft.com/office/excel/2006/main">
          <x14:cfRule id="{00000000-000E-0000-0E00-0000F7010000}" priority="503" type="expression">
            <xm:f>IF(ISREF(INDIRECT("MonitoringWeek3!J20")),(SUM(Week1!J20,Week2!J20,Week3!J20)&gt;SUM(IF(ISREF(INDIRECT("MonitoringWeek1!J20")),INDIRECT("MonitoringWeek1!J20"),0),IF(ISREF(INDIRECT("MonitoringWeek2!J20")),INDIRECT("MonitoringWeek2!J20"),0),IF(ISREF(INDIRECT("MonitoringWeek3!J20")),INDIRECT("MonitoringWeek3!J20"),0))),IF(ISREF(INDIRECT("MonitoringWeek2!J20")),(SUM(Week1!J20,Week2!J20)&gt;SUM(IF(ISREF(INDIRECT("MonitoringWeek1!J20")),INDIRECT("MonitoringWeek1!J20"),0),IF(ISREF(INDIRECT("MonitoringWeek2!J20")),INDIRECT("MonitoringWeek2!J20"),0))),IF(ISREF(INDIRECT("MonitoringWeek1!J20")),(SUM(Week1!J20)&gt;SUM(IF(ISREF(INDIRECT("MonitoringWeek1!J20")),INDIRECT("MonitoringWeek1!J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K20</xm:sqref>
        </x14:conditionalFormatting>
        <x14:conditionalFormatting xmlns:xm="http://schemas.microsoft.com/office/excel/2006/main">
          <x14:cfRule id="{00000000-000E-0000-0E00-0000F8010000}" priority="504" type="expression">
            <xm:f>IF(ISREF(INDIRECT("MonitoringWeek3!J20")),(SUM(Week1!J20,Week2!J20,Week3!J20)&lt;SUM(IF(ISREF(INDIRECT("MonitoringWeek1!J20")),INDIRECT("MonitoringWeek1!J20"),0),IF(ISREF(INDIRECT("MonitoringWeek2!J20")),INDIRECT("MonitoringWeek2!J20"),0),IF(ISREF(INDIRECT("MonitoringWeek3!J20")),INDIRECT("MonitoringWeek3!J20"),0))),IF(ISREF(INDIRECT("MonitoringWeek2!J20")),(SUM(Week1!J20,Week2!J20)&lt;SUM(IF(ISREF(INDIRECT("MonitoringWeek1!J20")),INDIRECT("MonitoringWeek1!J20"),0),IF(ISREF(INDIRECT("MonitoringWeek2!J20")),INDIRECT("MonitoringWeek2!J20"),0))),IF(ISREF(INDIRECT("MonitoringWeek1!J20")),(SUM(Week1!J20)&lt;SUM(IF(ISREF(INDIRECT("MonitoringWeek1!J20")),INDIRECT("MonitoringWeek1!J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K20</xm:sqref>
        </x14:conditionalFormatting>
        <x14:conditionalFormatting xmlns:xm="http://schemas.microsoft.com/office/excel/2006/main">
          <x14:cfRule id="{00000000-000E-0000-0E00-0000FD010000}" priority="509" type="expression">
            <xm:f>IF(ISREF(INDIRECT("MonitoringWeek3!L20")),(SUM(Week1!L20,Week2!L20,Week3!L20)&gt;SUM(IF(ISREF(INDIRECT("MonitoringWeek1!L20")),INDIRECT("MonitoringWeek1!L20"),0),IF(ISREF(INDIRECT("MonitoringWeek2!L20")),INDIRECT("MonitoringWeek2!L20"),0),IF(ISREF(INDIRECT("MonitoringWeek3!L20")),INDIRECT("MonitoringWeek3!L20"),0))),IF(ISREF(INDIRECT("MonitoringWeek2!L20")),(SUM(Week1!L20,Week2!L20)&gt;SUM(IF(ISREF(INDIRECT("MonitoringWeek1!L20")),INDIRECT("MonitoringWeek1!L20"),0),IF(ISREF(INDIRECT("MonitoringWeek2!L20")),INDIRECT("MonitoringWeek2!L20"),0))),IF(ISREF(INDIRECT("MonitoringWeek1!L20")),(SUM(Week1!L20)&gt;SUM(IF(ISREF(INDIRECT("MonitoringWeek1!L20")),INDIRECT("MonitoringWeek1!L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M20</xm:sqref>
        </x14:conditionalFormatting>
        <x14:conditionalFormatting xmlns:xm="http://schemas.microsoft.com/office/excel/2006/main">
          <x14:cfRule id="{00000000-000E-0000-0E00-0000FE010000}" priority="510" type="expression">
            <xm:f>IF(ISREF(INDIRECT("MonitoringWeek3!L20")),(SUM(Week1!L20,Week2!L20,Week3!L20)&lt;SUM(IF(ISREF(INDIRECT("MonitoringWeek1!L20")),INDIRECT("MonitoringWeek1!L20"),0),IF(ISREF(INDIRECT("MonitoringWeek2!L20")),INDIRECT("MonitoringWeek2!L20"),0),IF(ISREF(INDIRECT("MonitoringWeek3!L20")),INDIRECT("MonitoringWeek3!L20"),0))),IF(ISREF(INDIRECT("MonitoringWeek2!L20")),(SUM(Week1!L20,Week2!L20)&lt;SUM(IF(ISREF(INDIRECT("MonitoringWeek1!L20")),INDIRECT("MonitoringWeek1!L20"),0),IF(ISREF(INDIRECT("MonitoringWeek2!L20")),INDIRECT("MonitoringWeek2!L20"),0))),IF(ISREF(INDIRECT("MonitoringWeek1!L20")),(SUM(Week1!L20)&lt;SUM(IF(ISREF(INDIRECT("MonitoringWeek1!L20")),INDIRECT("MonitoringWeek1!L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M20</xm:sqref>
        </x14:conditionalFormatting>
        <x14:conditionalFormatting xmlns:xm="http://schemas.microsoft.com/office/excel/2006/main">
          <x14:cfRule id="{00000000-000E-0000-0E00-000003020000}" priority="515" type="expression">
            <xm:f>IF(ISREF(INDIRECT("MonitoringWeek3!N20")),(SUM(Week1!N20,Week2!N20,Week3!N20)&gt;SUM(IF(ISREF(INDIRECT("MonitoringWeek1!N20")),INDIRECT("MonitoringWeek1!N20"),0),IF(ISREF(INDIRECT("MonitoringWeek2!N20")),INDIRECT("MonitoringWeek2!N20"),0),IF(ISREF(INDIRECT("MonitoringWeek3!N20")),INDIRECT("MonitoringWeek3!N20"),0))),IF(ISREF(INDIRECT("MonitoringWeek2!N20")),(SUM(Week1!N20,Week2!N20)&gt;SUM(IF(ISREF(INDIRECT("MonitoringWeek1!N20")),INDIRECT("MonitoringWeek1!N20"),0),IF(ISREF(INDIRECT("MonitoringWeek2!N20")),INDIRECT("MonitoringWeek2!N20"),0))),IF(ISREF(INDIRECT("MonitoringWeek1!N20")),(SUM(Week1!N20)&gt;SUM(IF(ISREF(INDIRECT("MonitoringWeek1!N20")),INDIRECT("MonitoringWeek1!N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O20</xm:sqref>
        </x14:conditionalFormatting>
        <x14:conditionalFormatting xmlns:xm="http://schemas.microsoft.com/office/excel/2006/main">
          <x14:cfRule id="{00000000-000E-0000-0E00-000004020000}" priority="516" type="expression">
            <xm:f>IF(ISREF(INDIRECT("MonitoringWeek3!N20")),(SUM(Week1!N20,Week2!N20,Week3!N20)&lt;SUM(IF(ISREF(INDIRECT("MonitoringWeek1!N20")),INDIRECT("MonitoringWeek1!N20"),0),IF(ISREF(INDIRECT("MonitoringWeek2!N20")),INDIRECT("MonitoringWeek2!N20"),0),IF(ISREF(INDIRECT("MonitoringWeek3!N20")),INDIRECT("MonitoringWeek3!N20"),0))),IF(ISREF(INDIRECT("MonitoringWeek2!N20")),(SUM(Week1!N20,Week2!N20)&lt;SUM(IF(ISREF(INDIRECT("MonitoringWeek1!N20")),INDIRECT("MonitoringWeek1!N20"),0),IF(ISREF(INDIRECT("MonitoringWeek2!N20")),INDIRECT("MonitoringWeek2!N20"),0))),IF(ISREF(INDIRECT("MonitoringWeek1!N20")),(SUM(Week1!N20)&lt;SUM(IF(ISREF(INDIRECT("MonitoringWeek1!N20")),INDIRECT("MonitoringWeek1!N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O20</xm:sqref>
        </x14:conditionalFormatting>
        <x14:conditionalFormatting xmlns:xm="http://schemas.microsoft.com/office/excel/2006/main">
          <x14:cfRule id="{00000000-000E-0000-0E00-000009020000}" priority="521" type="expression">
            <xm:f>IF(ISREF(INDIRECT("MonitoringWeek3!P20")),(SUM(Week1!P20,Week2!P20,Week3!P20)&gt;SUM(IF(ISREF(INDIRECT("MonitoringWeek1!P20")),INDIRECT("MonitoringWeek1!P20"),0),IF(ISREF(INDIRECT("MonitoringWeek2!P20")),INDIRECT("MonitoringWeek2!P20"),0),IF(ISREF(INDIRECT("MonitoringWeek3!P20")),INDIRECT("MonitoringWeek3!P20"),0))),IF(ISREF(INDIRECT("MonitoringWeek2!P20")),(SUM(Week1!P20,Week2!P20)&gt;SUM(IF(ISREF(INDIRECT("MonitoringWeek1!P20")),INDIRECT("MonitoringWeek1!P20"),0),IF(ISREF(INDIRECT("MonitoringWeek2!P20")),INDIRECT("MonitoringWeek2!P20"),0))),IF(ISREF(INDIRECT("MonitoringWeek1!P20")),(SUM(Week1!P20)&gt;SUM(IF(ISREF(INDIRECT("MonitoringWeek1!P20")),INDIRECT("MonitoringWeek1!P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Q20</xm:sqref>
        </x14:conditionalFormatting>
        <x14:conditionalFormatting xmlns:xm="http://schemas.microsoft.com/office/excel/2006/main">
          <x14:cfRule id="{00000000-000E-0000-0E00-00000A020000}" priority="522" type="expression">
            <xm:f>IF(ISREF(INDIRECT("MonitoringWeek3!P20")),(SUM(Week1!P20,Week2!P20,Week3!P20)&lt;SUM(IF(ISREF(INDIRECT("MonitoringWeek1!P20")),INDIRECT("MonitoringWeek1!P20"),0),IF(ISREF(INDIRECT("MonitoringWeek2!P20")),INDIRECT("MonitoringWeek2!P20"),0),IF(ISREF(INDIRECT("MonitoringWeek3!P20")),INDIRECT("MonitoringWeek3!P20"),0))),IF(ISREF(INDIRECT("MonitoringWeek2!P20")),(SUM(Week1!P20,Week2!P20)&lt;SUM(IF(ISREF(INDIRECT("MonitoringWeek1!P20")),INDIRECT("MonitoringWeek1!P20"),0),IF(ISREF(INDIRECT("MonitoringWeek2!P20")),INDIRECT("MonitoringWeek2!P20"),0))),IF(ISREF(INDIRECT("MonitoringWeek1!P20")),(SUM(Week1!P20)&lt;SUM(IF(ISREF(INDIRECT("MonitoringWeek1!P20")),INDIRECT("MonitoringWeek1!P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Q20</xm:sqref>
        </x14:conditionalFormatting>
        <x14:conditionalFormatting xmlns:xm="http://schemas.microsoft.com/office/excel/2006/main">
          <x14:cfRule id="{00000000-000E-0000-0E00-00000F020000}" priority="527" type="expression">
            <xm:f>IF(ISREF(INDIRECT("MonitoringWeek3!R20")),(SUM(Week1!R20,Week2!R20,Week3!R20)&gt;SUM(IF(ISREF(INDIRECT("MonitoringWeek1!R20")),INDIRECT("MonitoringWeek1!R20"),0),IF(ISREF(INDIRECT("MonitoringWeek2!R20")),INDIRECT("MonitoringWeek2!R20"),0),IF(ISREF(INDIRECT("MonitoringWeek3!R20")),INDIRECT("MonitoringWeek3!R20"),0))),IF(ISREF(INDIRECT("MonitoringWeek2!R20")),(SUM(Week1!R20,Week2!R20)&gt;SUM(IF(ISREF(INDIRECT("MonitoringWeek1!R20")),INDIRECT("MonitoringWeek1!R20"),0),IF(ISREF(INDIRECT("MonitoringWeek2!R20")),INDIRECT("MonitoringWeek2!R20"),0))),IF(ISREF(INDIRECT("MonitoringWeek1!R20")),(SUM(Week1!R20)&gt;SUM(IF(ISREF(INDIRECT("MonitoringWeek1!R20")),INDIRECT("MonitoringWeek1!R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id="{00000000-000E-0000-0E00-000010020000}" priority="528" type="expression">
            <xm:f>IF(ISREF(INDIRECT("MonitoringWeek3!R20")),(SUM(Week1!R20,Week2!R20,Week3!R20)&lt;SUM(IF(ISREF(INDIRECT("MonitoringWeek1!R20")),INDIRECT("MonitoringWeek1!R20"),0),IF(ISREF(INDIRECT("MonitoringWeek2!R20")),INDIRECT("MonitoringWeek2!R20"),0),IF(ISREF(INDIRECT("MonitoringWeek3!R20")),INDIRECT("MonitoringWeek3!R20"),0))),IF(ISREF(INDIRECT("MonitoringWeek2!R20")),(SUM(Week1!R20,Week2!R20)&lt;SUM(IF(ISREF(INDIRECT("MonitoringWeek1!R20")),INDIRECT("MonitoringWeek1!R20"),0),IF(ISREF(INDIRECT("MonitoringWeek2!R20")),INDIRECT("MonitoringWeek2!R20"),0))),IF(ISREF(INDIRECT("MonitoringWeek1!R20")),(SUM(Week1!R20)&lt;SUM(IF(ISREF(INDIRECT("MonitoringWeek1!R20")),INDIRECT("MonitoringWeek1!R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id="{00000000-000E-0000-0E00-000015020000}" priority="533" type="expression">
            <xm:f>IF(ISREF(INDIRECT("MonitoringWeek3!T20")),(SUM(Week1!T20,Week2!T20,Week3!T20)&gt;SUM(IF(ISREF(INDIRECT("MonitoringWeek1!T20")),INDIRECT("MonitoringWeek1!T20"),0),IF(ISREF(INDIRECT("MonitoringWeek2!T20")),INDIRECT("MonitoringWeek2!T20"),0),IF(ISREF(INDIRECT("MonitoringWeek3!T20")),INDIRECT("MonitoringWeek3!T20"),0))),IF(ISREF(INDIRECT("MonitoringWeek2!T20")),(SUM(Week1!T20,Week2!T20)&gt;SUM(IF(ISREF(INDIRECT("MonitoringWeek1!T20")),INDIRECT("MonitoringWeek1!T20"),0),IF(ISREF(INDIRECT("MonitoringWeek2!T20")),INDIRECT("MonitoringWeek2!T20"),0))),IF(ISREF(INDIRECT("MonitoringWeek1!T20")),(SUM(Week1!T20)&gt;SUM(IF(ISREF(INDIRECT("MonitoringWeek1!T20")),INDIRECT("MonitoringWeek1!T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U20</xm:sqref>
        </x14:conditionalFormatting>
        <x14:conditionalFormatting xmlns:xm="http://schemas.microsoft.com/office/excel/2006/main">
          <x14:cfRule id="{00000000-000E-0000-0E00-000016020000}" priority="534" type="expression">
            <xm:f>IF(ISREF(INDIRECT("MonitoringWeek3!T20")),(SUM(Week1!T20,Week2!T20,Week3!T20)&lt;SUM(IF(ISREF(INDIRECT("MonitoringWeek1!T20")),INDIRECT("MonitoringWeek1!T20"),0),IF(ISREF(INDIRECT("MonitoringWeek2!T20")),INDIRECT("MonitoringWeek2!T20"),0),IF(ISREF(INDIRECT("MonitoringWeek3!T20")),INDIRECT("MonitoringWeek3!T20"),0))),IF(ISREF(INDIRECT("MonitoringWeek2!T20")),(SUM(Week1!T20,Week2!T20)&lt;SUM(IF(ISREF(INDIRECT("MonitoringWeek1!T20")),INDIRECT("MonitoringWeek1!T20"),0),IF(ISREF(INDIRECT("MonitoringWeek2!T20")),INDIRECT("MonitoringWeek2!T20"),0))),IF(ISREF(INDIRECT("MonitoringWeek1!T20")),(SUM(Week1!T20)&lt;SUM(IF(ISREF(INDIRECT("MonitoringWeek1!T20")),INDIRECT("MonitoringWeek1!T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U20</xm:sqref>
        </x14:conditionalFormatting>
        <x14:conditionalFormatting xmlns:xm="http://schemas.microsoft.com/office/excel/2006/main">
          <x14:cfRule id="{00000000-000E-0000-0E00-00001B020000}" priority="539" type="expression">
            <xm:f>IF(ISREF(INDIRECT("MonitoringWeek3!V20")),(SUM(Week1!V20,Week2!V20,Week3!V20)&gt;SUM(IF(ISREF(INDIRECT("MonitoringWeek1!V20")),INDIRECT("MonitoringWeek1!V20"),0),IF(ISREF(INDIRECT("MonitoringWeek2!V20")),INDIRECT("MonitoringWeek2!V20"),0),IF(ISREF(INDIRECT("MonitoringWeek3!V20")),INDIRECT("MonitoringWeek3!V20"),0))),IF(ISREF(INDIRECT("MonitoringWeek2!V20")),(SUM(Week1!V20,Week2!V20)&gt;SUM(IF(ISREF(INDIRECT("MonitoringWeek1!V20")),INDIRECT("MonitoringWeek1!V20"),0),IF(ISREF(INDIRECT("MonitoringWeek2!V20")),INDIRECT("MonitoringWeek2!V20"),0))),IF(ISREF(INDIRECT("MonitoringWeek1!V20")),(SUM(Week1!V20)&gt;SUM(IF(ISREF(INDIRECT("MonitoringWeek1!V20")),INDIRECT("MonitoringWeek1!V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W20</xm:sqref>
        </x14:conditionalFormatting>
        <x14:conditionalFormatting xmlns:xm="http://schemas.microsoft.com/office/excel/2006/main">
          <x14:cfRule id="{00000000-000E-0000-0E00-00001C020000}" priority="540" type="expression">
            <xm:f>IF(ISREF(INDIRECT("MonitoringWeek3!V20")),(SUM(Week1!V20,Week2!V20,Week3!V20)&lt;SUM(IF(ISREF(INDIRECT("MonitoringWeek1!V20")),INDIRECT("MonitoringWeek1!V20"),0),IF(ISREF(INDIRECT("MonitoringWeek2!V20")),INDIRECT("MonitoringWeek2!V20"),0),IF(ISREF(INDIRECT("MonitoringWeek3!V20")),INDIRECT("MonitoringWeek3!V20"),0))),IF(ISREF(INDIRECT("MonitoringWeek2!V20")),(SUM(Week1!V20,Week2!V20)&lt;SUM(IF(ISREF(INDIRECT("MonitoringWeek1!V20")),INDIRECT("MonitoringWeek1!V20"),0),IF(ISREF(INDIRECT("MonitoringWeek2!V20")),INDIRECT("MonitoringWeek2!V20"),0))),IF(ISREF(INDIRECT("MonitoringWeek1!V20")),(SUM(Week1!V20)&lt;SUM(IF(ISREF(INDIRECT("MonitoringWeek1!V20")),INDIRECT("MonitoringWeek1!V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W20</xm:sqref>
        </x14:conditionalFormatting>
        <x14:conditionalFormatting xmlns:xm="http://schemas.microsoft.com/office/excel/2006/main">
          <x14:cfRule id="{00000000-000E-0000-0E00-000021020000}" priority="545" type="expression">
            <xm:f>IF(ISREF(INDIRECT("MonitoringWeek3!X20")),(SUM(Week1!X20,Week2!X20,Week3!X20)&gt;SUM(IF(ISREF(INDIRECT("MonitoringWeek1!X20")),INDIRECT("MonitoringWeek1!X20"),0),IF(ISREF(INDIRECT("MonitoringWeek2!X20")),INDIRECT("MonitoringWeek2!X20"),0),IF(ISREF(INDIRECT("MonitoringWeek3!X20")),INDIRECT("MonitoringWeek3!X20"),0))),IF(ISREF(INDIRECT("MonitoringWeek2!X20")),(SUM(Week1!X20,Week2!X20)&gt;SUM(IF(ISREF(INDIRECT("MonitoringWeek1!X20")),INDIRECT("MonitoringWeek1!X20"),0),IF(ISREF(INDIRECT("MonitoringWeek2!X20")),INDIRECT("MonitoringWeek2!X20"),0))),IF(ISREF(INDIRECT("MonitoringWeek1!X20")),(SUM(Week1!X20)&gt;SUM(IF(ISREF(INDIRECT("MonitoringWeek1!X20")),INDIRECT("MonitoringWeek1!X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Y20</xm:sqref>
        </x14:conditionalFormatting>
        <x14:conditionalFormatting xmlns:xm="http://schemas.microsoft.com/office/excel/2006/main">
          <x14:cfRule id="{00000000-000E-0000-0E00-000022020000}" priority="546" type="expression">
            <xm:f>IF(ISREF(INDIRECT("MonitoringWeek3!X20")),(SUM(Week1!X20,Week2!X20,Week3!X20)&lt;SUM(IF(ISREF(INDIRECT("MonitoringWeek1!X20")),INDIRECT("MonitoringWeek1!X20"),0),IF(ISREF(INDIRECT("MonitoringWeek2!X20")),INDIRECT("MonitoringWeek2!X20"),0),IF(ISREF(INDIRECT("MonitoringWeek3!X20")),INDIRECT("MonitoringWeek3!X20"),0))),IF(ISREF(INDIRECT("MonitoringWeek2!X20")),(SUM(Week1!X20,Week2!X20)&lt;SUM(IF(ISREF(INDIRECT("MonitoringWeek1!X20")),INDIRECT("MonitoringWeek1!X20"),0),IF(ISREF(INDIRECT("MonitoringWeek2!X20")),INDIRECT("MonitoringWeek2!X20"),0))),IF(ISREF(INDIRECT("MonitoringWeek1!X20")),(SUM(Week1!X20)&lt;SUM(IF(ISREF(INDIRECT("MonitoringWeek1!X20")),INDIRECT("MonitoringWeek1!X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Y20</xm:sqref>
        </x14:conditionalFormatting>
        <x14:conditionalFormatting xmlns:xm="http://schemas.microsoft.com/office/excel/2006/main">
          <x14:cfRule id="{00000000-000E-0000-0E00-000027020000}" priority="551" type="expression">
            <xm:f>IF(ISREF(INDIRECT("MonitoringWeek3!Z20")),(SUM(Week1!Z20,Week2!Z20,Week3!Z20)&gt;SUM(IF(ISREF(INDIRECT("MonitoringWeek1!Z20")),INDIRECT("MonitoringWeek1!Z20"),0),IF(ISREF(INDIRECT("MonitoringWeek2!Z20")),INDIRECT("MonitoringWeek2!Z20"),0),IF(ISREF(INDIRECT("MonitoringWeek3!Z20")),INDIRECT("MonitoringWeek3!Z20"),0))),IF(ISREF(INDIRECT("MonitoringWeek2!Z20")),(SUM(Week1!Z20,Week2!Z20)&gt;SUM(IF(ISREF(INDIRECT("MonitoringWeek1!Z20")),INDIRECT("MonitoringWeek1!Z20"),0),IF(ISREF(INDIRECT("MonitoringWeek2!Z20")),INDIRECT("MonitoringWeek2!Z20"),0))),IF(ISREF(INDIRECT("MonitoringWeek1!Z20")),(SUM(Week1!Z20)&gt;SUM(IF(ISREF(INDIRECT("MonitoringWeek1!Z20")),INDIRECT("MonitoringWeek1!Z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AA20</xm:sqref>
        </x14:conditionalFormatting>
        <x14:conditionalFormatting xmlns:xm="http://schemas.microsoft.com/office/excel/2006/main">
          <x14:cfRule id="{00000000-000E-0000-0E00-000028020000}" priority="552" type="expression">
            <xm:f>IF(ISREF(INDIRECT("MonitoringWeek3!Z20")),(SUM(Week1!Z20,Week2!Z20,Week3!Z20)&lt;SUM(IF(ISREF(INDIRECT("MonitoringWeek1!Z20")),INDIRECT("MonitoringWeek1!Z20"),0),IF(ISREF(INDIRECT("MonitoringWeek2!Z20")),INDIRECT("MonitoringWeek2!Z20"),0),IF(ISREF(INDIRECT("MonitoringWeek3!Z20")),INDIRECT("MonitoringWeek3!Z20"),0))),IF(ISREF(INDIRECT("MonitoringWeek2!Z20")),(SUM(Week1!Z20,Week2!Z20)&lt;SUM(IF(ISREF(INDIRECT("MonitoringWeek1!Z20")),INDIRECT("MonitoringWeek1!Z20"),0),IF(ISREF(INDIRECT("MonitoringWeek2!Z20")),INDIRECT("MonitoringWeek2!Z20"),0))),IF(ISREF(INDIRECT("MonitoringWeek1!Z20")),(SUM(Week1!Z20)&lt;SUM(IF(ISREF(INDIRECT("MonitoringWeek1!Z20")),INDIRECT("MonitoringWeek1!Z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AA20</xm:sqref>
        </x14:conditionalFormatting>
        <x14:conditionalFormatting xmlns:xm="http://schemas.microsoft.com/office/excel/2006/main">
          <x14:cfRule id="{00000000-000E-0000-0E00-00002D020000}" priority="557" type="expression">
            <xm:f>IF(ISREF(INDIRECT("MonitoringWeek3!AB20")),(SUM(Week1!AB20,Week2!AB20,Week3!AB20)&gt;SUM(IF(ISREF(INDIRECT("MonitoringWeek1!AB20")),INDIRECT("MonitoringWeek1!AB20"),0),IF(ISREF(INDIRECT("MonitoringWeek2!AB20")),INDIRECT("MonitoringWeek2!AB20"),0),IF(ISREF(INDIRECT("MonitoringWeek3!AB20")),INDIRECT("MonitoringWeek3!AB20"),0))),IF(ISREF(INDIRECT("MonitoringWeek2!AB20")),(SUM(Week1!AB20,Week2!AB20)&gt;SUM(IF(ISREF(INDIRECT("MonitoringWeek1!AB20")),INDIRECT("MonitoringWeek1!AB20"),0),IF(ISREF(INDIRECT("MonitoringWeek2!AB20")),INDIRECT("MonitoringWeek2!AB20"),0))),IF(ISREF(INDIRECT("MonitoringWeek1!AB20")),(SUM(Week1!AB20)&gt;SUM(IF(ISREF(INDIRECT("MonitoringWeek1!AB20")),INDIRECT("MonitoringWeek1!AB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AC20</xm:sqref>
        </x14:conditionalFormatting>
        <x14:conditionalFormatting xmlns:xm="http://schemas.microsoft.com/office/excel/2006/main">
          <x14:cfRule id="{00000000-000E-0000-0E00-00002E020000}" priority="558" type="expression">
            <xm:f>IF(ISREF(INDIRECT("MonitoringWeek3!AB20")),(SUM(Week1!AB20,Week2!AB20,Week3!AB20)&lt;SUM(IF(ISREF(INDIRECT("MonitoringWeek1!AB20")),INDIRECT("MonitoringWeek1!AB20"),0),IF(ISREF(INDIRECT("MonitoringWeek2!AB20")),INDIRECT("MonitoringWeek2!AB20"),0),IF(ISREF(INDIRECT("MonitoringWeek3!AB20")),INDIRECT("MonitoringWeek3!AB20"),0))),IF(ISREF(INDIRECT("MonitoringWeek2!AB20")),(SUM(Week1!AB20,Week2!AB20)&lt;SUM(IF(ISREF(INDIRECT("MonitoringWeek1!AB20")),INDIRECT("MonitoringWeek1!AB20"),0),IF(ISREF(INDIRECT("MonitoringWeek2!AB20")),INDIRECT("MonitoringWeek2!AB20"),0))),IF(ISREF(INDIRECT("MonitoringWeek1!AB20")),(SUM(Week1!AB20)&lt;SUM(IF(ISREF(INDIRECT("MonitoringWeek1!AB20")),INDIRECT("MonitoringWeek1!AB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AC20</xm:sqref>
        </x14:conditionalFormatting>
        <x14:conditionalFormatting xmlns:xm="http://schemas.microsoft.com/office/excel/2006/main">
          <x14:cfRule id="{00000000-000E-0000-0E00-000033020000}" priority="563" type="expression">
            <xm:f>IF(ISREF(INDIRECT("MonitoringWeek3!AD20")),(SUM(Week1!AD20,Week2!AD20,Week3!AD20)&gt;SUM(IF(ISREF(INDIRECT("MonitoringWeek1!AD20")),INDIRECT("MonitoringWeek1!AD20"),0),IF(ISREF(INDIRECT("MonitoringWeek2!AD20")),INDIRECT("MonitoringWeek2!AD20"),0),IF(ISREF(INDIRECT("MonitoringWeek3!AD20")),INDIRECT("MonitoringWeek3!AD20"),0))),IF(ISREF(INDIRECT("MonitoringWeek2!AD20")),(SUM(Week1!AD20,Week2!AD20)&gt;SUM(IF(ISREF(INDIRECT("MonitoringWeek1!AD20")),INDIRECT("MonitoringWeek1!AD20"),0),IF(ISREF(INDIRECT("MonitoringWeek2!AD20")),INDIRECT("MonitoringWeek2!AD20"),0))),IF(ISREF(INDIRECT("MonitoringWeek1!AD20")),(SUM(Week1!AD20)&gt;SUM(IF(ISREF(INDIRECT("MonitoringWeek1!AD20")),INDIRECT("MonitoringWeek1!AD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AE20</xm:sqref>
        </x14:conditionalFormatting>
        <x14:conditionalFormatting xmlns:xm="http://schemas.microsoft.com/office/excel/2006/main">
          <x14:cfRule id="{00000000-000E-0000-0E00-000034020000}" priority="564" type="expression">
            <xm:f>IF(ISREF(INDIRECT("MonitoringWeek3!AD20")),(SUM(Week1!AD20,Week2!AD20,Week3!AD20)&lt;SUM(IF(ISREF(INDIRECT("MonitoringWeek1!AD20")),INDIRECT("MonitoringWeek1!AD20"),0),IF(ISREF(INDIRECT("MonitoringWeek2!AD20")),INDIRECT("MonitoringWeek2!AD20"),0),IF(ISREF(INDIRECT("MonitoringWeek3!AD20")),INDIRECT("MonitoringWeek3!AD20"),0))),IF(ISREF(INDIRECT("MonitoringWeek2!AD20")),(SUM(Week1!AD20,Week2!AD20)&lt;SUM(IF(ISREF(INDIRECT("MonitoringWeek1!AD20")),INDIRECT("MonitoringWeek1!AD20"),0),IF(ISREF(INDIRECT("MonitoringWeek2!AD20")),INDIRECT("MonitoringWeek2!AD20"),0))),IF(ISREF(INDIRECT("MonitoringWeek1!AD20")),(SUM(Week1!AD20)&lt;SUM(IF(ISREF(INDIRECT("MonitoringWeek1!AD20")),INDIRECT("MonitoringWeek1!AD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AE20</xm:sqref>
        </x14:conditionalFormatting>
        <x14:conditionalFormatting xmlns:xm="http://schemas.microsoft.com/office/excel/2006/main">
          <x14:cfRule id="{00000000-000E-0000-0E00-000039020000}" priority="569" type="expression">
            <xm:f>IF(ISREF(INDIRECT("MonitoringWeek3!AF20")),(SUM(Week1!AF20,Week2!AF20,Week3!AF20)&gt;SUM(IF(ISREF(INDIRECT("MonitoringWeek1!AF20")),INDIRECT("MonitoringWeek1!AF20"),0),IF(ISREF(INDIRECT("MonitoringWeek2!AF20")),INDIRECT("MonitoringWeek2!AF20"),0),IF(ISREF(INDIRECT("MonitoringWeek3!AF20")),INDIRECT("MonitoringWeek3!AF20"),0))),IF(ISREF(INDIRECT("MonitoringWeek2!AF20")),(SUM(Week1!AF20,Week2!AF20)&gt;SUM(IF(ISREF(INDIRECT("MonitoringWeek1!AF20")),INDIRECT("MonitoringWeek1!AF20"),0),IF(ISREF(INDIRECT("MonitoringWeek2!AF20")),INDIRECT("MonitoringWeek2!AF20"),0))),IF(ISREF(INDIRECT("MonitoringWeek1!AF20")),(SUM(Week1!AF20)&gt;SUM(IF(ISREF(INDIRECT("MonitoringWeek1!AF20")),INDIRECT("MonitoringWeek1!AF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AG20</xm:sqref>
        </x14:conditionalFormatting>
        <x14:conditionalFormatting xmlns:xm="http://schemas.microsoft.com/office/excel/2006/main">
          <x14:cfRule id="{00000000-000E-0000-0E00-00003A020000}" priority="570" type="expression">
            <xm:f>IF(ISREF(INDIRECT("MonitoringWeek3!AF20")),(SUM(Week1!AF20,Week2!AF20,Week3!AF20)&lt;SUM(IF(ISREF(INDIRECT("MonitoringWeek1!AF20")),INDIRECT("MonitoringWeek1!AF20"),0),IF(ISREF(INDIRECT("MonitoringWeek2!AF20")),INDIRECT("MonitoringWeek2!AF20"),0),IF(ISREF(INDIRECT("MonitoringWeek3!AF20")),INDIRECT("MonitoringWeek3!AF20"),0))),IF(ISREF(INDIRECT("MonitoringWeek2!AF20")),(SUM(Week1!AF20,Week2!AF20)&lt;SUM(IF(ISREF(INDIRECT("MonitoringWeek1!AF20")),INDIRECT("MonitoringWeek1!AF20"),0),IF(ISREF(INDIRECT("MonitoringWeek2!AF20")),INDIRECT("MonitoringWeek2!AF20"),0))),IF(ISREF(INDIRECT("MonitoringWeek1!AF20")),(SUM(Week1!AF20)&lt;SUM(IF(ISREF(INDIRECT("MonitoringWeek1!AF20")),INDIRECT("MonitoringWeek1!AF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AG20</xm:sqref>
        </x14:conditionalFormatting>
        <x14:conditionalFormatting xmlns:xm="http://schemas.microsoft.com/office/excel/2006/main">
          <x14:cfRule id="{00000000-000E-0000-0E00-00003F020000}" priority="575" type="expression">
            <xm:f>IF(ISREF(INDIRECT("MonitoringWeek3!AH20")),(SUM(Week1!AH20,Week2!AH20,Week3!AH20)&gt;SUM(IF(ISREF(INDIRECT("MonitoringWeek1!AH20")),INDIRECT("MonitoringWeek1!AH20"),0),IF(ISREF(INDIRECT("MonitoringWeek2!AH20")),INDIRECT("MonitoringWeek2!AH20"),0),IF(ISREF(INDIRECT("MonitoringWeek3!AH20")),INDIRECT("MonitoringWeek3!AH20"),0))),IF(ISREF(INDIRECT("MonitoringWeek2!AH20")),(SUM(Week1!AH20,Week2!AH20)&gt;SUM(IF(ISREF(INDIRECT("MonitoringWeek1!AH20")),INDIRECT("MonitoringWeek1!AH20"),0),IF(ISREF(INDIRECT("MonitoringWeek2!AH20")),INDIRECT("MonitoringWeek2!AH20"),0))),IF(ISREF(INDIRECT("MonitoringWeek1!AH20")),(SUM(Week1!AH20)&gt;SUM(IF(ISREF(INDIRECT("MonitoringWeek1!AH20")),INDIRECT("MonitoringWeek1!AH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AI20</xm:sqref>
        </x14:conditionalFormatting>
        <x14:conditionalFormatting xmlns:xm="http://schemas.microsoft.com/office/excel/2006/main">
          <x14:cfRule id="{00000000-000E-0000-0E00-000040020000}" priority="576" type="expression">
            <xm:f>IF(ISREF(INDIRECT("MonitoringWeek3!AH20")),(SUM(Week1!AH20,Week2!AH20,Week3!AH20)&lt;SUM(IF(ISREF(INDIRECT("MonitoringWeek1!AH20")),INDIRECT("MonitoringWeek1!AH20"),0),IF(ISREF(INDIRECT("MonitoringWeek2!AH20")),INDIRECT("MonitoringWeek2!AH20"),0),IF(ISREF(INDIRECT("MonitoringWeek3!AH20")),INDIRECT("MonitoringWeek3!AH20"),0))),IF(ISREF(INDIRECT("MonitoringWeek2!AH20")),(SUM(Week1!AH20,Week2!AH20)&lt;SUM(IF(ISREF(INDIRECT("MonitoringWeek1!AH20")),INDIRECT("MonitoringWeek1!AH20"),0),IF(ISREF(INDIRECT("MonitoringWeek2!AH20")),INDIRECT("MonitoringWeek2!AH20"),0))),IF(ISREF(INDIRECT("MonitoringWeek1!AH20")),(SUM(Week1!AH20)&lt;SUM(IF(ISREF(INDIRECT("MonitoringWeek1!AH20")),INDIRECT("MonitoringWeek1!AH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AI20</xm:sqref>
        </x14:conditionalFormatting>
        <x14:conditionalFormatting xmlns:xm="http://schemas.microsoft.com/office/excel/2006/main">
          <x14:cfRule id="{00000000-000E-0000-0E00-000045020000}" priority="581" type="expression">
            <xm:f>IF(ISREF(INDIRECT("MonitoringWeek3!AJ20")),(SUM(Week1!AJ20,Week2!AJ20,Week3!AJ20)&gt;SUM(IF(ISREF(INDIRECT("MonitoringWeek1!AJ20")),INDIRECT("MonitoringWeek1!AJ20"),0),IF(ISREF(INDIRECT("MonitoringWeek2!AJ20")),INDIRECT("MonitoringWeek2!AJ20"),0),IF(ISREF(INDIRECT("MonitoringWeek3!AJ20")),INDIRECT("MonitoringWeek3!AJ20"),0))),IF(ISREF(INDIRECT("MonitoringWeek2!AJ20")),(SUM(Week1!AJ20,Week2!AJ20)&gt;SUM(IF(ISREF(INDIRECT("MonitoringWeek1!AJ20")),INDIRECT("MonitoringWeek1!AJ20"),0),IF(ISREF(INDIRECT("MonitoringWeek2!AJ20")),INDIRECT("MonitoringWeek2!AJ20"),0))),IF(ISREF(INDIRECT("MonitoringWeek1!AJ20")),(SUM(Week1!AJ20)&gt;SUM(IF(ISREF(INDIRECT("MonitoringWeek1!AJ20")),INDIRECT("MonitoringWeek1!AJ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AK20</xm:sqref>
        </x14:conditionalFormatting>
        <x14:conditionalFormatting xmlns:xm="http://schemas.microsoft.com/office/excel/2006/main">
          <x14:cfRule id="{00000000-000E-0000-0E00-000046020000}" priority="582" type="expression">
            <xm:f>IF(ISREF(INDIRECT("MonitoringWeek3!AJ20")),(SUM(Week1!AJ20,Week2!AJ20,Week3!AJ20)&lt;SUM(IF(ISREF(INDIRECT("MonitoringWeek1!AJ20")),INDIRECT("MonitoringWeek1!AJ20"),0),IF(ISREF(INDIRECT("MonitoringWeek2!AJ20")),INDIRECT("MonitoringWeek2!AJ20"),0),IF(ISREF(INDIRECT("MonitoringWeek3!AJ20")),INDIRECT("MonitoringWeek3!AJ20"),0))),IF(ISREF(INDIRECT("MonitoringWeek2!AJ20")),(SUM(Week1!AJ20,Week2!AJ20)&lt;SUM(IF(ISREF(INDIRECT("MonitoringWeek1!AJ20")),INDIRECT("MonitoringWeek1!AJ20"),0),IF(ISREF(INDIRECT("MonitoringWeek2!AJ20")),INDIRECT("MonitoringWeek2!AJ20"),0))),IF(ISREF(INDIRECT("MonitoringWeek1!AJ20")),(SUM(Week1!AJ20)&lt;SUM(IF(ISREF(INDIRECT("MonitoringWeek1!AJ20")),INDIRECT("MonitoringWeek1!AJ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AK20</xm:sqref>
        </x14:conditionalFormatting>
        <x14:conditionalFormatting xmlns:xm="http://schemas.microsoft.com/office/excel/2006/main">
          <x14:cfRule id="{00000000-000E-0000-0E00-00004B020000}" priority="587" type="expression">
            <xm:f>IF(ISREF(INDIRECT("MonitoringWeek3!AL20")),(SUM(Week1!AL20,Week2!AL20,Week3!AL20)&gt;SUM(IF(ISREF(INDIRECT("MonitoringWeek1!AL20")),INDIRECT("MonitoringWeek1!AL20"),0),IF(ISREF(INDIRECT("MonitoringWeek2!AL20")),INDIRECT("MonitoringWeek2!AL20"),0),IF(ISREF(INDIRECT("MonitoringWeek3!AL20")),INDIRECT("MonitoringWeek3!AL20"),0))),IF(ISREF(INDIRECT("MonitoringWeek2!AL20")),(SUM(Week1!AL20,Week2!AL20)&gt;SUM(IF(ISREF(INDIRECT("MonitoringWeek1!AL20")),INDIRECT("MonitoringWeek1!AL20"),0),IF(ISREF(INDIRECT("MonitoringWeek2!AL20")),INDIRECT("MonitoringWeek2!AL20"),0))),IF(ISREF(INDIRECT("MonitoringWeek1!AL20")),(SUM(Week1!AL20)&gt;SUM(IF(ISREF(INDIRECT("MonitoringWeek1!AL20")),INDIRECT("MonitoringWeek1!AL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AM20</xm:sqref>
        </x14:conditionalFormatting>
        <x14:conditionalFormatting xmlns:xm="http://schemas.microsoft.com/office/excel/2006/main">
          <x14:cfRule id="{00000000-000E-0000-0E00-00004C020000}" priority="588" type="expression">
            <xm:f>IF(ISREF(INDIRECT("MonitoringWeek3!AL20")),(SUM(Week1!AL20,Week2!AL20,Week3!AL20)&lt;SUM(IF(ISREF(INDIRECT("MonitoringWeek1!AL20")),INDIRECT("MonitoringWeek1!AL20"),0),IF(ISREF(INDIRECT("MonitoringWeek2!AL20")),INDIRECT("MonitoringWeek2!AL20"),0),IF(ISREF(INDIRECT("MonitoringWeek3!AL20")),INDIRECT("MonitoringWeek3!AL20"),0))),IF(ISREF(INDIRECT("MonitoringWeek2!AL20")),(SUM(Week1!AL20,Week2!AL20)&lt;SUM(IF(ISREF(INDIRECT("MonitoringWeek1!AL20")),INDIRECT("MonitoringWeek1!AL20"),0),IF(ISREF(INDIRECT("MonitoringWeek2!AL20")),INDIRECT("MonitoringWeek2!AL20"),0))),IF(ISREF(INDIRECT("MonitoringWeek1!AL20")),(SUM(Week1!AL20)&lt;SUM(IF(ISREF(INDIRECT("MonitoringWeek1!AL20")),INDIRECT("MonitoringWeek1!AL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AM20</xm:sqref>
        </x14:conditionalFormatting>
        <x14:conditionalFormatting xmlns:xm="http://schemas.microsoft.com/office/excel/2006/main">
          <x14:cfRule id="{00000000-000E-0000-0E00-000051020000}" priority="593" type="expression">
            <xm:f>IF(ISREF(INDIRECT("MonitoringWeek3!AN20")),(SUM(Week1!AN20,Week2!AN20,Week3!AN20)&gt;SUM(IF(ISREF(INDIRECT("MonitoringWeek1!AN20")),INDIRECT("MonitoringWeek1!AN20"),0),IF(ISREF(INDIRECT("MonitoringWeek2!AN20")),INDIRECT("MonitoringWeek2!AN20"),0),IF(ISREF(INDIRECT("MonitoringWeek3!AN20")),INDIRECT("MonitoringWeek3!AN20"),0))),IF(ISREF(INDIRECT("MonitoringWeek2!AN20")),(SUM(Week1!AN20,Week2!AN20)&gt;SUM(IF(ISREF(INDIRECT("MonitoringWeek1!AN20")),INDIRECT("MonitoringWeek1!AN20"),0),IF(ISREF(INDIRECT("MonitoringWeek2!AN20")),INDIRECT("MonitoringWeek2!AN20"),0))),IF(ISREF(INDIRECT("MonitoringWeek1!AN20")),(SUM(Week1!AN20)&gt;SUM(IF(ISREF(INDIRECT("MonitoringWeek1!AN20")),INDIRECT("MonitoringWeek1!AN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AO20</xm:sqref>
        </x14:conditionalFormatting>
        <x14:conditionalFormatting xmlns:xm="http://schemas.microsoft.com/office/excel/2006/main">
          <x14:cfRule id="{00000000-000E-0000-0E00-000052020000}" priority="594" type="expression">
            <xm:f>IF(ISREF(INDIRECT("MonitoringWeek3!AN20")),(SUM(Week1!AN20,Week2!AN20,Week3!AN20)&lt;SUM(IF(ISREF(INDIRECT("MonitoringWeek1!AN20")),INDIRECT("MonitoringWeek1!AN20"),0),IF(ISREF(INDIRECT("MonitoringWeek2!AN20")),INDIRECT("MonitoringWeek2!AN20"),0),IF(ISREF(INDIRECT("MonitoringWeek3!AN20")),INDIRECT("MonitoringWeek3!AN20"),0))),IF(ISREF(INDIRECT("MonitoringWeek2!AN20")),(SUM(Week1!AN20,Week2!AN20)&lt;SUM(IF(ISREF(INDIRECT("MonitoringWeek1!AN20")),INDIRECT("MonitoringWeek1!AN20"),0),IF(ISREF(INDIRECT("MonitoringWeek2!AN20")),INDIRECT("MonitoringWeek2!AN20"),0))),IF(ISREF(INDIRECT("MonitoringWeek1!AN20")),(SUM(Week1!AN20)&lt;SUM(IF(ISREF(INDIRECT("MonitoringWeek1!AN20")),INDIRECT("MonitoringWeek1!AN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AO20</xm:sqref>
        </x14:conditionalFormatting>
        <x14:conditionalFormatting xmlns:xm="http://schemas.microsoft.com/office/excel/2006/main">
          <x14:cfRule id="{00000000-000E-0000-0E00-000057020000}" priority="599" type="expression">
            <xm:f>IF(ISREF(INDIRECT("MonitoringWeek3!AP20")),(SUM(Week1!AP20,Week2!AP20,Week3!AP20)&gt;SUM(IF(ISREF(INDIRECT("MonitoringWeek1!AP20")),INDIRECT("MonitoringWeek1!AP20"),0),IF(ISREF(INDIRECT("MonitoringWeek2!AP20")),INDIRECT("MonitoringWeek2!AP20"),0),IF(ISREF(INDIRECT("MonitoringWeek3!AP20")),INDIRECT("MonitoringWeek3!AP20"),0))),IF(ISREF(INDIRECT("MonitoringWeek2!AP20")),(SUM(Week1!AP20,Week2!AP20)&gt;SUM(IF(ISREF(INDIRECT("MonitoringWeek1!AP20")),INDIRECT("MonitoringWeek1!AP20"),0),IF(ISREF(INDIRECT("MonitoringWeek2!AP20")),INDIRECT("MonitoringWeek2!AP20"),0))),IF(ISREF(INDIRECT("MonitoringWeek1!AP20")),(SUM(Week1!AP20)&gt;SUM(IF(ISREF(INDIRECT("MonitoringWeek1!AP20")),INDIRECT("MonitoringWeek1!AP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AQ20</xm:sqref>
        </x14:conditionalFormatting>
        <x14:conditionalFormatting xmlns:xm="http://schemas.microsoft.com/office/excel/2006/main">
          <x14:cfRule id="{00000000-000E-0000-0E00-000058020000}" priority="600" type="expression">
            <xm:f>IF(ISREF(INDIRECT("MonitoringWeek3!AP20")),(SUM(Week1!AP20,Week2!AP20,Week3!AP20)&lt;SUM(IF(ISREF(INDIRECT("MonitoringWeek1!AP20")),INDIRECT("MonitoringWeek1!AP20"),0),IF(ISREF(INDIRECT("MonitoringWeek2!AP20")),INDIRECT("MonitoringWeek2!AP20"),0),IF(ISREF(INDIRECT("MonitoringWeek3!AP20")),INDIRECT("MonitoringWeek3!AP20"),0))),IF(ISREF(INDIRECT("MonitoringWeek2!AP20")),(SUM(Week1!AP20,Week2!AP20)&lt;SUM(IF(ISREF(INDIRECT("MonitoringWeek1!AP20")),INDIRECT("MonitoringWeek1!AP20"),0),IF(ISREF(INDIRECT("MonitoringWeek2!AP20")),INDIRECT("MonitoringWeek2!AP20"),0))),IF(ISREF(INDIRECT("MonitoringWeek1!AP20")),(SUM(Week1!AP20)&lt;SUM(IF(ISREF(INDIRECT("MonitoringWeek1!AP20")),INDIRECT("MonitoringWeek1!AP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AQ20</xm:sqref>
        </x14:conditionalFormatting>
        <x14:conditionalFormatting xmlns:xm="http://schemas.microsoft.com/office/excel/2006/main">
          <x14:cfRule id="{00000000-000E-0000-0E00-00005D020000}" priority="605" type="expression">
            <xm:f>IF(ISREF(INDIRECT("MonitoringWeek3!AR20")),(SUM(Week1!AR20,Week2!AR20,Week3!AR20)&gt;SUM(IF(ISREF(INDIRECT("MonitoringWeek1!AR20")),INDIRECT("MonitoringWeek1!AR20"),0),IF(ISREF(INDIRECT("MonitoringWeek2!AR20")),INDIRECT("MonitoringWeek2!AR20"),0),IF(ISREF(INDIRECT("MonitoringWeek3!AR20")),INDIRECT("MonitoringWeek3!AR20"),0))),IF(ISREF(INDIRECT("MonitoringWeek2!AR20")),(SUM(Week1!AR20,Week2!AR20)&gt;SUM(IF(ISREF(INDIRECT("MonitoringWeek1!AR20")),INDIRECT("MonitoringWeek1!AR20"),0),IF(ISREF(INDIRECT("MonitoringWeek2!AR20")),INDIRECT("MonitoringWeek2!AR20"),0))),IF(ISREF(INDIRECT("MonitoringWeek1!AR20")),(SUM(Week1!AR20)&gt;SUM(IF(ISREF(INDIRECT("MonitoringWeek1!AR20")),INDIRECT("MonitoringWeek1!AR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AS20</xm:sqref>
        </x14:conditionalFormatting>
        <x14:conditionalFormatting xmlns:xm="http://schemas.microsoft.com/office/excel/2006/main">
          <x14:cfRule id="{00000000-000E-0000-0E00-00005E020000}" priority="606" type="expression">
            <xm:f>IF(ISREF(INDIRECT("MonitoringWeek3!AR20")),(SUM(Week1!AR20,Week2!AR20,Week3!AR20)&lt;SUM(IF(ISREF(INDIRECT("MonitoringWeek1!AR20")),INDIRECT("MonitoringWeek1!AR20"),0),IF(ISREF(INDIRECT("MonitoringWeek2!AR20")),INDIRECT("MonitoringWeek2!AR20"),0),IF(ISREF(INDIRECT("MonitoringWeek3!AR20")),INDIRECT("MonitoringWeek3!AR20"),0))),IF(ISREF(INDIRECT("MonitoringWeek2!AR20")),(SUM(Week1!AR20,Week2!AR20)&lt;SUM(IF(ISREF(INDIRECT("MonitoringWeek1!AR20")),INDIRECT("MonitoringWeek1!AR20"),0),IF(ISREF(INDIRECT("MonitoringWeek2!AR20")),INDIRECT("MonitoringWeek2!AR20"),0))),IF(ISREF(INDIRECT("MonitoringWeek1!AR20")),(SUM(Week1!AR20)&lt;SUM(IF(ISREF(INDIRECT("MonitoringWeek1!AR20")),INDIRECT("MonitoringWeek1!AR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AS20</xm:sqref>
        </x14:conditionalFormatting>
        <x14:conditionalFormatting xmlns:xm="http://schemas.microsoft.com/office/excel/2006/main">
          <x14:cfRule id="{00000000-000E-0000-0E00-000063020000}" priority="611" type="expression">
            <xm:f>IF(ISREF(INDIRECT("MonitoringWeek3!AT20")),(SUM(Week1!AT20,Week2!AT20,Week3!AT20)&gt;SUM(IF(ISREF(INDIRECT("MonitoringWeek1!AT20")),INDIRECT("MonitoringWeek1!AT20"),0),IF(ISREF(INDIRECT("MonitoringWeek2!AT20")),INDIRECT("MonitoringWeek2!AT20"),0),IF(ISREF(INDIRECT("MonitoringWeek3!AT20")),INDIRECT("MonitoringWeek3!AT20"),0))),IF(ISREF(INDIRECT("MonitoringWeek2!AT20")),(SUM(Week1!AT20,Week2!AT20)&gt;SUM(IF(ISREF(INDIRECT("MonitoringWeek1!AT20")),INDIRECT("MonitoringWeek1!AT20"),0),IF(ISREF(INDIRECT("MonitoringWeek2!AT20")),INDIRECT("MonitoringWeek2!AT20"),0))),IF(ISREF(INDIRECT("MonitoringWeek1!AT20")),(SUM(Week1!AT20)&gt;SUM(IF(ISREF(INDIRECT("MonitoringWeek1!AT20")),INDIRECT("MonitoringWeek1!AT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AU20</xm:sqref>
        </x14:conditionalFormatting>
        <x14:conditionalFormatting xmlns:xm="http://schemas.microsoft.com/office/excel/2006/main">
          <x14:cfRule id="{00000000-000E-0000-0E00-000064020000}" priority="612" type="expression">
            <xm:f>IF(ISREF(INDIRECT("MonitoringWeek3!AT20")),(SUM(Week1!AT20,Week2!AT20,Week3!AT20)&lt;SUM(IF(ISREF(INDIRECT("MonitoringWeek1!AT20")),INDIRECT("MonitoringWeek1!AT20"),0),IF(ISREF(INDIRECT("MonitoringWeek2!AT20")),INDIRECT("MonitoringWeek2!AT20"),0),IF(ISREF(INDIRECT("MonitoringWeek3!AT20")),INDIRECT("MonitoringWeek3!AT20"),0))),IF(ISREF(INDIRECT("MonitoringWeek2!AT20")),(SUM(Week1!AT20,Week2!AT20)&lt;SUM(IF(ISREF(INDIRECT("MonitoringWeek1!AT20")),INDIRECT("MonitoringWeek1!AT20"),0),IF(ISREF(INDIRECT("MonitoringWeek2!AT20")),INDIRECT("MonitoringWeek2!AT20"),0))),IF(ISREF(INDIRECT("MonitoringWeek1!AT20")),(SUM(Week1!AT20)&lt;SUM(IF(ISREF(INDIRECT("MonitoringWeek1!AT20")),INDIRECT("MonitoringWeek1!AT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AU20</xm:sqref>
        </x14:conditionalFormatting>
        <x14:conditionalFormatting xmlns:xm="http://schemas.microsoft.com/office/excel/2006/main">
          <x14:cfRule id="{00000000-000E-0000-0E00-000069020000}" priority="617" type="expression">
            <xm:f>IF(ISREF(INDIRECT("MonitoringWeek3!AV20")),(SUM(Week1!AV20,Week2!AV20,Week3!AV20)&gt;SUM(IF(ISREF(INDIRECT("MonitoringWeek1!AV20")),INDIRECT("MonitoringWeek1!AV20"),0),IF(ISREF(INDIRECT("MonitoringWeek2!AV20")),INDIRECT("MonitoringWeek2!AV20"),0),IF(ISREF(INDIRECT("MonitoringWeek3!AV20")),INDIRECT("MonitoringWeek3!AV20"),0))),IF(ISREF(INDIRECT("MonitoringWeek2!AV20")),(SUM(Week1!AV20,Week2!AV20)&gt;SUM(IF(ISREF(INDIRECT("MonitoringWeek1!AV20")),INDIRECT("MonitoringWeek1!AV20"),0),IF(ISREF(INDIRECT("MonitoringWeek2!AV20")),INDIRECT("MonitoringWeek2!AV20"),0))),IF(ISREF(INDIRECT("MonitoringWeek1!AV20")),(SUM(Week1!AV20)&gt;SUM(IF(ISREF(INDIRECT("MonitoringWeek1!AV20")),INDIRECT("MonitoringWeek1!AV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AW20</xm:sqref>
        </x14:conditionalFormatting>
        <x14:conditionalFormatting xmlns:xm="http://schemas.microsoft.com/office/excel/2006/main">
          <x14:cfRule id="{00000000-000E-0000-0E00-00006A020000}" priority="618" type="expression">
            <xm:f>IF(ISREF(INDIRECT("MonitoringWeek3!AV20")),(SUM(Week1!AV20,Week2!AV20,Week3!AV20)&lt;SUM(IF(ISREF(INDIRECT("MonitoringWeek1!AV20")),INDIRECT("MonitoringWeek1!AV20"),0),IF(ISREF(INDIRECT("MonitoringWeek2!AV20")),INDIRECT("MonitoringWeek2!AV20"),0),IF(ISREF(INDIRECT("MonitoringWeek3!AV20")),INDIRECT("MonitoringWeek3!AV20"),0))),IF(ISREF(INDIRECT("MonitoringWeek2!AV20")),(SUM(Week1!AV20,Week2!AV20)&lt;SUM(IF(ISREF(INDIRECT("MonitoringWeek1!AV20")),INDIRECT("MonitoringWeek1!AV20"),0),IF(ISREF(INDIRECT("MonitoringWeek2!AV20")),INDIRECT("MonitoringWeek2!AV20"),0))),IF(ISREF(INDIRECT("MonitoringWeek1!AV20")),(SUM(Week1!AV20)&lt;SUM(IF(ISREF(INDIRECT("MonitoringWeek1!AV20")),INDIRECT("MonitoringWeek1!AV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AW20</xm:sqref>
        </x14:conditionalFormatting>
        <x14:conditionalFormatting xmlns:xm="http://schemas.microsoft.com/office/excel/2006/main">
          <x14:cfRule id="{00000000-000E-0000-0E00-00006F020000}" priority="623" type="expression">
            <xm:f>IF(ISREF(INDIRECT("MonitoringWeek3!AX20")),(SUM(Week1!AX20,Week2!AX20,Week3!AX20)&gt;SUM(IF(ISREF(INDIRECT("MonitoringWeek1!AX20")),INDIRECT("MonitoringWeek1!AX20"),0),IF(ISREF(INDIRECT("MonitoringWeek2!AX20")),INDIRECT("MonitoringWeek2!AX20"),0),IF(ISREF(INDIRECT("MonitoringWeek3!AX20")),INDIRECT("MonitoringWeek3!AX20"),0))),IF(ISREF(INDIRECT("MonitoringWeek2!AX20")),(SUM(Week1!AX20,Week2!AX20)&gt;SUM(IF(ISREF(INDIRECT("MonitoringWeek1!AX20")),INDIRECT("MonitoringWeek1!AX20"),0),IF(ISREF(INDIRECT("MonitoringWeek2!AX20")),INDIRECT("MonitoringWeek2!AX20"),0))),IF(ISREF(INDIRECT("MonitoringWeek1!AX20")),(SUM(Week1!AX20)&gt;SUM(IF(ISREF(INDIRECT("MonitoringWeek1!AX20")),INDIRECT("MonitoringWeek1!AX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AY20</xm:sqref>
        </x14:conditionalFormatting>
        <x14:conditionalFormatting xmlns:xm="http://schemas.microsoft.com/office/excel/2006/main">
          <x14:cfRule id="{00000000-000E-0000-0E00-000070020000}" priority="624" type="expression">
            <xm:f>IF(ISREF(INDIRECT("MonitoringWeek3!AX20")),(SUM(Week1!AX20,Week2!AX20,Week3!AX20)&lt;SUM(IF(ISREF(INDIRECT("MonitoringWeek1!AX20")),INDIRECT("MonitoringWeek1!AX20"),0),IF(ISREF(INDIRECT("MonitoringWeek2!AX20")),INDIRECT("MonitoringWeek2!AX20"),0),IF(ISREF(INDIRECT("MonitoringWeek3!AX20")),INDIRECT("MonitoringWeek3!AX20"),0))),IF(ISREF(INDIRECT("MonitoringWeek2!AX20")),(SUM(Week1!AX20,Week2!AX20)&lt;SUM(IF(ISREF(INDIRECT("MonitoringWeek1!AX20")),INDIRECT("MonitoringWeek1!AX20"),0),IF(ISREF(INDIRECT("MonitoringWeek2!AX20")),INDIRECT("MonitoringWeek2!AX20"),0))),IF(ISREF(INDIRECT("MonitoringWeek1!AX20")),(SUM(Week1!AX20)&lt;SUM(IF(ISREF(INDIRECT("MonitoringWeek1!AX20")),INDIRECT("MonitoringWeek1!AX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AY20</xm:sqref>
        </x14:conditionalFormatting>
        <x14:conditionalFormatting xmlns:xm="http://schemas.microsoft.com/office/excel/2006/main">
          <x14:cfRule id="{00000000-000E-0000-0E00-000075020000}" priority="629" type="expression">
            <xm:f>IF(ISREF(INDIRECT("MonitoringWeek3!AZ20")),(SUM(Week1!AZ20,Week2!AZ20,Week3!AZ20)&gt;SUM(IF(ISREF(INDIRECT("MonitoringWeek1!AZ20")),INDIRECT("MonitoringWeek1!AZ20"),0),IF(ISREF(INDIRECT("MonitoringWeek2!AZ20")),INDIRECT("MonitoringWeek2!AZ20"),0),IF(ISREF(INDIRECT("MonitoringWeek3!AZ20")),INDIRECT("MonitoringWeek3!AZ20"),0))),IF(ISREF(INDIRECT("MonitoringWeek2!AZ20")),(SUM(Week1!AZ20,Week2!AZ20)&gt;SUM(IF(ISREF(INDIRECT("MonitoringWeek1!AZ20")),INDIRECT("MonitoringWeek1!AZ20"),0),IF(ISREF(INDIRECT("MonitoringWeek2!AZ20")),INDIRECT("MonitoringWeek2!AZ20"),0))),IF(ISREF(INDIRECT("MonitoringWeek1!AZ20")),(SUM(Week1!AZ20)&gt;SUM(IF(ISREF(INDIRECT("MonitoringWeek1!AZ20")),INDIRECT("MonitoringWeek1!AZ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BA20</xm:sqref>
        </x14:conditionalFormatting>
        <x14:conditionalFormatting xmlns:xm="http://schemas.microsoft.com/office/excel/2006/main">
          <x14:cfRule id="{00000000-000E-0000-0E00-000076020000}" priority="630" type="expression">
            <xm:f>IF(ISREF(INDIRECT("MonitoringWeek3!AZ20")),(SUM(Week1!AZ20,Week2!AZ20,Week3!AZ20)&lt;SUM(IF(ISREF(INDIRECT("MonitoringWeek1!AZ20")),INDIRECT("MonitoringWeek1!AZ20"),0),IF(ISREF(INDIRECT("MonitoringWeek2!AZ20")),INDIRECT("MonitoringWeek2!AZ20"),0),IF(ISREF(INDIRECT("MonitoringWeek3!AZ20")),INDIRECT("MonitoringWeek3!AZ20"),0))),IF(ISREF(INDIRECT("MonitoringWeek2!AZ20")),(SUM(Week1!AZ20,Week2!AZ20)&lt;SUM(IF(ISREF(INDIRECT("MonitoringWeek1!AZ20")),INDIRECT("MonitoringWeek1!AZ20"),0),IF(ISREF(INDIRECT("MonitoringWeek2!AZ20")),INDIRECT("MonitoringWeek2!AZ20"),0))),IF(ISREF(INDIRECT("MonitoringWeek1!AZ20")),(SUM(Week1!AZ20)&lt;SUM(IF(ISREF(INDIRECT("MonitoringWeek1!AZ20")),INDIRECT("MonitoringWeek1!AZ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BA20</xm:sqref>
        </x14:conditionalFormatting>
        <x14:conditionalFormatting xmlns:xm="http://schemas.microsoft.com/office/excel/2006/main">
          <x14:cfRule id="{00000000-000E-0000-0E00-00007B020000}" priority="635" type="expression">
            <xm:f>IF(ISREF(INDIRECT("MonitoringWeek3!BB20")),(SUM(Week1!BB20,Week2!BB20,Week3!BB20)&gt;SUM(IF(ISREF(INDIRECT("MonitoringWeek1!BB20")),INDIRECT("MonitoringWeek1!BB20"),0),IF(ISREF(INDIRECT("MonitoringWeek2!BB20")),INDIRECT("MonitoringWeek2!BB20"),0),IF(ISREF(INDIRECT("MonitoringWeek3!BB20")),INDIRECT("MonitoringWeek3!BB20"),0))),IF(ISREF(INDIRECT("MonitoringWeek2!BB20")),(SUM(Week1!BB20,Week2!BB20)&gt;SUM(IF(ISREF(INDIRECT("MonitoringWeek1!BB20")),INDIRECT("MonitoringWeek1!BB20"),0),IF(ISREF(INDIRECT("MonitoringWeek2!BB20")),INDIRECT("MonitoringWeek2!BB20"),0))),IF(ISREF(INDIRECT("MonitoringWeek1!BB20")),(SUM(Week1!BB20)&gt;SUM(IF(ISREF(INDIRECT("MonitoringWeek1!BB20")),INDIRECT("MonitoringWeek1!BB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BC20</xm:sqref>
        </x14:conditionalFormatting>
        <x14:conditionalFormatting xmlns:xm="http://schemas.microsoft.com/office/excel/2006/main">
          <x14:cfRule id="{00000000-000E-0000-0E00-00007C020000}" priority="636" type="expression">
            <xm:f>IF(ISREF(INDIRECT("MonitoringWeek3!BB20")),(SUM(Week1!BB20,Week2!BB20,Week3!BB20)&lt;SUM(IF(ISREF(INDIRECT("MonitoringWeek1!BB20")),INDIRECT("MonitoringWeek1!BB20"),0),IF(ISREF(INDIRECT("MonitoringWeek2!BB20")),INDIRECT("MonitoringWeek2!BB20"),0),IF(ISREF(INDIRECT("MonitoringWeek3!BB20")),INDIRECT("MonitoringWeek3!BB20"),0))),IF(ISREF(INDIRECT("MonitoringWeek2!BB20")),(SUM(Week1!BB20,Week2!BB20)&lt;SUM(IF(ISREF(INDIRECT("MonitoringWeek1!BB20")),INDIRECT("MonitoringWeek1!BB20"),0),IF(ISREF(INDIRECT("MonitoringWeek2!BB20")),INDIRECT("MonitoringWeek2!BB20"),0))),IF(ISREF(INDIRECT("MonitoringWeek1!BB20")),(SUM(Week1!BB20)&lt;SUM(IF(ISREF(INDIRECT("MonitoringWeek1!BB20")),INDIRECT("MonitoringWeek1!BB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BC20</xm:sqref>
        </x14:conditionalFormatting>
        <x14:conditionalFormatting xmlns:xm="http://schemas.microsoft.com/office/excel/2006/main">
          <x14:cfRule id="{00000000-000E-0000-0E00-000081020000}" priority="641" type="expression">
            <xm:f>IF(ISREF(INDIRECT("MonitoringWeek3!BD20")),(SUM(Week1!BD20,Week2!BD20,Week3!BD20)&gt;SUM(IF(ISREF(INDIRECT("MonitoringWeek1!BD20")),INDIRECT("MonitoringWeek1!BD20"),0),IF(ISREF(INDIRECT("MonitoringWeek2!BD20")),INDIRECT("MonitoringWeek2!BD20"),0),IF(ISREF(INDIRECT("MonitoringWeek3!BD20")),INDIRECT("MonitoringWeek3!BD20"),0))),IF(ISREF(INDIRECT("MonitoringWeek2!BD20")),(SUM(Week1!BD20,Week2!BD20)&gt;SUM(IF(ISREF(INDIRECT("MonitoringWeek1!BD20")),INDIRECT("MonitoringWeek1!BD20"),0),IF(ISREF(INDIRECT("MonitoringWeek2!BD20")),INDIRECT("MonitoringWeek2!BD20"),0))),IF(ISREF(INDIRECT("MonitoringWeek1!BD20")),(SUM(Week1!BD20)&gt;SUM(IF(ISREF(INDIRECT("MonitoringWeek1!BD20")),INDIRECT("MonitoringWeek1!BD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BE20</xm:sqref>
        </x14:conditionalFormatting>
        <x14:conditionalFormatting xmlns:xm="http://schemas.microsoft.com/office/excel/2006/main">
          <x14:cfRule id="{00000000-000E-0000-0E00-000082020000}" priority="642" type="expression">
            <xm:f>IF(ISREF(INDIRECT("MonitoringWeek3!BD20")),(SUM(Week1!BD20,Week2!BD20,Week3!BD20)&lt;SUM(IF(ISREF(INDIRECT("MonitoringWeek1!BD20")),INDIRECT("MonitoringWeek1!BD20"),0),IF(ISREF(INDIRECT("MonitoringWeek2!BD20")),INDIRECT("MonitoringWeek2!BD20"),0),IF(ISREF(INDIRECT("MonitoringWeek3!BD20")),INDIRECT("MonitoringWeek3!BD20"),0))),IF(ISREF(INDIRECT("MonitoringWeek2!BD20")),(SUM(Week1!BD20,Week2!BD20)&lt;SUM(IF(ISREF(INDIRECT("MonitoringWeek1!BD20")),INDIRECT("MonitoringWeek1!BD20"),0),IF(ISREF(INDIRECT("MonitoringWeek2!BD20")),INDIRECT("MonitoringWeek2!BD20"),0))),IF(ISREF(INDIRECT("MonitoringWeek1!BD20")),(SUM(Week1!BD20)&lt;SUM(IF(ISREF(INDIRECT("MonitoringWeek1!BD20")),INDIRECT("MonitoringWeek1!BD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BE20</xm:sqref>
        </x14:conditionalFormatting>
        <x14:conditionalFormatting xmlns:xm="http://schemas.microsoft.com/office/excel/2006/main">
          <x14:cfRule id="{00000000-000E-0000-0E00-000087020000}" priority="647" type="expression">
            <xm:f>IF(ISREF(INDIRECT("MonitoringWeek3!BF20")),(SUM(Week1!BF20,Week2!BF20,Week3!BF20)&gt;SUM(IF(ISREF(INDIRECT("MonitoringWeek1!BF20")),INDIRECT("MonitoringWeek1!BF20"),0),IF(ISREF(INDIRECT("MonitoringWeek2!BF20")),INDIRECT("MonitoringWeek2!BF20"),0),IF(ISREF(INDIRECT("MonitoringWeek3!BF20")),INDIRECT("MonitoringWeek3!BF20"),0))),IF(ISREF(INDIRECT("MonitoringWeek2!BF20")),(SUM(Week1!BF20,Week2!BF20)&gt;SUM(IF(ISREF(INDIRECT("MonitoringWeek1!BF20")),INDIRECT("MonitoringWeek1!BF20"),0),IF(ISREF(INDIRECT("MonitoringWeek2!BF20")),INDIRECT("MonitoringWeek2!BF20"),0))),IF(ISREF(INDIRECT("MonitoringWeek1!BF20")),(SUM(Week1!BF20)&gt;SUM(IF(ISREF(INDIRECT("MonitoringWeek1!BF20")),INDIRECT("MonitoringWeek1!BF20"),0))),FALSE)))</xm:f>
            <x14:dxf>
              <fill>
                <patternFill patternType="solid">
                  <bgColor indexed="53"/>
                </patternFill>
              </fill>
            </x14:dxf>
          </x14:cfRule>
          <xm:sqref>BG20</xm:sqref>
        </x14:conditionalFormatting>
        <x14:conditionalFormatting xmlns:xm="http://schemas.microsoft.com/office/excel/2006/main">
          <x14:cfRule id="{00000000-000E-0000-0E00-000088020000}" priority="648" type="expression">
            <xm:f>IF(ISREF(INDIRECT("MonitoringWeek3!BF20")),(SUM(Week1!BF20,Week2!BF20,Week3!BF20)&lt;SUM(IF(ISREF(INDIRECT("MonitoringWeek1!BF20")),INDIRECT("MonitoringWeek1!BF20"),0),IF(ISREF(INDIRECT("MonitoringWeek2!BF20")),INDIRECT("MonitoringWeek2!BF20"),0),IF(ISREF(INDIRECT("MonitoringWeek3!BF20")),INDIRECT("MonitoringWeek3!BF20"),0))),IF(ISREF(INDIRECT("MonitoringWeek2!BF20")),(SUM(Week1!BF20,Week2!BF20)&lt;SUM(IF(ISREF(INDIRECT("MonitoringWeek1!BF20")),INDIRECT("MonitoringWeek1!BF20"),0),IF(ISREF(INDIRECT("MonitoringWeek2!BF20")),INDIRECT("MonitoringWeek2!BF20"),0))),IF(ISREF(INDIRECT("MonitoringWeek1!BF20")),(SUM(Week1!BF20)&lt;SUM(IF(ISREF(INDIRECT("MonitoringWeek1!BF20")),INDIRECT("MonitoringWeek1!BF20"),0))),FALSE)))</xm:f>
            <x14:dxf>
              <fill>
                <patternFill patternType="solid">
                  <bgColor indexed="51"/>
                </patternFill>
              </fill>
            </x14:dxf>
          </x14:cfRule>
          <xm:sqref>BG20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>
  <dimension ref="A1:CD20"/>
  <sheetViews>
    <sheetView workbookViewId="0"/>
  </sheetViews>
  <sheetFormatPr defaultRowHeight="15.0"/>
  <cols>
    <col min="1" max="1" width="7.76171875" customWidth="true" bestFit="true"/>
    <col min="2" max="2" width="26.3984375" customWidth="true" bestFit="true"/>
    <col min="3" max="3" width="2.4140625" customWidth="true" bestFit="true"/>
    <col min="4" max="4" width="7.296875" customWidth="true" bestFit="true"/>
    <col min="5" max="5" width="3.76953125" customWidth="true" bestFit="true"/>
    <col min="6" max="6" width="4.296875" customWidth="true"/>
    <col min="7" max="7" width="4.6875" customWidth="true"/>
    <col min="8" max="8" width="4.296875" customWidth="true"/>
    <col min="9" max="9" width="4.6875" customWidth="true"/>
    <col min="10" max="10" width="4.296875" customWidth="true"/>
    <col min="11" max="11" width="4.6875" customWidth="true"/>
    <col min="12" max="12" width="4.296875" customWidth="true"/>
    <col min="13" max="13" width="4.6875" customWidth="true"/>
    <col min="14" max="14" width="4.296875" customWidth="true"/>
    <col min="15" max="15" width="4.6875" customWidth="true"/>
    <col min="16" max="16" width="4.296875" customWidth="true"/>
    <col min="17" max="17" width="4.6875" customWidth="true"/>
    <col min="18" max="18" width="4.296875" customWidth="true"/>
    <col min="19" max="19" width="4.6875" customWidth="true"/>
    <col min="20" max="20" width="4.296875" customWidth="true"/>
    <col min="21" max="21" width="4.6875" customWidth="true"/>
    <col min="22" max="22" width="4.296875" customWidth="true"/>
    <col min="23" max="23" width="4.6875" customWidth="true"/>
    <col min="24" max="24" width="4.296875" customWidth="true"/>
    <col min="25" max="25" width="4.6875" customWidth="true"/>
    <col min="26" max="26" width="4.296875" customWidth="true"/>
    <col min="27" max="27" width="4.6875" customWidth="true"/>
    <col min="28" max="28" width="4.296875" customWidth="true"/>
    <col min="29" max="29" width="4.6875" customWidth="true"/>
    <col min="30" max="30" width="4.296875" customWidth="true"/>
    <col min="31" max="31" width="4.6875" customWidth="true"/>
    <col min="32" max="32" width="4.296875" customWidth="true"/>
    <col min="33" max="33" width="4.6875" customWidth="true"/>
    <col min="34" max="34" width="4.296875" customWidth="true"/>
    <col min="35" max="35" width="4.6875" customWidth="true"/>
    <col min="36" max="36" width="4.296875" customWidth="true"/>
    <col min="37" max="37" width="4.6875" customWidth="true"/>
    <col min="38" max="38" width="4.296875" customWidth="true"/>
    <col min="39" max="39" width="4.6875" customWidth="true"/>
    <col min="40" max="40" width="4.296875" customWidth="true"/>
    <col min="41" max="41" width="4.6875" customWidth="true"/>
    <col min="42" max="42" width="4.296875" customWidth="true"/>
    <col min="43" max="43" width="4.6875" customWidth="true"/>
    <col min="44" max="44" width="4.296875" customWidth="true"/>
    <col min="45" max="45" width="4.6875" customWidth="true"/>
    <col min="46" max="46" width="4.296875" customWidth="true"/>
    <col min="47" max="47" width="4.6875" customWidth="true"/>
    <col min="48" max="48" width="4.296875" customWidth="true"/>
    <col min="49" max="49" width="4.6875" customWidth="true"/>
    <col min="50" max="50" width="4.296875" customWidth="true"/>
    <col min="51" max="51" width="4.6875" customWidth="true"/>
    <col min="52" max="52" width="4.296875" customWidth="true"/>
    <col min="53" max="53" width="4.6875" customWidth="true"/>
    <col min="54" max="54" width="4.296875" customWidth="true"/>
    <col min="55" max="55" width="4.6875" customWidth="true"/>
    <col min="56" max="56" width="4.296875" customWidth="true"/>
    <col min="57" max="57" width="4.6875" customWidth="true"/>
    <col min="58" max="58" width="4.296875" customWidth="true"/>
    <col min="59" max="59" width="4.6875" customWidth="true"/>
    <col min="60" max="60" width="5.05078125" customWidth="true" bestFit="true"/>
    <col min="61" max="61" width="3.76953125" customWidth="true" bestFit="true"/>
    <col min="62" max="62" width="2.19921875" customWidth="true" bestFit="true"/>
  </cols>
  <sheetData>
    <row r="1">
      <c r="A1"/>
      <c r="B1"/>
      <c r="BX1" t="s">
        <v>179</v>
      </c>
      <c r="BY1" t="s">
        <v>180</v>
      </c>
      <c r="CB1" t="s">
        <v>193</v>
      </c>
      <c r="CC1" t="s">
        <v>194</v>
      </c>
    </row>
    <row r="2">
      <c r="BX2" t="s">
        <v>181</v>
      </c>
      <c r="BY2" t="s">
        <v>181</v>
      </c>
      <c r="CB2" t="s">
        <v>164</v>
      </c>
      <c r="CC2" t="s">
        <v>195</v>
      </c>
    </row>
    <row r="3">
      <c r="BX3" t="s">
        <v>182</v>
      </c>
      <c r="BY3" t="s">
        <v>182</v>
      </c>
      <c r="CB3" t="s">
        <v>196</v>
      </c>
      <c r="CC3" t="s">
        <v>197</v>
      </c>
    </row>
    <row r="4">
      <c r="BX4" t="s">
        <v>183</v>
      </c>
      <c r="BY4" t="s">
        <v>184</v>
      </c>
      <c r="CB4" t="s">
        <v>198</v>
      </c>
      <c r="CC4">
        <f>CC2*CC3</f>
      </c>
    </row>
    <row r="5">
      <c r="BX5" t="s">
        <v>185</v>
      </c>
      <c r="BY5" t="s">
        <v>186</v>
      </c>
    </row>
    <row r="6">
      <c r="BX6" t="s">
        <v>187</v>
      </c>
      <c r="BY6" t="s">
        <v>188</v>
      </c>
    </row>
    <row r="7">
      <c r="BX7" t="s">
        <v>189</v>
      </c>
      <c r="BY7" t="s">
        <v>190</v>
      </c>
    </row>
    <row r="8">
      <c r="BX8" t="s">
        <v>191</v>
      </c>
      <c r="BY8" t="s">
        <v>192</v>
      </c>
    </row>
    <row r="9"/>
    <row r="10"/>
    <row r="11"/>
    <row r="12"/>
    <row r="13">
      <c r="F13" t="s" s="3204">
        <v>211</v>
      </c>
    </row>
    <row r="14">
      <c r="F14" t="s" s="3205">
        <v>158</v>
      </c>
      <c r="X14" t="s" s="3224">
        <v>159</v>
      </c>
      <c r="AP14" t="s" s="3243">
        <v>160</v>
      </c>
    </row>
    <row r="15">
      <c r="D15" t="s" s="3203">
        <v>167</v>
      </c>
      <c r="F15" s="3206" t="s">
        <v>126</v>
      </c>
      <c r="H15" s="3207" t="s">
        <v>128</v>
      </c>
      <c r="J15" s="3208" t="s">
        <v>130</v>
      </c>
      <c r="L15" s="3209" t="s">
        <v>132</v>
      </c>
      <c r="N15" s="3210" t="s">
        <v>134</v>
      </c>
      <c r="P15" s="3211" t="s">
        <v>136</v>
      </c>
      <c r="R15" s="3212" t="s">
        <v>152</v>
      </c>
      <c r="T15" s="3213" t="s">
        <v>154</v>
      </c>
      <c r="V15" s="3214" t="s">
        <v>156</v>
      </c>
      <c r="X15" s="3225" t="s">
        <v>126</v>
      </c>
      <c r="Z15" s="3226" t="s">
        <v>128</v>
      </c>
      <c r="AB15" s="3227" t="s">
        <v>130</v>
      </c>
      <c r="AD15" s="3228" t="s">
        <v>132</v>
      </c>
      <c r="AF15" s="3229" t="s">
        <v>134</v>
      </c>
      <c r="AH15" s="3230" t="s">
        <v>136</v>
      </c>
      <c r="AJ15" s="3231" t="s">
        <v>152</v>
      </c>
      <c r="AL15" s="3232" t="s">
        <v>154</v>
      </c>
      <c r="AN15" s="3233" t="s">
        <v>156</v>
      </c>
      <c r="AP15" s="3244" t="s">
        <v>126</v>
      </c>
      <c r="AR15" s="3245" t="s">
        <v>128</v>
      </c>
      <c r="AT15" s="3246" t="s">
        <v>130</v>
      </c>
      <c r="AV15" s="3247" t="s">
        <v>132</v>
      </c>
      <c r="AX15" s="3248" t="s">
        <v>134</v>
      </c>
      <c r="AZ15" s="3249" t="s">
        <v>136</v>
      </c>
      <c r="BB15" s="3250" t="s">
        <v>152</v>
      </c>
      <c r="BD15" s="3251" t="s">
        <v>154</v>
      </c>
      <c r="BF15" s="3252" t="s">
        <v>156</v>
      </c>
    </row>
    <row r="16">
      <c r="A16" t="s">
        <v>165</v>
      </c>
      <c r="B16" t="s" s="3190">
        <v>166</v>
      </c>
      <c r="D16" t="s">
        <v>168</v>
      </c>
      <c r="E16" t="s">
        <v>169</v>
      </c>
      <c r="F16" s="3215"/>
      <c r="H16" s="3216"/>
      <c r="J16" s="3217"/>
      <c r="L16" s="3218"/>
      <c r="N16" s="3219"/>
      <c r="P16" s="3220"/>
      <c r="R16" s="3221"/>
      <c r="T16" s="3222"/>
      <c r="V16" s="3223"/>
      <c r="X16" s="3234"/>
      <c r="Z16" s="3235"/>
      <c r="AB16" s="3236"/>
      <c r="AD16" s="3237"/>
      <c r="AF16" s="3238"/>
      <c r="AH16" s="3239"/>
      <c r="AJ16" s="3240"/>
      <c r="AL16" s="3241"/>
      <c r="AN16" s="3242"/>
      <c r="AP16" s="3253"/>
      <c r="AR16" s="3254"/>
      <c r="AT16" s="3255"/>
      <c r="AV16" s="3256"/>
      <c r="AX16" s="3257"/>
      <c r="AZ16" s="3258"/>
      <c r="BB16" s="3259"/>
      <c r="BD16" s="3260"/>
      <c r="BF16" s="3261"/>
      <c r="BH16" t="s" s="3478">
        <v>212</v>
      </c>
      <c r="BI16" t="s" s="3483">
        <v>169</v>
      </c>
      <c r="BJ16" t="s" s="3488">
        <v>117</v>
      </c>
      <c r="BX16" t="s" s="3493">
        <v>178</v>
      </c>
      <c r="BY16" t="s" s="3498">
        <v>178</v>
      </c>
      <c r="BZ16" t="s" s="3503">
        <v>63</v>
      </c>
      <c r="CA16" t="s" s="3508">
        <v>63</v>
      </c>
    </row>
    <row r="17">
      <c r="A17" t="s" s="3191">
        <v>88</v>
      </c>
      <c r="B17" t="s" s="3192">
        <v>122</v>
      </c>
      <c r="C17" t="s" s="3193">
        <v>1</v>
      </c>
      <c r="D17">
        <f>VLOOKUP($B17,InputQuantities!$B$14:$R$23,10,FALSE)</f>
      </c>
      <c r="E17">
        <f>VLOOKUP($B17,InputQuantities!$B$14:$R$23,3,FALSE)</f>
      </c>
      <c r="F17">
        <f>IF(G17&lt;&gt;"X",,G17)</f>
      </c>
      <c r="G17" s="3263">
        <f>IF(Week1!G17&lt;&gt;"X",Week1!G17,"X")</f>
      </c>
      <c r="H17">
        <f>IF(I17&lt;&gt;"X",,I17)</f>
      </c>
      <c r="I17" s="3265">
        <f>IF(Week1!I17&lt;&gt;"X",Week1!I17,"X")</f>
      </c>
      <c r="J17">
        <f>IF(K17&lt;&gt;"X",,K17)</f>
      </c>
      <c r="K17" s="3267">
        <f>IF(Week1!K17&lt;&gt;"X",Week1!K17,"X")</f>
      </c>
      <c r="L17">
        <f>IF(M17&lt;&gt;"X",,M17)</f>
      </c>
      <c r="M17" s="3269">
        <f>IF(Week1!M17&lt;&gt;"X",Week1!M17,"X")</f>
      </c>
      <c r="N17">
        <f>IF(O17&lt;&gt;"X",,O17)</f>
      </c>
      <c r="O17" s="3271">
        <f>IF(Week1!O17&lt;&gt;"X",Week1!O17,"X")</f>
      </c>
      <c r="P17">
        <f>IF(Q17&lt;&gt;"X",,Q17)</f>
      </c>
      <c r="Q17" s="3273">
        <f>IF(Week1!Q17&lt;&gt;"X",Week1!Q17,"X")</f>
      </c>
      <c r="R17">
        <f>IF(S17&lt;&gt;"X",,S17)</f>
      </c>
      <c r="S17" s="3275">
        <f>IF(Week1!S17&lt;&gt;"X",Week1!S17,"X")</f>
      </c>
      <c r="T17">
        <f>IF(U17&lt;&gt;"X",,U17)</f>
      </c>
      <c r="U17" s="3277">
        <f>IF(Week1!U17&lt;&gt;"X",Week1!U17,"X")</f>
      </c>
      <c r="V17">
        <f>IF(W17&lt;&gt;"X",,W17)</f>
      </c>
      <c r="W17" s="3279">
        <f>IF(Week1!W17&lt;&gt;"X",Week1!W17,"X")</f>
      </c>
      <c r="X17">
        <f>IF(Y17&lt;&gt;"X",,Y17)</f>
      </c>
      <c r="Y17" s="3281">
        <f>IF(Week1!Y17&lt;&gt;"X",Week1!Y17,"X")</f>
      </c>
      <c r="Z17">
        <f>IF(AA17&lt;&gt;"X",,AA17)</f>
      </c>
      <c r="AA17" s="3283">
        <f>IF(Week1!AA17&lt;&gt;"X",Week1!AA17,"X")</f>
      </c>
      <c r="AB17">
        <f>IF(AC17&lt;&gt;"X",,AC17)</f>
      </c>
      <c r="AC17" s="3285">
        <f>IF(Week1!AC17&lt;&gt;"X",Week1!AC17,"X")</f>
      </c>
      <c r="AD17">
        <f>IF(AE17&lt;&gt;"X",,AE17)</f>
      </c>
      <c r="AE17" s="3287">
        <f>IF(Week1!AE17&lt;&gt;"X",Week1!AE17,"X")</f>
      </c>
      <c r="AF17">
        <f>IF(AG17&lt;&gt;"X",,AG17)</f>
      </c>
      <c r="AG17" s="3289">
        <f>IF(Week1!AG17&lt;&gt;"X",Week1!AG17,"X")</f>
      </c>
      <c r="AH17">
        <f>IF(AI17&lt;&gt;"X",,AI17)</f>
      </c>
      <c r="AI17" s="3291">
        <f>IF(Week1!AI17&lt;&gt;"X",Week1!AI17,"X")</f>
      </c>
      <c r="AJ17">
        <f>IF(AK17&lt;&gt;"X",,AK17)</f>
      </c>
      <c r="AK17" s="3293">
        <f>IF(Week1!AK17&lt;&gt;"X",Week1!AK17,"X")</f>
      </c>
      <c r="AL17">
        <f>IF(AM17&lt;&gt;"X",,AM17)</f>
      </c>
      <c r="AM17" s="3295">
        <f>IF(Week1!AM17&lt;&gt;"X",Week1!AM17,"X")</f>
      </c>
      <c r="AN17">
        <f>IF(AO17&lt;&gt;"X",,AO17)</f>
      </c>
      <c r="AO17" s="3297">
        <f>IF(Week1!AO17&lt;&gt;"X",Week1!AO17,"X")</f>
      </c>
      <c r="AP17">
        <f>IF(AQ17&lt;&gt;"X",,AQ17)</f>
      </c>
      <c r="AQ17" s="3299">
        <f>IF(Week1!AQ17&lt;&gt;"X",Week1!AQ17,"X")</f>
      </c>
      <c r="AR17">
        <f>IF(AS17&lt;&gt;"X",,AS17)</f>
      </c>
      <c r="AS17" s="3301">
        <f>IF(Week1!AS17&lt;&gt;"X",Week1!AS17,"X")</f>
      </c>
      <c r="AT17">
        <f>IF(AU17&lt;&gt;"X",,AU17)</f>
      </c>
      <c r="AU17" s="3303">
        <f>IF(Week1!AU17&lt;&gt;"X",Week1!AU17,"X")</f>
      </c>
      <c r="AV17">
        <f>IF(AW17&lt;&gt;"X",,AW17)</f>
      </c>
      <c r="AW17" s="3305">
        <f>IF(Week1!AW17&lt;&gt;"X",Week1!AW17,"X")</f>
      </c>
      <c r="AX17">
        <f>IF(AY17&lt;&gt;"X",,AY17)</f>
      </c>
      <c r="AY17" s="3307">
        <f>IF(Week1!AY17&lt;&gt;"X",Week1!AY17,"X")</f>
      </c>
      <c r="AZ17">
        <f>IF(BA17&lt;&gt;"X",,BA17)</f>
      </c>
      <c r="BA17" s="3309">
        <f>IF(Week1!BA17&lt;&gt;"X",Week1!BA17,"X")</f>
      </c>
      <c r="BB17">
        <f>IF(BC17&lt;&gt;"X",,BC17)</f>
      </c>
      <c r="BC17" s="3311">
        <f>IF(Week1!BC17&lt;&gt;"X",Week1!BC17,"X")</f>
      </c>
      <c r="BD17">
        <f>IF(BE17&lt;&gt;"X",,BE17)</f>
      </c>
      <c r="BE17" s="3313">
        <f>IF(Week1!BE17&lt;&gt;"X",Week1!BE17,"X")</f>
      </c>
      <c r="BF17">
        <f>IF(BG17&lt;&gt;"X",,BG17)</f>
      </c>
      <c r="BG17" s="3315">
        <f>IF(Week1!BG17&lt;&gt;"X",Week1!BG17,"X")</f>
      </c>
      <c r="BH17" s="3479">
        <f>SUMIF(F17:BG17,"&gt;0",F17:BG17)</f>
      </c>
      <c r="BI17" s="3484">
        <f>ROUNDUP(BH17/CC$4/E17,0)*E17</f>
      </c>
      <c r="BJ17" s="3489">
        <f>BH17/D17*E17*45</f>
      </c>
      <c r="BX17" s="3494">
        <f>IF(BH17&gt;D17,D17,BH17)</f>
      </c>
      <c r="BY17" s="3499">
        <f>IF(BH17&gt;D17,BH17-BX17,0)</f>
      </c>
      <c r="BZ17" s="3504">
        <f>COUNTIF(BK17:BP17,"?*")</f>
      </c>
      <c r="CA17" s="3509">
        <f>COUNTIF(BQ17:BW17,"?*")</f>
      </c>
    </row>
    <row r="18">
      <c r="A18" t="s" s="3194">
        <v>88</v>
      </c>
      <c r="B18" t="s" s="3195">
        <v>123</v>
      </c>
      <c r="C18" t="s" s="3196">
        <v>2</v>
      </c>
      <c r="D18">
        <f>VLOOKUP($B18,InputQuantities!$B$14:$R$23,10,FALSE)</f>
      </c>
      <c r="E18">
        <f>VLOOKUP($B18,InputQuantities!$B$14:$R$23,3,FALSE)</f>
      </c>
      <c r="F18">
        <f>IF(G18&lt;&gt;"X",,G18)</f>
      </c>
      <c r="G18" s="3317">
        <f>IF(Week1!G18&lt;&gt;"X",Week1!G18,"X")</f>
      </c>
      <c r="H18">
        <f>IF(I18&lt;&gt;"X",,I18)</f>
      </c>
      <c r="I18" s="3319">
        <f>IF(Week1!I18&lt;&gt;"X",Week1!I18,"X")</f>
      </c>
      <c r="J18">
        <f>IF(K18&lt;&gt;"X",,K18)</f>
      </c>
      <c r="K18" s="3321">
        <f>IF(Week1!K18&lt;&gt;"X",Week1!K18,"X")</f>
      </c>
      <c r="L18">
        <f>IF(M18&lt;&gt;"X",,M18)</f>
      </c>
      <c r="M18" s="3323">
        <f>IF(Week1!M18&lt;&gt;"X",Week1!M18,"X")</f>
      </c>
      <c r="N18">
        <f>IF(O18&lt;&gt;"X",,O18)</f>
      </c>
      <c r="O18" s="3325">
        <f>IF(Week1!O18&lt;&gt;"X",Week1!O18,"X")</f>
      </c>
      <c r="P18">
        <f>IF(Q18&lt;&gt;"X",,Q18)</f>
      </c>
      <c r="Q18" s="3327">
        <f>IF(Week1!Q18&lt;&gt;"X",Week1!Q18,"X")</f>
      </c>
      <c r="R18">
        <f>IF(S18&lt;&gt;"X",,S18)</f>
      </c>
      <c r="S18" s="3329">
        <f>IF(Week1!S18&lt;&gt;"X",Week1!S18,"X")</f>
      </c>
      <c r="T18">
        <f>IF(U18&lt;&gt;"X",,U18)</f>
      </c>
      <c r="U18" s="3331">
        <f>IF(Week1!U18&lt;&gt;"X",Week1!U18,"X")</f>
      </c>
      <c r="V18">
        <f>IF(W18&lt;&gt;"X",,W18)</f>
      </c>
      <c r="W18" s="3333">
        <f>IF(Week1!W18&lt;&gt;"X",Week1!W18,"X")</f>
      </c>
      <c r="X18">
        <f>IF(Y18&lt;&gt;"X",,Y18)</f>
      </c>
      <c r="Y18" s="3335">
        <f>IF(Week1!Y18&lt;&gt;"X",Week1!Y18,"X")</f>
      </c>
      <c r="Z18">
        <f>IF(AA18&lt;&gt;"X",,AA18)</f>
      </c>
      <c r="AA18" s="3337">
        <f>IF(Week1!AA18&lt;&gt;"X",Week1!AA18,"X")</f>
      </c>
      <c r="AB18">
        <f>IF(AC18&lt;&gt;"X",,AC18)</f>
      </c>
      <c r="AC18" s="3339">
        <f>IF(Week1!AC18&lt;&gt;"X",Week1!AC18,"X")</f>
      </c>
      <c r="AD18">
        <f>IF(AE18&lt;&gt;"X",,AE18)</f>
      </c>
      <c r="AE18" s="3341">
        <f>IF(Week1!AE18&lt;&gt;"X",Week1!AE18,"X")</f>
      </c>
      <c r="AF18">
        <f>IF(AG18&lt;&gt;"X",,AG18)</f>
      </c>
      <c r="AG18" s="3343">
        <f>IF(Week1!AG18&lt;&gt;"X",Week1!AG18,"X")</f>
      </c>
      <c r="AH18">
        <f>IF(AI18&lt;&gt;"X",,AI18)</f>
      </c>
      <c r="AI18" s="3345">
        <f>IF(Week1!AI18&lt;&gt;"X",Week1!AI18,"X")</f>
      </c>
      <c r="AJ18">
        <f>IF(AK18&lt;&gt;"X",,AK18)</f>
      </c>
      <c r="AK18" s="3347">
        <f>IF(Week1!AK18&lt;&gt;"X",Week1!AK18,"X")</f>
      </c>
      <c r="AL18">
        <f>IF(AM18&lt;&gt;"X",,AM18)</f>
      </c>
      <c r="AM18" s="3349">
        <f>IF(Week1!AM18&lt;&gt;"X",Week1!AM18,"X")</f>
      </c>
      <c r="AN18">
        <f>IF(AO18&lt;&gt;"X",,AO18)</f>
      </c>
      <c r="AO18" s="3351">
        <f>IF(Week1!AO18&lt;&gt;"X",Week1!AO18,"X")</f>
      </c>
      <c r="AP18">
        <f>IF(AQ18&lt;&gt;"X",,AQ18)</f>
      </c>
      <c r="AQ18" s="3353">
        <f>IF(Week1!AQ18&lt;&gt;"X",Week1!AQ18,"X")</f>
      </c>
      <c r="AR18">
        <f>IF(AS18&lt;&gt;"X",,AS18)</f>
      </c>
      <c r="AS18" s="3355">
        <f>IF(Week1!AS18&lt;&gt;"X",Week1!AS18,"X")</f>
      </c>
      <c r="AT18">
        <f>IF(AU18&lt;&gt;"X",,AU18)</f>
      </c>
      <c r="AU18" s="3357">
        <f>IF(Week1!AU18&lt;&gt;"X",Week1!AU18,"X")</f>
      </c>
      <c r="AV18">
        <f>IF(AW18&lt;&gt;"X",,AW18)</f>
      </c>
      <c r="AW18" s="3359">
        <f>IF(Week1!AW18&lt;&gt;"X",Week1!AW18,"X")</f>
      </c>
      <c r="AX18">
        <f>IF(AY18&lt;&gt;"X",,AY18)</f>
      </c>
      <c r="AY18" s="3361">
        <f>IF(Week1!AY18&lt;&gt;"X",Week1!AY18,"X")</f>
      </c>
      <c r="AZ18">
        <f>IF(BA18&lt;&gt;"X",,BA18)</f>
      </c>
      <c r="BA18" s="3363">
        <f>IF(Week1!BA18&lt;&gt;"X",Week1!BA18,"X")</f>
      </c>
      <c r="BB18">
        <f>IF(BC18&lt;&gt;"X",,BC18)</f>
      </c>
      <c r="BC18" s="3365">
        <f>IF(Week1!BC18&lt;&gt;"X",Week1!BC18,"X")</f>
      </c>
      <c r="BD18">
        <f>IF(BE18&lt;&gt;"X",,BE18)</f>
      </c>
      <c r="BE18" s="3367">
        <f>IF(Week1!BE18&lt;&gt;"X",Week1!BE18,"X")</f>
      </c>
      <c r="BF18">
        <f>IF(BG18&lt;&gt;"X",,BG18)</f>
      </c>
      <c r="BG18" s="3369">
        <f>IF(Week1!BG18&lt;&gt;"X",Week1!BG18,"X")</f>
      </c>
      <c r="BH18" s="3480">
        <f>SUMIF(F18:BG18,"&gt;0",F18:BG18)</f>
      </c>
      <c r="BI18" s="3485">
        <f>ROUNDUP(BH18/CC$4/E18,0)*E18</f>
      </c>
      <c r="BJ18" s="3490">
        <f>BH18/D18*E18*45</f>
      </c>
      <c r="BX18" s="3495">
        <f>IF(BH18&gt;D18,D18,BH18)</f>
      </c>
      <c r="BY18" s="3500">
        <f>IF(BH18&gt;D18,BH18-BX18,0)</f>
      </c>
      <c r="BZ18" s="3505">
        <f>COUNTIF(BK18:BP18,"?*")</f>
      </c>
      <c r="CA18" s="3510">
        <f>COUNTIF(BQ18:BW18,"?*")</f>
      </c>
    </row>
    <row r="19">
      <c r="A19" t="s" s="3197">
        <v>88</v>
      </c>
      <c r="B19" t="s" s="3198">
        <v>124</v>
      </c>
      <c r="C19" t="s" s="3199">
        <v>3</v>
      </c>
      <c r="D19">
        <f>VLOOKUP($B19,InputQuantities!$B$14:$R$23,10,FALSE)</f>
      </c>
      <c r="E19">
        <f>VLOOKUP($B19,InputQuantities!$B$14:$R$23,3,FALSE)</f>
      </c>
      <c r="F19">
        <f>IF(G19&lt;&gt;"X",,G19)</f>
      </c>
      <c r="G19" s="3371">
        <f>IF(Week1!G19&lt;&gt;"X",Week1!G19,"X")</f>
      </c>
      <c r="H19">
        <f>IF(I19&lt;&gt;"X",,I19)</f>
      </c>
      <c r="I19" s="3373">
        <f>IF(Week1!I19&lt;&gt;"X",Week1!I19,"X")</f>
      </c>
      <c r="J19">
        <f>IF(K19&lt;&gt;"X",,K19)</f>
      </c>
      <c r="K19" s="3375">
        <f>IF(Week1!K19&lt;&gt;"X",Week1!K19,"X")</f>
      </c>
      <c r="L19">
        <f>IF(M19&lt;&gt;"X",,M19)</f>
      </c>
      <c r="M19" s="3377">
        <f>IF(Week1!M19&lt;&gt;"X",Week1!M19,"X")</f>
      </c>
      <c r="N19">
        <f>IF(O19&lt;&gt;"X",,O19)</f>
      </c>
      <c r="O19" s="3379">
        <f>IF(Week1!O19&lt;&gt;"X",Week1!O19,"X")</f>
      </c>
      <c r="P19">
        <f>IF(Q19&lt;&gt;"X",,Q19)</f>
      </c>
      <c r="Q19" s="3381">
        <f>IF(Week1!Q19&lt;&gt;"X",Week1!Q19,"X")</f>
      </c>
      <c r="R19">
        <f>IF(S19&lt;&gt;"X",,S19)</f>
      </c>
      <c r="S19" s="3383">
        <f>IF(Week1!S19&lt;&gt;"X",Week1!S19,"X")</f>
      </c>
      <c r="T19">
        <f>IF(U19&lt;&gt;"X",,U19)</f>
      </c>
      <c r="U19" s="3385">
        <f>IF(Week1!U19&lt;&gt;"X",Week1!U19,"X")</f>
      </c>
      <c r="V19">
        <f>IF(W19&lt;&gt;"X",,W19)</f>
      </c>
      <c r="W19" s="3387">
        <f>IF(Week1!W19&lt;&gt;"X",Week1!W19,"X")</f>
      </c>
      <c r="X19">
        <f>IF(Y19&lt;&gt;"X",,Y19)</f>
      </c>
      <c r="Y19" s="3389">
        <f>IF(Week1!Y19&lt;&gt;"X",Week1!Y19,"X")</f>
      </c>
      <c r="Z19">
        <f>IF(AA19&lt;&gt;"X",,AA19)</f>
      </c>
      <c r="AA19" s="3391">
        <f>IF(Week1!AA19&lt;&gt;"X",Week1!AA19,"X")</f>
      </c>
      <c r="AB19">
        <f>IF(AC19&lt;&gt;"X",,AC19)</f>
      </c>
      <c r="AC19" s="3393">
        <f>IF(Week1!AC19&lt;&gt;"X",Week1!AC19,"X")</f>
      </c>
      <c r="AD19">
        <f>IF(AE19&lt;&gt;"X",,AE19)</f>
      </c>
      <c r="AE19" s="3395">
        <f>IF(Week1!AE19&lt;&gt;"X",Week1!AE19,"X")</f>
      </c>
      <c r="AF19">
        <f>IF(AG19&lt;&gt;"X",,AG19)</f>
      </c>
      <c r="AG19" s="3397">
        <f>IF(Week1!AG19&lt;&gt;"X",Week1!AG19,"X")</f>
      </c>
      <c r="AH19">
        <f>IF(AI19&lt;&gt;"X",,AI19)</f>
      </c>
      <c r="AI19" s="3399">
        <f>IF(Week1!AI19&lt;&gt;"X",Week1!AI19,"X")</f>
      </c>
      <c r="AJ19">
        <f>IF(AK19&lt;&gt;"X",,AK19)</f>
      </c>
      <c r="AK19" s="3401">
        <f>IF(Week1!AK19&lt;&gt;"X",Week1!AK19,"X")</f>
      </c>
      <c r="AL19">
        <f>IF(AM19&lt;&gt;"X",,AM19)</f>
      </c>
      <c r="AM19" s="3403">
        <f>IF(Week1!AM19&lt;&gt;"X",Week1!AM19,"X")</f>
      </c>
      <c r="AN19">
        <f>IF(AO19&lt;&gt;"X",,AO19)</f>
      </c>
      <c r="AO19" s="3405">
        <f>IF(Week1!AO19&lt;&gt;"X",Week1!AO19,"X")</f>
      </c>
      <c r="AP19">
        <f>IF(AQ19&lt;&gt;"X",,AQ19)</f>
      </c>
      <c r="AQ19" s="3407">
        <f>IF(Week1!AQ19&lt;&gt;"X",Week1!AQ19,"X")</f>
      </c>
      <c r="AR19">
        <f>IF(AS19&lt;&gt;"X",,AS19)</f>
      </c>
      <c r="AS19" s="3409">
        <f>IF(Week1!AS19&lt;&gt;"X",Week1!AS19,"X")</f>
      </c>
      <c r="AT19">
        <f>IF(AU19&lt;&gt;"X",,AU19)</f>
      </c>
      <c r="AU19" s="3411">
        <f>IF(Week1!AU19&lt;&gt;"X",Week1!AU19,"X")</f>
      </c>
      <c r="AV19">
        <f>IF(AW19&lt;&gt;"X",,AW19)</f>
      </c>
      <c r="AW19" s="3413">
        <f>IF(Week1!AW19&lt;&gt;"X",Week1!AW19,"X")</f>
      </c>
      <c r="AX19">
        <f>IF(AY19&lt;&gt;"X",,AY19)</f>
      </c>
      <c r="AY19" s="3415">
        <f>IF(Week1!AY19&lt;&gt;"X",Week1!AY19,"X")</f>
      </c>
      <c r="AZ19">
        <f>IF(BA19&lt;&gt;"X",,BA19)</f>
      </c>
      <c r="BA19" s="3417">
        <f>IF(Week1!BA19&lt;&gt;"X",Week1!BA19,"X")</f>
      </c>
      <c r="BB19">
        <f>IF(BC19&lt;&gt;"X",,BC19)</f>
      </c>
      <c r="BC19" s="3419">
        <f>IF(Week1!BC19&lt;&gt;"X",Week1!BC19,"X")</f>
      </c>
      <c r="BD19">
        <f>IF(BE19&lt;&gt;"X",,BE19)</f>
      </c>
      <c r="BE19" s="3421">
        <f>IF(Week1!BE19&lt;&gt;"X",Week1!BE19,"X")</f>
      </c>
      <c r="BF19">
        <f>IF(BG19&lt;&gt;"X",,BG19)</f>
      </c>
      <c r="BG19" s="3423">
        <f>IF(Week1!BG19&lt;&gt;"X",Week1!BG19,"X")</f>
      </c>
      <c r="BH19" s="3481">
        <f>SUMIF(F19:BG19,"&gt;0",F19:BG19)</f>
      </c>
      <c r="BI19" s="3486">
        <f>ROUNDUP(BH19/CC$4/E19,0)*E19</f>
      </c>
      <c r="BJ19" s="3491">
        <f>BH19/D19*E19*45</f>
      </c>
      <c r="BX19" s="3496">
        <f>IF(BH19&gt;D19,D19,BH19)</f>
      </c>
      <c r="BY19" s="3501">
        <f>IF(BH19&gt;D19,BH19-BX19,0)</f>
      </c>
      <c r="BZ19" s="3506">
        <f>COUNTIF(BK19:BP19,"?*")</f>
      </c>
      <c r="CA19" s="3511">
        <f>COUNTIF(BQ19:BW19,"?*")</f>
      </c>
    </row>
    <row r="20">
      <c r="A20" t="s" s="3200">
        <v>88</v>
      </c>
      <c r="B20" t="s" s="3201">
        <v>125</v>
      </c>
      <c r="C20" t="s" s="3202">
        <v>102</v>
      </c>
      <c r="D20">
        <f>VLOOKUP($B20,InputQuantities!$B$14:$R$23,10,FALSE)</f>
      </c>
      <c r="E20">
        <f>VLOOKUP($B20,InputQuantities!$B$14:$R$23,3,FALSE)</f>
      </c>
      <c r="F20">
        <f>IF(G20&lt;&gt;"X",,G20)</f>
      </c>
      <c r="G20" s="3425">
        <f>IF(Week1!G20&lt;&gt;"X",Week1!G20,"X")</f>
      </c>
      <c r="H20">
        <f>IF(I20&lt;&gt;"X",,I20)</f>
      </c>
      <c r="I20" s="3427">
        <f>IF(Week1!I20&lt;&gt;"X",Week1!I20,"X")</f>
      </c>
      <c r="J20">
        <f>IF(K20&lt;&gt;"X",,K20)</f>
      </c>
      <c r="K20" s="3429">
        <f>IF(Week1!K20&lt;&gt;"X",Week1!K20,"X")</f>
      </c>
      <c r="L20">
        <f>IF(M20&lt;&gt;"X",,M20)</f>
      </c>
      <c r="M20" s="3431">
        <f>IF(Week1!M20&lt;&gt;"X",Week1!M20,"X")</f>
      </c>
      <c r="N20">
        <f>IF(O20&lt;&gt;"X",,O20)</f>
      </c>
      <c r="O20" s="3433">
        <f>IF(Week1!O20&lt;&gt;"X",Week1!O20,"X")</f>
      </c>
      <c r="P20">
        <f>IF(Q20&lt;&gt;"X",,Q20)</f>
      </c>
      <c r="Q20" s="3435">
        <f>IF(Week1!Q20&lt;&gt;"X",Week1!Q20,"X")</f>
      </c>
      <c r="R20">
        <f>IF(S20&lt;&gt;"X",,S20)</f>
      </c>
      <c r="S20" s="3437">
        <f>IF(Week1!S20&lt;&gt;"X",Week1!S20,"X")</f>
      </c>
      <c r="T20">
        <f>IF(U20&lt;&gt;"X",,U20)</f>
      </c>
      <c r="U20" s="3439">
        <f>IF(Week1!U20&lt;&gt;"X",Week1!U20,"X")</f>
      </c>
      <c r="V20">
        <f>IF(W20&lt;&gt;"X",,W20)</f>
      </c>
      <c r="W20" s="3441">
        <f>IF(Week1!W20&lt;&gt;"X",Week1!W20,"X")</f>
      </c>
      <c r="X20">
        <f>IF(Y20&lt;&gt;"X",,Y20)</f>
      </c>
      <c r="Y20" s="3443">
        <f>IF(Week1!Y20&lt;&gt;"X",Week1!Y20,"X")</f>
      </c>
      <c r="Z20">
        <f>IF(AA20&lt;&gt;"X",,AA20)</f>
      </c>
      <c r="AA20" s="3445">
        <f>IF(Week1!AA20&lt;&gt;"X",Week1!AA20,"X")</f>
      </c>
      <c r="AB20">
        <f>IF(AC20&lt;&gt;"X",,AC20)</f>
      </c>
      <c r="AC20" s="3447">
        <f>IF(Week1!AC20&lt;&gt;"X",Week1!AC20,"X")</f>
      </c>
      <c r="AD20">
        <f>IF(AE20&lt;&gt;"X",,AE20)</f>
      </c>
      <c r="AE20" s="3449">
        <f>IF(Week1!AE20&lt;&gt;"X",Week1!AE20,"X")</f>
      </c>
      <c r="AF20">
        <f>IF(AG20&lt;&gt;"X",,AG20)</f>
      </c>
      <c r="AG20" s="3451">
        <f>IF(Week1!AG20&lt;&gt;"X",Week1!AG20,"X")</f>
      </c>
      <c r="AH20">
        <f>IF(AI20&lt;&gt;"X",,AI20)</f>
      </c>
      <c r="AI20" s="3453">
        <f>IF(Week1!AI20&lt;&gt;"X",Week1!AI20,"X")</f>
      </c>
      <c r="AJ20">
        <f>IF(AK20&lt;&gt;"X",,AK20)</f>
      </c>
      <c r="AK20" s="3455">
        <f>IF(Week1!AK20&lt;&gt;"X",Week1!AK20,"X")</f>
      </c>
      <c r="AL20">
        <f>IF(AM20&lt;&gt;"X",,AM20)</f>
      </c>
      <c r="AM20" s="3457">
        <f>IF(Week1!AM20&lt;&gt;"X",Week1!AM20,"X")</f>
      </c>
      <c r="AN20">
        <f>IF(AO20&lt;&gt;"X",,AO20)</f>
      </c>
      <c r="AO20" s="3459">
        <f>IF(Week1!AO20&lt;&gt;"X",Week1!AO20,"X")</f>
      </c>
      <c r="AP20">
        <f>IF(AQ20&lt;&gt;"X",,AQ20)</f>
      </c>
      <c r="AQ20" s="3461">
        <f>IF(Week1!AQ20&lt;&gt;"X",Week1!AQ20,"X")</f>
      </c>
      <c r="AR20">
        <f>IF(AS20&lt;&gt;"X",,AS20)</f>
      </c>
      <c r="AS20" s="3463">
        <f>IF(Week1!AS20&lt;&gt;"X",Week1!AS20,"X")</f>
      </c>
      <c r="AT20">
        <f>IF(AU20&lt;&gt;"X",,AU20)</f>
      </c>
      <c r="AU20" s="3465">
        <f>IF(Week1!AU20&lt;&gt;"X",Week1!AU20,"X")</f>
      </c>
      <c r="AV20">
        <f>IF(AW20&lt;&gt;"X",,AW20)</f>
      </c>
      <c r="AW20" s="3467">
        <f>IF(Week1!AW20&lt;&gt;"X",Week1!AW20,"X")</f>
      </c>
      <c r="AX20">
        <f>IF(AY20&lt;&gt;"X",,AY20)</f>
      </c>
      <c r="AY20" s="3469">
        <f>IF(Week1!AY20&lt;&gt;"X",Week1!AY20,"X")</f>
      </c>
      <c r="AZ20">
        <f>IF(BA20&lt;&gt;"X",,BA20)</f>
      </c>
      <c r="BA20" s="3471">
        <f>IF(Week1!BA20&lt;&gt;"X",Week1!BA20,"X")</f>
      </c>
      <c r="BB20">
        <f>IF(BC20&lt;&gt;"X",,BC20)</f>
      </c>
      <c r="BC20" s="3473">
        <f>IF(Week1!BC20&lt;&gt;"X",Week1!BC20,"X")</f>
      </c>
      <c r="BD20">
        <f>IF(BE20&lt;&gt;"X",,BE20)</f>
      </c>
      <c r="BE20" s="3475">
        <f>IF(Week1!BE20&lt;&gt;"X",Week1!BE20,"X")</f>
      </c>
      <c r="BF20">
        <f>IF(BG20&lt;&gt;"X",,BG20)</f>
      </c>
      <c r="BG20" s="3477">
        <f>IF(Week1!BG20&lt;&gt;"X",Week1!BG20,"X")</f>
      </c>
      <c r="BH20" s="3482">
        <f>SUMIF(F20:BG20,"&gt;0",F20:BG20)</f>
      </c>
      <c r="BI20" s="3487">
        <f>ROUNDUP(BH20/CC$4/E20,0)*E20</f>
      </c>
      <c r="BJ20" s="3492">
        <f>BH20/D20*E20*45</f>
      </c>
      <c r="BX20" s="3497">
        <f>IF(BH20&gt;D20,D20,BH20)</f>
      </c>
      <c r="BY20" s="3502">
        <f>IF(BH20&gt;D20,BH20-BX20,0)</f>
      </c>
      <c r="BZ20" s="3507">
        <f>COUNTIF(BK20:BP20,"?*")</f>
      </c>
      <c r="CA20" s="3512">
        <f>COUNTIF(BQ20:BW20,"?*")</f>
      </c>
    </row>
  </sheetData>
  <mergeCells>
    <mergeCell ref="B16:C16"/>
    <mergeCell ref="D15:E15"/>
    <mergeCell ref="F13:BG13"/>
    <mergeCell ref="F14:W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4:AO14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4:BG14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</mergeCells>
  <conditionalFormatting sqref="G17">
    <cfRule type="cellIs" operator="equal" dxfId="2334" priority="1">
      <formula>"X"</formula>
    </cfRule>
  </conditionalFormatting>
  <conditionalFormatting sqref="F17">
    <cfRule type="cellIs" operator="equal" dxfId="2335" priority="2">
      <formula>"X"</formula>
    </cfRule>
  </conditionalFormatting>
  <conditionalFormatting sqref="F17">
    <cfRule type="expression" dxfId="2336" priority="3">
      <formula>=AND(NOT(ISBLANK(F17)),F17&gt;Week1!F17)</formula>
    </cfRule>
    <cfRule type="expression" dxfId="2339" priority="4">
      <formula>AND(Week1!F17&gt;0, ISBLANK(F17))</formula>
    </cfRule>
    <cfRule type="expression" dxfId="2338" priority="5">
      <formula>AND(Week1!F17&gt;F17,F17&gt;=0)</formula>
    </cfRule>
  </conditionalFormatting>
  <conditionalFormatting sqref="I17">
    <cfRule type="cellIs" operator="equal" dxfId="2340" priority="6">
      <formula>"X"</formula>
    </cfRule>
  </conditionalFormatting>
  <conditionalFormatting sqref="H17">
    <cfRule type="cellIs" operator="equal" dxfId="2341" priority="7">
      <formula>"X"</formula>
    </cfRule>
  </conditionalFormatting>
  <conditionalFormatting sqref="H17">
    <cfRule type="expression" dxfId="2342" priority="8">
      <formula>=AND(NOT(ISBLANK(H17)),H17&gt;Week1!H17)</formula>
    </cfRule>
    <cfRule type="expression" dxfId="2345" priority="9">
      <formula>AND(Week1!H17&gt;0, ISBLANK(H17))</formula>
    </cfRule>
    <cfRule type="expression" dxfId="2344" priority="10">
      <formula>AND(Week1!H17&gt;H17,H17&gt;=0)</formula>
    </cfRule>
  </conditionalFormatting>
  <conditionalFormatting sqref="K17">
    <cfRule type="cellIs" operator="equal" dxfId="2346" priority="11">
      <formula>"X"</formula>
    </cfRule>
  </conditionalFormatting>
  <conditionalFormatting sqref="J17">
    <cfRule type="cellIs" operator="equal" dxfId="2347" priority="12">
      <formula>"X"</formula>
    </cfRule>
  </conditionalFormatting>
  <conditionalFormatting sqref="J17">
    <cfRule type="expression" dxfId="2348" priority="13">
      <formula>=AND(NOT(ISBLANK(J17)),J17&gt;Week1!J17)</formula>
    </cfRule>
    <cfRule type="expression" dxfId="2351" priority="14">
      <formula>AND(Week1!J17&gt;0, ISBLANK(J17))</formula>
    </cfRule>
    <cfRule type="expression" dxfId="2350" priority="15">
      <formula>AND(Week1!J17&gt;J17,J17&gt;=0)</formula>
    </cfRule>
  </conditionalFormatting>
  <conditionalFormatting sqref="M17">
    <cfRule type="cellIs" operator="equal" dxfId="2352" priority="16">
      <formula>"X"</formula>
    </cfRule>
  </conditionalFormatting>
  <conditionalFormatting sqref="L17">
    <cfRule type="cellIs" operator="equal" dxfId="2353" priority="17">
      <formula>"X"</formula>
    </cfRule>
  </conditionalFormatting>
  <conditionalFormatting sqref="L17">
    <cfRule type="expression" dxfId="2354" priority="18">
      <formula>=AND(NOT(ISBLANK(L17)),L17&gt;Week1!L17)</formula>
    </cfRule>
    <cfRule type="expression" dxfId="2357" priority="19">
      <formula>AND(Week1!L17&gt;0, ISBLANK(L17))</formula>
    </cfRule>
    <cfRule type="expression" dxfId="2356" priority="20">
      <formula>AND(Week1!L17&gt;L17,L17&gt;=0)</formula>
    </cfRule>
  </conditionalFormatting>
  <conditionalFormatting sqref="O17">
    <cfRule type="cellIs" operator="equal" dxfId="2358" priority="21">
      <formula>"X"</formula>
    </cfRule>
  </conditionalFormatting>
  <conditionalFormatting sqref="N17">
    <cfRule type="cellIs" operator="equal" dxfId="2359" priority="22">
      <formula>"X"</formula>
    </cfRule>
  </conditionalFormatting>
  <conditionalFormatting sqref="N17">
    <cfRule type="expression" dxfId="2360" priority="23">
      <formula>=AND(NOT(ISBLANK(N17)),N17&gt;Week1!N17)</formula>
    </cfRule>
    <cfRule type="expression" dxfId="2363" priority="24">
      <formula>AND(Week1!N17&gt;0, ISBLANK(N17))</formula>
    </cfRule>
    <cfRule type="expression" dxfId="2362" priority="25">
      <formula>AND(Week1!N17&gt;N17,N17&gt;=0)</formula>
    </cfRule>
  </conditionalFormatting>
  <conditionalFormatting sqref="Q17">
    <cfRule type="cellIs" operator="equal" dxfId="2364" priority="26">
      <formula>"X"</formula>
    </cfRule>
  </conditionalFormatting>
  <conditionalFormatting sqref="P17">
    <cfRule type="cellIs" operator="equal" dxfId="2365" priority="27">
      <formula>"X"</formula>
    </cfRule>
  </conditionalFormatting>
  <conditionalFormatting sqref="P17">
    <cfRule type="expression" dxfId="2366" priority="28">
      <formula>=AND(NOT(ISBLANK(P17)),P17&gt;Week1!P17)</formula>
    </cfRule>
    <cfRule type="expression" dxfId="2369" priority="29">
      <formula>AND(Week1!P17&gt;0, ISBLANK(P17))</formula>
    </cfRule>
    <cfRule type="expression" dxfId="2368" priority="30">
      <formula>AND(Week1!P17&gt;P17,P17&gt;=0)</formula>
    </cfRule>
  </conditionalFormatting>
  <conditionalFormatting sqref="S17">
    <cfRule type="cellIs" operator="equal" dxfId="2370" priority="31">
      <formula>"X"</formula>
    </cfRule>
  </conditionalFormatting>
  <conditionalFormatting sqref="R17">
    <cfRule type="cellIs" operator="equal" dxfId="2371" priority="32">
      <formula>"X"</formula>
    </cfRule>
  </conditionalFormatting>
  <conditionalFormatting sqref="R17">
    <cfRule type="expression" dxfId="2372" priority="33">
      <formula>=AND(NOT(ISBLANK(R17)),R17&gt;Week1!R17)</formula>
    </cfRule>
    <cfRule type="expression" dxfId="2375" priority="34">
      <formula>AND(Week1!R17&gt;0, ISBLANK(R17))</formula>
    </cfRule>
    <cfRule type="expression" dxfId="2374" priority="35">
      <formula>AND(Week1!R17&gt;R17,R17&gt;=0)</formula>
    </cfRule>
  </conditionalFormatting>
  <conditionalFormatting sqref="U17">
    <cfRule type="cellIs" operator="equal" dxfId="2376" priority="36">
      <formula>"X"</formula>
    </cfRule>
  </conditionalFormatting>
  <conditionalFormatting sqref="T17">
    <cfRule type="cellIs" operator="equal" dxfId="2377" priority="37">
      <formula>"X"</formula>
    </cfRule>
  </conditionalFormatting>
  <conditionalFormatting sqref="T17">
    <cfRule type="expression" dxfId="2378" priority="38">
      <formula>=AND(NOT(ISBLANK(T17)),T17&gt;Week1!T17)</formula>
    </cfRule>
    <cfRule type="expression" dxfId="2381" priority="39">
      <formula>AND(Week1!T17&gt;0, ISBLANK(T17))</formula>
    </cfRule>
    <cfRule type="expression" dxfId="2380" priority="40">
      <formula>AND(Week1!T17&gt;T17,T17&gt;=0)</formula>
    </cfRule>
  </conditionalFormatting>
  <conditionalFormatting sqref="W17">
    <cfRule type="cellIs" operator="equal" dxfId="2382" priority="41">
      <formula>"X"</formula>
    </cfRule>
  </conditionalFormatting>
  <conditionalFormatting sqref="V17">
    <cfRule type="cellIs" operator="equal" dxfId="2383" priority="42">
      <formula>"X"</formula>
    </cfRule>
  </conditionalFormatting>
  <conditionalFormatting sqref="V17">
    <cfRule type="expression" dxfId="2384" priority="43">
      <formula>=AND(NOT(ISBLANK(V17)),V17&gt;Week1!V17)</formula>
    </cfRule>
    <cfRule type="expression" dxfId="2387" priority="44">
      <formula>AND(Week1!V17&gt;0, ISBLANK(V17))</formula>
    </cfRule>
    <cfRule type="expression" dxfId="2386" priority="45">
      <formula>AND(Week1!V17&gt;V17,V17&gt;=0)</formula>
    </cfRule>
  </conditionalFormatting>
  <conditionalFormatting sqref="Y17">
    <cfRule type="cellIs" operator="equal" dxfId="2388" priority="46">
      <formula>"X"</formula>
    </cfRule>
  </conditionalFormatting>
  <conditionalFormatting sqref="X17">
    <cfRule type="cellIs" operator="equal" dxfId="2389" priority="47">
      <formula>"X"</formula>
    </cfRule>
  </conditionalFormatting>
  <conditionalFormatting sqref="X17">
    <cfRule type="expression" dxfId="2390" priority="48">
      <formula>=AND(NOT(ISBLANK(X17)),X17&gt;Week1!X17)</formula>
    </cfRule>
    <cfRule type="expression" dxfId="2393" priority="49">
      <formula>AND(Week1!X17&gt;0, ISBLANK(X17))</formula>
    </cfRule>
    <cfRule type="expression" dxfId="2392" priority="50">
      <formula>AND(Week1!X17&gt;X17,X17&gt;=0)</formula>
    </cfRule>
  </conditionalFormatting>
  <conditionalFormatting sqref="AA17">
    <cfRule type="cellIs" operator="equal" dxfId="2394" priority="51">
      <formula>"X"</formula>
    </cfRule>
  </conditionalFormatting>
  <conditionalFormatting sqref="Z17">
    <cfRule type="cellIs" operator="equal" dxfId="2395" priority="52">
      <formula>"X"</formula>
    </cfRule>
  </conditionalFormatting>
  <conditionalFormatting sqref="Z17">
    <cfRule type="expression" dxfId="2396" priority="53">
      <formula>=AND(NOT(ISBLANK(Z17)),Z17&gt;Week1!Z17)</formula>
    </cfRule>
    <cfRule type="expression" dxfId="2399" priority="54">
      <formula>AND(Week1!Z17&gt;0, ISBLANK(Z17))</formula>
    </cfRule>
    <cfRule type="expression" dxfId="2398" priority="55">
      <formula>AND(Week1!Z17&gt;Z17,Z17&gt;=0)</formula>
    </cfRule>
  </conditionalFormatting>
  <conditionalFormatting sqref="AC17">
    <cfRule type="cellIs" operator="equal" dxfId="2400" priority="56">
      <formula>"X"</formula>
    </cfRule>
  </conditionalFormatting>
  <conditionalFormatting sqref="AB17">
    <cfRule type="cellIs" operator="equal" dxfId="2401" priority="57">
      <formula>"X"</formula>
    </cfRule>
  </conditionalFormatting>
  <conditionalFormatting sqref="AB17">
    <cfRule type="expression" dxfId="2402" priority="58">
      <formula>=AND(NOT(ISBLANK(AB17)),AB17&gt;Week1!AB17)</formula>
    </cfRule>
    <cfRule type="expression" dxfId="2405" priority="59">
      <formula>AND(Week1!AB17&gt;0, ISBLANK(AB17))</formula>
    </cfRule>
    <cfRule type="expression" dxfId="2404" priority="60">
      <formula>AND(Week1!AB17&gt;AB17,AB17&gt;=0)</formula>
    </cfRule>
  </conditionalFormatting>
  <conditionalFormatting sqref="AE17">
    <cfRule type="cellIs" operator="equal" dxfId="2406" priority="61">
      <formula>"X"</formula>
    </cfRule>
  </conditionalFormatting>
  <conditionalFormatting sqref="AD17">
    <cfRule type="cellIs" operator="equal" dxfId="2407" priority="62">
      <formula>"X"</formula>
    </cfRule>
  </conditionalFormatting>
  <conditionalFormatting sqref="AD17">
    <cfRule type="expression" dxfId="2408" priority="63">
      <formula>=AND(NOT(ISBLANK(AD17)),AD17&gt;Week1!AD17)</formula>
    </cfRule>
    <cfRule type="expression" dxfId="2411" priority="64">
      <formula>AND(Week1!AD17&gt;0, ISBLANK(AD17))</formula>
    </cfRule>
    <cfRule type="expression" dxfId="2410" priority="65">
      <formula>AND(Week1!AD17&gt;AD17,AD17&gt;=0)</formula>
    </cfRule>
  </conditionalFormatting>
  <conditionalFormatting sqref="AG17">
    <cfRule type="cellIs" operator="equal" dxfId="2412" priority="66">
      <formula>"X"</formula>
    </cfRule>
  </conditionalFormatting>
  <conditionalFormatting sqref="AF17">
    <cfRule type="cellIs" operator="equal" dxfId="2413" priority="67">
      <formula>"X"</formula>
    </cfRule>
  </conditionalFormatting>
  <conditionalFormatting sqref="AF17">
    <cfRule type="expression" dxfId="2414" priority="68">
      <formula>=AND(NOT(ISBLANK(AF17)),AF17&gt;Week1!AF17)</formula>
    </cfRule>
    <cfRule type="expression" dxfId="2417" priority="69">
      <formula>AND(Week1!AF17&gt;0, ISBLANK(AF17))</formula>
    </cfRule>
    <cfRule type="expression" dxfId="2416" priority="70">
      <formula>AND(Week1!AF17&gt;AF17,AF17&gt;=0)</formula>
    </cfRule>
  </conditionalFormatting>
  <conditionalFormatting sqref="AI17">
    <cfRule type="cellIs" operator="equal" dxfId="2418" priority="71">
      <formula>"X"</formula>
    </cfRule>
  </conditionalFormatting>
  <conditionalFormatting sqref="AH17">
    <cfRule type="cellIs" operator="equal" dxfId="2419" priority="72">
      <formula>"X"</formula>
    </cfRule>
  </conditionalFormatting>
  <conditionalFormatting sqref="AH17">
    <cfRule type="expression" dxfId="2420" priority="73">
      <formula>=AND(NOT(ISBLANK(AH17)),AH17&gt;Week1!AH17)</formula>
    </cfRule>
    <cfRule type="expression" dxfId="2423" priority="74">
      <formula>AND(Week1!AH17&gt;0, ISBLANK(AH17))</formula>
    </cfRule>
    <cfRule type="expression" dxfId="2422" priority="75">
      <formula>AND(Week1!AH17&gt;AH17,AH17&gt;=0)</formula>
    </cfRule>
  </conditionalFormatting>
  <conditionalFormatting sqref="AK17">
    <cfRule type="cellIs" operator="equal" dxfId="2424" priority="76">
      <formula>"X"</formula>
    </cfRule>
  </conditionalFormatting>
  <conditionalFormatting sqref="AJ17">
    <cfRule type="cellIs" operator="equal" dxfId="2425" priority="77">
      <formula>"X"</formula>
    </cfRule>
  </conditionalFormatting>
  <conditionalFormatting sqref="AJ17">
    <cfRule type="expression" dxfId="2426" priority="78">
      <formula>=AND(NOT(ISBLANK(AJ17)),AJ17&gt;Week1!AJ17)</formula>
    </cfRule>
    <cfRule type="expression" dxfId="2429" priority="79">
      <formula>AND(Week1!AJ17&gt;0, ISBLANK(AJ17))</formula>
    </cfRule>
    <cfRule type="expression" dxfId="2428" priority="80">
      <formula>AND(Week1!AJ17&gt;AJ17,AJ17&gt;=0)</formula>
    </cfRule>
  </conditionalFormatting>
  <conditionalFormatting sqref="AM17">
    <cfRule type="cellIs" operator="equal" dxfId="2430" priority="81">
      <formula>"X"</formula>
    </cfRule>
  </conditionalFormatting>
  <conditionalFormatting sqref="AL17">
    <cfRule type="cellIs" operator="equal" dxfId="2431" priority="82">
      <formula>"X"</formula>
    </cfRule>
  </conditionalFormatting>
  <conditionalFormatting sqref="AL17">
    <cfRule type="expression" dxfId="2432" priority="83">
      <formula>=AND(NOT(ISBLANK(AL17)),AL17&gt;Week1!AL17)</formula>
    </cfRule>
    <cfRule type="expression" dxfId="2435" priority="84">
      <formula>AND(Week1!AL17&gt;0, ISBLANK(AL17))</formula>
    </cfRule>
    <cfRule type="expression" dxfId="2434" priority="85">
      <formula>AND(Week1!AL17&gt;AL17,AL17&gt;=0)</formula>
    </cfRule>
  </conditionalFormatting>
  <conditionalFormatting sqref="AO17">
    <cfRule type="cellIs" operator="equal" dxfId="2436" priority="86">
      <formula>"X"</formula>
    </cfRule>
  </conditionalFormatting>
  <conditionalFormatting sqref="AN17">
    <cfRule type="cellIs" operator="equal" dxfId="2437" priority="87">
      <formula>"X"</formula>
    </cfRule>
  </conditionalFormatting>
  <conditionalFormatting sqref="AN17">
    <cfRule type="expression" dxfId="2438" priority="88">
      <formula>=AND(NOT(ISBLANK(AN17)),AN17&gt;Week1!AN17)</formula>
    </cfRule>
    <cfRule type="expression" dxfId="2441" priority="89">
      <formula>AND(Week1!AN17&gt;0, ISBLANK(AN17))</formula>
    </cfRule>
    <cfRule type="expression" dxfId="2440" priority="90">
      <formula>AND(Week1!AN17&gt;AN17,AN17&gt;=0)</formula>
    </cfRule>
  </conditionalFormatting>
  <conditionalFormatting sqref="AQ17">
    <cfRule type="cellIs" operator="equal" dxfId="2442" priority="91">
      <formula>"X"</formula>
    </cfRule>
  </conditionalFormatting>
  <conditionalFormatting sqref="AP17">
    <cfRule type="cellIs" operator="equal" dxfId="2443" priority="92">
      <formula>"X"</formula>
    </cfRule>
  </conditionalFormatting>
  <conditionalFormatting sqref="AP17">
    <cfRule type="expression" dxfId="2444" priority="93">
      <formula>=AND(NOT(ISBLANK(AP17)),AP17&gt;Week1!AP17)</formula>
    </cfRule>
    <cfRule type="expression" dxfId="2447" priority="94">
      <formula>AND(Week1!AP17&gt;0, ISBLANK(AP17))</formula>
    </cfRule>
    <cfRule type="expression" dxfId="2446" priority="95">
      <formula>AND(Week1!AP17&gt;AP17,AP17&gt;=0)</formula>
    </cfRule>
  </conditionalFormatting>
  <conditionalFormatting sqref="AS17">
    <cfRule type="cellIs" operator="equal" dxfId="2448" priority="96">
      <formula>"X"</formula>
    </cfRule>
  </conditionalFormatting>
  <conditionalFormatting sqref="AR17">
    <cfRule type="cellIs" operator="equal" dxfId="2449" priority="97">
      <formula>"X"</formula>
    </cfRule>
  </conditionalFormatting>
  <conditionalFormatting sqref="AR17">
    <cfRule type="expression" dxfId="2450" priority="98">
      <formula>=AND(NOT(ISBLANK(AR17)),AR17&gt;Week1!AR17)</formula>
    </cfRule>
    <cfRule type="expression" dxfId="2453" priority="99">
      <formula>AND(Week1!AR17&gt;0, ISBLANK(AR17))</formula>
    </cfRule>
    <cfRule type="expression" dxfId="2452" priority="100">
      <formula>AND(Week1!AR17&gt;AR17,AR17&gt;=0)</formula>
    </cfRule>
  </conditionalFormatting>
  <conditionalFormatting sqref="AU17">
    <cfRule type="cellIs" operator="equal" dxfId="2454" priority="101">
      <formula>"X"</formula>
    </cfRule>
  </conditionalFormatting>
  <conditionalFormatting sqref="AT17">
    <cfRule type="cellIs" operator="equal" dxfId="2455" priority="102">
      <formula>"X"</formula>
    </cfRule>
  </conditionalFormatting>
  <conditionalFormatting sqref="AT17">
    <cfRule type="expression" dxfId="2456" priority="103">
      <formula>=AND(NOT(ISBLANK(AT17)),AT17&gt;Week1!AT17)</formula>
    </cfRule>
    <cfRule type="expression" dxfId="2459" priority="104">
      <formula>AND(Week1!AT17&gt;0, ISBLANK(AT17))</formula>
    </cfRule>
    <cfRule type="expression" dxfId="2458" priority="105">
      <formula>AND(Week1!AT17&gt;AT17,AT17&gt;=0)</formula>
    </cfRule>
  </conditionalFormatting>
  <conditionalFormatting sqref="AW17">
    <cfRule type="cellIs" operator="equal" dxfId="2460" priority="106">
      <formula>"X"</formula>
    </cfRule>
  </conditionalFormatting>
  <conditionalFormatting sqref="AV17">
    <cfRule type="cellIs" operator="equal" dxfId="2461" priority="107">
      <formula>"X"</formula>
    </cfRule>
  </conditionalFormatting>
  <conditionalFormatting sqref="AV17">
    <cfRule type="expression" dxfId="2462" priority="108">
      <formula>=AND(NOT(ISBLANK(AV17)),AV17&gt;Week1!AV17)</formula>
    </cfRule>
    <cfRule type="expression" dxfId="2465" priority="109">
      <formula>AND(Week1!AV17&gt;0, ISBLANK(AV17))</formula>
    </cfRule>
    <cfRule type="expression" dxfId="2464" priority="110">
      <formula>AND(Week1!AV17&gt;AV17,AV17&gt;=0)</formula>
    </cfRule>
  </conditionalFormatting>
  <conditionalFormatting sqref="AY17">
    <cfRule type="cellIs" operator="equal" dxfId="2466" priority="111">
      <formula>"X"</formula>
    </cfRule>
  </conditionalFormatting>
  <conditionalFormatting sqref="AX17">
    <cfRule type="cellIs" operator="equal" dxfId="2467" priority="112">
      <formula>"X"</formula>
    </cfRule>
  </conditionalFormatting>
  <conditionalFormatting sqref="AX17">
    <cfRule type="expression" dxfId="2468" priority="113">
      <formula>=AND(NOT(ISBLANK(AX17)),AX17&gt;Week1!AX17)</formula>
    </cfRule>
    <cfRule type="expression" dxfId="2471" priority="114">
      <formula>AND(Week1!AX17&gt;0, ISBLANK(AX17))</formula>
    </cfRule>
    <cfRule type="expression" dxfId="2470" priority="115">
      <formula>AND(Week1!AX17&gt;AX17,AX17&gt;=0)</formula>
    </cfRule>
  </conditionalFormatting>
  <conditionalFormatting sqref="BA17">
    <cfRule type="cellIs" operator="equal" dxfId="2472" priority="116">
      <formula>"X"</formula>
    </cfRule>
  </conditionalFormatting>
  <conditionalFormatting sqref="AZ17">
    <cfRule type="cellIs" operator="equal" dxfId="2473" priority="117">
      <formula>"X"</formula>
    </cfRule>
  </conditionalFormatting>
  <conditionalFormatting sqref="AZ17">
    <cfRule type="expression" dxfId="2474" priority="118">
      <formula>=AND(NOT(ISBLANK(AZ17)),AZ17&gt;Week1!AZ17)</formula>
    </cfRule>
    <cfRule type="expression" dxfId="2477" priority="119">
      <formula>AND(Week1!AZ17&gt;0, ISBLANK(AZ17))</formula>
    </cfRule>
    <cfRule type="expression" dxfId="2476" priority="120">
      <formula>AND(Week1!AZ17&gt;AZ17,AZ17&gt;=0)</formula>
    </cfRule>
  </conditionalFormatting>
  <conditionalFormatting sqref="BC17">
    <cfRule type="cellIs" operator="equal" dxfId="2478" priority="121">
      <formula>"X"</formula>
    </cfRule>
  </conditionalFormatting>
  <conditionalFormatting sqref="BB17">
    <cfRule type="cellIs" operator="equal" dxfId="2479" priority="122">
      <formula>"X"</formula>
    </cfRule>
  </conditionalFormatting>
  <conditionalFormatting sqref="BB17">
    <cfRule type="expression" dxfId="2480" priority="123">
      <formula>=AND(NOT(ISBLANK(BB17)),BB17&gt;Week1!BB17)</formula>
    </cfRule>
    <cfRule type="expression" dxfId="2483" priority="124">
      <formula>AND(Week1!BB17&gt;0, ISBLANK(BB17))</formula>
    </cfRule>
    <cfRule type="expression" dxfId="2482" priority="125">
      <formula>AND(Week1!BB17&gt;BB17,BB17&gt;=0)</formula>
    </cfRule>
  </conditionalFormatting>
  <conditionalFormatting sqref="BE17">
    <cfRule type="cellIs" operator="equal" dxfId="2484" priority="126">
      <formula>"X"</formula>
    </cfRule>
  </conditionalFormatting>
  <conditionalFormatting sqref="BD17">
    <cfRule type="cellIs" operator="equal" dxfId="2485" priority="127">
      <formula>"X"</formula>
    </cfRule>
  </conditionalFormatting>
  <conditionalFormatting sqref="BD17">
    <cfRule type="expression" dxfId="2486" priority="128">
      <formula>=AND(NOT(ISBLANK(BD17)),BD17&gt;Week1!BD17)</formula>
    </cfRule>
    <cfRule type="expression" dxfId="2489" priority="129">
      <formula>AND(Week1!BD17&gt;0, ISBLANK(BD17))</formula>
    </cfRule>
    <cfRule type="expression" dxfId="2488" priority="130">
      <formula>AND(Week1!BD17&gt;BD17,BD17&gt;=0)</formula>
    </cfRule>
  </conditionalFormatting>
  <conditionalFormatting sqref="BG17">
    <cfRule type="cellIs" operator="equal" dxfId="2490" priority="131">
      <formula>"X"</formula>
    </cfRule>
  </conditionalFormatting>
  <conditionalFormatting sqref="BF17">
    <cfRule type="cellIs" operator="equal" dxfId="2491" priority="132">
      <formula>"X"</formula>
    </cfRule>
  </conditionalFormatting>
  <conditionalFormatting sqref="BF17">
    <cfRule type="expression" dxfId="2492" priority="133">
      <formula>=AND(NOT(ISBLANK(BF17)),BF17&gt;Week1!BF17)</formula>
    </cfRule>
    <cfRule type="expression" dxfId="2495" priority="134">
      <formula>AND(Week1!BF17&gt;0, ISBLANK(BF17))</formula>
    </cfRule>
    <cfRule type="expression" dxfId="2494" priority="135">
      <formula>AND(Week1!BF17&gt;BF17,BF17&gt;=0)</formula>
    </cfRule>
  </conditionalFormatting>
  <conditionalFormatting sqref="G18">
    <cfRule type="cellIs" operator="equal" dxfId="2496" priority="136">
      <formula>"X"</formula>
    </cfRule>
  </conditionalFormatting>
  <conditionalFormatting sqref="F18">
    <cfRule type="cellIs" operator="equal" dxfId="2497" priority="137">
      <formula>"X"</formula>
    </cfRule>
  </conditionalFormatting>
  <conditionalFormatting sqref="F18">
    <cfRule type="expression" dxfId="2498" priority="138">
      <formula>=AND(NOT(ISBLANK(F18)),F18&gt;Week1!F18)</formula>
    </cfRule>
    <cfRule type="expression" dxfId="2501" priority="139">
      <formula>AND(Week1!F18&gt;0, ISBLANK(F18))</formula>
    </cfRule>
    <cfRule type="expression" dxfId="2500" priority="140">
      <formula>AND(Week1!F18&gt;F18,F18&gt;=0)</formula>
    </cfRule>
  </conditionalFormatting>
  <conditionalFormatting sqref="I18">
    <cfRule type="cellIs" operator="equal" dxfId="2502" priority="141">
      <formula>"X"</formula>
    </cfRule>
  </conditionalFormatting>
  <conditionalFormatting sqref="H18">
    <cfRule type="cellIs" operator="equal" dxfId="2503" priority="142">
      <formula>"X"</formula>
    </cfRule>
  </conditionalFormatting>
  <conditionalFormatting sqref="H18">
    <cfRule type="expression" dxfId="2504" priority="143">
      <formula>=AND(NOT(ISBLANK(H18)),H18&gt;Week1!H18)</formula>
    </cfRule>
    <cfRule type="expression" dxfId="2507" priority="144">
      <formula>AND(Week1!H18&gt;0, ISBLANK(H18))</formula>
    </cfRule>
    <cfRule type="expression" dxfId="2506" priority="145">
      <formula>AND(Week1!H18&gt;H18,H18&gt;=0)</formula>
    </cfRule>
  </conditionalFormatting>
  <conditionalFormatting sqref="K18">
    <cfRule type="cellIs" operator="equal" dxfId="2508" priority="146">
      <formula>"X"</formula>
    </cfRule>
  </conditionalFormatting>
  <conditionalFormatting sqref="J18">
    <cfRule type="cellIs" operator="equal" dxfId="2509" priority="147">
      <formula>"X"</formula>
    </cfRule>
  </conditionalFormatting>
  <conditionalFormatting sqref="J18">
    <cfRule type="expression" dxfId="2510" priority="148">
      <formula>=AND(NOT(ISBLANK(J18)),J18&gt;Week1!J18)</formula>
    </cfRule>
    <cfRule type="expression" dxfId="2513" priority="149">
      <formula>AND(Week1!J18&gt;0, ISBLANK(J18))</formula>
    </cfRule>
    <cfRule type="expression" dxfId="2512" priority="150">
      <formula>AND(Week1!J18&gt;J18,J18&gt;=0)</formula>
    </cfRule>
  </conditionalFormatting>
  <conditionalFormatting sqref="M18">
    <cfRule type="cellIs" operator="equal" dxfId="2514" priority="151">
      <formula>"X"</formula>
    </cfRule>
  </conditionalFormatting>
  <conditionalFormatting sqref="L18">
    <cfRule type="cellIs" operator="equal" dxfId="2515" priority="152">
      <formula>"X"</formula>
    </cfRule>
  </conditionalFormatting>
  <conditionalFormatting sqref="L18">
    <cfRule type="expression" dxfId="2516" priority="153">
      <formula>=AND(NOT(ISBLANK(L18)),L18&gt;Week1!L18)</formula>
    </cfRule>
    <cfRule type="expression" dxfId="2519" priority="154">
      <formula>AND(Week1!L18&gt;0, ISBLANK(L18))</formula>
    </cfRule>
    <cfRule type="expression" dxfId="2518" priority="155">
      <formula>AND(Week1!L18&gt;L18,L18&gt;=0)</formula>
    </cfRule>
  </conditionalFormatting>
  <conditionalFormatting sqref="O18">
    <cfRule type="cellIs" operator="equal" dxfId="2520" priority="156">
      <formula>"X"</formula>
    </cfRule>
  </conditionalFormatting>
  <conditionalFormatting sqref="N18">
    <cfRule type="cellIs" operator="equal" dxfId="2521" priority="157">
      <formula>"X"</formula>
    </cfRule>
  </conditionalFormatting>
  <conditionalFormatting sqref="N18">
    <cfRule type="expression" dxfId="2522" priority="158">
      <formula>=AND(NOT(ISBLANK(N18)),N18&gt;Week1!N18)</formula>
    </cfRule>
    <cfRule type="expression" dxfId="2525" priority="159">
      <formula>AND(Week1!N18&gt;0, ISBLANK(N18))</formula>
    </cfRule>
    <cfRule type="expression" dxfId="2524" priority="160">
      <formula>AND(Week1!N18&gt;N18,N18&gt;=0)</formula>
    </cfRule>
  </conditionalFormatting>
  <conditionalFormatting sqref="Q18">
    <cfRule type="cellIs" operator="equal" dxfId="2526" priority="161">
      <formula>"X"</formula>
    </cfRule>
  </conditionalFormatting>
  <conditionalFormatting sqref="P18">
    <cfRule type="cellIs" operator="equal" dxfId="2527" priority="162">
      <formula>"X"</formula>
    </cfRule>
  </conditionalFormatting>
  <conditionalFormatting sqref="P18">
    <cfRule type="expression" dxfId="2528" priority="163">
      <formula>=AND(NOT(ISBLANK(P18)),P18&gt;Week1!P18)</formula>
    </cfRule>
    <cfRule type="expression" dxfId="2531" priority="164">
      <formula>AND(Week1!P18&gt;0, ISBLANK(P18))</formula>
    </cfRule>
    <cfRule type="expression" dxfId="2530" priority="165">
      <formula>AND(Week1!P18&gt;P18,P18&gt;=0)</formula>
    </cfRule>
  </conditionalFormatting>
  <conditionalFormatting sqref="S18">
    <cfRule type="cellIs" operator="equal" dxfId="2532" priority="166">
      <formula>"X"</formula>
    </cfRule>
  </conditionalFormatting>
  <conditionalFormatting sqref="R18">
    <cfRule type="cellIs" operator="equal" dxfId="2533" priority="167">
      <formula>"X"</formula>
    </cfRule>
  </conditionalFormatting>
  <conditionalFormatting sqref="R18">
    <cfRule type="expression" dxfId="2534" priority="168">
      <formula>=AND(NOT(ISBLANK(R18)),R18&gt;Week1!R18)</formula>
    </cfRule>
    <cfRule type="expression" dxfId="2537" priority="169">
      <formula>AND(Week1!R18&gt;0, ISBLANK(R18))</formula>
    </cfRule>
    <cfRule type="expression" dxfId="2536" priority="170">
      <formula>AND(Week1!R18&gt;R18,R18&gt;=0)</formula>
    </cfRule>
  </conditionalFormatting>
  <conditionalFormatting sqref="U18">
    <cfRule type="cellIs" operator="equal" dxfId="2538" priority="171">
      <formula>"X"</formula>
    </cfRule>
  </conditionalFormatting>
  <conditionalFormatting sqref="T18">
    <cfRule type="cellIs" operator="equal" dxfId="2539" priority="172">
      <formula>"X"</formula>
    </cfRule>
  </conditionalFormatting>
  <conditionalFormatting sqref="T18">
    <cfRule type="expression" dxfId="2540" priority="173">
      <formula>=AND(NOT(ISBLANK(T18)),T18&gt;Week1!T18)</formula>
    </cfRule>
    <cfRule type="expression" dxfId="2543" priority="174">
      <formula>AND(Week1!T18&gt;0, ISBLANK(T18))</formula>
    </cfRule>
    <cfRule type="expression" dxfId="2542" priority="175">
      <formula>AND(Week1!T18&gt;T18,T18&gt;=0)</formula>
    </cfRule>
  </conditionalFormatting>
  <conditionalFormatting sqref="W18">
    <cfRule type="cellIs" operator="equal" dxfId="2544" priority="176">
      <formula>"X"</formula>
    </cfRule>
  </conditionalFormatting>
  <conditionalFormatting sqref="V18">
    <cfRule type="cellIs" operator="equal" dxfId="2545" priority="177">
      <formula>"X"</formula>
    </cfRule>
  </conditionalFormatting>
  <conditionalFormatting sqref="V18">
    <cfRule type="expression" dxfId="2546" priority="178">
      <formula>=AND(NOT(ISBLANK(V18)),V18&gt;Week1!V18)</formula>
    </cfRule>
    <cfRule type="expression" dxfId="2549" priority="179">
      <formula>AND(Week1!V18&gt;0, ISBLANK(V18))</formula>
    </cfRule>
    <cfRule type="expression" dxfId="2548" priority="180">
      <formula>AND(Week1!V18&gt;V18,V18&gt;=0)</formula>
    </cfRule>
  </conditionalFormatting>
  <conditionalFormatting sqref="Y18">
    <cfRule type="cellIs" operator="equal" dxfId="2550" priority="181">
      <formula>"X"</formula>
    </cfRule>
  </conditionalFormatting>
  <conditionalFormatting sqref="X18">
    <cfRule type="cellIs" operator="equal" dxfId="2551" priority="182">
      <formula>"X"</formula>
    </cfRule>
  </conditionalFormatting>
  <conditionalFormatting sqref="X18">
    <cfRule type="expression" dxfId="2552" priority="183">
      <formula>=AND(NOT(ISBLANK(X18)),X18&gt;Week1!X18)</formula>
    </cfRule>
    <cfRule type="expression" dxfId="2555" priority="184">
      <formula>AND(Week1!X18&gt;0, ISBLANK(X18))</formula>
    </cfRule>
    <cfRule type="expression" dxfId="2554" priority="185">
      <formula>AND(Week1!X18&gt;X18,X18&gt;=0)</formula>
    </cfRule>
  </conditionalFormatting>
  <conditionalFormatting sqref="AA18">
    <cfRule type="cellIs" operator="equal" dxfId="2556" priority="186">
      <formula>"X"</formula>
    </cfRule>
  </conditionalFormatting>
  <conditionalFormatting sqref="Z18">
    <cfRule type="cellIs" operator="equal" dxfId="2557" priority="187">
      <formula>"X"</formula>
    </cfRule>
  </conditionalFormatting>
  <conditionalFormatting sqref="Z18">
    <cfRule type="expression" dxfId="2558" priority="188">
      <formula>=AND(NOT(ISBLANK(Z18)),Z18&gt;Week1!Z18)</formula>
    </cfRule>
    <cfRule type="expression" dxfId="2561" priority="189">
      <formula>AND(Week1!Z18&gt;0, ISBLANK(Z18))</formula>
    </cfRule>
    <cfRule type="expression" dxfId="2560" priority="190">
      <formula>AND(Week1!Z18&gt;Z18,Z18&gt;=0)</formula>
    </cfRule>
  </conditionalFormatting>
  <conditionalFormatting sqref="AC18">
    <cfRule type="cellIs" operator="equal" dxfId="2562" priority="191">
      <formula>"X"</formula>
    </cfRule>
  </conditionalFormatting>
  <conditionalFormatting sqref="AB18">
    <cfRule type="cellIs" operator="equal" dxfId="2563" priority="192">
      <formula>"X"</formula>
    </cfRule>
  </conditionalFormatting>
  <conditionalFormatting sqref="AB18">
    <cfRule type="expression" dxfId="2564" priority="193">
      <formula>=AND(NOT(ISBLANK(AB18)),AB18&gt;Week1!AB18)</formula>
    </cfRule>
    <cfRule type="expression" dxfId="2567" priority="194">
      <formula>AND(Week1!AB18&gt;0, ISBLANK(AB18))</formula>
    </cfRule>
    <cfRule type="expression" dxfId="2566" priority="195">
      <formula>AND(Week1!AB18&gt;AB18,AB18&gt;=0)</formula>
    </cfRule>
  </conditionalFormatting>
  <conditionalFormatting sqref="AE18">
    <cfRule type="cellIs" operator="equal" dxfId="2568" priority="196">
      <formula>"X"</formula>
    </cfRule>
  </conditionalFormatting>
  <conditionalFormatting sqref="AD18">
    <cfRule type="cellIs" operator="equal" dxfId="2569" priority="197">
      <formula>"X"</formula>
    </cfRule>
  </conditionalFormatting>
  <conditionalFormatting sqref="AD18">
    <cfRule type="expression" dxfId="2570" priority="198">
      <formula>=AND(NOT(ISBLANK(AD18)),AD18&gt;Week1!AD18)</formula>
    </cfRule>
    <cfRule type="expression" dxfId="2573" priority="199">
      <formula>AND(Week1!AD18&gt;0, ISBLANK(AD18))</formula>
    </cfRule>
    <cfRule type="expression" dxfId="2572" priority="200">
      <formula>AND(Week1!AD18&gt;AD18,AD18&gt;=0)</formula>
    </cfRule>
  </conditionalFormatting>
  <conditionalFormatting sqref="AG18">
    <cfRule type="cellIs" operator="equal" dxfId="2574" priority="201">
      <formula>"X"</formula>
    </cfRule>
  </conditionalFormatting>
  <conditionalFormatting sqref="AF18">
    <cfRule type="cellIs" operator="equal" dxfId="2575" priority="202">
      <formula>"X"</formula>
    </cfRule>
  </conditionalFormatting>
  <conditionalFormatting sqref="AF18">
    <cfRule type="expression" dxfId="2576" priority="203">
      <formula>=AND(NOT(ISBLANK(AF18)),AF18&gt;Week1!AF18)</formula>
    </cfRule>
    <cfRule type="expression" dxfId="2579" priority="204">
      <formula>AND(Week1!AF18&gt;0, ISBLANK(AF18))</formula>
    </cfRule>
    <cfRule type="expression" dxfId="2578" priority="205">
      <formula>AND(Week1!AF18&gt;AF18,AF18&gt;=0)</formula>
    </cfRule>
  </conditionalFormatting>
  <conditionalFormatting sqref="AI18">
    <cfRule type="cellIs" operator="equal" dxfId="2580" priority="206">
      <formula>"X"</formula>
    </cfRule>
  </conditionalFormatting>
  <conditionalFormatting sqref="AH18">
    <cfRule type="cellIs" operator="equal" dxfId="2581" priority="207">
      <formula>"X"</formula>
    </cfRule>
  </conditionalFormatting>
  <conditionalFormatting sqref="AH18">
    <cfRule type="expression" dxfId="2582" priority="208">
      <formula>=AND(NOT(ISBLANK(AH18)),AH18&gt;Week1!AH18)</formula>
    </cfRule>
    <cfRule type="expression" dxfId="2585" priority="209">
      <formula>AND(Week1!AH18&gt;0, ISBLANK(AH18))</formula>
    </cfRule>
    <cfRule type="expression" dxfId="2584" priority="210">
      <formula>AND(Week1!AH18&gt;AH18,AH18&gt;=0)</formula>
    </cfRule>
  </conditionalFormatting>
  <conditionalFormatting sqref="AK18">
    <cfRule type="cellIs" operator="equal" dxfId="2586" priority="211">
      <formula>"X"</formula>
    </cfRule>
  </conditionalFormatting>
  <conditionalFormatting sqref="AJ18">
    <cfRule type="cellIs" operator="equal" dxfId="2587" priority="212">
      <formula>"X"</formula>
    </cfRule>
  </conditionalFormatting>
  <conditionalFormatting sqref="AJ18">
    <cfRule type="expression" dxfId="2588" priority="213">
      <formula>=AND(NOT(ISBLANK(AJ18)),AJ18&gt;Week1!AJ18)</formula>
    </cfRule>
    <cfRule type="expression" dxfId="2591" priority="214">
      <formula>AND(Week1!AJ18&gt;0, ISBLANK(AJ18))</formula>
    </cfRule>
    <cfRule type="expression" dxfId="2590" priority="215">
      <formula>AND(Week1!AJ18&gt;AJ18,AJ18&gt;=0)</formula>
    </cfRule>
  </conditionalFormatting>
  <conditionalFormatting sqref="AM18">
    <cfRule type="cellIs" operator="equal" dxfId="2592" priority="216">
      <formula>"X"</formula>
    </cfRule>
  </conditionalFormatting>
  <conditionalFormatting sqref="AL18">
    <cfRule type="cellIs" operator="equal" dxfId="2593" priority="217">
      <formula>"X"</formula>
    </cfRule>
  </conditionalFormatting>
  <conditionalFormatting sqref="AL18">
    <cfRule type="expression" dxfId="2594" priority="218">
      <formula>=AND(NOT(ISBLANK(AL18)),AL18&gt;Week1!AL18)</formula>
    </cfRule>
    <cfRule type="expression" dxfId="2597" priority="219">
      <formula>AND(Week1!AL18&gt;0, ISBLANK(AL18))</formula>
    </cfRule>
    <cfRule type="expression" dxfId="2596" priority="220">
      <formula>AND(Week1!AL18&gt;AL18,AL18&gt;=0)</formula>
    </cfRule>
  </conditionalFormatting>
  <conditionalFormatting sqref="AO18">
    <cfRule type="cellIs" operator="equal" dxfId="2598" priority="221">
      <formula>"X"</formula>
    </cfRule>
  </conditionalFormatting>
  <conditionalFormatting sqref="AN18">
    <cfRule type="cellIs" operator="equal" dxfId="2599" priority="222">
      <formula>"X"</formula>
    </cfRule>
  </conditionalFormatting>
  <conditionalFormatting sqref="AN18">
    <cfRule type="expression" dxfId="2600" priority="223">
      <formula>=AND(NOT(ISBLANK(AN18)),AN18&gt;Week1!AN18)</formula>
    </cfRule>
    <cfRule type="expression" dxfId="2603" priority="224">
      <formula>AND(Week1!AN18&gt;0, ISBLANK(AN18))</formula>
    </cfRule>
    <cfRule type="expression" dxfId="2602" priority="225">
      <formula>AND(Week1!AN18&gt;AN18,AN18&gt;=0)</formula>
    </cfRule>
  </conditionalFormatting>
  <conditionalFormatting sqref="AQ18">
    <cfRule type="cellIs" operator="equal" dxfId="2604" priority="226">
      <formula>"X"</formula>
    </cfRule>
  </conditionalFormatting>
  <conditionalFormatting sqref="AP18">
    <cfRule type="cellIs" operator="equal" dxfId="2605" priority="227">
      <formula>"X"</formula>
    </cfRule>
  </conditionalFormatting>
  <conditionalFormatting sqref="AP18">
    <cfRule type="expression" dxfId="2606" priority="228">
      <formula>=AND(NOT(ISBLANK(AP18)),AP18&gt;Week1!AP18)</formula>
    </cfRule>
    <cfRule type="expression" dxfId="2609" priority="229">
      <formula>AND(Week1!AP18&gt;0, ISBLANK(AP18))</formula>
    </cfRule>
    <cfRule type="expression" dxfId="2608" priority="230">
      <formula>AND(Week1!AP18&gt;AP18,AP18&gt;=0)</formula>
    </cfRule>
  </conditionalFormatting>
  <conditionalFormatting sqref="AS18">
    <cfRule type="cellIs" operator="equal" dxfId="2610" priority="231">
      <formula>"X"</formula>
    </cfRule>
  </conditionalFormatting>
  <conditionalFormatting sqref="AR18">
    <cfRule type="cellIs" operator="equal" dxfId="2611" priority="232">
      <formula>"X"</formula>
    </cfRule>
  </conditionalFormatting>
  <conditionalFormatting sqref="AR18">
    <cfRule type="expression" dxfId="2612" priority="233">
      <formula>=AND(NOT(ISBLANK(AR18)),AR18&gt;Week1!AR18)</formula>
    </cfRule>
    <cfRule type="expression" dxfId="2615" priority="234">
      <formula>AND(Week1!AR18&gt;0, ISBLANK(AR18))</formula>
    </cfRule>
    <cfRule type="expression" dxfId="2614" priority="235">
      <formula>AND(Week1!AR18&gt;AR18,AR18&gt;=0)</formula>
    </cfRule>
  </conditionalFormatting>
  <conditionalFormatting sqref="AU18">
    <cfRule type="cellIs" operator="equal" dxfId="2616" priority="236">
      <formula>"X"</formula>
    </cfRule>
  </conditionalFormatting>
  <conditionalFormatting sqref="AT18">
    <cfRule type="cellIs" operator="equal" dxfId="2617" priority="237">
      <formula>"X"</formula>
    </cfRule>
  </conditionalFormatting>
  <conditionalFormatting sqref="AT18">
    <cfRule type="expression" dxfId="2618" priority="238">
      <formula>=AND(NOT(ISBLANK(AT18)),AT18&gt;Week1!AT18)</formula>
    </cfRule>
    <cfRule type="expression" dxfId="2621" priority="239">
      <formula>AND(Week1!AT18&gt;0, ISBLANK(AT18))</formula>
    </cfRule>
    <cfRule type="expression" dxfId="2620" priority="240">
      <formula>AND(Week1!AT18&gt;AT18,AT18&gt;=0)</formula>
    </cfRule>
  </conditionalFormatting>
  <conditionalFormatting sqref="AW18">
    <cfRule type="cellIs" operator="equal" dxfId="2622" priority="241">
      <formula>"X"</formula>
    </cfRule>
  </conditionalFormatting>
  <conditionalFormatting sqref="AV18">
    <cfRule type="cellIs" operator="equal" dxfId="2623" priority="242">
      <formula>"X"</formula>
    </cfRule>
  </conditionalFormatting>
  <conditionalFormatting sqref="AV18">
    <cfRule type="expression" dxfId="2624" priority="243">
      <formula>=AND(NOT(ISBLANK(AV18)),AV18&gt;Week1!AV18)</formula>
    </cfRule>
    <cfRule type="expression" dxfId="2627" priority="244">
      <formula>AND(Week1!AV18&gt;0, ISBLANK(AV18))</formula>
    </cfRule>
    <cfRule type="expression" dxfId="2626" priority="245">
      <formula>AND(Week1!AV18&gt;AV18,AV18&gt;=0)</formula>
    </cfRule>
  </conditionalFormatting>
  <conditionalFormatting sqref="AY18">
    <cfRule type="cellIs" operator="equal" dxfId="2628" priority="246">
      <formula>"X"</formula>
    </cfRule>
  </conditionalFormatting>
  <conditionalFormatting sqref="AX18">
    <cfRule type="cellIs" operator="equal" dxfId="2629" priority="247">
      <formula>"X"</formula>
    </cfRule>
  </conditionalFormatting>
  <conditionalFormatting sqref="AX18">
    <cfRule type="expression" dxfId="2630" priority="248">
      <formula>=AND(NOT(ISBLANK(AX18)),AX18&gt;Week1!AX18)</formula>
    </cfRule>
    <cfRule type="expression" dxfId="2633" priority="249">
      <formula>AND(Week1!AX18&gt;0, ISBLANK(AX18))</formula>
    </cfRule>
    <cfRule type="expression" dxfId="2632" priority="250">
      <formula>AND(Week1!AX18&gt;AX18,AX18&gt;=0)</formula>
    </cfRule>
  </conditionalFormatting>
  <conditionalFormatting sqref="BA18">
    <cfRule type="cellIs" operator="equal" dxfId="2634" priority="251">
      <formula>"X"</formula>
    </cfRule>
  </conditionalFormatting>
  <conditionalFormatting sqref="AZ18">
    <cfRule type="cellIs" operator="equal" dxfId="2635" priority="252">
      <formula>"X"</formula>
    </cfRule>
  </conditionalFormatting>
  <conditionalFormatting sqref="AZ18">
    <cfRule type="expression" dxfId="2636" priority="253">
      <formula>=AND(NOT(ISBLANK(AZ18)),AZ18&gt;Week1!AZ18)</formula>
    </cfRule>
    <cfRule type="expression" dxfId="2639" priority="254">
      <formula>AND(Week1!AZ18&gt;0, ISBLANK(AZ18))</formula>
    </cfRule>
    <cfRule type="expression" dxfId="2638" priority="255">
      <formula>AND(Week1!AZ18&gt;AZ18,AZ18&gt;=0)</formula>
    </cfRule>
  </conditionalFormatting>
  <conditionalFormatting sqref="BC18">
    <cfRule type="cellIs" operator="equal" dxfId="2640" priority="256">
      <formula>"X"</formula>
    </cfRule>
  </conditionalFormatting>
  <conditionalFormatting sqref="BB18">
    <cfRule type="cellIs" operator="equal" dxfId="2641" priority="257">
      <formula>"X"</formula>
    </cfRule>
  </conditionalFormatting>
  <conditionalFormatting sqref="BB18">
    <cfRule type="expression" dxfId="2642" priority="258">
      <formula>=AND(NOT(ISBLANK(BB18)),BB18&gt;Week1!BB18)</formula>
    </cfRule>
    <cfRule type="expression" dxfId="2645" priority="259">
      <formula>AND(Week1!BB18&gt;0, ISBLANK(BB18))</formula>
    </cfRule>
    <cfRule type="expression" dxfId="2644" priority="260">
      <formula>AND(Week1!BB18&gt;BB18,BB18&gt;=0)</formula>
    </cfRule>
  </conditionalFormatting>
  <conditionalFormatting sqref="BE18">
    <cfRule type="cellIs" operator="equal" dxfId="2646" priority="261">
      <formula>"X"</formula>
    </cfRule>
  </conditionalFormatting>
  <conditionalFormatting sqref="BD18">
    <cfRule type="cellIs" operator="equal" dxfId="2647" priority="262">
      <formula>"X"</formula>
    </cfRule>
  </conditionalFormatting>
  <conditionalFormatting sqref="BD18">
    <cfRule type="expression" dxfId="2648" priority="263">
      <formula>=AND(NOT(ISBLANK(BD18)),BD18&gt;Week1!BD18)</formula>
    </cfRule>
    <cfRule type="expression" dxfId="2651" priority="264">
      <formula>AND(Week1!BD18&gt;0, ISBLANK(BD18))</formula>
    </cfRule>
    <cfRule type="expression" dxfId="2650" priority="265">
      <formula>AND(Week1!BD18&gt;BD18,BD18&gt;=0)</formula>
    </cfRule>
  </conditionalFormatting>
  <conditionalFormatting sqref="BG18">
    <cfRule type="cellIs" operator="equal" dxfId="2652" priority="266">
      <formula>"X"</formula>
    </cfRule>
  </conditionalFormatting>
  <conditionalFormatting sqref="BF18">
    <cfRule type="cellIs" operator="equal" dxfId="2653" priority="267">
      <formula>"X"</formula>
    </cfRule>
  </conditionalFormatting>
  <conditionalFormatting sqref="BF18">
    <cfRule type="expression" dxfId="2654" priority="268">
      <formula>=AND(NOT(ISBLANK(BF18)),BF18&gt;Week1!BF18)</formula>
    </cfRule>
    <cfRule type="expression" dxfId="2657" priority="269">
      <formula>AND(Week1!BF18&gt;0, ISBLANK(BF18))</formula>
    </cfRule>
    <cfRule type="expression" dxfId="2656" priority="270">
      <formula>AND(Week1!BF18&gt;BF18,BF18&gt;=0)</formula>
    </cfRule>
  </conditionalFormatting>
  <conditionalFormatting sqref="G19">
    <cfRule type="cellIs" operator="equal" dxfId="2658" priority="271">
      <formula>"X"</formula>
    </cfRule>
  </conditionalFormatting>
  <conditionalFormatting sqref="F19">
    <cfRule type="cellIs" operator="equal" dxfId="2659" priority="272">
      <formula>"X"</formula>
    </cfRule>
  </conditionalFormatting>
  <conditionalFormatting sqref="F19">
    <cfRule type="expression" dxfId="2660" priority="273">
      <formula>=AND(NOT(ISBLANK(F19)),F19&gt;Week1!F19)</formula>
    </cfRule>
    <cfRule type="expression" dxfId="2663" priority="274">
      <formula>AND(Week1!F19&gt;0, ISBLANK(F19))</formula>
    </cfRule>
    <cfRule type="expression" dxfId="2662" priority="275">
      <formula>AND(Week1!F19&gt;F19,F19&gt;=0)</formula>
    </cfRule>
  </conditionalFormatting>
  <conditionalFormatting sqref="I19">
    <cfRule type="cellIs" operator="equal" dxfId="2664" priority="276">
      <formula>"X"</formula>
    </cfRule>
  </conditionalFormatting>
  <conditionalFormatting sqref="H19">
    <cfRule type="cellIs" operator="equal" dxfId="2665" priority="277">
      <formula>"X"</formula>
    </cfRule>
  </conditionalFormatting>
  <conditionalFormatting sqref="H19">
    <cfRule type="expression" dxfId="2666" priority="278">
      <formula>=AND(NOT(ISBLANK(H19)),H19&gt;Week1!H19)</formula>
    </cfRule>
    <cfRule type="expression" dxfId="2669" priority="279">
      <formula>AND(Week1!H19&gt;0, ISBLANK(H19))</formula>
    </cfRule>
    <cfRule type="expression" dxfId="2668" priority="280">
      <formula>AND(Week1!H19&gt;H19,H19&gt;=0)</formula>
    </cfRule>
  </conditionalFormatting>
  <conditionalFormatting sqref="K19">
    <cfRule type="cellIs" operator="equal" dxfId="2670" priority="281">
      <formula>"X"</formula>
    </cfRule>
  </conditionalFormatting>
  <conditionalFormatting sqref="J19">
    <cfRule type="cellIs" operator="equal" dxfId="2671" priority="282">
      <formula>"X"</formula>
    </cfRule>
  </conditionalFormatting>
  <conditionalFormatting sqref="J19">
    <cfRule type="expression" dxfId="2672" priority="283">
      <formula>=AND(NOT(ISBLANK(J19)),J19&gt;Week1!J19)</formula>
    </cfRule>
    <cfRule type="expression" dxfId="2675" priority="284">
      <formula>AND(Week1!J19&gt;0, ISBLANK(J19))</formula>
    </cfRule>
    <cfRule type="expression" dxfId="2674" priority="285">
      <formula>AND(Week1!J19&gt;J19,J19&gt;=0)</formula>
    </cfRule>
  </conditionalFormatting>
  <conditionalFormatting sqref="M19">
    <cfRule type="cellIs" operator="equal" dxfId="2676" priority="286">
      <formula>"X"</formula>
    </cfRule>
  </conditionalFormatting>
  <conditionalFormatting sqref="L19">
    <cfRule type="cellIs" operator="equal" dxfId="2677" priority="287">
      <formula>"X"</formula>
    </cfRule>
  </conditionalFormatting>
  <conditionalFormatting sqref="L19">
    <cfRule type="expression" dxfId="2678" priority="288">
      <formula>=AND(NOT(ISBLANK(L19)),L19&gt;Week1!L19)</formula>
    </cfRule>
    <cfRule type="expression" dxfId="2681" priority="289">
      <formula>AND(Week1!L19&gt;0, ISBLANK(L19))</formula>
    </cfRule>
    <cfRule type="expression" dxfId="2680" priority="290">
      <formula>AND(Week1!L19&gt;L19,L19&gt;=0)</formula>
    </cfRule>
  </conditionalFormatting>
  <conditionalFormatting sqref="O19">
    <cfRule type="cellIs" operator="equal" dxfId="2682" priority="291">
      <formula>"X"</formula>
    </cfRule>
  </conditionalFormatting>
  <conditionalFormatting sqref="N19">
    <cfRule type="cellIs" operator="equal" dxfId="2683" priority="292">
      <formula>"X"</formula>
    </cfRule>
  </conditionalFormatting>
  <conditionalFormatting sqref="N19">
    <cfRule type="expression" dxfId="2684" priority="293">
      <formula>=AND(NOT(ISBLANK(N19)),N19&gt;Week1!N19)</formula>
    </cfRule>
    <cfRule type="expression" dxfId="2687" priority="294">
      <formula>AND(Week1!N19&gt;0, ISBLANK(N19))</formula>
    </cfRule>
    <cfRule type="expression" dxfId="2686" priority="295">
      <formula>AND(Week1!N19&gt;N19,N19&gt;=0)</formula>
    </cfRule>
  </conditionalFormatting>
  <conditionalFormatting sqref="Q19">
    <cfRule type="cellIs" operator="equal" dxfId="2688" priority="296">
      <formula>"X"</formula>
    </cfRule>
  </conditionalFormatting>
  <conditionalFormatting sqref="P19">
    <cfRule type="cellIs" operator="equal" dxfId="2689" priority="297">
      <formula>"X"</formula>
    </cfRule>
  </conditionalFormatting>
  <conditionalFormatting sqref="P19">
    <cfRule type="expression" dxfId="2690" priority="298">
      <formula>=AND(NOT(ISBLANK(P19)),P19&gt;Week1!P19)</formula>
    </cfRule>
    <cfRule type="expression" dxfId="2693" priority="299">
      <formula>AND(Week1!P19&gt;0, ISBLANK(P19))</formula>
    </cfRule>
    <cfRule type="expression" dxfId="2692" priority="300">
      <formula>AND(Week1!P19&gt;P19,P19&gt;=0)</formula>
    </cfRule>
  </conditionalFormatting>
  <conditionalFormatting sqref="S19">
    <cfRule type="cellIs" operator="equal" dxfId="2694" priority="301">
      <formula>"X"</formula>
    </cfRule>
  </conditionalFormatting>
  <conditionalFormatting sqref="R19">
    <cfRule type="cellIs" operator="equal" dxfId="2695" priority="302">
      <formula>"X"</formula>
    </cfRule>
  </conditionalFormatting>
  <conditionalFormatting sqref="R19">
    <cfRule type="expression" dxfId="2696" priority="303">
      <formula>=AND(NOT(ISBLANK(R19)),R19&gt;Week1!R19)</formula>
    </cfRule>
    <cfRule type="expression" dxfId="2699" priority="304">
      <formula>AND(Week1!R19&gt;0, ISBLANK(R19))</formula>
    </cfRule>
    <cfRule type="expression" dxfId="2698" priority="305">
      <formula>AND(Week1!R19&gt;R19,R19&gt;=0)</formula>
    </cfRule>
  </conditionalFormatting>
  <conditionalFormatting sqref="U19">
    <cfRule type="cellIs" operator="equal" dxfId="2700" priority="306">
      <formula>"X"</formula>
    </cfRule>
  </conditionalFormatting>
  <conditionalFormatting sqref="T19">
    <cfRule type="cellIs" operator="equal" dxfId="2701" priority="307">
      <formula>"X"</formula>
    </cfRule>
  </conditionalFormatting>
  <conditionalFormatting sqref="T19">
    <cfRule type="expression" dxfId="2702" priority="308">
      <formula>=AND(NOT(ISBLANK(T19)),T19&gt;Week1!T19)</formula>
    </cfRule>
    <cfRule type="expression" dxfId="2705" priority="309">
      <formula>AND(Week1!T19&gt;0, ISBLANK(T19))</formula>
    </cfRule>
    <cfRule type="expression" dxfId="2704" priority="310">
      <formula>AND(Week1!T19&gt;T19,T19&gt;=0)</formula>
    </cfRule>
  </conditionalFormatting>
  <conditionalFormatting sqref="W19">
    <cfRule type="cellIs" operator="equal" dxfId="2706" priority="311">
      <formula>"X"</formula>
    </cfRule>
  </conditionalFormatting>
  <conditionalFormatting sqref="V19">
    <cfRule type="cellIs" operator="equal" dxfId="2707" priority="312">
      <formula>"X"</formula>
    </cfRule>
  </conditionalFormatting>
  <conditionalFormatting sqref="V19">
    <cfRule type="expression" dxfId="2708" priority="313">
      <formula>=AND(NOT(ISBLANK(V19)),V19&gt;Week1!V19)</formula>
    </cfRule>
    <cfRule type="expression" dxfId="2711" priority="314">
      <formula>AND(Week1!V19&gt;0, ISBLANK(V19))</formula>
    </cfRule>
    <cfRule type="expression" dxfId="2710" priority="315">
      <formula>AND(Week1!V19&gt;V19,V19&gt;=0)</formula>
    </cfRule>
  </conditionalFormatting>
  <conditionalFormatting sqref="Y19">
    <cfRule type="cellIs" operator="equal" dxfId="2712" priority="316">
      <formula>"X"</formula>
    </cfRule>
  </conditionalFormatting>
  <conditionalFormatting sqref="X19">
    <cfRule type="cellIs" operator="equal" dxfId="2713" priority="317">
      <formula>"X"</formula>
    </cfRule>
  </conditionalFormatting>
  <conditionalFormatting sqref="X19">
    <cfRule type="expression" dxfId="2714" priority="318">
      <formula>=AND(NOT(ISBLANK(X19)),X19&gt;Week1!X19)</formula>
    </cfRule>
    <cfRule type="expression" dxfId="2717" priority="319">
      <formula>AND(Week1!X19&gt;0, ISBLANK(X19))</formula>
    </cfRule>
    <cfRule type="expression" dxfId="2716" priority="320">
      <formula>AND(Week1!X19&gt;X19,X19&gt;=0)</formula>
    </cfRule>
  </conditionalFormatting>
  <conditionalFormatting sqref="AA19">
    <cfRule type="cellIs" operator="equal" dxfId="2718" priority="321">
      <formula>"X"</formula>
    </cfRule>
  </conditionalFormatting>
  <conditionalFormatting sqref="Z19">
    <cfRule type="cellIs" operator="equal" dxfId="2719" priority="322">
      <formula>"X"</formula>
    </cfRule>
  </conditionalFormatting>
  <conditionalFormatting sqref="Z19">
    <cfRule type="expression" dxfId="2720" priority="323">
      <formula>=AND(NOT(ISBLANK(Z19)),Z19&gt;Week1!Z19)</formula>
    </cfRule>
    <cfRule type="expression" dxfId="2723" priority="324">
      <formula>AND(Week1!Z19&gt;0, ISBLANK(Z19))</formula>
    </cfRule>
    <cfRule type="expression" dxfId="2722" priority="325">
      <formula>AND(Week1!Z19&gt;Z19,Z19&gt;=0)</formula>
    </cfRule>
  </conditionalFormatting>
  <conditionalFormatting sqref="AC19">
    <cfRule type="cellIs" operator="equal" dxfId="2724" priority="326">
      <formula>"X"</formula>
    </cfRule>
  </conditionalFormatting>
  <conditionalFormatting sqref="AB19">
    <cfRule type="cellIs" operator="equal" dxfId="2725" priority="327">
      <formula>"X"</formula>
    </cfRule>
  </conditionalFormatting>
  <conditionalFormatting sqref="AB19">
    <cfRule type="expression" dxfId="2726" priority="328">
      <formula>=AND(NOT(ISBLANK(AB19)),AB19&gt;Week1!AB19)</formula>
    </cfRule>
    <cfRule type="expression" dxfId="2729" priority="329">
      <formula>AND(Week1!AB19&gt;0, ISBLANK(AB19))</formula>
    </cfRule>
    <cfRule type="expression" dxfId="2728" priority="330">
      <formula>AND(Week1!AB19&gt;AB19,AB19&gt;=0)</formula>
    </cfRule>
  </conditionalFormatting>
  <conditionalFormatting sqref="AE19">
    <cfRule type="cellIs" operator="equal" dxfId="2730" priority="331">
      <formula>"X"</formula>
    </cfRule>
  </conditionalFormatting>
  <conditionalFormatting sqref="AD19">
    <cfRule type="cellIs" operator="equal" dxfId="2731" priority="332">
      <formula>"X"</formula>
    </cfRule>
  </conditionalFormatting>
  <conditionalFormatting sqref="AD19">
    <cfRule type="expression" dxfId="2732" priority="333">
      <formula>=AND(NOT(ISBLANK(AD19)),AD19&gt;Week1!AD19)</formula>
    </cfRule>
    <cfRule type="expression" dxfId="2735" priority="334">
      <formula>AND(Week1!AD19&gt;0, ISBLANK(AD19))</formula>
    </cfRule>
    <cfRule type="expression" dxfId="2734" priority="335">
      <formula>AND(Week1!AD19&gt;AD19,AD19&gt;=0)</formula>
    </cfRule>
  </conditionalFormatting>
  <conditionalFormatting sqref="AG19">
    <cfRule type="cellIs" operator="equal" dxfId="2736" priority="336">
      <formula>"X"</formula>
    </cfRule>
  </conditionalFormatting>
  <conditionalFormatting sqref="AF19">
    <cfRule type="cellIs" operator="equal" dxfId="2737" priority="337">
      <formula>"X"</formula>
    </cfRule>
  </conditionalFormatting>
  <conditionalFormatting sqref="AF19">
    <cfRule type="expression" dxfId="2738" priority="338">
      <formula>=AND(NOT(ISBLANK(AF19)),AF19&gt;Week1!AF19)</formula>
    </cfRule>
    <cfRule type="expression" dxfId="2741" priority="339">
      <formula>AND(Week1!AF19&gt;0, ISBLANK(AF19))</formula>
    </cfRule>
    <cfRule type="expression" dxfId="2740" priority="340">
      <formula>AND(Week1!AF19&gt;AF19,AF19&gt;=0)</formula>
    </cfRule>
  </conditionalFormatting>
  <conditionalFormatting sqref="AI19">
    <cfRule type="cellIs" operator="equal" dxfId="2742" priority="341">
      <formula>"X"</formula>
    </cfRule>
  </conditionalFormatting>
  <conditionalFormatting sqref="AH19">
    <cfRule type="cellIs" operator="equal" dxfId="2743" priority="342">
      <formula>"X"</formula>
    </cfRule>
  </conditionalFormatting>
  <conditionalFormatting sqref="AH19">
    <cfRule type="expression" dxfId="2744" priority="343">
      <formula>=AND(NOT(ISBLANK(AH19)),AH19&gt;Week1!AH19)</formula>
    </cfRule>
    <cfRule type="expression" dxfId="2747" priority="344">
      <formula>AND(Week1!AH19&gt;0, ISBLANK(AH19))</formula>
    </cfRule>
    <cfRule type="expression" dxfId="2746" priority="345">
      <formula>AND(Week1!AH19&gt;AH19,AH19&gt;=0)</formula>
    </cfRule>
  </conditionalFormatting>
  <conditionalFormatting sqref="AK19">
    <cfRule type="cellIs" operator="equal" dxfId="2748" priority="346">
      <formula>"X"</formula>
    </cfRule>
  </conditionalFormatting>
  <conditionalFormatting sqref="AJ19">
    <cfRule type="cellIs" operator="equal" dxfId="2749" priority="347">
      <formula>"X"</formula>
    </cfRule>
  </conditionalFormatting>
  <conditionalFormatting sqref="AJ19">
    <cfRule type="expression" dxfId="2750" priority="348">
      <formula>=AND(NOT(ISBLANK(AJ19)),AJ19&gt;Week1!AJ19)</formula>
    </cfRule>
    <cfRule type="expression" dxfId="2753" priority="349">
      <formula>AND(Week1!AJ19&gt;0, ISBLANK(AJ19))</formula>
    </cfRule>
    <cfRule type="expression" dxfId="2752" priority="350">
      <formula>AND(Week1!AJ19&gt;AJ19,AJ19&gt;=0)</formula>
    </cfRule>
  </conditionalFormatting>
  <conditionalFormatting sqref="AM19">
    <cfRule type="cellIs" operator="equal" dxfId="2754" priority="351">
      <formula>"X"</formula>
    </cfRule>
  </conditionalFormatting>
  <conditionalFormatting sqref="AL19">
    <cfRule type="cellIs" operator="equal" dxfId="2755" priority="352">
      <formula>"X"</formula>
    </cfRule>
  </conditionalFormatting>
  <conditionalFormatting sqref="AL19">
    <cfRule type="expression" dxfId="2756" priority="353">
      <formula>=AND(NOT(ISBLANK(AL19)),AL19&gt;Week1!AL19)</formula>
    </cfRule>
    <cfRule type="expression" dxfId="2759" priority="354">
      <formula>AND(Week1!AL19&gt;0, ISBLANK(AL19))</formula>
    </cfRule>
    <cfRule type="expression" dxfId="2758" priority="355">
      <formula>AND(Week1!AL19&gt;AL19,AL19&gt;=0)</formula>
    </cfRule>
  </conditionalFormatting>
  <conditionalFormatting sqref="AO19">
    <cfRule type="cellIs" operator="equal" dxfId="2760" priority="356">
      <formula>"X"</formula>
    </cfRule>
  </conditionalFormatting>
  <conditionalFormatting sqref="AN19">
    <cfRule type="cellIs" operator="equal" dxfId="2761" priority="357">
      <formula>"X"</formula>
    </cfRule>
  </conditionalFormatting>
  <conditionalFormatting sqref="AN19">
    <cfRule type="expression" dxfId="2762" priority="358">
      <formula>=AND(NOT(ISBLANK(AN19)),AN19&gt;Week1!AN19)</formula>
    </cfRule>
    <cfRule type="expression" dxfId="2765" priority="359">
      <formula>AND(Week1!AN19&gt;0, ISBLANK(AN19))</formula>
    </cfRule>
    <cfRule type="expression" dxfId="2764" priority="360">
      <formula>AND(Week1!AN19&gt;AN19,AN19&gt;=0)</formula>
    </cfRule>
  </conditionalFormatting>
  <conditionalFormatting sqref="AQ19">
    <cfRule type="cellIs" operator="equal" dxfId="2766" priority="361">
      <formula>"X"</formula>
    </cfRule>
  </conditionalFormatting>
  <conditionalFormatting sqref="AP19">
    <cfRule type="cellIs" operator="equal" dxfId="2767" priority="362">
      <formula>"X"</formula>
    </cfRule>
  </conditionalFormatting>
  <conditionalFormatting sqref="AP19">
    <cfRule type="expression" dxfId="2768" priority="363">
      <formula>=AND(NOT(ISBLANK(AP19)),AP19&gt;Week1!AP19)</formula>
    </cfRule>
    <cfRule type="expression" dxfId="2771" priority="364">
      <formula>AND(Week1!AP19&gt;0, ISBLANK(AP19))</formula>
    </cfRule>
    <cfRule type="expression" dxfId="2770" priority="365">
      <formula>AND(Week1!AP19&gt;AP19,AP19&gt;=0)</formula>
    </cfRule>
  </conditionalFormatting>
  <conditionalFormatting sqref="AS19">
    <cfRule type="cellIs" operator="equal" dxfId="2772" priority="366">
      <formula>"X"</formula>
    </cfRule>
  </conditionalFormatting>
  <conditionalFormatting sqref="AR19">
    <cfRule type="cellIs" operator="equal" dxfId="2773" priority="367">
      <formula>"X"</formula>
    </cfRule>
  </conditionalFormatting>
  <conditionalFormatting sqref="AR19">
    <cfRule type="expression" dxfId="2774" priority="368">
      <formula>=AND(NOT(ISBLANK(AR19)),AR19&gt;Week1!AR19)</formula>
    </cfRule>
    <cfRule type="expression" dxfId="2777" priority="369">
      <formula>AND(Week1!AR19&gt;0, ISBLANK(AR19))</formula>
    </cfRule>
    <cfRule type="expression" dxfId="2776" priority="370">
      <formula>AND(Week1!AR19&gt;AR19,AR19&gt;=0)</formula>
    </cfRule>
  </conditionalFormatting>
  <conditionalFormatting sqref="AU19">
    <cfRule type="cellIs" operator="equal" dxfId="2778" priority="371">
      <formula>"X"</formula>
    </cfRule>
  </conditionalFormatting>
  <conditionalFormatting sqref="AT19">
    <cfRule type="cellIs" operator="equal" dxfId="2779" priority="372">
      <formula>"X"</formula>
    </cfRule>
  </conditionalFormatting>
  <conditionalFormatting sqref="AT19">
    <cfRule type="expression" dxfId="2780" priority="373">
      <formula>=AND(NOT(ISBLANK(AT19)),AT19&gt;Week1!AT19)</formula>
    </cfRule>
    <cfRule type="expression" dxfId="2783" priority="374">
      <formula>AND(Week1!AT19&gt;0, ISBLANK(AT19))</formula>
    </cfRule>
    <cfRule type="expression" dxfId="2782" priority="375">
      <formula>AND(Week1!AT19&gt;AT19,AT19&gt;=0)</formula>
    </cfRule>
  </conditionalFormatting>
  <conditionalFormatting sqref="AW19">
    <cfRule type="cellIs" operator="equal" dxfId="2784" priority="376">
      <formula>"X"</formula>
    </cfRule>
  </conditionalFormatting>
  <conditionalFormatting sqref="AV19">
    <cfRule type="cellIs" operator="equal" dxfId="2785" priority="377">
      <formula>"X"</formula>
    </cfRule>
  </conditionalFormatting>
  <conditionalFormatting sqref="AV19">
    <cfRule type="expression" dxfId="2786" priority="378">
      <formula>=AND(NOT(ISBLANK(AV19)),AV19&gt;Week1!AV19)</formula>
    </cfRule>
    <cfRule type="expression" dxfId="2789" priority="379">
      <formula>AND(Week1!AV19&gt;0, ISBLANK(AV19))</formula>
    </cfRule>
    <cfRule type="expression" dxfId="2788" priority="380">
      <formula>AND(Week1!AV19&gt;AV19,AV19&gt;=0)</formula>
    </cfRule>
  </conditionalFormatting>
  <conditionalFormatting sqref="AY19">
    <cfRule type="cellIs" operator="equal" dxfId="2790" priority="381">
      <formula>"X"</formula>
    </cfRule>
  </conditionalFormatting>
  <conditionalFormatting sqref="AX19">
    <cfRule type="cellIs" operator="equal" dxfId="2791" priority="382">
      <formula>"X"</formula>
    </cfRule>
  </conditionalFormatting>
  <conditionalFormatting sqref="AX19">
    <cfRule type="expression" dxfId="2792" priority="383">
      <formula>=AND(NOT(ISBLANK(AX19)),AX19&gt;Week1!AX19)</formula>
    </cfRule>
    <cfRule type="expression" dxfId="2795" priority="384">
      <formula>AND(Week1!AX19&gt;0, ISBLANK(AX19))</formula>
    </cfRule>
    <cfRule type="expression" dxfId="2794" priority="385">
      <formula>AND(Week1!AX19&gt;AX19,AX19&gt;=0)</formula>
    </cfRule>
  </conditionalFormatting>
  <conditionalFormatting sqref="BA19">
    <cfRule type="cellIs" operator="equal" dxfId="2796" priority="386">
      <formula>"X"</formula>
    </cfRule>
  </conditionalFormatting>
  <conditionalFormatting sqref="AZ19">
    <cfRule type="cellIs" operator="equal" dxfId="2797" priority="387">
      <formula>"X"</formula>
    </cfRule>
  </conditionalFormatting>
  <conditionalFormatting sqref="AZ19">
    <cfRule type="expression" dxfId="2798" priority="388">
      <formula>=AND(NOT(ISBLANK(AZ19)),AZ19&gt;Week1!AZ19)</formula>
    </cfRule>
    <cfRule type="expression" dxfId="2801" priority="389">
      <formula>AND(Week1!AZ19&gt;0, ISBLANK(AZ19))</formula>
    </cfRule>
    <cfRule type="expression" dxfId="2800" priority="390">
      <formula>AND(Week1!AZ19&gt;AZ19,AZ19&gt;=0)</formula>
    </cfRule>
  </conditionalFormatting>
  <conditionalFormatting sqref="BC19">
    <cfRule type="cellIs" operator="equal" dxfId="2802" priority="391">
      <formula>"X"</formula>
    </cfRule>
  </conditionalFormatting>
  <conditionalFormatting sqref="BB19">
    <cfRule type="cellIs" operator="equal" dxfId="2803" priority="392">
      <formula>"X"</formula>
    </cfRule>
  </conditionalFormatting>
  <conditionalFormatting sqref="BB19">
    <cfRule type="expression" dxfId="2804" priority="393">
      <formula>=AND(NOT(ISBLANK(BB19)),BB19&gt;Week1!BB19)</formula>
    </cfRule>
    <cfRule type="expression" dxfId="2807" priority="394">
      <formula>AND(Week1!BB19&gt;0, ISBLANK(BB19))</formula>
    </cfRule>
    <cfRule type="expression" dxfId="2806" priority="395">
      <formula>AND(Week1!BB19&gt;BB19,BB19&gt;=0)</formula>
    </cfRule>
  </conditionalFormatting>
  <conditionalFormatting sqref="BE19">
    <cfRule type="cellIs" operator="equal" dxfId="2808" priority="396">
      <formula>"X"</formula>
    </cfRule>
  </conditionalFormatting>
  <conditionalFormatting sqref="BD19">
    <cfRule type="cellIs" operator="equal" dxfId="2809" priority="397">
      <formula>"X"</formula>
    </cfRule>
  </conditionalFormatting>
  <conditionalFormatting sqref="BD19">
    <cfRule type="expression" dxfId="2810" priority="398">
      <formula>=AND(NOT(ISBLANK(BD19)),BD19&gt;Week1!BD19)</formula>
    </cfRule>
    <cfRule type="expression" dxfId="2813" priority="399">
      <formula>AND(Week1!BD19&gt;0, ISBLANK(BD19))</formula>
    </cfRule>
    <cfRule type="expression" dxfId="2812" priority="400">
      <formula>AND(Week1!BD19&gt;BD19,BD19&gt;=0)</formula>
    </cfRule>
  </conditionalFormatting>
  <conditionalFormatting sqref="BG19">
    <cfRule type="cellIs" operator="equal" dxfId="2814" priority="401">
      <formula>"X"</formula>
    </cfRule>
  </conditionalFormatting>
  <conditionalFormatting sqref="BF19">
    <cfRule type="cellIs" operator="equal" dxfId="2815" priority="402">
      <formula>"X"</formula>
    </cfRule>
  </conditionalFormatting>
  <conditionalFormatting sqref="BF19">
    <cfRule type="expression" dxfId="2816" priority="403">
      <formula>=AND(NOT(ISBLANK(BF19)),BF19&gt;Week1!BF19)</formula>
    </cfRule>
    <cfRule type="expression" dxfId="2819" priority="404">
      <formula>AND(Week1!BF19&gt;0, ISBLANK(BF19))</formula>
    </cfRule>
    <cfRule type="expression" dxfId="2818" priority="405">
      <formula>AND(Week1!BF19&gt;BF19,BF19&gt;=0)</formula>
    </cfRule>
  </conditionalFormatting>
  <conditionalFormatting sqref="G20">
    <cfRule type="cellIs" operator="equal" dxfId="2820" priority="406">
      <formula>"X"</formula>
    </cfRule>
  </conditionalFormatting>
  <conditionalFormatting sqref="F20">
    <cfRule type="cellIs" operator="equal" dxfId="2821" priority="407">
      <formula>"X"</formula>
    </cfRule>
  </conditionalFormatting>
  <conditionalFormatting sqref="F20">
    <cfRule type="expression" dxfId="2822" priority="408">
      <formula>=AND(NOT(ISBLANK(F20)),F20&gt;Week1!F20)</formula>
    </cfRule>
    <cfRule type="expression" dxfId="2825" priority="409">
      <formula>AND(Week1!F20&gt;0, ISBLANK(F20))</formula>
    </cfRule>
    <cfRule type="expression" dxfId="2824" priority="410">
      <formula>AND(Week1!F20&gt;F20,F20&gt;=0)</formula>
    </cfRule>
  </conditionalFormatting>
  <conditionalFormatting sqref="I20">
    <cfRule type="cellIs" operator="equal" dxfId="2826" priority="411">
      <formula>"X"</formula>
    </cfRule>
  </conditionalFormatting>
  <conditionalFormatting sqref="H20">
    <cfRule type="cellIs" operator="equal" dxfId="2827" priority="412">
      <formula>"X"</formula>
    </cfRule>
  </conditionalFormatting>
  <conditionalFormatting sqref="H20">
    <cfRule type="expression" dxfId="2828" priority="413">
      <formula>=AND(NOT(ISBLANK(H20)),H20&gt;Week1!H20)</formula>
    </cfRule>
    <cfRule type="expression" dxfId="2831" priority="414">
      <formula>AND(Week1!H20&gt;0, ISBLANK(H20))</formula>
    </cfRule>
    <cfRule type="expression" dxfId="2830" priority="415">
      <formula>AND(Week1!H20&gt;H20,H20&gt;=0)</formula>
    </cfRule>
  </conditionalFormatting>
  <conditionalFormatting sqref="K20">
    <cfRule type="cellIs" operator="equal" dxfId="2832" priority="416">
      <formula>"X"</formula>
    </cfRule>
  </conditionalFormatting>
  <conditionalFormatting sqref="J20">
    <cfRule type="cellIs" operator="equal" dxfId="2833" priority="417">
      <formula>"X"</formula>
    </cfRule>
  </conditionalFormatting>
  <conditionalFormatting sqref="J20">
    <cfRule type="expression" dxfId="2834" priority="418">
      <formula>=AND(NOT(ISBLANK(J20)),J20&gt;Week1!J20)</formula>
    </cfRule>
    <cfRule type="expression" dxfId="2837" priority="419">
      <formula>AND(Week1!J20&gt;0, ISBLANK(J20))</formula>
    </cfRule>
    <cfRule type="expression" dxfId="2836" priority="420">
      <formula>AND(Week1!J20&gt;J20,J20&gt;=0)</formula>
    </cfRule>
  </conditionalFormatting>
  <conditionalFormatting sqref="M20">
    <cfRule type="cellIs" operator="equal" dxfId="2838" priority="421">
      <formula>"X"</formula>
    </cfRule>
  </conditionalFormatting>
  <conditionalFormatting sqref="L20">
    <cfRule type="cellIs" operator="equal" dxfId="2839" priority="422">
      <formula>"X"</formula>
    </cfRule>
  </conditionalFormatting>
  <conditionalFormatting sqref="L20">
    <cfRule type="expression" dxfId="2840" priority="423">
      <formula>=AND(NOT(ISBLANK(L20)),L20&gt;Week1!L20)</formula>
    </cfRule>
    <cfRule type="expression" dxfId="2843" priority="424">
      <formula>AND(Week1!L20&gt;0, ISBLANK(L20))</formula>
    </cfRule>
    <cfRule type="expression" dxfId="2842" priority="425">
      <formula>AND(Week1!L20&gt;L20,L20&gt;=0)</formula>
    </cfRule>
  </conditionalFormatting>
  <conditionalFormatting sqref="O20">
    <cfRule type="cellIs" operator="equal" dxfId="2844" priority="426">
      <formula>"X"</formula>
    </cfRule>
  </conditionalFormatting>
  <conditionalFormatting sqref="N20">
    <cfRule type="cellIs" operator="equal" dxfId="2845" priority="427">
      <formula>"X"</formula>
    </cfRule>
  </conditionalFormatting>
  <conditionalFormatting sqref="N20">
    <cfRule type="expression" dxfId="2846" priority="428">
      <formula>=AND(NOT(ISBLANK(N20)),N20&gt;Week1!N20)</formula>
    </cfRule>
    <cfRule type="expression" dxfId="2849" priority="429">
      <formula>AND(Week1!N20&gt;0, ISBLANK(N20))</formula>
    </cfRule>
    <cfRule type="expression" dxfId="2848" priority="430">
      <formula>AND(Week1!N20&gt;N20,N20&gt;=0)</formula>
    </cfRule>
  </conditionalFormatting>
  <conditionalFormatting sqref="Q20">
    <cfRule type="cellIs" operator="equal" dxfId="2850" priority="431">
      <formula>"X"</formula>
    </cfRule>
  </conditionalFormatting>
  <conditionalFormatting sqref="P20">
    <cfRule type="cellIs" operator="equal" dxfId="2851" priority="432">
      <formula>"X"</formula>
    </cfRule>
  </conditionalFormatting>
  <conditionalFormatting sqref="P20">
    <cfRule type="expression" dxfId="2852" priority="433">
      <formula>=AND(NOT(ISBLANK(P20)),P20&gt;Week1!P20)</formula>
    </cfRule>
    <cfRule type="expression" dxfId="2855" priority="434">
      <formula>AND(Week1!P20&gt;0, ISBLANK(P20))</formula>
    </cfRule>
    <cfRule type="expression" dxfId="2854" priority="435">
      <formula>AND(Week1!P20&gt;P20,P20&gt;=0)</formula>
    </cfRule>
  </conditionalFormatting>
  <conditionalFormatting sqref="S20">
    <cfRule type="cellIs" operator="equal" dxfId="2856" priority="436">
      <formula>"X"</formula>
    </cfRule>
  </conditionalFormatting>
  <conditionalFormatting sqref="R20">
    <cfRule type="cellIs" operator="equal" dxfId="2857" priority="437">
      <formula>"X"</formula>
    </cfRule>
  </conditionalFormatting>
  <conditionalFormatting sqref="R20">
    <cfRule type="expression" dxfId="2858" priority="438">
      <formula>=AND(NOT(ISBLANK(R20)),R20&gt;Week1!R20)</formula>
    </cfRule>
    <cfRule type="expression" dxfId="2861" priority="439">
      <formula>AND(Week1!R20&gt;0, ISBLANK(R20))</formula>
    </cfRule>
    <cfRule type="expression" dxfId="2860" priority="440">
      <formula>AND(Week1!R20&gt;R20,R20&gt;=0)</formula>
    </cfRule>
  </conditionalFormatting>
  <conditionalFormatting sqref="U20">
    <cfRule type="cellIs" operator="equal" dxfId="2862" priority="441">
      <formula>"X"</formula>
    </cfRule>
  </conditionalFormatting>
  <conditionalFormatting sqref="T20">
    <cfRule type="cellIs" operator="equal" dxfId="2863" priority="442">
      <formula>"X"</formula>
    </cfRule>
  </conditionalFormatting>
  <conditionalFormatting sqref="T20">
    <cfRule type="expression" dxfId="2864" priority="443">
      <formula>=AND(NOT(ISBLANK(T20)),T20&gt;Week1!T20)</formula>
    </cfRule>
    <cfRule type="expression" dxfId="2867" priority="444">
      <formula>AND(Week1!T20&gt;0, ISBLANK(T20))</formula>
    </cfRule>
    <cfRule type="expression" dxfId="2866" priority="445">
      <formula>AND(Week1!T20&gt;T20,T20&gt;=0)</formula>
    </cfRule>
  </conditionalFormatting>
  <conditionalFormatting sqref="W20">
    <cfRule type="cellIs" operator="equal" dxfId="2868" priority="446">
      <formula>"X"</formula>
    </cfRule>
  </conditionalFormatting>
  <conditionalFormatting sqref="V20">
    <cfRule type="cellIs" operator="equal" dxfId="2869" priority="447">
      <formula>"X"</formula>
    </cfRule>
  </conditionalFormatting>
  <conditionalFormatting sqref="V20">
    <cfRule type="expression" dxfId="2870" priority="448">
      <formula>=AND(NOT(ISBLANK(V20)),V20&gt;Week1!V20)</formula>
    </cfRule>
    <cfRule type="expression" dxfId="2873" priority="449">
      <formula>AND(Week1!V20&gt;0, ISBLANK(V20))</formula>
    </cfRule>
    <cfRule type="expression" dxfId="2872" priority="450">
      <formula>AND(Week1!V20&gt;V20,V20&gt;=0)</formula>
    </cfRule>
  </conditionalFormatting>
  <conditionalFormatting sqref="Y20">
    <cfRule type="cellIs" operator="equal" dxfId="2874" priority="451">
      <formula>"X"</formula>
    </cfRule>
  </conditionalFormatting>
  <conditionalFormatting sqref="X20">
    <cfRule type="cellIs" operator="equal" dxfId="2875" priority="452">
      <formula>"X"</formula>
    </cfRule>
  </conditionalFormatting>
  <conditionalFormatting sqref="X20">
    <cfRule type="expression" dxfId="2876" priority="453">
      <formula>=AND(NOT(ISBLANK(X20)),X20&gt;Week1!X20)</formula>
    </cfRule>
    <cfRule type="expression" dxfId="2879" priority="454">
      <formula>AND(Week1!X20&gt;0, ISBLANK(X20))</formula>
    </cfRule>
    <cfRule type="expression" dxfId="2878" priority="455">
      <formula>AND(Week1!X20&gt;X20,X20&gt;=0)</formula>
    </cfRule>
  </conditionalFormatting>
  <conditionalFormatting sqref="AA20">
    <cfRule type="cellIs" operator="equal" dxfId="2880" priority="456">
      <formula>"X"</formula>
    </cfRule>
  </conditionalFormatting>
  <conditionalFormatting sqref="Z20">
    <cfRule type="cellIs" operator="equal" dxfId="2881" priority="457">
      <formula>"X"</formula>
    </cfRule>
  </conditionalFormatting>
  <conditionalFormatting sqref="Z20">
    <cfRule type="expression" dxfId="2882" priority="458">
      <formula>=AND(NOT(ISBLANK(Z20)),Z20&gt;Week1!Z20)</formula>
    </cfRule>
    <cfRule type="expression" dxfId="2885" priority="459">
      <formula>AND(Week1!Z20&gt;0, ISBLANK(Z20))</formula>
    </cfRule>
    <cfRule type="expression" dxfId="2884" priority="460">
      <formula>AND(Week1!Z20&gt;Z20,Z20&gt;=0)</formula>
    </cfRule>
  </conditionalFormatting>
  <conditionalFormatting sqref="AC20">
    <cfRule type="cellIs" operator="equal" dxfId="2886" priority="461">
      <formula>"X"</formula>
    </cfRule>
  </conditionalFormatting>
  <conditionalFormatting sqref="AB20">
    <cfRule type="cellIs" operator="equal" dxfId="2887" priority="462">
      <formula>"X"</formula>
    </cfRule>
  </conditionalFormatting>
  <conditionalFormatting sqref="AB20">
    <cfRule type="expression" dxfId="2888" priority="463">
      <formula>=AND(NOT(ISBLANK(AB20)),AB20&gt;Week1!AB20)</formula>
    </cfRule>
    <cfRule type="expression" dxfId="2891" priority="464">
      <formula>AND(Week1!AB20&gt;0, ISBLANK(AB20))</formula>
    </cfRule>
    <cfRule type="expression" dxfId="2890" priority="465">
      <formula>AND(Week1!AB20&gt;AB20,AB20&gt;=0)</formula>
    </cfRule>
  </conditionalFormatting>
  <conditionalFormatting sqref="AE20">
    <cfRule type="cellIs" operator="equal" dxfId="2892" priority="466">
      <formula>"X"</formula>
    </cfRule>
  </conditionalFormatting>
  <conditionalFormatting sqref="AD20">
    <cfRule type="cellIs" operator="equal" dxfId="2893" priority="467">
      <formula>"X"</formula>
    </cfRule>
  </conditionalFormatting>
  <conditionalFormatting sqref="AD20">
    <cfRule type="expression" dxfId="2894" priority="468">
      <formula>=AND(NOT(ISBLANK(AD20)),AD20&gt;Week1!AD20)</formula>
    </cfRule>
    <cfRule type="expression" dxfId="2897" priority="469">
      <formula>AND(Week1!AD20&gt;0, ISBLANK(AD20))</formula>
    </cfRule>
    <cfRule type="expression" dxfId="2896" priority="470">
      <formula>AND(Week1!AD20&gt;AD20,AD20&gt;=0)</formula>
    </cfRule>
  </conditionalFormatting>
  <conditionalFormatting sqref="AG20">
    <cfRule type="cellIs" operator="equal" dxfId="2898" priority="471">
      <formula>"X"</formula>
    </cfRule>
  </conditionalFormatting>
  <conditionalFormatting sqref="AF20">
    <cfRule type="cellIs" operator="equal" dxfId="2899" priority="472">
      <formula>"X"</formula>
    </cfRule>
  </conditionalFormatting>
  <conditionalFormatting sqref="AF20">
    <cfRule type="expression" dxfId="2900" priority="473">
      <formula>=AND(NOT(ISBLANK(AF20)),AF20&gt;Week1!AF20)</formula>
    </cfRule>
    <cfRule type="expression" dxfId="2903" priority="474">
      <formula>AND(Week1!AF20&gt;0, ISBLANK(AF20))</formula>
    </cfRule>
    <cfRule type="expression" dxfId="2902" priority="475">
      <formula>AND(Week1!AF20&gt;AF20,AF20&gt;=0)</formula>
    </cfRule>
  </conditionalFormatting>
  <conditionalFormatting sqref="AI20">
    <cfRule type="cellIs" operator="equal" dxfId="2904" priority="476">
      <formula>"X"</formula>
    </cfRule>
  </conditionalFormatting>
  <conditionalFormatting sqref="AH20">
    <cfRule type="cellIs" operator="equal" dxfId="2905" priority="477">
      <formula>"X"</formula>
    </cfRule>
  </conditionalFormatting>
  <conditionalFormatting sqref="AH20">
    <cfRule type="expression" dxfId="2906" priority="478">
      <formula>=AND(NOT(ISBLANK(AH20)),AH20&gt;Week1!AH20)</formula>
    </cfRule>
    <cfRule type="expression" dxfId="2909" priority="479">
      <formula>AND(Week1!AH20&gt;0, ISBLANK(AH20))</formula>
    </cfRule>
    <cfRule type="expression" dxfId="2908" priority="480">
      <formula>AND(Week1!AH20&gt;AH20,AH20&gt;=0)</formula>
    </cfRule>
  </conditionalFormatting>
  <conditionalFormatting sqref="AK20">
    <cfRule type="cellIs" operator="equal" dxfId="2910" priority="481">
      <formula>"X"</formula>
    </cfRule>
  </conditionalFormatting>
  <conditionalFormatting sqref="AJ20">
    <cfRule type="cellIs" operator="equal" dxfId="2911" priority="482">
      <formula>"X"</formula>
    </cfRule>
  </conditionalFormatting>
  <conditionalFormatting sqref="AJ20">
    <cfRule type="expression" dxfId="2912" priority="483">
      <formula>=AND(NOT(ISBLANK(AJ20)),AJ20&gt;Week1!AJ20)</formula>
    </cfRule>
    <cfRule type="expression" dxfId="2915" priority="484">
      <formula>AND(Week1!AJ20&gt;0, ISBLANK(AJ20))</formula>
    </cfRule>
    <cfRule type="expression" dxfId="2914" priority="485">
      <formula>AND(Week1!AJ20&gt;AJ20,AJ20&gt;=0)</formula>
    </cfRule>
  </conditionalFormatting>
  <conditionalFormatting sqref="AM20">
    <cfRule type="cellIs" operator="equal" dxfId="2916" priority="486">
      <formula>"X"</formula>
    </cfRule>
  </conditionalFormatting>
  <conditionalFormatting sqref="AL20">
    <cfRule type="cellIs" operator="equal" dxfId="2917" priority="487">
      <formula>"X"</formula>
    </cfRule>
  </conditionalFormatting>
  <conditionalFormatting sqref="AL20">
    <cfRule type="expression" dxfId="2918" priority="488">
      <formula>=AND(NOT(ISBLANK(AL20)),AL20&gt;Week1!AL20)</formula>
    </cfRule>
    <cfRule type="expression" dxfId="2921" priority="489">
      <formula>AND(Week1!AL20&gt;0, ISBLANK(AL20))</formula>
    </cfRule>
    <cfRule type="expression" dxfId="2920" priority="490">
      <formula>AND(Week1!AL20&gt;AL20,AL20&gt;=0)</formula>
    </cfRule>
  </conditionalFormatting>
  <conditionalFormatting sqref="AO20">
    <cfRule type="cellIs" operator="equal" dxfId="2922" priority="491">
      <formula>"X"</formula>
    </cfRule>
  </conditionalFormatting>
  <conditionalFormatting sqref="AN20">
    <cfRule type="cellIs" operator="equal" dxfId="2923" priority="492">
      <formula>"X"</formula>
    </cfRule>
  </conditionalFormatting>
  <conditionalFormatting sqref="AN20">
    <cfRule type="expression" dxfId="2924" priority="493">
      <formula>=AND(NOT(ISBLANK(AN20)),AN20&gt;Week1!AN20)</formula>
    </cfRule>
    <cfRule type="expression" dxfId="2927" priority="494">
      <formula>AND(Week1!AN20&gt;0, ISBLANK(AN20))</formula>
    </cfRule>
    <cfRule type="expression" dxfId="2926" priority="495">
      <formula>AND(Week1!AN20&gt;AN20,AN20&gt;=0)</formula>
    </cfRule>
  </conditionalFormatting>
  <conditionalFormatting sqref="AQ20">
    <cfRule type="cellIs" operator="equal" dxfId="2928" priority="496">
      <formula>"X"</formula>
    </cfRule>
  </conditionalFormatting>
  <conditionalFormatting sqref="AP20">
    <cfRule type="cellIs" operator="equal" dxfId="2929" priority="497">
      <formula>"X"</formula>
    </cfRule>
  </conditionalFormatting>
  <conditionalFormatting sqref="AP20">
    <cfRule type="expression" dxfId="2930" priority="498">
      <formula>=AND(NOT(ISBLANK(AP20)),AP20&gt;Week1!AP20)</formula>
    </cfRule>
    <cfRule type="expression" dxfId="2933" priority="499">
      <formula>AND(Week1!AP20&gt;0, ISBLANK(AP20))</formula>
    </cfRule>
    <cfRule type="expression" dxfId="2932" priority="500">
      <formula>AND(Week1!AP20&gt;AP20,AP20&gt;=0)</formula>
    </cfRule>
  </conditionalFormatting>
  <conditionalFormatting sqref="AS20">
    <cfRule type="cellIs" operator="equal" dxfId="2934" priority="501">
      <formula>"X"</formula>
    </cfRule>
  </conditionalFormatting>
  <conditionalFormatting sqref="AR20">
    <cfRule type="cellIs" operator="equal" dxfId="2935" priority="502">
      <formula>"X"</formula>
    </cfRule>
  </conditionalFormatting>
  <conditionalFormatting sqref="AR20">
    <cfRule type="expression" dxfId="2936" priority="503">
      <formula>=AND(NOT(ISBLANK(AR20)),AR20&gt;Week1!AR20)</formula>
    </cfRule>
    <cfRule type="expression" dxfId="2939" priority="504">
      <formula>AND(Week1!AR20&gt;0, ISBLANK(AR20))</formula>
    </cfRule>
    <cfRule type="expression" dxfId="2938" priority="505">
      <formula>AND(Week1!AR20&gt;AR20,AR20&gt;=0)</formula>
    </cfRule>
  </conditionalFormatting>
  <conditionalFormatting sqref="AU20">
    <cfRule type="cellIs" operator="equal" dxfId="2940" priority="506">
      <formula>"X"</formula>
    </cfRule>
  </conditionalFormatting>
  <conditionalFormatting sqref="AT20">
    <cfRule type="cellIs" operator="equal" dxfId="2941" priority="507">
      <formula>"X"</formula>
    </cfRule>
  </conditionalFormatting>
  <conditionalFormatting sqref="AT20">
    <cfRule type="expression" dxfId="2942" priority="508">
      <formula>=AND(NOT(ISBLANK(AT20)),AT20&gt;Week1!AT20)</formula>
    </cfRule>
    <cfRule type="expression" dxfId="2945" priority="509">
      <formula>AND(Week1!AT20&gt;0, ISBLANK(AT20))</formula>
    </cfRule>
    <cfRule type="expression" dxfId="2944" priority="510">
      <formula>AND(Week1!AT20&gt;AT20,AT20&gt;=0)</formula>
    </cfRule>
  </conditionalFormatting>
  <conditionalFormatting sqref="AW20">
    <cfRule type="cellIs" operator="equal" dxfId="2946" priority="511">
      <formula>"X"</formula>
    </cfRule>
  </conditionalFormatting>
  <conditionalFormatting sqref="AV20">
    <cfRule type="cellIs" operator="equal" dxfId="2947" priority="512">
      <formula>"X"</formula>
    </cfRule>
  </conditionalFormatting>
  <conditionalFormatting sqref="AV20">
    <cfRule type="expression" dxfId="2948" priority="513">
      <formula>=AND(NOT(ISBLANK(AV20)),AV20&gt;Week1!AV20)</formula>
    </cfRule>
    <cfRule type="expression" dxfId="2951" priority="514">
      <formula>AND(Week1!AV20&gt;0, ISBLANK(AV20))</formula>
    </cfRule>
    <cfRule type="expression" dxfId="2950" priority="515">
      <formula>AND(Week1!AV20&gt;AV20,AV20&gt;=0)</formula>
    </cfRule>
  </conditionalFormatting>
  <conditionalFormatting sqref="AY20">
    <cfRule type="cellIs" operator="equal" dxfId="2952" priority="516">
      <formula>"X"</formula>
    </cfRule>
  </conditionalFormatting>
  <conditionalFormatting sqref="AX20">
    <cfRule type="cellIs" operator="equal" dxfId="2953" priority="517">
      <formula>"X"</formula>
    </cfRule>
  </conditionalFormatting>
  <conditionalFormatting sqref="AX20">
    <cfRule type="expression" dxfId="2954" priority="518">
      <formula>=AND(NOT(ISBLANK(AX20)),AX20&gt;Week1!AX20)</formula>
    </cfRule>
    <cfRule type="expression" dxfId="2957" priority="519">
      <formula>AND(Week1!AX20&gt;0, ISBLANK(AX20))</formula>
    </cfRule>
    <cfRule type="expression" dxfId="2956" priority="520">
      <formula>AND(Week1!AX20&gt;AX20,AX20&gt;=0)</formula>
    </cfRule>
  </conditionalFormatting>
  <conditionalFormatting sqref="BA20">
    <cfRule type="cellIs" operator="equal" dxfId="2958" priority="521">
      <formula>"X"</formula>
    </cfRule>
  </conditionalFormatting>
  <conditionalFormatting sqref="AZ20">
    <cfRule type="cellIs" operator="equal" dxfId="2959" priority="522">
      <formula>"X"</formula>
    </cfRule>
  </conditionalFormatting>
  <conditionalFormatting sqref="AZ20">
    <cfRule type="expression" dxfId="2960" priority="523">
      <formula>=AND(NOT(ISBLANK(AZ20)),AZ20&gt;Week1!AZ20)</formula>
    </cfRule>
    <cfRule type="expression" dxfId="2963" priority="524">
      <formula>AND(Week1!AZ20&gt;0, ISBLANK(AZ20))</formula>
    </cfRule>
    <cfRule type="expression" dxfId="2962" priority="525">
      <formula>AND(Week1!AZ20&gt;AZ20,AZ20&gt;=0)</formula>
    </cfRule>
  </conditionalFormatting>
  <conditionalFormatting sqref="BC20">
    <cfRule type="cellIs" operator="equal" dxfId="2964" priority="526">
      <formula>"X"</formula>
    </cfRule>
  </conditionalFormatting>
  <conditionalFormatting sqref="BB20">
    <cfRule type="cellIs" operator="equal" dxfId="2965" priority="527">
      <formula>"X"</formula>
    </cfRule>
  </conditionalFormatting>
  <conditionalFormatting sqref="BB20">
    <cfRule type="expression" dxfId="2966" priority="528">
      <formula>=AND(NOT(ISBLANK(BB20)),BB20&gt;Week1!BB20)</formula>
    </cfRule>
    <cfRule type="expression" dxfId="2969" priority="529">
      <formula>AND(Week1!BB20&gt;0, ISBLANK(BB20))</formula>
    </cfRule>
    <cfRule type="expression" dxfId="2968" priority="530">
      <formula>AND(Week1!BB20&gt;BB20,BB20&gt;=0)</formula>
    </cfRule>
  </conditionalFormatting>
  <conditionalFormatting sqref="BE20">
    <cfRule type="cellIs" operator="equal" dxfId="2970" priority="531">
      <formula>"X"</formula>
    </cfRule>
  </conditionalFormatting>
  <conditionalFormatting sqref="BD20">
    <cfRule type="cellIs" operator="equal" dxfId="2971" priority="532">
      <formula>"X"</formula>
    </cfRule>
  </conditionalFormatting>
  <conditionalFormatting sqref="BD20">
    <cfRule type="expression" dxfId="2972" priority="533">
      <formula>=AND(NOT(ISBLANK(BD20)),BD20&gt;Week1!BD20)</formula>
    </cfRule>
    <cfRule type="expression" dxfId="2975" priority="534">
      <formula>AND(Week1!BD20&gt;0, ISBLANK(BD20))</formula>
    </cfRule>
    <cfRule type="expression" dxfId="2974" priority="535">
      <formula>AND(Week1!BD20&gt;BD20,BD20&gt;=0)</formula>
    </cfRule>
  </conditionalFormatting>
  <conditionalFormatting sqref="BG20">
    <cfRule type="cellIs" operator="equal" dxfId="2976" priority="536">
      <formula>"X"</formula>
    </cfRule>
  </conditionalFormatting>
  <conditionalFormatting sqref="BF20">
    <cfRule type="cellIs" operator="equal" dxfId="2977" priority="537">
      <formula>"X"</formula>
    </cfRule>
  </conditionalFormatting>
  <conditionalFormatting sqref="BF20">
    <cfRule type="expression" dxfId="2978" priority="538">
      <formula>=AND(NOT(ISBLANK(BF20)),BF20&gt;Week1!BF20)</formula>
    </cfRule>
    <cfRule type="expression" dxfId="2981" priority="539">
      <formula>AND(Week1!BF20&gt;0, ISBLANK(BF20))</formula>
    </cfRule>
    <cfRule type="expression" dxfId="2980" priority="540">
      <formula>AND(Week1!BF20&gt;BF20,BF20&gt;=0)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workers</vt:lpstr>
      <vt:lpstr>activities</vt:lpstr>
      <vt:lpstr>Processes</vt:lpstr>
      <vt:lpstr>activityProcessRelation</vt:lpstr>
      <vt:lpstr>LBS-level1</vt:lpstr>
      <vt:lpstr>LBS-level2</vt:lpstr>
      <vt:lpstr>columns</vt:lpstr>
      <vt:lpstr>TempQuantities</vt:lpstr>
      <vt:lpstr>TemplocationMatrix</vt:lpstr>
      <vt:lpstr>InputQuantities</vt:lpstr>
      <vt:lpstr>locationMatrix</vt:lpstr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2018-07-13T21:29:57Z</dcterms:created>
  <dc:creator>Arif</dc:creator>
  <cp:lastModifiedBy>Marengo Elisa</cp:lastModifiedBy>
  <dcterms:modified xsi:type="dcterms:W3CDTF">2020-10-26T18:00:45Z</dcterms:modified>
</cp:coreProperties>
</file>