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prissel/Desktop/LMO code/"/>
    </mc:Choice>
  </mc:AlternateContent>
  <xr:revisionPtr revIDLastSave="0" documentId="13_ncr:1_{8DF71340-762C-D743-BBC1-E35620F2CC53}" xr6:coauthVersionLast="47" xr6:coauthVersionMax="47" xr10:uidLastSave="{00000000-0000-0000-0000-000000000000}"/>
  <bookViews>
    <workbookView xWindow="11260" yWindow="500" windowWidth="24040" windowHeight="17380" tabRatio="500" firstSheet="1" activeTab="9" xr2:uid="{00000000-000D-0000-FFFF-FFFF00000000}"/>
  </bookViews>
  <sheets>
    <sheet name="TWM 1GPa" sheetId="2" r:id="rId1"/>
    <sheet name="TWM 2 GPa" sheetId="3" r:id="rId2"/>
    <sheet name="TWM 4 GPa" sheetId="4" r:id="rId3"/>
    <sheet name="LPUM 1 GPa" sheetId="6" r:id="rId4"/>
    <sheet name="LPUM 2 GPa" sheetId="7" r:id="rId5"/>
    <sheet name="LPUM 4 GPa" sheetId="8" r:id="rId6"/>
    <sheet name="Lin Dry" sheetId="11" r:id="rId7"/>
    <sheet name="Lin 3150 ppm" sheetId="13" r:id="rId8"/>
    <sheet name="LPUM frax" sheetId="9" r:id="rId9"/>
    <sheet name="Charlier-LPUM" sheetId="25" r:id="rId10"/>
    <sheet name="Schmit-Kraettli" sheetId="26" r:id="rId11"/>
    <sheet name="TWM frax" sheetId="10" r:id="rId12"/>
    <sheet name="Snyder" sheetId="14" r:id="rId13"/>
    <sheet name="Elkins-Tanton" sheetId="16" r:id="rId14"/>
    <sheet name="Lin 1575 ppm" sheetId="12" r:id="rId1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6" l="1"/>
  <c r="F12" i="26"/>
  <c r="E12" i="26"/>
  <c r="D12" i="26"/>
  <c r="F11" i="26"/>
  <c r="E11" i="26"/>
  <c r="D11" i="26"/>
  <c r="F10" i="26"/>
  <c r="E10" i="26"/>
  <c r="D10" i="26"/>
  <c r="B10" i="26"/>
  <c r="F9" i="26"/>
  <c r="E9" i="26"/>
  <c r="D9" i="26"/>
  <c r="B9" i="26"/>
  <c r="F8" i="26"/>
  <c r="E8" i="26"/>
  <c r="D8" i="26"/>
  <c r="B8" i="26"/>
  <c r="F7" i="26"/>
  <c r="D7" i="26"/>
  <c r="B7" i="26"/>
  <c r="F6" i="26"/>
  <c r="C6" i="26"/>
  <c r="B6" i="26"/>
  <c r="F5" i="26"/>
  <c r="C5" i="26"/>
  <c r="B5" i="26"/>
  <c r="C4" i="26"/>
  <c r="B4" i="26"/>
  <c r="C3" i="8"/>
  <c r="B3" i="8"/>
  <c r="C8" i="7"/>
  <c r="B8" i="7"/>
  <c r="C7" i="7"/>
  <c r="B7" i="7"/>
  <c r="B6" i="7"/>
  <c r="B5" i="7"/>
  <c r="B4" i="7"/>
  <c r="B3" i="7"/>
  <c r="C9" i="6"/>
  <c r="B9" i="6"/>
  <c r="C8" i="6"/>
  <c r="B8" i="6"/>
  <c r="B7" i="6"/>
  <c r="B6" i="6"/>
  <c r="B5" i="6"/>
  <c r="B4" i="6"/>
  <c r="B3" i="6"/>
  <c r="F5" i="2"/>
  <c r="B3" i="2"/>
  <c r="I5" i="4"/>
  <c r="C5" i="4"/>
  <c r="B5" i="4"/>
  <c r="I4" i="4"/>
  <c r="C4" i="4"/>
  <c r="B4" i="4"/>
  <c r="B3" i="4"/>
  <c r="F7" i="3"/>
  <c r="C7" i="3"/>
  <c r="B7" i="3"/>
  <c r="C6" i="3"/>
  <c r="B6" i="3"/>
  <c r="B5" i="3"/>
  <c r="B4" i="3"/>
  <c r="B3" i="3"/>
  <c r="B7" i="2"/>
  <c r="C7" i="2"/>
  <c r="F7" i="2"/>
  <c r="B6" i="2"/>
  <c r="F6" i="2"/>
  <c r="B5" i="2"/>
  <c r="B4" i="2"/>
</calcChain>
</file>

<file path=xl/sharedStrings.xml><?xml version="1.0" encoding="utf-8"?>
<sst xmlns="http://schemas.openxmlformats.org/spreadsheetml/2006/main" count="1595" uniqueCount="269">
  <si>
    <t>PCS</t>
  </si>
  <si>
    <t>Olivine</t>
  </si>
  <si>
    <t>OPX</t>
  </si>
  <si>
    <t>CPX</t>
  </si>
  <si>
    <t>Plag</t>
  </si>
  <si>
    <t>Spinel</t>
  </si>
  <si>
    <t>Quartz</t>
  </si>
  <si>
    <t>Ilmenite</t>
  </si>
  <si>
    <t>Garnet</t>
  </si>
  <si>
    <t>Pig</t>
  </si>
  <si>
    <t>Ap</t>
  </si>
  <si>
    <t>44.3,.42,8.49,.71,12.2,.18,26.2,6.22,.33,.02</t>
  </si>
  <si>
    <t>40.8,.01,.12,.32,7.59,.09,50.8,.21,.01,0</t>
  </si>
  <si>
    <t>46.2,.55,11.3,.73,11.5,.18,20,8.13,.42,.02</t>
  </si>
  <si>
    <t>41.3,.01,.14,.38,9.3,.11,48.7,.22,0,0</t>
  </si>
  <si>
    <t>47.7,.63,12.6,.52,10.6,.18,16.5,9.49,.47,.03</t>
  </si>
  <si>
    <t>40.8,.01,.14,.36,9.89,.13,49.1,.22,0,0</t>
  </si>
  <si>
    <t>.39,.3,26.3,42.8,12.6,.28,16,.15,0,0</t>
  </si>
  <si>
    <t>40.6,.01,.15,.32,10.6,.13,48.7,.22,0,0</t>
  </si>
  <si>
    <t>.24,.4,26.8,41.2,13.1,.27,16.3,.15,0,0</t>
  </si>
  <si>
    <t>47.4,.89,15.8,.14,9.42,.17,11,13,.62,.04</t>
  </si>
  <si>
    <t>41.1,.01,.13,.34,9.42,.12,49.9,.21,0,0</t>
  </si>
  <si>
    <t>.58,.36,34.1,33.1,14.0,.24,15.7,.24,0,0</t>
  </si>
  <si>
    <t>54.1,.12,4.74,1,8.41,.17,29.6,2.49,.01,0</t>
  </si>
  <si>
    <t>0,0,0,0,0,0,0,0,0,0</t>
  </si>
  <si>
    <t>48.4,.72,14,.32,9.58,.16,13.6,10.6,.47,.03</t>
  </si>
  <si>
    <t>44,.32,6.9,.61,10.9,.16,32.3,4.83,.2,.01</t>
  </si>
  <si>
    <t>41.9,.01,.16,.25,5.89,.07,52.2,.18,0,0</t>
  </si>
  <si>
    <t>44.9,.43,9.13,.71,11.6,.18,25.2,6.37,.26,.02</t>
  </si>
  <si>
    <t>41.6,.01,.17,.32,8.03,.1,50.9,.19,0,0</t>
  </si>
  <si>
    <t>45.1,.52,10.5,.73,11.4,.17,20.6,7.81,.32,.03</t>
  </si>
  <si>
    <t>40.3,.01,.17,.36,9.23,.11,49,.19,0,0</t>
  </si>
  <si>
    <t>45.6,.6,11.7,.64,11.3,.18,18.3,9.04,.35,.02</t>
  </si>
  <si>
    <t>40.6,0,.16,.37,10.1,.11,49.1,.19,0,0</t>
  </si>
  <si>
    <t>53,.06,5.72,1.84,6.33,.12,31.2,1.35,.01,0</t>
  </si>
  <si>
    <t>43.1,.87,13.4,.22,11.4,.17,14.7,12.6,.5,.04</t>
  </si>
  <si>
    <t>40.2,.01,.16,.26,10.1,.11,49.4,.22,0,0</t>
  </si>
  <si>
    <t>51.7,.1,7.49,1.86,8.49,.14,28.6,1.99,.03,0</t>
  </si>
  <si>
    <t>44.1,.4,9.51,.65,11.2,.16,26.3,5.88,.16,.01</t>
  </si>
  <si>
    <t>41.4,0,.32,.24,7.56,.08,50.9,.17,.01,0</t>
  </si>
  <si>
    <t>44.3,.52,7.97,.32,13.6,.19,23.7,7.88,.22,.02</t>
  </si>
  <si>
    <t>41.3,.01,.27,.21,8.83,.1,49.9,.19,0,0</t>
  </si>
  <si>
    <t>55.6,.03,4.86,.57,5.5,.09,32.5,1.48,.04,0</t>
  </si>
  <si>
    <t>43.8,.17,21.9,1.93,5.9,.14,24,3.07,0,0</t>
  </si>
  <si>
    <t>42.8,.76,6.56,.23,14.9,.19,21.4,10.1,.3,.03</t>
  </si>
  <si>
    <t>40.7,0,.22,.13,11,.12,48.2,.25,.01,0</t>
  </si>
  <si>
    <t>55.4,.03,4.04,.39,6.63,.1,31.4,2.2,.07,0</t>
  </si>
  <si>
    <t>43,.25,21.8,1.62,6.99,.17,22.4,4.37,0,0</t>
  </si>
  <si>
    <t>47.6,.2,5.2,.5,8.7,.13,33.7,3.97,.23,.01</t>
  </si>
  <si>
    <t>41.9,.01,.06,.19,4.23,.05,53.6,.13,0,0</t>
  </si>
  <si>
    <t>48,.25,7.03,.6,10.4,.16,27.9,4.94,.31,.02</t>
  </si>
  <si>
    <t>41.6,.01,.08,.25,5.7,.08,52.8,.14,0,0</t>
  </si>
  <si>
    <t>48.6,.3,7.66,.61,10,.16,23.3,6.18,.3,.02</t>
  </si>
  <si>
    <t>39.7,.01,.11,.29,6.66,.09,51.8,.14,0,0</t>
  </si>
  <si>
    <t>51.2,.33,8.21,.61,9.31,.15,22.2,6.49,.36,.03</t>
  </si>
  <si>
    <t>41.2,.01,.06,.34,8.14,.1,50.8,.16,0,0</t>
  </si>
  <si>
    <t>51.2,.39,9.31,.59,9.27,.17,19.4,7.65,.45,.03</t>
  </si>
  <si>
    <t>50.7,.51,11.8,.48,8.68,.16,16.2,9.72,.42,.04</t>
  </si>
  <si>
    <t>40.5,.01,.07,.3,8.35,.11,50.5,.17,0,0</t>
  </si>
  <si>
    <t>55.5,.05,2,1.21,6.04,.12,33.3,1.2,0,0</t>
  </si>
  <si>
    <t>49.2,.69,15.1,.24,7.34,.13,11.9,12.9,.74,.05</t>
  </si>
  <si>
    <t>41.5,0,.07,.25,7.1,.08,51.8,.15,0,0</t>
  </si>
  <si>
    <t>55.1,.1,3.3,1.25,7.43,.15,31.1,2.21,.01,0</t>
  </si>
  <si>
    <t>44.5,.28,7.45,.59,10.2,.16,27.9,5.35,.16,.03</t>
  </si>
  <si>
    <t>39,.01,.21,.21,6.55,.08,51.7,.13,0,0</t>
  </si>
  <si>
    <t>54,.01,2.69,.45,4.03,.07,34.9,.9,.02,0</t>
  </si>
  <si>
    <t>44.4,.36,7.47,.4,11.8,.19,25.7,7,.22,.05</t>
  </si>
  <si>
    <t>40.3,.01,.22,.16,7.66,.09,50.7,.17,0,0</t>
  </si>
  <si>
    <t>54.7,.02,3.91,.46,4.84,.08,33.3,1.38,.04,0</t>
  </si>
  <si>
    <t>43,.15,21.4,1.86,5.52,.14,24.2,3.35,0,0</t>
  </si>
  <si>
    <t>46.8,.2,5.4,.52,9.12,.14,33.6,3.81,.14,.01</t>
  </si>
  <si>
    <t>42,0,.1,.2,4.88,.06,52.8,.12,0,0</t>
  </si>
  <si>
    <t>47.5,.21,6.03,.54,9.24,.15,31.8,4.19,.18,.02</t>
  </si>
  <si>
    <t>40.8,.01,.1,.22,5.47,.07,53,.13,0,0</t>
  </si>
  <si>
    <t>49.1,.28,6.65,.59,9.76,.16,27.1,5.35,.22,.02</t>
  </si>
  <si>
    <t>41.5,.01,.1,.27,6.68,.08,51.9,.13,0,0</t>
  </si>
  <si>
    <t>49.8,.3,8.03,.61,9.44,.16,23.6,6.01,.28,.03</t>
  </si>
  <si>
    <t>41.2,0,.09,.29,7.23,.09,51.6,.13,0,0</t>
  </si>
  <si>
    <t>46.6,.44,10.2,.51,10.1,.17,21.1,8.14,.32,.04</t>
  </si>
  <si>
    <t>40,0,.15,.27,7.88,.1,50.8,.16,0,0</t>
  </si>
  <si>
    <t>55.5,.02,2.31,.89,5.42,.1,33.9,.92,0,0</t>
  </si>
  <si>
    <t>46.1,.72,12.6,.32,7.75,.15,17,13.8,.21,.01</t>
  </si>
  <si>
    <t>40.1,.01,.1,.22,7.3,.09,51.3,.17,0,0</t>
  </si>
  <si>
    <t>53.6,.05,3.8,1.05,6.92,.13,31.6,1.61,.02,0</t>
  </si>
  <si>
    <t>45.49,.52,4.5,0,10.5,0,35.74,3.23,0,0</t>
  </si>
  <si>
    <t>48.4,.4,5,.3,12,0,29.9,3.83,.13,.04</t>
  </si>
  <si>
    <t>44.4,.31,6.14,.61,10.9,.15,32.7,4.6,.09,.009</t>
  </si>
  <si>
    <t>46.1,.17,3.93,.5,7.62,.13,38.3,3.18,.05,.003</t>
  </si>
  <si>
    <t>45.9,.15,4.15,.5,8.15,.12,38.4,2.95,.1,.01</t>
  </si>
  <si>
    <t>44.3,.31,6.45,.61,10.6,.15,32.8,4.69,.24,.01</t>
  </si>
  <si>
    <t>48.37,1.06,8.86,0,13.67,0,21.6,6.39,0,0</t>
  </si>
  <si>
    <t>40.8,.01,.08,0,8.46,0,50.50,.14,0,0</t>
  </si>
  <si>
    <t>56.15,.12,2.62,0,7.24,0,32.78,1.08,0,0</t>
  </si>
  <si>
    <t>47.35,1.35,10.84,0,13.2,0,19.12,8.16,0,0</t>
  </si>
  <si>
    <t>38.28,.03,.08,0,13.52,0,47.75,.22,0,0</t>
  </si>
  <si>
    <t>54.23,.22,2.35,0,8.64,0,32.88,1.17,0,0</t>
  </si>
  <si>
    <t>48.16,1.45,12.49,0,13.22,0,15.85,9.09,0,0</t>
  </si>
  <si>
    <t>40.72,.03,.05,0,12.8,0,46.34,.25,0,0</t>
  </si>
  <si>
    <t>55.86,.23,2.9,0,8.03,0,31.51,1.47,0,0</t>
  </si>
  <si>
    <t>48.6,1.6,14.38,0,13.07,0,12.52,10.28,0,0</t>
  </si>
  <si>
    <t>39.62,.06,.5,0,15.69,0,43.79,0.5,0,0</t>
  </si>
  <si>
    <t>55.35,.38,4.08,0,10.06,0,29.06,1.78,0,0</t>
  </si>
  <si>
    <t>48.94,2.06,14.83,0,13.33,0,9.95,11.07,0,0</t>
  </si>
  <si>
    <t>39.91,0.04,0.06,0,16.08,0,43.89,.24,0,0</t>
  </si>
  <si>
    <t>53.57,.6,4.29,0,12.04,0,26.59,3.11,0,0</t>
  </si>
  <si>
    <t>47.95,2.3,14.84,0,12.45,0,8.98,11.41,0,0</t>
  </si>
  <si>
    <t>39.71,.07,.08,0,17.84,0,41.95,.27,0,0</t>
  </si>
  <si>
    <t>45.81,.06,33.58,0,.73,0,.52,19.13,0,0</t>
  </si>
  <si>
    <t>48.96,2.51,15.75,0,13.06,0,8.92,10.8,0,0</t>
  </si>
  <si>
    <t>38.71,.06,.19,0,19.38,0,41.33,.33,0,0</t>
  </si>
  <si>
    <t>53.22,.66,3.7,0,11.93,0,27.33,3.16,0,0</t>
  </si>
  <si>
    <t>45.53,.09,33.71,0,.72,0,.59,19.36,0,0</t>
  </si>
  <si>
    <t>49.31,3.33,15.10,0,13.07,0,8.35,10.84,0,0</t>
  </si>
  <si>
    <t>52.59,.97,5.1,0,13.47,0,24.59,3.28,0,0</t>
  </si>
  <si>
    <t>46.23,.1,33.44,0,.85,0,.57,18.81,0,0</t>
  </si>
  <si>
    <t>49.19,4.53,13.57,0,15.18,0,7.12,10.42,0,0</t>
  </si>
  <si>
    <t>53.65,.96,3.05,0,14.85,0,24.73,2.76,0,0</t>
  </si>
  <si>
    <t>46.32,.11,33.65,0,.77,0,.46,18.68,0,0</t>
  </si>
  <si>
    <t>49.89,6.58,11.11,0,17.7,0,4.47,10.56,0,0</t>
  </si>
  <si>
    <t>53.88,1.22,2.72,0,19.09,0,21.18,2.88,0,0</t>
  </si>
  <si>
    <t>46.82,.13,32.04,0,.92,0,.41,19.13,0,0</t>
  </si>
  <si>
    <t>.09,56.43,.34,0,44.24,0,.38,.32,0,0</t>
  </si>
  <si>
    <t>46.26,5.14,8.78,0,26.45,0,2.01,11.01,0,0</t>
  </si>
  <si>
    <t>50.68,1.89,3.59,0,22.79,0,15.91,5.2,0,0</t>
  </si>
  <si>
    <t>47.56,.19,31.15,0,1.63,0,.39,19.17,0,0</t>
  </si>
  <si>
    <t>99.04,.02,.22,0,.43,0,.04,.16,0,0</t>
  </si>
  <si>
    <t>.13,53.09,.11,0,46.8,0,.39,.43,0,0</t>
  </si>
  <si>
    <t>47.1,.4,4,.3,12,0,33.1,3,0,0</t>
  </si>
  <si>
    <t>45.9,.08,33.39,0,.89,0,.7,18.97,0,0</t>
  </si>
  <si>
    <t>52.24,.55,5.05,0,12.79,0,24.01,4.48,0,0</t>
  </si>
  <si>
    <t>40.97,0.013,0.133,0.211,5.602,0.078,52.56,0.128,0.005,0.002</t>
  </si>
  <si>
    <t>47.22,0.199,5.452,0.593,8.938,0.132,33.45,3.863,0.132,0.013</t>
  </si>
  <si>
    <t>47.95,0.223,6.115,0.635,9.354,0.138,31.08,4.323,0.149,0.015</t>
  </si>
  <si>
    <t>41.18,0.007,0.087,0.254,5.563,0.096,52.57,0.138,0.006,0.003</t>
  </si>
  <si>
    <t>41.53,0.015,0.057,0.248,6.537,0.136,51.91,0.143,0.011,0.003</t>
  </si>
  <si>
    <t>48.87,0.254,6.954,0.688,9.746,0.137,28.26,4.897,0.168,0.017</t>
  </si>
  <si>
    <t>51.54,0.325,8.849,0.757,9.244,0.141,22.64,6.246,0.217,0.022</t>
  </si>
  <si>
    <t>41.9,0.007,0.042,0.022,6.803,0.147,52.11,0.157,0.006,0.003</t>
  </si>
  <si>
    <t>54.87,0.056,3.234,0.846,7.752,0.217,32.30,0.95,0.014,0.00000000001</t>
  </si>
  <si>
    <t>50.47,0.414,10.73,0.727,9.749,0.115,19.43,8.017,0.286,0.029</t>
  </si>
  <si>
    <t>53.46,0.118,4.54,0.616,10.31,0.323,29.42,1.714,0.023,0.00000001</t>
  </si>
  <si>
    <t>47.45,0.51,12.59,0.933,11.75,0.02,16.231,10.061,0.37,0.046</t>
  </si>
  <si>
    <t>46.91,0.023,33.84,0.000000001,0.494,0.012,0.196,17.32,1.406,0.015</t>
  </si>
  <si>
    <t>49.05,0.551,7.386,0.399,11.01,0.287,17.119,13.454,0.098,0.00000001</t>
  </si>
  <si>
    <t>51.62,0.242,4.705,0.492,15.29,0.299,24.75,2.476,0.014,0.0000001</t>
  </si>
  <si>
    <t>36.73,0.03,0.075,0.021,28.57,0.357,33.93,0.249,0.005,0.0000001</t>
  </si>
  <si>
    <t>46.88,1.332,15.55,0.038,15.2,0.262,6.015,10.77,1.251,0.078</t>
  </si>
  <si>
    <t>50.47,0.444,4.932,0.201,18.43,0.413,16.34,7.452,0.335,0.0000001</t>
  </si>
  <si>
    <t>49.82,0.04,31.92,0.0000001,0.577,0.012,0.214,14.72,2.887,0.002</t>
  </si>
  <si>
    <t>46.18,2.506,11.21,0.023,22.76,0.364,4.289,10.04,1.643,0.000001</t>
  </si>
  <si>
    <t>53.60,0.099,28.75,0.004,0.968,0.014,0.219,12.63,3.901,0.026</t>
  </si>
  <si>
    <t>49.14,0.795,1.303,0.186,28.36,0.64,12.49,5.837,0.043,0.009</t>
  </si>
  <si>
    <t>32.08,0.111,0.041,0.005,51.70,0.760,13.39,0.438,0.019,0.007</t>
  </si>
  <si>
    <t>45.42,3.695,8.653,0.014,25.7,0.416,2.57,9.918,1.088,0.058</t>
  </si>
  <si>
    <t>53.69,0.098,28.76,0.003,1.058,0.019,0.105,12.21,4.015,0.035</t>
  </si>
  <si>
    <t>47.75,1.349,2.155,.27,30.76,.773,10.39,5.663,0.048,0.002</t>
  </si>
  <si>
    <t>96.52,0.345,1.527,0.002,0.568,0.004,0.008,0.222,0.694,0.004</t>
  </si>
  <si>
    <t>44.26,4.017,7.734,0.014,27.99,0.548,1.761,9.985,0.913,0.072</t>
  </si>
  <si>
    <t>0.21,52.149,0.194,0.304,44.19,0.604,1.289,0.176,0.008,0.004</t>
  </si>
  <si>
    <t>47.38,1.329,2.288,0.315,30.11,0.785,10.46,5.827,0.042,0.017</t>
  </si>
  <si>
    <t>0.17,52.51,0.142,0.1,46.053,0.628,0.555,0.214,0.005,0.003</t>
  </si>
  <si>
    <t>96.44,0.247,1.518,0.002,0.597,0.005,0.00001,0.244,0.617,0.03</t>
  </si>
  <si>
    <t>53.98,0.109,28.29,0.009,1.454,0.021,0.071,12.14,3.901,0.1</t>
  </si>
  <si>
    <t>46.75,1.171,1.364,0.054,32.27,0.753,4.648,11.5,0.072,0.013</t>
  </si>
  <si>
    <t>29.73,0.155,0.036,0.008,62.74,1.123,4.064,0.685,0.005,0.003</t>
  </si>
  <si>
    <t>46.1,.17,3.93,.5,7.62,0.13,38.3,3.18,0.05,0.01,.02</t>
  </si>
  <si>
    <t>0,0,0,0,0,0,0,0,0,0,0</t>
  </si>
  <si>
    <t>49.88,0.31,7.14,0.51,9.78,0.13,26.39,5.78,0.09,0,0</t>
  </si>
  <si>
    <t>41.79,0,0.08,0,7.26,0.06,51.09,0.18,0,0,0</t>
  </si>
  <si>
    <t>49.31,.63,13.34,.27,10.53,.1,13.99,11.63,.2,0,0</t>
  </si>
  <si>
    <t>40.57,0,.16,0,11.89,.14,46.57,.4,0,0,0</t>
  </si>
  <si>
    <t>55.7,.07,3.4,.77,7.36,.1,30.99,1.93,0,0,0</t>
  </si>
  <si>
    <t>47.59,2.16,14.51,.13,15.81,.1,6.76,12.43,.42,.06,0</t>
  </si>
  <si>
    <t>39.73,0,.17,0,15.66,.1,44.29,.41,0,0,0</t>
  </si>
  <si>
    <t>53.75,.13,3.81,.62,9.45,0.09,29.77,2.62,0,0,0</t>
  </si>
  <si>
    <t>44.26,.03,34.42,0,.62,0,.54,19.38,.36,0,0</t>
  </si>
  <si>
    <t>53.42,.14,3.16,.63,9.39,.1,26.4,6.95,0,0,0</t>
  </si>
  <si>
    <t>47.58,4.27,10.78,0.09,21.39,.22,3.8,10.94,0.51,.14,.27</t>
  </si>
  <si>
    <t>51.17,.81,1.78,.1,20,.23,15.43,10.95,0,0,0</t>
  </si>
  <si>
    <t>45.19,.13,32.14,0,1.09,0,.26,17.84,1.27,.05,0</t>
  </si>
  <si>
    <t>51.26,.68,1.52,.08,22.77,.25,16.67,7.14,0,0,0</t>
  </si>
  <si>
    <t>48.09,4.19,8.67,0,25.65,0.28,1.61,10.11,0.56,0.29,.55</t>
  </si>
  <si>
    <t>48.91,1.08,1.6,.14,27.84,.46,10.57,9.56,0,0,0</t>
  </si>
  <si>
    <t>98.99,.34,.51,0,.81,0,0,.12,.13,.06,0</t>
  </si>
  <si>
    <t>48.82,0.96,1.15,.13,29.8,.5,11.1,7.56,0,0,0</t>
  </si>
  <si>
    <t>45.47,3.5,7.74,0,27.67,.33,.85,9.79,.55,.48,.74</t>
  </si>
  <si>
    <t>30.49,0.19,0.02,0,62.03,0.62,4.49,0.72,0,0,0</t>
  </si>
  <si>
    <t>47.47,1.32,1.5,0,28.74,.38,4.86,14.58,0,0,0</t>
  </si>
  <si>
    <t>51.81,0.08,29.23,0,1.79,0,.08,14.23,2.56,.21,0</t>
  </si>
  <si>
    <t>98.91,.29,.76,0,.68,0,0,.16,.22,.15,0</t>
  </si>
  <si>
    <t>0.07,51.41,.16,0,45.15,.33,.69,.29,0,0,0</t>
  </si>
  <si>
    <t>45.49,.53,4.5,0,10.5,0,35.74,3.23,0,0,0</t>
  </si>
  <si>
    <t>48.37,1.06,8.86,0,13.67,0,21.6,6.39,0,0,0</t>
  </si>
  <si>
    <t>40.8,.01,.08,0,8.46,0,50.50,.14,0,0,0</t>
  </si>
  <si>
    <t>56.15,.12,2.62,0,7.24,0,32.78,1.08,0,0,0</t>
  </si>
  <si>
    <t>47.35,1.35,10.84,0,13.2,0,19.12,8.16,0,0,0</t>
  </si>
  <si>
    <t>38.28,.03,.08,0,13.52,0,47.75,.22,0,0,0</t>
  </si>
  <si>
    <t>54.23,.22,2.35,0,8.64,0,32.88,1.17,0,0,0</t>
  </si>
  <si>
    <t>48.16,1.45,12.49,0,13.22,0,15.85,9.09,0,0,0</t>
  </si>
  <si>
    <t>40.72,.03,.05,0,12.8,0,46.34,.25,0,0,0</t>
  </si>
  <si>
    <t>55.86,.23,2.9,0,8.03,0,31.51,1.47,0,0,0</t>
  </si>
  <si>
    <t>48.6,1.6,14.38,0,13.07,0,12.52,10.28,0,0,0</t>
  </si>
  <si>
    <t>39.62,.06,.5,0,15.69,0,43.79,0.5,0,0,0</t>
  </si>
  <si>
    <t>55.35,.38,4.08,0,10.06,0,29.06,1.78,0,0,0</t>
  </si>
  <si>
    <t>47.9,1.62,14.65,0,12.8,0,11.06,10.43,0,0,0</t>
  </si>
  <si>
    <t>39.32,.04,.08,0,16.04,0,44.29,.28,0,0,0</t>
  </si>
  <si>
    <t>47.41,1.76,15.16,0,12.64,0,10.15,11.07,0,0,0</t>
  </si>
  <si>
    <t>52.01,0.34,5.12,0,11.46,0,27.95,2.81,0,0,0</t>
  </si>
  <si>
    <t>47.77,1.95,15.74,0,12.22,0,8.74,11.58,0,0,0</t>
  </si>
  <si>
    <t>40.2,.12,.22,0,17.23,0,40.96,.35,0,0,0</t>
  </si>
  <si>
    <t>53.64,.45,4.88,0,11.76,0,27.82,2.05,0,0,0</t>
  </si>
  <si>
    <t>44.97,.07,34.51,0,.83,0,.67,19.21,0,0,0</t>
  </si>
  <si>
    <t>47.3,2.52,15.09,0,13.24,0,7.31,11.61,0,0,0</t>
  </si>
  <si>
    <t>50.85,.64,5.48,0,15.11,0,22.09,5.34,0,0,0</t>
  </si>
  <si>
    <t>44.99,.06,33.79,0,.8,0,.51,19.27,0,0,0</t>
  </si>
  <si>
    <t>47.07,3.58,14.37,0,14.34,0,5.13,11.71,0,0,0</t>
  </si>
  <si>
    <t>49.89,1.03,4.85,0,17.12,0,20.8,5.92,0,0,0</t>
  </si>
  <si>
    <t>44.25,.09,33.65,0,.91,0,.5,19.74,0,0,0</t>
  </si>
  <si>
    <t>48.01,1.09,13.57,0,16.16,0,4.24,13.65,0,0,0</t>
  </si>
  <si>
    <t>45.07,4.66,6.21,0,17.3,0,10.9,14.77,0,0,0</t>
  </si>
  <si>
    <t>43.48,.15,34.37,0,1.34,0,.2,19.46,0,0,0</t>
  </si>
  <si>
    <t>5.66,.54,61.03,0,23.49,0,6.94,2.24,0,0,0</t>
  </si>
  <si>
    <t>96.92,.3,.28,0,.59,0,.04,.12,0,0,0</t>
  </si>
  <si>
    <t>1.07,50.63,0.63,0,45.6,0,1.37,.72,0,0,0</t>
  </si>
  <si>
    <t>44.8,.3,6.17,.61,11,.15,33,4.64,.08,.01,.01</t>
  </si>
  <si>
    <t>41,.05,.12,0,6.22,0,52.4,.18,0,0,0</t>
  </si>
  <si>
    <t>44.8,.4,7.88,0,11.4,0,30.2,5.06,.34,0,0</t>
  </si>
  <si>
    <t>45.3,.48,11,.84,13.3,.24,20.6,7.89,.38,0,0</t>
  </si>
  <si>
    <t>40.1,.05,.21,.39,9.99,.15,48.8,.26,0,0,0</t>
  </si>
  <si>
    <t>53.6,.09,5.38,1.65,6.19,.13,31.4,1.5,.06,0,0</t>
  </si>
  <si>
    <t>45,.67,12.3,.3,14.5,.28,16.2,10.3,.46,0,0</t>
  </si>
  <si>
    <t>39.8,.06,.21,.22,12.5,.22,46.8,.28,0,0,0</t>
  </si>
  <si>
    <t>52.6,.12,6.37,1.32,7.46,.17,30.2,1.71,.06,0,0</t>
  </si>
  <si>
    <t>.39,.25,28.9,35.52,18,.22,16.6,.14,.06,0,0</t>
  </si>
  <si>
    <t>44.8,.81,14.7,.07,14.2,.29,12.4,12,.7,0,0</t>
  </si>
  <si>
    <t>38.9,.11,.24,.08,15.6,.26,44.4,.39,0,0,0</t>
  </si>
  <si>
    <t>51,.13,7.67,.74,10.2,.23,27.7,2.31,.05,0,0</t>
  </si>
  <si>
    <t>.3,.21,43.8,19.4,18.5,.23,17.6,0,0,0,0</t>
  </si>
  <si>
    <t>45.2,1.07,16.1,0,14.9,.33,9.31,11.9,1.03,.04,.06</t>
  </si>
  <si>
    <t>38.2,.08,.21,.07,19.4,.37,41.3,.35,.03,0,0</t>
  </si>
  <si>
    <t>49.2,.37,8.31,.27,8.87,.3,17.2,15.2,.18,0,.07</t>
  </si>
  <si>
    <t>0,.24,50.6,9.98,22.3,.19,16.4,.2,0,0,0</t>
  </si>
  <si>
    <t>45.1,1.36,15.4,.09,16.1,.4,8.33,11.8,1.16,.07,.12</t>
  </si>
  <si>
    <t>37.8,.07,.09,.06,21.6,.45,39.5,.36,0,0,.07</t>
  </si>
  <si>
    <t>50.1,.42,5.92,.4,10.6,.42,18,13.9,.19,0,.02</t>
  </si>
  <si>
    <t>47.9,.08,32.6,0,.74,.04,.24,16.4,1.97,.04,0</t>
  </si>
  <si>
    <t>1.71,.39,52.1,3.58,25.2,.25,16.6,.18,0,0,0</t>
  </si>
  <si>
    <t>43.4,2.94,12.5,0,22.8,.65,5.96,10.2,1.18,.12,.24</t>
  </si>
  <si>
    <t>35.7,.13,.11,0,32.5,.79,30.2,.47,0,0,.09</t>
  </si>
  <si>
    <t>49.1,.71,4.97,.53,14,.59,15.3,14.6,.17,0,.04</t>
  </si>
  <si>
    <t>48.5,.14,31.87,.04,1.34,.05,.27,15.5,2.27,.04,0</t>
  </si>
  <si>
    <t>.47,9.9,12.75,3.47,68.1,.51,4.56,.28,0,0,0</t>
  </si>
  <si>
    <t>43.3,4.04,10.49,0,25.3,.79,4.53,10.1,1.09,.14,.26</t>
  </si>
  <si>
    <t>34.6,.18,.1,0,40.2,1.11,23.2,.53,0,0,.09</t>
  </si>
  <si>
    <t>48.7,1.08,4.28,0,18.7,.81,13,13.2,.18,0,0</t>
  </si>
  <si>
    <t>49.8,.22,30.84,0,1.66,.05,.19,14.3,2.82,.08,0</t>
  </si>
  <si>
    <t>.18,17.75,5.8,0,72.2,.72,3.11,.2,0,0,.05</t>
  </si>
  <si>
    <t>44.1,4.28,9.74,0,26.4,.87,3.24,9.7,1.11,.19,.36</t>
  </si>
  <si>
    <t>48.3,1.01,3.76,0,22.6,.99,12.9,10.3,.15,0,0</t>
  </si>
  <si>
    <t>51.1,.14,30.29,0,1.27,0,.14,13.7,3.23,.09,0</t>
  </si>
  <si>
    <t>.14,20.32,4.67,0,71.8,.79,2.26,.07,0,0,0</t>
  </si>
  <si>
    <t>48.3,3.53,9.04,0,24.71,1.12,1.64,9.49,1,.38,.8</t>
  </si>
  <si>
    <t>47.5,1.22,3.44,0,25.2,1.32,9.62,11.5,.15,0,0</t>
  </si>
  <si>
    <t>53.6,.19,28.25,0,1.75,0,.15,12.3,3.68,.12,0</t>
  </si>
  <si>
    <t>.32,20.34,3.04,0,73.83,1.06,1.13,.28,0,0,0</t>
  </si>
  <si>
    <t>99,.19,.11,0,.68,0,0,0,0,0,0</t>
  </si>
  <si>
    <t>0.16,0.07,0.04,0,6.07,0.22,1.38,45.82,0,0,45.67</t>
  </si>
  <si>
    <t>39.61,3.51,5.91,.006,32.75,0.66,0.89,11.32,0.515,0.242,4.2</t>
  </si>
  <si>
    <t>45.21,.27,33.61,0,1.52,0,.12,17.93,.94,.04,0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</si>
</sst>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A4D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1" fillId="0" borderId="0" xfId="1"/>
    <xf numFmtId="1" fontId="1" fillId="0" borderId="0" xfId="1" applyNumberFormat="1"/>
    <xf numFmtId="0" fontId="5" fillId="0" borderId="0" xfId="0" applyFont="1"/>
    <xf numFmtId="0" fontId="2" fillId="0" borderId="0" xfId="0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 xr:uid="{00000000-0005-0000-0000-00002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26</v>
      </c>
      <c r="B3">
        <f>26/A3*100</f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44</v>
      </c>
      <c r="B4">
        <f>44/A4*100</f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50</v>
      </c>
      <c r="B5">
        <f>49/A5*100</f>
        <v>98</v>
      </c>
      <c r="C5">
        <v>0</v>
      </c>
      <c r="D5">
        <v>0</v>
      </c>
      <c r="E5">
        <v>0</v>
      </c>
      <c r="F5">
        <f>1/A5*100</f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55</v>
      </c>
      <c r="B6" s="2">
        <f>54/A6*100</f>
        <v>98.181818181818187</v>
      </c>
      <c r="C6" s="2">
        <v>0</v>
      </c>
      <c r="D6" s="2">
        <v>0</v>
      </c>
      <c r="E6" s="2">
        <v>0</v>
      </c>
      <c r="F6" s="2">
        <f>1/A6*100</f>
        <v>1.8181818181818181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">
      <c r="A7">
        <v>68</v>
      </c>
      <c r="B7" s="2">
        <f>48/A7*100</f>
        <v>70.588235294117652</v>
      </c>
      <c r="C7">
        <f>17/A7*100</f>
        <v>25</v>
      </c>
      <c r="D7">
        <v>0</v>
      </c>
      <c r="E7">
        <v>0</v>
      </c>
      <c r="F7" s="2">
        <f>3/A7*100</f>
        <v>4.4117647058823533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89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</row>
    <row r="10" spans="1:11" x14ac:dyDescent="0.2">
      <c r="A10" t="s">
        <v>11</v>
      </c>
      <c r="B10" t="s">
        <v>12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</row>
    <row r="11" spans="1:11" x14ac:dyDescent="0.2">
      <c r="A11" t="s">
        <v>13</v>
      </c>
      <c r="B11" t="s">
        <v>14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15</v>
      </c>
      <c r="B12" s="13" t="s">
        <v>16</v>
      </c>
      <c r="C12" t="s">
        <v>24</v>
      </c>
      <c r="D12" t="s">
        <v>24</v>
      </c>
      <c r="E12" t="s">
        <v>24</v>
      </c>
      <c r="F12" t="s">
        <v>17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</row>
    <row r="13" spans="1:11" x14ac:dyDescent="0.2">
      <c r="A13" t="s">
        <v>25</v>
      </c>
      <c r="B13" s="13" t="s">
        <v>18</v>
      </c>
      <c r="C13" t="s">
        <v>24</v>
      </c>
      <c r="D13" t="s">
        <v>24</v>
      </c>
      <c r="E13" t="s">
        <v>24</v>
      </c>
      <c r="F13" t="s">
        <v>19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</row>
    <row r="14" spans="1:11" x14ac:dyDescent="0.2">
      <c r="A14" t="s">
        <v>20</v>
      </c>
      <c r="B14" s="13" t="s">
        <v>21</v>
      </c>
      <c r="C14" t="s">
        <v>23</v>
      </c>
      <c r="D14" t="s">
        <v>24</v>
      </c>
      <c r="E14" t="s">
        <v>24</v>
      </c>
      <c r="F14" t="s">
        <v>22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24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9444-B513-6840-B1F2-FE63ACBCC3B8}">
  <dimension ref="A1:K15"/>
  <sheetViews>
    <sheetView tabSelected="1" workbookViewId="0">
      <selection activeCell="E15" sqref="E15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51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78</v>
      </c>
      <c r="B4">
        <v>10</v>
      </c>
      <c r="C4">
        <v>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81</v>
      </c>
      <c r="B5">
        <v>5</v>
      </c>
      <c r="C5">
        <v>20</v>
      </c>
      <c r="D5">
        <v>0</v>
      </c>
      <c r="E5">
        <v>50</v>
      </c>
      <c r="F5">
        <v>0</v>
      </c>
      <c r="G5">
        <v>0</v>
      </c>
      <c r="H5">
        <v>0</v>
      </c>
      <c r="I5">
        <v>0</v>
      </c>
      <c r="J5">
        <v>25</v>
      </c>
      <c r="K5">
        <v>0</v>
      </c>
    </row>
    <row r="6" spans="1:11" x14ac:dyDescent="0.2">
      <c r="A6">
        <v>95</v>
      </c>
      <c r="B6">
        <v>0</v>
      </c>
      <c r="C6">
        <v>0</v>
      </c>
      <c r="D6">
        <v>20</v>
      </c>
      <c r="E6">
        <v>48</v>
      </c>
      <c r="F6">
        <v>0</v>
      </c>
      <c r="G6">
        <v>0</v>
      </c>
      <c r="H6">
        <v>0</v>
      </c>
      <c r="I6">
        <v>0</v>
      </c>
      <c r="J6">
        <v>32</v>
      </c>
      <c r="K6">
        <v>0</v>
      </c>
    </row>
    <row r="7" spans="1:11" x14ac:dyDescent="0.2">
      <c r="A7">
        <v>97</v>
      </c>
      <c r="B7">
        <v>0</v>
      </c>
      <c r="C7">
        <v>0</v>
      </c>
      <c r="D7">
        <v>18</v>
      </c>
      <c r="E7">
        <v>45</v>
      </c>
      <c r="F7">
        <v>0</v>
      </c>
      <c r="G7">
        <v>10</v>
      </c>
      <c r="H7">
        <v>0</v>
      </c>
      <c r="I7">
        <v>0</v>
      </c>
      <c r="J7">
        <v>22</v>
      </c>
      <c r="K7">
        <v>0</v>
      </c>
    </row>
    <row r="8" spans="1:11" x14ac:dyDescent="0.2">
      <c r="A8" s="12">
        <v>100</v>
      </c>
      <c r="B8" s="11">
        <v>20</v>
      </c>
      <c r="C8" s="11">
        <v>0</v>
      </c>
      <c r="D8" s="11">
        <v>16</v>
      </c>
      <c r="E8" s="11">
        <v>42</v>
      </c>
      <c r="F8" s="11">
        <v>0</v>
      </c>
      <c r="G8" s="11">
        <v>10</v>
      </c>
      <c r="H8" s="11">
        <v>12</v>
      </c>
      <c r="I8" s="11">
        <v>0</v>
      </c>
      <c r="J8" s="11">
        <v>0</v>
      </c>
      <c r="K8" s="11">
        <v>0</v>
      </c>
    </row>
    <row r="9" spans="1:11" x14ac:dyDescent="0.2">
      <c r="A9" t="s">
        <v>165</v>
      </c>
      <c r="B9" t="s">
        <v>166</v>
      </c>
      <c r="C9" t="s">
        <v>166</v>
      </c>
      <c r="D9" t="s">
        <v>166</v>
      </c>
      <c r="E9" t="s">
        <v>166</v>
      </c>
      <c r="F9" t="s">
        <v>166</v>
      </c>
      <c r="G9" t="s">
        <v>166</v>
      </c>
      <c r="H9" t="s">
        <v>166</v>
      </c>
      <c r="I9" t="s">
        <v>166</v>
      </c>
      <c r="J9" t="s">
        <v>166</v>
      </c>
      <c r="K9" s="13" t="s">
        <v>166</v>
      </c>
    </row>
    <row r="10" spans="1:11" x14ac:dyDescent="0.2">
      <c r="A10" t="s">
        <v>167</v>
      </c>
      <c r="B10" t="s">
        <v>168</v>
      </c>
      <c r="C10" t="s">
        <v>166</v>
      </c>
      <c r="D10" t="s">
        <v>166</v>
      </c>
      <c r="E10" t="s">
        <v>166</v>
      </c>
      <c r="F10" t="s">
        <v>166</v>
      </c>
      <c r="G10" t="s">
        <v>166</v>
      </c>
      <c r="H10" t="s">
        <v>166</v>
      </c>
      <c r="I10" t="s">
        <v>166</v>
      </c>
      <c r="J10" t="s">
        <v>166</v>
      </c>
      <c r="K10" t="s">
        <v>166</v>
      </c>
    </row>
    <row r="11" spans="1:11" x14ac:dyDescent="0.2">
      <c r="A11" t="s">
        <v>169</v>
      </c>
      <c r="B11" t="s">
        <v>170</v>
      </c>
      <c r="C11" t="s">
        <v>171</v>
      </c>
      <c r="D11" t="s">
        <v>166</v>
      </c>
      <c r="E11" t="s">
        <v>166</v>
      </c>
      <c r="F11" t="s">
        <v>166</v>
      </c>
      <c r="G11" t="s">
        <v>166</v>
      </c>
      <c r="H11" t="s">
        <v>166</v>
      </c>
      <c r="I11" t="s">
        <v>166</v>
      </c>
      <c r="J11" t="s">
        <v>166</v>
      </c>
      <c r="K11" t="s">
        <v>166</v>
      </c>
    </row>
    <row r="12" spans="1:11" x14ac:dyDescent="0.2">
      <c r="A12" t="s">
        <v>172</v>
      </c>
      <c r="B12" t="s">
        <v>173</v>
      </c>
      <c r="C12" t="s">
        <v>174</v>
      </c>
      <c r="D12" t="s">
        <v>166</v>
      </c>
      <c r="E12" t="s">
        <v>175</v>
      </c>
      <c r="F12" t="s">
        <v>166</v>
      </c>
      <c r="G12" t="s">
        <v>166</v>
      </c>
      <c r="H12" t="s">
        <v>166</v>
      </c>
      <c r="I12" t="s">
        <v>166</v>
      </c>
      <c r="J12" t="s">
        <v>176</v>
      </c>
      <c r="K12" t="s">
        <v>166</v>
      </c>
    </row>
    <row r="13" spans="1:11" x14ac:dyDescent="0.2">
      <c r="A13" t="s">
        <v>177</v>
      </c>
      <c r="B13" t="s">
        <v>166</v>
      </c>
      <c r="C13" t="s">
        <v>24</v>
      </c>
      <c r="D13" t="s">
        <v>178</v>
      </c>
      <c r="E13" t="s">
        <v>179</v>
      </c>
      <c r="F13" t="s">
        <v>166</v>
      </c>
      <c r="G13" t="s">
        <v>166</v>
      </c>
      <c r="H13" t="s">
        <v>166</v>
      </c>
      <c r="I13" t="s">
        <v>166</v>
      </c>
      <c r="J13" t="s">
        <v>180</v>
      </c>
      <c r="K13" t="s">
        <v>166</v>
      </c>
    </row>
    <row r="14" spans="1:11" x14ac:dyDescent="0.2">
      <c r="A14" t="s">
        <v>181</v>
      </c>
      <c r="B14" t="s">
        <v>166</v>
      </c>
      <c r="C14" t="s">
        <v>166</v>
      </c>
      <c r="D14" t="s">
        <v>182</v>
      </c>
      <c r="E14" t="s">
        <v>268</v>
      </c>
      <c r="F14" t="s">
        <v>166</v>
      </c>
      <c r="G14" t="s">
        <v>183</v>
      </c>
      <c r="H14" t="s">
        <v>166</v>
      </c>
      <c r="I14" t="s">
        <v>166</v>
      </c>
      <c r="J14" t="s">
        <v>184</v>
      </c>
      <c r="K14" t="s">
        <v>166</v>
      </c>
    </row>
    <row r="15" spans="1:11" x14ac:dyDescent="0.2">
      <c r="A15" t="s">
        <v>185</v>
      </c>
      <c r="B15" t="s">
        <v>186</v>
      </c>
      <c r="C15" t="s">
        <v>166</v>
      </c>
      <c r="D15" t="s">
        <v>187</v>
      </c>
      <c r="E15" t="s">
        <v>188</v>
      </c>
      <c r="F15" t="s">
        <v>166</v>
      </c>
      <c r="G15" t="s">
        <v>189</v>
      </c>
      <c r="H15" t="s">
        <v>190</v>
      </c>
      <c r="I15" t="s">
        <v>166</v>
      </c>
      <c r="J15" t="s">
        <v>166</v>
      </c>
      <c r="K15" t="s">
        <v>166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92A8-7463-664E-83F0-D4F6349CF7A7}">
  <dimension ref="A1:K27"/>
  <sheetViews>
    <sheetView zoomScale="160" zoomScaleNormal="160" workbookViewId="0">
      <selection activeCell="G25" sqref="G25"/>
    </sheetView>
  </sheetViews>
  <sheetFormatPr baseColWidth="10" defaultRowHeight="16" x14ac:dyDescent="0.2"/>
  <cols>
    <col min="2" max="3" width="12" bestFit="1" customWidth="1"/>
  </cols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14.5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37.6</v>
      </c>
      <c r="B4" s="10">
        <f>20/27*100</f>
        <v>74.074074074074076</v>
      </c>
      <c r="C4" s="10">
        <f>7/27*100</f>
        <v>25.925925925925924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53.3</v>
      </c>
      <c r="B5" s="10">
        <f>3/(3+21+1.6)*100</f>
        <v>11.71875</v>
      </c>
      <c r="C5" s="10">
        <f>21/(3+21+1.6)*100</f>
        <v>82.03125</v>
      </c>
      <c r="D5">
        <v>0</v>
      </c>
      <c r="E5">
        <v>0</v>
      </c>
      <c r="F5" s="10">
        <f>1.6/(3+21+1.6)*100</f>
        <v>6.25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61.4</v>
      </c>
      <c r="B6" s="10">
        <f>8/(8+9+0.1)*100</f>
        <v>46.783625730994146</v>
      </c>
      <c r="C6" s="10">
        <f>9/(8+9+0.1)*100</f>
        <v>52.631578947368418</v>
      </c>
      <c r="D6">
        <v>0</v>
      </c>
      <c r="E6">
        <v>0</v>
      </c>
      <c r="F6" s="10">
        <f>0.1/(8+9+0.1)*100</f>
        <v>0.58479532163742687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69.900000000000006</v>
      </c>
      <c r="B7" s="10">
        <f>6/(6+14+1.9)*100</f>
        <v>27.397260273972606</v>
      </c>
      <c r="C7" s="10">
        <v>0</v>
      </c>
      <c r="D7" s="10">
        <f>14/(6+14+1.9)*100</f>
        <v>63.926940639269411</v>
      </c>
      <c r="E7">
        <v>0</v>
      </c>
      <c r="F7" s="10">
        <f>1.9/(6+14+1.9)*100</f>
        <v>8.6757990867579906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74.5</v>
      </c>
      <c r="B8" s="10">
        <f>5/(5+1+9+1)*100</f>
        <v>31.25</v>
      </c>
      <c r="C8">
        <v>0</v>
      </c>
      <c r="D8" s="10">
        <f>1/(5+1+9+1)*100</f>
        <v>6.25</v>
      </c>
      <c r="E8" s="10">
        <f>9/(5+1+9+1)*100</f>
        <v>56.25</v>
      </c>
      <c r="F8" s="10">
        <f>1/(5+1+9+1)*100</f>
        <v>6.25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89.5</v>
      </c>
      <c r="B9" s="10">
        <f>9/(9+21+30+1)*100</f>
        <v>14.754098360655737</v>
      </c>
      <c r="C9">
        <v>0</v>
      </c>
      <c r="D9" s="10">
        <f>21/(9+21+30+1)*100</f>
        <v>34.42622950819672</v>
      </c>
      <c r="E9" s="10">
        <f>30/(9+21+30+1)*100</f>
        <v>49.180327868852459</v>
      </c>
      <c r="F9" s="10">
        <f>1/(9+21+30+1)*100</f>
        <v>1.639344262295082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92.5</v>
      </c>
      <c r="B10" s="10">
        <f>10/(10+3+15+1)*100</f>
        <v>34.482758620689658</v>
      </c>
      <c r="C10">
        <v>0</v>
      </c>
      <c r="D10" s="10">
        <f>3/(10+3+15+1)*100</f>
        <v>10.344827586206897</v>
      </c>
      <c r="E10" s="10">
        <f>15/(10+3+15+1)*100</f>
        <v>51.724137931034484</v>
      </c>
      <c r="F10" s="10">
        <f>1/(10+3+15+1)*100</f>
        <v>3.4482758620689653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94.9</v>
      </c>
      <c r="B11">
        <v>0</v>
      </c>
      <c r="C11">
        <v>0</v>
      </c>
      <c r="D11" s="10">
        <f>17/(17+10+5)*100</f>
        <v>53.125</v>
      </c>
      <c r="E11" s="10">
        <f>10/(17+10+5)*100</f>
        <v>31.25</v>
      </c>
      <c r="F11" s="10">
        <f>5/(17+10+5)*100</f>
        <v>15.625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98.3</v>
      </c>
      <c r="B12">
        <v>0</v>
      </c>
      <c r="C12">
        <v>0</v>
      </c>
      <c r="D12">
        <f>33/(33+17+4+12)*100</f>
        <v>50</v>
      </c>
      <c r="E12" s="10">
        <f>17/(33+17+4+12)*100</f>
        <v>25.757575757575758</v>
      </c>
      <c r="F12" s="10">
        <f>12/(33+17+4+12)*100</f>
        <v>18.181818181818183</v>
      </c>
      <c r="G12" s="10">
        <f>4/(33+17+4+12)*100</f>
        <v>6.0606060606060606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99.9</v>
      </c>
      <c r="B13">
        <v>0</v>
      </c>
      <c r="C13">
        <v>0</v>
      </c>
      <c r="D13">
        <v>59</v>
      </c>
      <c r="E13">
        <v>26</v>
      </c>
      <c r="F13">
        <v>14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224</v>
      </c>
      <c r="B15" t="s">
        <v>166</v>
      </c>
      <c r="C15" t="s">
        <v>166</v>
      </c>
      <c r="D15" t="s">
        <v>166</v>
      </c>
      <c r="E15" t="s">
        <v>166</v>
      </c>
      <c r="F15" t="s">
        <v>166</v>
      </c>
      <c r="G15" t="s">
        <v>166</v>
      </c>
      <c r="H15" t="s">
        <v>166</v>
      </c>
      <c r="I15" t="s">
        <v>166</v>
      </c>
      <c r="J15" t="s">
        <v>166</v>
      </c>
      <c r="K15" t="s">
        <v>166</v>
      </c>
    </row>
    <row r="16" spans="1:11" x14ac:dyDescent="0.2">
      <c r="A16" t="s">
        <v>226</v>
      </c>
      <c r="B16" t="s">
        <v>225</v>
      </c>
      <c r="C16" t="s">
        <v>166</v>
      </c>
      <c r="D16" t="s">
        <v>166</v>
      </c>
      <c r="E16" t="s">
        <v>166</v>
      </c>
      <c r="F16" t="s">
        <v>166</v>
      </c>
      <c r="G16" t="s">
        <v>166</v>
      </c>
      <c r="H16" t="s">
        <v>166</v>
      </c>
      <c r="I16" t="s">
        <v>166</v>
      </c>
      <c r="J16" t="s">
        <v>166</v>
      </c>
      <c r="K16" t="s">
        <v>166</v>
      </c>
    </row>
    <row r="17" spans="1:11" x14ac:dyDescent="0.2">
      <c r="A17" t="s">
        <v>227</v>
      </c>
      <c r="B17" t="s">
        <v>228</v>
      </c>
      <c r="C17" t="s">
        <v>229</v>
      </c>
      <c r="D17" t="s">
        <v>166</v>
      </c>
      <c r="E17" t="s">
        <v>166</v>
      </c>
      <c r="F17" t="s">
        <v>166</v>
      </c>
      <c r="G17" t="s">
        <v>166</v>
      </c>
      <c r="H17" t="s">
        <v>166</v>
      </c>
      <c r="I17" t="s">
        <v>166</v>
      </c>
      <c r="J17" t="s">
        <v>166</v>
      </c>
      <c r="K17" t="s">
        <v>166</v>
      </c>
    </row>
    <row r="18" spans="1:11" x14ac:dyDescent="0.2">
      <c r="A18" t="s">
        <v>230</v>
      </c>
      <c r="B18" t="s">
        <v>231</v>
      </c>
      <c r="C18" t="s">
        <v>232</v>
      </c>
      <c r="D18" t="s">
        <v>166</v>
      </c>
      <c r="E18" t="s">
        <v>166</v>
      </c>
      <c r="F18" t="s">
        <v>233</v>
      </c>
      <c r="G18" t="s">
        <v>166</v>
      </c>
      <c r="H18" t="s">
        <v>166</v>
      </c>
      <c r="I18" t="s">
        <v>166</v>
      </c>
      <c r="J18" t="s">
        <v>166</v>
      </c>
      <c r="K18" t="s">
        <v>166</v>
      </c>
    </row>
    <row r="19" spans="1:11" x14ac:dyDescent="0.2">
      <c r="A19" t="s">
        <v>234</v>
      </c>
      <c r="B19" t="s">
        <v>235</v>
      </c>
      <c r="C19" t="s">
        <v>236</v>
      </c>
      <c r="D19" t="s">
        <v>166</v>
      </c>
      <c r="E19" t="s">
        <v>166</v>
      </c>
      <c r="F19" t="s">
        <v>237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</row>
    <row r="20" spans="1:11" x14ac:dyDescent="0.2">
      <c r="A20" t="s">
        <v>238</v>
      </c>
      <c r="B20" t="s">
        <v>239</v>
      </c>
      <c r="C20" t="s">
        <v>166</v>
      </c>
      <c r="D20" t="s">
        <v>240</v>
      </c>
      <c r="E20" t="s">
        <v>166</v>
      </c>
      <c r="F20" t="s">
        <v>241</v>
      </c>
      <c r="G20" t="s">
        <v>166</v>
      </c>
      <c r="H20" t="s">
        <v>166</v>
      </c>
      <c r="I20" t="s">
        <v>166</v>
      </c>
      <c r="J20" t="s">
        <v>166</v>
      </c>
      <c r="K20" t="s">
        <v>166</v>
      </c>
    </row>
    <row r="21" spans="1:11" x14ac:dyDescent="0.2">
      <c r="A21" t="s">
        <v>242</v>
      </c>
      <c r="B21" t="s">
        <v>243</v>
      </c>
      <c r="C21" t="s">
        <v>166</v>
      </c>
      <c r="D21" t="s">
        <v>244</v>
      </c>
      <c r="E21" t="s">
        <v>245</v>
      </c>
      <c r="F21" t="s">
        <v>246</v>
      </c>
      <c r="G21" t="s">
        <v>166</v>
      </c>
      <c r="H21" t="s">
        <v>166</v>
      </c>
      <c r="I21" t="s">
        <v>166</v>
      </c>
      <c r="J21" t="s">
        <v>166</v>
      </c>
      <c r="K21" t="s">
        <v>166</v>
      </c>
    </row>
    <row r="22" spans="1:11" x14ac:dyDescent="0.2">
      <c r="A22" t="s">
        <v>247</v>
      </c>
      <c r="B22" t="s">
        <v>248</v>
      </c>
      <c r="C22" t="s">
        <v>166</v>
      </c>
      <c r="D22" t="s">
        <v>249</v>
      </c>
      <c r="E22" t="s">
        <v>250</v>
      </c>
      <c r="F22" t="s">
        <v>251</v>
      </c>
      <c r="G22" t="s">
        <v>166</v>
      </c>
      <c r="H22" t="s">
        <v>166</v>
      </c>
      <c r="I22" t="s">
        <v>166</v>
      </c>
      <c r="J22" t="s">
        <v>166</v>
      </c>
      <c r="K22" t="s">
        <v>166</v>
      </c>
    </row>
    <row r="23" spans="1:11" x14ac:dyDescent="0.2">
      <c r="A23" t="s">
        <v>252</v>
      </c>
      <c r="B23" t="s">
        <v>253</v>
      </c>
      <c r="C23" t="s">
        <v>166</v>
      </c>
      <c r="D23" t="s">
        <v>254</v>
      </c>
      <c r="E23" t="s">
        <v>255</v>
      </c>
      <c r="F23" t="s">
        <v>256</v>
      </c>
      <c r="G23" t="s">
        <v>166</v>
      </c>
      <c r="H23" t="s">
        <v>166</v>
      </c>
      <c r="I23" t="s">
        <v>166</v>
      </c>
      <c r="J23" t="s">
        <v>166</v>
      </c>
      <c r="K23" t="s">
        <v>166</v>
      </c>
    </row>
    <row r="24" spans="1:11" x14ac:dyDescent="0.2">
      <c r="A24" t="s">
        <v>257</v>
      </c>
      <c r="B24" t="s">
        <v>166</v>
      </c>
      <c r="C24" t="s">
        <v>166</v>
      </c>
      <c r="D24" t="s">
        <v>258</v>
      </c>
      <c r="E24" t="s">
        <v>259</v>
      </c>
      <c r="F24" t="s">
        <v>260</v>
      </c>
      <c r="G24" t="s">
        <v>166</v>
      </c>
      <c r="H24" t="s">
        <v>166</v>
      </c>
      <c r="I24" t="s">
        <v>166</v>
      </c>
      <c r="J24" t="s">
        <v>166</v>
      </c>
      <c r="K24" t="s">
        <v>166</v>
      </c>
    </row>
    <row r="25" spans="1:11" x14ac:dyDescent="0.2">
      <c r="A25" t="s">
        <v>261</v>
      </c>
      <c r="B25" t="s">
        <v>166</v>
      </c>
      <c r="C25" t="s">
        <v>166</v>
      </c>
      <c r="D25" t="s">
        <v>262</v>
      </c>
      <c r="E25" t="s">
        <v>263</v>
      </c>
      <c r="F25" t="s">
        <v>264</v>
      </c>
      <c r="G25" t="s">
        <v>265</v>
      </c>
      <c r="H25" t="s">
        <v>166</v>
      </c>
      <c r="I25" t="s">
        <v>166</v>
      </c>
      <c r="J25" t="s">
        <v>166</v>
      </c>
      <c r="K25" t="s">
        <v>166</v>
      </c>
    </row>
    <row r="26" spans="1:11" x14ac:dyDescent="0.2">
      <c r="A26" t="s">
        <v>261</v>
      </c>
      <c r="B26" t="s">
        <v>166</v>
      </c>
      <c r="C26" t="s">
        <v>166</v>
      </c>
      <c r="D26" t="s">
        <v>262</v>
      </c>
      <c r="E26" t="s">
        <v>263</v>
      </c>
      <c r="F26" t="s">
        <v>264</v>
      </c>
      <c r="G26" t="s">
        <v>265</v>
      </c>
      <c r="H26" t="s">
        <v>166</v>
      </c>
      <c r="I26" t="s">
        <v>166</v>
      </c>
      <c r="J26" t="s">
        <v>166</v>
      </c>
      <c r="K26" t="s">
        <v>166</v>
      </c>
    </row>
    <row r="27" spans="1:11" x14ac:dyDescent="0.2">
      <c r="A27" t="s">
        <v>166</v>
      </c>
      <c r="B27" t="s">
        <v>166</v>
      </c>
      <c r="C27" t="s">
        <v>166</v>
      </c>
      <c r="D27" t="s">
        <v>166</v>
      </c>
      <c r="E27" t="s">
        <v>166</v>
      </c>
      <c r="F27" t="s">
        <v>166</v>
      </c>
      <c r="G27" t="s">
        <v>166</v>
      </c>
      <c r="H27" t="s">
        <v>166</v>
      </c>
      <c r="I27" t="s">
        <v>166</v>
      </c>
      <c r="J27" t="s">
        <v>166</v>
      </c>
      <c r="K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"/>
  <sheetViews>
    <sheetView workbookViewId="0">
      <selection activeCell="A15" sqref="A15:K25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2">
        <v>18</v>
      </c>
      <c r="B3" s="11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2">
      <c r="A4" s="12">
        <v>27.84</v>
      </c>
      <c r="B4" s="11">
        <v>100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x14ac:dyDescent="0.2">
      <c r="A5" s="12">
        <v>39.385599999999997</v>
      </c>
      <c r="B5" s="11">
        <v>100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x14ac:dyDescent="0.2">
      <c r="A6" s="12">
        <v>53.933056000000001</v>
      </c>
      <c r="B6" s="11">
        <v>100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x14ac:dyDescent="0.2">
      <c r="A7" s="12">
        <v>59.92175872</v>
      </c>
      <c r="B7" s="11">
        <v>17</v>
      </c>
      <c r="C7" s="11">
        <v>76</v>
      </c>
      <c r="D7" s="11">
        <v>0</v>
      </c>
      <c r="E7" s="11">
        <v>0</v>
      </c>
      <c r="F7" s="11">
        <v>7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x14ac:dyDescent="0.2">
      <c r="A8" s="12">
        <v>67.937406976000005</v>
      </c>
      <c r="B8" s="11">
        <v>0</v>
      </c>
      <c r="C8" s="11">
        <v>100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x14ac:dyDescent="0.2">
      <c r="A9" s="12">
        <v>75.953055231999997</v>
      </c>
      <c r="B9" s="11">
        <v>28</v>
      </c>
      <c r="C9" s="11">
        <v>0</v>
      </c>
      <c r="D9" s="11">
        <v>72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2">
      <c r="A10" s="12">
        <v>83.648077557760004</v>
      </c>
      <c r="B10" s="11">
        <v>2</v>
      </c>
      <c r="C10" s="11">
        <v>0</v>
      </c>
      <c r="D10" s="11">
        <v>0</v>
      </c>
      <c r="E10" s="11">
        <v>60</v>
      </c>
      <c r="F10" s="11">
        <v>0</v>
      </c>
      <c r="G10" s="11">
        <v>0</v>
      </c>
      <c r="H10" s="11">
        <v>0</v>
      </c>
      <c r="I10" s="11">
        <v>0</v>
      </c>
      <c r="J10" s="11">
        <v>38</v>
      </c>
      <c r="K10" s="11">
        <v>0</v>
      </c>
    </row>
    <row r="11" spans="1:11" x14ac:dyDescent="0.2">
      <c r="A11" s="12">
        <v>89.861808085811205</v>
      </c>
      <c r="B11" s="11">
        <v>0</v>
      </c>
      <c r="C11" s="11">
        <v>0</v>
      </c>
      <c r="D11" s="11">
        <v>64</v>
      </c>
      <c r="E11" s="11">
        <v>36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x14ac:dyDescent="0.2">
      <c r="A12" s="12">
        <v>93.612939094061062</v>
      </c>
      <c r="B12" s="11">
        <v>0</v>
      </c>
      <c r="C12" s="11">
        <v>0</v>
      </c>
      <c r="D12" s="11">
        <v>48</v>
      </c>
      <c r="E12" s="11">
        <v>40</v>
      </c>
      <c r="F12" s="11">
        <v>0</v>
      </c>
      <c r="G12" s="11">
        <v>13</v>
      </c>
      <c r="H12" s="11">
        <v>0</v>
      </c>
      <c r="I12" s="11">
        <v>0</v>
      </c>
      <c r="J12" s="11">
        <v>0</v>
      </c>
      <c r="K12" s="11">
        <v>0</v>
      </c>
    </row>
    <row r="13" spans="1:11" x14ac:dyDescent="0.2">
      <c r="A13" s="12">
        <v>100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x14ac:dyDescent="0.2">
      <c r="A14" s="13" t="s">
        <v>86</v>
      </c>
      <c r="B14" s="13" t="s">
        <v>166</v>
      </c>
      <c r="C14" s="13" t="s">
        <v>166</v>
      </c>
      <c r="D14" s="13" t="s">
        <v>166</v>
      </c>
      <c r="E14" s="13" t="s">
        <v>166</v>
      </c>
      <c r="F14" s="13" t="s">
        <v>166</v>
      </c>
      <c r="G14" s="13" t="s">
        <v>166</v>
      </c>
      <c r="H14" s="13" t="s">
        <v>166</v>
      </c>
      <c r="I14" s="13" t="s">
        <v>166</v>
      </c>
      <c r="J14" s="13" t="s">
        <v>166</v>
      </c>
      <c r="K14" s="13" t="s">
        <v>166</v>
      </c>
    </row>
    <row r="15" spans="1:11" x14ac:dyDescent="0.2">
      <c r="A15" s="13" t="s">
        <v>166</v>
      </c>
      <c r="B15" s="13" t="s">
        <v>166</v>
      </c>
      <c r="C15" s="13" t="s">
        <v>166</v>
      </c>
      <c r="D15" s="13" t="s">
        <v>166</v>
      </c>
      <c r="E15" s="13" t="s">
        <v>166</v>
      </c>
      <c r="F15" s="13" t="s">
        <v>166</v>
      </c>
      <c r="G15" s="13" t="s">
        <v>166</v>
      </c>
      <c r="H15" s="13" t="s">
        <v>166</v>
      </c>
      <c r="I15" s="13" t="s">
        <v>166</v>
      </c>
      <c r="J15" s="13" t="s">
        <v>166</v>
      </c>
      <c r="K15" s="13" t="s">
        <v>166</v>
      </c>
    </row>
    <row r="16" spans="1:11" x14ac:dyDescent="0.2">
      <c r="A16" s="13" t="s">
        <v>166</v>
      </c>
      <c r="B16" s="13" t="s">
        <v>166</v>
      </c>
      <c r="C16" s="13" t="s">
        <v>166</v>
      </c>
      <c r="D16" s="13" t="s">
        <v>166</v>
      </c>
      <c r="E16" s="13" t="s">
        <v>166</v>
      </c>
      <c r="F16" s="13" t="s">
        <v>166</v>
      </c>
      <c r="G16" s="13" t="s">
        <v>166</v>
      </c>
      <c r="H16" s="13" t="s">
        <v>166</v>
      </c>
      <c r="I16" s="13" t="s">
        <v>166</v>
      </c>
      <c r="J16" s="13" t="s">
        <v>166</v>
      </c>
      <c r="K16" s="13" t="s">
        <v>166</v>
      </c>
    </row>
    <row r="17" spans="1:11" x14ac:dyDescent="0.2">
      <c r="A17" s="13" t="s">
        <v>166</v>
      </c>
      <c r="B17" s="13" t="s">
        <v>166</v>
      </c>
      <c r="C17" s="13" t="s">
        <v>166</v>
      </c>
      <c r="D17" s="13" t="s">
        <v>166</v>
      </c>
      <c r="E17" s="13" t="s">
        <v>166</v>
      </c>
      <c r="F17" s="13" t="s">
        <v>166</v>
      </c>
      <c r="G17" s="13" t="s">
        <v>166</v>
      </c>
      <c r="H17" s="13" t="s">
        <v>166</v>
      </c>
      <c r="I17" s="13" t="s">
        <v>166</v>
      </c>
      <c r="J17" s="13" t="s">
        <v>166</v>
      </c>
      <c r="K17" s="13" t="s">
        <v>166</v>
      </c>
    </row>
    <row r="18" spans="1:11" x14ac:dyDescent="0.2">
      <c r="A18" s="13" t="s">
        <v>166</v>
      </c>
      <c r="B18" s="13" t="s">
        <v>166</v>
      </c>
      <c r="C18" s="13" t="s">
        <v>166</v>
      </c>
      <c r="D18" s="13" t="s">
        <v>166</v>
      </c>
      <c r="E18" s="13" t="s">
        <v>166</v>
      </c>
      <c r="F18" s="13" t="s">
        <v>166</v>
      </c>
      <c r="G18" s="13" t="s">
        <v>166</v>
      </c>
      <c r="H18" s="13" t="s">
        <v>166</v>
      </c>
      <c r="I18" s="13" t="s">
        <v>166</v>
      </c>
      <c r="J18" s="13" t="s">
        <v>166</v>
      </c>
      <c r="K18" s="13" t="s">
        <v>166</v>
      </c>
    </row>
    <row r="19" spans="1:11" x14ac:dyDescent="0.2">
      <c r="A19" s="13" t="s">
        <v>166</v>
      </c>
      <c r="B19" s="13" t="s">
        <v>166</v>
      </c>
      <c r="C19" s="13" t="s">
        <v>166</v>
      </c>
      <c r="D19" s="13" t="s">
        <v>166</v>
      </c>
      <c r="E19" s="13" t="s">
        <v>166</v>
      </c>
      <c r="F19" s="13" t="s">
        <v>166</v>
      </c>
      <c r="G19" s="13" t="s">
        <v>166</v>
      </c>
      <c r="H19" s="13" t="s">
        <v>166</v>
      </c>
      <c r="I19" s="13" t="s">
        <v>166</v>
      </c>
      <c r="J19" s="13" t="s">
        <v>166</v>
      </c>
      <c r="K19" s="13" t="s">
        <v>166</v>
      </c>
    </row>
    <row r="20" spans="1:11" x14ac:dyDescent="0.2">
      <c r="A20" s="13" t="s">
        <v>166</v>
      </c>
      <c r="B20" s="13" t="s">
        <v>166</v>
      </c>
      <c r="C20" s="13" t="s">
        <v>166</v>
      </c>
      <c r="D20" s="13" t="s">
        <v>166</v>
      </c>
      <c r="E20" s="13" t="s">
        <v>166</v>
      </c>
      <c r="F20" s="13" t="s">
        <v>166</v>
      </c>
      <c r="G20" s="13" t="s">
        <v>166</v>
      </c>
      <c r="H20" s="13" t="s">
        <v>166</v>
      </c>
      <c r="I20" s="13" t="s">
        <v>166</v>
      </c>
      <c r="J20" s="13" t="s">
        <v>166</v>
      </c>
      <c r="K20" s="13" t="s">
        <v>166</v>
      </c>
    </row>
    <row r="21" spans="1:11" x14ac:dyDescent="0.2">
      <c r="A21" s="13" t="s">
        <v>166</v>
      </c>
      <c r="B21" s="13" t="s">
        <v>166</v>
      </c>
      <c r="C21" s="13" t="s">
        <v>166</v>
      </c>
      <c r="D21" s="13" t="s">
        <v>166</v>
      </c>
      <c r="E21" s="13" t="s">
        <v>166</v>
      </c>
      <c r="F21" s="13" t="s">
        <v>166</v>
      </c>
      <c r="G21" s="13" t="s">
        <v>166</v>
      </c>
      <c r="H21" s="13" t="s">
        <v>166</v>
      </c>
      <c r="I21" s="13" t="s">
        <v>166</v>
      </c>
      <c r="J21" s="13" t="s">
        <v>166</v>
      </c>
      <c r="K21" s="13" t="s">
        <v>166</v>
      </c>
    </row>
    <row r="22" spans="1:11" x14ac:dyDescent="0.2">
      <c r="A22" s="13" t="s">
        <v>166</v>
      </c>
      <c r="B22" s="13" t="s">
        <v>166</v>
      </c>
      <c r="C22" s="13" t="s">
        <v>166</v>
      </c>
      <c r="D22" s="13" t="s">
        <v>166</v>
      </c>
      <c r="E22" s="13" t="s">
        <v>166</v>
      </c>
      <c r="F22" s="13" t="s">
        <v>166</v>
      </c>
      <c r="G22" s="13" t="s">
        <v>166</v>
      </c>
      <c r="H22" s="13" t="s">
        <v>166</v>
      </c>
      <c r="I22" s="13" t="s">
        <v>166</v>
      </c>
      <c r="J22" s="13" t="s">
        <v>166</v>
      </c>
      <c r="K22" s="13" t="s">
        <v>166</v>
      </c>
    </row>
    <row r="23" spans="1:11" x14ac:dyDescent="0.2">
      <c r="A23" s="13" t="s">
        <v>166</v>
      </c>
      <c r="B23" s="13" t="s">
        <v>166</v>
      </c>
      <c r="C23" s="13" t="s">
        <v>166</v>
      </c>
      <c r="D23" s="13" t="s">
        <v>166</v>
      </c>
      <c r="E23" s="13" t="s">
        <v>166</v>
      </c>
      <c r="F23" s="13" t="s">
        <v>166</v>
      </c>
      <c r="G23" s="13" t="s">
        <v>166</v>
      </c>
      <c r="H23" s="13" t="s">
        <v>166</v>
      </c>
      <c r="I23" s="13" t="s">
        <v>166</v>
      </c>
      <c r="J23" s="13" t="s">
        <v>166</v>
      </c>
      <c r="K23" s="13" t="s">
        <v>166</v>
      </c>
    </row>
    <row r="24" spans="1:11" x14ac:dyDescent="0.2">
      <c r="A24" s="13" t="s">
        <v>166</v>
      </c>
      <c r="B24" s="13" t="s">
        <v>166</v>
      </c>
      <c r="C24" s="13" t="s">
        <v>166</v>
      </c>
      <c r="D24" s="13" t="s">
        <v>166</v>
      </c>
      <c r="E24" s="13" t="s">
        <v>166</v>
      </c>
      <c r="F24" s="13" t="s">
        <v>166</v>
      </c>
      <c r="G24" s="13" t="s">
        <v>166</v>
      </c>
      <c r="H24" s="13" t="s">
        <v>166</v>
      </c>
      <c r="I24" s="13" t="s">
        <v>166</v>
      </c>
      <c r="J24" s="13" t="s">
        <v>166</v>
      </c>
      <c r="K24" s="13" t="s">
        <v>166</v>
      </c>
    </row>
    <row r="25" spans="1:11" x14ac:dyDescent="0.2">
      <c r="A25" s="13" t="s">
        <v>166</v>
      </c>
      <c r="B25" s="13" t="s">
        <v>166</v>
      </c>
      <c r="C25" s="13" t="s">
        <v>166</v>
      </c>
      <c r="D25" s="13" t="s">
        <v>166</v>
      </c>
      <c r="E25" s="13" t="s">
        <v>166</v>
      </c>
      <c r="F25" s="13" t="s">
        <v>166</v>
      </c>
      <c r="G25" s="13" t="s">
        <v>166</v>
      </c>
      <c r="H25" s="13" t="s">
        <v>166</v>
      </c>
      <c r="I25" s="13" t="s">
        <v>166</v>
      </c>
      <c r="J25" s="13" t="s">
        <v>166</v>
      </c>
      <c r="K25" s="13" t="s">
        <v>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"/>
  <sheetViews>
    <sheetView workbookViewId="0">
      <selection activeCell="A9" sqref="A9:K13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40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78</v>
      </c>
      <c r="B4">
        <v>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86</v>
      </c>
      <c r="B5">
        <v>25</v>
      </c>
      <c r="C5" s="14">
        <v>22</v>
      </c>
      <c r="D5">
        <v>0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95</v>
      </c>
      <c r="B6">
        <v>0</v>
      </c>
      <c r="C6" s="14">
        <v>26</v>
      </c>
      <c r="D6">
        <v>38</v>
      </c>
      <c r="E6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100</v>
      </c>
      <c r="B7">
        <v>0</v>
      </c>
      <c r="C7" s="14">
        <v>34</v>
      </c>
      <c r="D7">
        <v>24</v>
      </c>
      <c r="E7">
        <v>31</v>
      </c>
      <c r="F7">
        <v>0</v>
      </c>
      <c r="G7">
        <v>0</v>
      </c>
      <c r="H7">
        <v>11</v>
      </c>
      <c r="I7">
        <v>0</v>
      </c>
      <c r="J7">
        <v>0</v>
      </c>
      <c r="K7">
        <v>0</v>
      </c>
    </row>
    <row r="8" spans="1:11" x14ac:dyDescent="0.2">
      <c r="A8" t="s">
        <v>85</v>
      </c>
      <c r="B8" s="13" t="s">
        <v>166</v>
      </c>
      <c r="C8" s="13" t="s">
        <v>166</v>
      </c>
      <c r="D8" s="13" t="s">
        <v>166</v>
      </c>
      <c r="E8" s="13" t="s">
        <v>166</v>
      </c>
      <c r="F8" s="13" t="s">
        <v>166</v>
      </c>
      <c r="G8" s="13" t="s">
        <v>166</v>
      </c>
      <c r="H8" s="13" t="s">
        <v>166</v>
      </c>
      <c r="I8" s="13" t="s">
        <v>166</v>
      </c>
      <c r="J8" s="13" t="s">
        <v>166</v>
      </c>
      <c r="K8" s="13" t="s">
        <v>166</v>
      </c>
    </row>
    <row r="9" spans="1:11" x14ac:dyDescent="0.2">
      <c r="A9" s="13" t="s">
        <v>166</v>
      </c>
      <c r="B9" s="13" t="s">
        <v>166</v>
      </c>
      <c r="C9" s="13" t="s">
        <v>166</v>
      </c>
      <c r="D9" s="13" t="s">
        <v>166</v>
      </c>
      <c r="E9" s="13" t="s">
        <v>166</v>
      </c>
      <c r="F9" s="13" t="s">
        <v>166</v>
      </c>
      <c r="G9" s="13" t="s">
        <v>166</v>
      </c>
      <c r="H9" s="13" t="s">
        <v>166</v>
      </c>
      <c r="I9" s="13" t="s">
        <v>166</v>
      </c>
      <c r="J9" s="13" t="s">
        <v>166</v>
      </c>
      <c r="K9" s="13" t="s">
        <v>166</v>
      </c>
    </row>
    <row r="10" spans="1:11" x14ac:dyDescent="0.2">
      <c r="A10" s="13" t="s">
        <v>166</v>
      </c>
      <c r="B10" s="13" t="s">
        <v>166</v>
      </c>
      <c r="C10" s="13" t="s">
        <v>166</v>
      </c>
      <c r="D10" s="13" t="s">
        <v>166</v>
      </c>
      <c r="E10" s="13" t="s">
        <v>166</v>
      </c>
      <c r="F10" s="13" t="s">
        <v>166</v>
      </c>
      <c r="G10" s="13" t="s">
        <v>166</v>
      </c>
      <c r="H10" s="13" t="s">
        <v>166</v>
      </c>
      <c r="I10" s="13" t="s">
        <v>166</v>
      </c>
      <c r="J10" s="13" t="s">
        <v>166</v>
      </c>
      <c r="K10" s="13" t="s">
        <v>166</v>
      </c>
    </row>
    <row r="11" spans="1:11" x14ac:dyDescent="0.2">
      <c r="A11" s="13" t="s">
        <v>166</v>
      </c>
      <c r="B11" s="13" t="s">
        <v>166</v>
      </c>
      <c r="C11" s="13" t="s">
        <v>166</v>
      </c>
      <c r="D11" s="13" t="s">
        <v>166</v>
      </c>
      <c r="E11" s="13" t="s">
        <v>166</v>
      </c>
      <c r="F11" s="13" t="s">
        <v>166</v>
      </c>
      <c r="G11" s="13" t="s">
        <v>166</v>
      </c>
      <c r="H11" s="13" t="s">
        <v>166</v>
      </c>
      <c r="I11" s="13" t="s">
        <v>166</v>
      </c>
      <c r="J11" s="13" t="s">
        <v>166</v>
      </c>
      <c r="K11" s="13" t="s">
        <v>166</v>
      </c>
    </row>
    <row r="12" spans="1:11" x14ac:dyDescent="0.2">
      <c r="A12" s="13" t="s">
        <v>166</v>
      </c>
      <c r="B12" s="13" t="s">
        <v>166</v>
      </c>
      <c r="C12" s="13" t="s">
        <v>166</v>
      </c>
      <c r="D12" s="13" t="s">
        <v>166</v>
      </c>
      <c r="E12" s="13" t="s">
        <v>166</v>
      </c>
      <c r="F12" s="13" t="s">
        <v>166</v>
      </c>
      <c r="G12" s="13" t="s">
        <v>166</v>
      </c>
      <c r="H12" s="13" t="s">
        <v>166</v>
      </c>
      <c r="I12" s="13" t="s">
        <v>166</v>
      </c>
      <c r="J12" s="13" t="s">
        <v>166</v>
      </c>
      <c r="K12" s="13" t="s">
        <v>166</v>
      </c>
    </row>
    <row r="13" spans="1:11" x14ac:dyDescent="0.2">
      <c r="A13" s="13" t="s">
        <v>166</v>
      </c>
      <c r="B13" s="13" t="s">
        <v>166</v>
      </c>
      <c r="C13" s="13" t="s">
        <v>166</v>
      </c>
      <c r="D13" s="13" t="s">
        <v>166</v>
      </c>
      <c r="E13" s="13" t="s">
        <v>166</v>
      </c>
      <c r="F13" s="13" t="s">
        <v>166</v>
      </c>
      <c r="G13" s="13" t="s">
        <v>166</v>
      </c>
      <c r="H13" s="13" t="s">
        <v>166</v>
      </c>
      <c r="I13" s="13" t="s">
        <v>166</v>
      </c>
      <c r="J13" s="13" t="s">
        <v>166</v>
      </c>
      <c r="K13" s="13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1"/>
  <sheetViews>
    <sheetView workbookViewId="0">
      <selection activeCell="A8" sqref="A8:K11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15.38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80</v>
      </c>
      <c r="B4">
        <v>10</v>
      </c>
      <c r="C4">
        <v>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87</v>
      </c>
      <c r="B5">
        <v>20</v>
      </c>
      <c r="C5">
        <v>10</v>
      </c>
      <c r="D5">
        <v>0</v>
      </c>
      <c r="E5">
        <v>50</v>
      </c>
      <c r="F5">
        <v>0</v>
      </c>
      <c r="G5">
        <v>0</v>
      </c>
      <c r="H5">
        <v>0</v>
      </c>
      <c r="I5">
        <v>0</v>
      </c>
      <c r="J5">
        <v>20</v>
      </c>
      <c r="K5">
        <v>0</v>
      </c>
    </row>
    <row r="6" spans="1:11" x14ac:dyDescent="0.2">
      <c r="A6">
        <v>100</v>
      </c>
      <c r="B6">
        <v>0</v>
      </c>
      <c r="C6">
        <v>30</v>
      </c>
      <c r="D6">
        <v>20</v>
      </c>
      <c r="E6">
        <v>40</v>
      </c>
      <c r="F6">
        <v>7</v>
      </c>
      <c r="G6">
        <v>0</v>
      </c>
      <c r="H6">
        <v>3</v>
      </c>
      <c r="I6">
        <v>0</v>
      </c>
      <c r="J6">
        <v>0</v>
      </c>
      <c r="K6">
        <v>0</v>
      </c>
    </row>
    <row r="7" spans="1:11" x14ac:dyDescent="0.2">
      <c r="A7" t="s">
        <v>127</v>
      </c>
      <c r="B7" s="13" t="s">
        <v>166</v>
      </c>
      <c r="C7" s="13" t="s">
        <v>166</v>
      </c>
      <c r="D7" s="13" t="s">
        <v>166</v>
      </c>
      <c r="E7" s="13" t="s">
        <v>166</v>
      </c>
      <c r="F7" s="13" t="s">
        <v>166</v>
      </c>
      <c r="G7" s="13" t="s">
        <v>166</v>
      </c>
      <c r="H7" s="13" t="s">
        <v>166</v>
      </c>
      <c r="I7" s="13" t="s">
        <v>166</v>
      </c>
      <c r="J7" s="13" t="s">
        <v>166</v>
      </c>
      <c r="K7" s="13" t="s">
        <v>166</v>
      </c>
    </row>
    <row r="8" spans="1:11" x14ac:dyDescent="0.2">
      <c r="A8" s="13" t="s">
        <v>166</v>
      </c>
      <c r="B8" s="13" t="s">
        <v>166</v>
      </c>
      <c r="C8" s="13" t="s">
        <v>166</v>
      </c>
      <c r="D8" s="13" t="s">
        <v>166</v>
      </c>
      <c r="E8" s="13" t="s">
        <v>166</v>
      </c>
      <c r="F8" s="13" t="s">
        <v>166</v>
      </c>
      <c r="G8" s="13" t="s">
        <v>166</v>
      </c>
      <c r="H8" s="13" t="s">
        <v>166</v>
      </c>
      <c r="I8" s="13" t="s">
        <v>166</v>
      </c>
      <c r="J8" s="13" t="s">
        <v>166</v>
      </c>
      <c r="K8" s="13" t="s">
        <v>166</v>
      </c>
    </row>
    <row r="9" spans="1:11" x14ac:dyDescent="0.2">
      <c r="A9" s="13" t="s">
        <v>166</v>
      </c>
      <c r="B9" s="13" t="s">
        <v>166</v>
      </c>
      <c r="C9" s="13" t="s">
        <v>166</v>
      </c>
      <c r="D9" s="13" t="s">
        <v>166</v>
      </c>
      <c r="E9" s="13" t="s">
        <v>166</v>
      </c>
      <c r="F9" s="13" t="s">
        <v>166</v>
      </c>
      <c r="G9" s="13" t="s">
        <v>166</v>
      </c>
      <c r="H9" s="13" t="s">
        <v>166</v>
      </c>
      <c r="I9" s="13" t="s">
        <v>166</v>
      </c>
      <c r="J9" s="13" t="s">
        <v>166</v>
      </c>
      <c r="K9" s="13" t="s">
        <v>166</v>
      </c>
    </row>
    <row r="10" spans="1:11" x14ac:dyDescent="0.2">
      <c r="A10" s="13" t="s">
        <v>166</v>
      </c>
      <c r="B10" s="13" t="s">
        <v>166</v>
      </c>
      <c r="C10" s="13" t="s">
        <v>166</v>
      </c>
      <c r="D10" s="13" t="s">
        <v>166</v>
      </c>
      <c r="E10" s="13" t="s">
        <v>166</v>
      </c>
      <c r="F10" s="13" t="s">
        <v>166</v>
      </c>
      <c r="G10" s="13" t="s">
        <v>166</v>
      </c>
      <c r="H10" s="13" t="s">
        <v>166</v>
      </c>
      <c r="I10" s="13" t="s">
        <v>166</v>
      </c>
      <c r="J10" s="13" t="s">
        <v>166</v>
      </c>
      <c r="K10" s="13" t="s">
        <v>166</v>
      </c>
    </row>
    <row r="11" spans="1:11" x14ac:dyDescent="0.2">
      <c r="A11" s="13" t="s">
        <v>166</v>
      </c>
      <c r="B11" s="13" t="s">
        <v>166</v>
      </c>
      <c r="C11" s="13" t="s">
        <v>166</v>
      </c>
      <c r="D11" s="13" t="s">
        <v>166</v>
      </c>
      <c r="E11" s="13" t="s">
        <v>166</v>
      </c>
      <c r="F11" s="13" t="s">
        <v>166</v>
      </c>
      <c r="G11" s="13" t="s">
        <v>166</v>
      </c>
      <c r="H11" s="13" t="s">
        <v>166</v>
      </c>
      <c r="I11" s="13" t="s">
        <v>166</v>
      </c>
      <c r="J11" s="13" t="s">
        <v>166</v>
      </c>
      <c r="K11" s="13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workbookViewId="0">
      <selection activeCell="A4" sqref="A4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2">
        <v>49.6</v>
      </c>
      <c r="B3">
        <v>83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2">
        <v>60</v>
      </c>
      <c r="B4">
        <v>36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2">
        <v>63.8</v>
      </c>
      <c r="B5">
        <v>92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2">
        <v>68.5</v>
      </c>
      <c r="B6">
        <v>59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2">
        <v>71.599999999999994</v>
      </c>
      <c r="B7">
        <v>10</v>
      </c>
      <c r="C7">
        <v>90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2">
        <v>75.8</v>
      </c>
      <c r="B8">
        <v>32</v>
      </c>
      <c r="C8">
        <v>45</v>
      </c>
      <c r="D8">
        <v>0</v>
      </c>
      <c r="E8">
        <v>23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2">
        <v>81</v>
      </c>
      <c r="B9">
        <v>0</v>
      </c>
      <c r="C9">
        <v>59</v>
      </c>
      <c r="D9">
        <v>0</v>
      </c>
      <c r="E9">
        <v>41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2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84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24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</row>
    <row r="13" spans="1:11" x14ac:dyDescent="0.2">
      <c r="A13" t="s">
        <v>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</row>
    <row r="14" spans="1:11" x14ac:dyDescent="0.2">
      <c r="A14" t="s">
        <v>24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24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24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24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24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24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"/>
  <sheetViews>
    <sheetView workbookViewId="0">
      <pane ySplit="1" topLeftCell="A2" activePane="bottomLeft" state="frozen"/>
      <selection activeCell="C28" sqref="C28"/>
      <selection pane="bottomLeft" activeCell="C28" sqref="C28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3</v>
      </c>
      <c r="B3">
        <f>3/A3*100</f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29</v>
      </c>
      <c r="B4">
        <f>29/A4*100</f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41</v>
      </c>
      <c r="B5">
        <f>41/A5*100</f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50</v>
      </c>
      <c r="B6">
        <f>44/A6*100</f>
        <v>88</v>
      </c>
      <c r="C6">
        <f>6/A6*100</f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67</v>
      </c>
      <c r="B7" s="2">
        <f>42/A7*100</f>
        <v>62.68656716417911</v>
      </c>
      <c r="C7" s="2">
        <f>24/A7*100</f>
        <v>35.820895522388057</v>
      </c>
      <c r="D7" s="2">
        <v>0</v>
      </c>
      <c r="E7" s="2">
        <v>0</v>
      </c>
      <c r="F7" s="2">
        <f>1/A7*100</f>
        <v>1.4925373134328357</v>
      </c>
      <c r="G7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89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</row>
    <row r="10" spans="1:11" x14ac:dyDescent="0.2">
      <c r="A10" t="s">
        <v>26</v>
      </c>
      <c r="B10" t="s">
        <v>27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</row>
    <row r="11" spans="1:11" x14ac:dyDescent="0.2">
      <c r="A11" t="s">
        <v>28</v>
      </c>
      <c r="B11" t="s">
        <v>29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30</v>
      </c>
      <c r="B12" t="s">
        <v>31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</row>
    <row r="13" spans="1:11" x14ac:dyDescent="0.2">
      <c r="A13" t="s">
        <v>32</v>
      </c>
      <c r="B13" t="s">
        <v>33</v>
      </c>
      <c r="C13" t="s">
        <v>34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</row>
    <row r="14" spans="1:11" x14ac:dyDescent="0.2">
      <c r="A14" t="s">
        <v>35</v>
      </c>
      <c r="B14" t="s">
        <v>36</v>
      </c>
      <c r="C14" t="s">
        <v>37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24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"/>
  <sheetViews>
    <sheetView workbookViewId="0">
      <pane ySplit="1" topLeftCell="A2" activePane="bottomLeft" state="frozen"/>
      <selection activeCell="C28" sqref="C28"/>
      <selection pane="bottomLeft" activeCell="C28" sqref="C28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26</v>
      </c>
      <c r="B3">
        <f>26/A3*100</f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50</v>
      </c>
      <c r="B4">
        <f>32/A4*100</f>
        <v>64</v>
      </c>
      <c r="C4">
        <f>9/A4*100</f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f>9/A4*100</f>
        <v>18</v>
      </c>
      <c r="J4">
        <v>0</v>
      </c>
      <c r="K4">
        <v>0</v>
      </c>
    </row>
    <row r="5" spans="1:11" x14ac:dyDescent="0.2">
      <c r="A5">
        <v>69</v>
      </c>
      <c r="B5" s="2">
        <f>35/A5*100</f>
        <v>50.724637681159422</v>
      </c>
      <c r="C5" s="2">
        <f>17/A5*100</f>
        <v>24.637681159420293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f>17/A5*100</f>
        <v>24.637681159420293</v>
      </c>
      <c r="J5" s="2">
        <v>0</v>
      </c>
      <c r="K5" s="2">
        <v>0</v>
      </c>
    </row>
    <row r="6" spans="1:11" x14ac:dyDescent="0.2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89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</row>
    <row r="8" spans="1:11" x14ac:dyDescent="0.2">
      <c r="A8" t="s">
        <v>38</v>
      </c>
      <c r="B8" t="s">
        <v>39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</row>
    <row r="9" spans="1:11" x14ac:dyDescent="0.2">
      <c r="A9" t="s">
        <v>40</v>
      </c>
      <c r="B9" t="s">
        <v>41</v>
      </c>
      <c r="C9" t="s">
        <v>42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43</v>
      </c>
      <c r="J9" t="s">
        <v>24</v>
      </c>
      <c r="K9" t="s">
        <v>24</v>
      </c>
    </row>
    <row r="10" spans="1:11" x14ac:dyDescent="0.2">
      <c r="A10" t="s">
        <v>44</v>
      </c>
      <c r="B10" t="s">
        <v>45</v>
      </c>
      <c r="C10" t="s">
        <v>46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47</v>
      </c>
      <c r="J10" t="s">
        <v>24</v>
      </c>
      <c r="K10" t="s">
        <v>24</v>
      </c>
    </row>
    <row r="11" spans="1:11" x14ac:dyDescent="0.2">
      <c r="A11" t="s">
        <v>24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C31" sqref="C31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24</v>
      </c>
      <c r="B3">
        <f>24/A3*100</f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42</v>
      </c>
      <c r="B4">
        <f>42/A4*100</f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50</v>
      </c>
      <c r="B5">
        <f>50/A5*100</f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55</v>
      </c>
      <c r="B6">
        <f>55/A6*100</f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59</v>
      </c>
      <c r="B7">
        <f>59/A7*100</f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70</v>
      </c>
      <c r="B8" s="2">
        <f>57/A8*100</f>
        <v>81.428571428571431</v>
      </c>
      <c r="C8" s="2">
        <f>13/A8*100</f>
        <v>18.571428571428573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79</v>
      </c>
      <c r="B9" s="2">
        <f>56/A9*100</f>
        <v>70.886075949367083</v>
      </c>
      <c r="C9" s="2">
        <f>23/A9*100</f>
        <v>29.11392405063291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88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48</v>
      </c>
      <c r="B12" t="s">
        <v>49</v>
      </c>
      <c r="C12" t="s">
        <v>24</v>
      </c>
      <c r="D12" t="s">
        <v>24</v>
      </c>
      <c r="E12" s="13" t="s">
        <v>24</v>
      </c>
      <c r="F12" s="13" t="s">
        <v>24</v>
      </c>
      <c r="G12" s="13" t="s">
        <v>24</v>
      </c>
      <c r="H12" s="13" t="s">
        <v>24</v>
      </c>
      <c r="I12" s="13" t="s">
        <v>24</v>
      </c>
      <c r="J12" s="13" t="s">
        <v>24</v>
      </c>
      <c r="K12" s="13" t="s">
        <v>24</v>
      </c>
    </row>
    <row r="13" spans="1:11" x14ac:dyDescent="0.2">
      <c r="A13" t="s">
        <v>50</v>
      </c>
      <c r="B13" t="s">
        <v>51</v>
      </c>
      <c r="C13" t="s">
        <v>24</v>
      </c>
      <c r="D13" t="s">
        <v>24</v>
      </c>
      <c r="E13" s="13" t="s">
        <v>24</v>
      </c>
      <c r="F13" s="13" t="s">
        <v>24</v>
      </c>
      <c r="G13" s="13" t="s">
        <v>24</v>
      </c>
      <c r="H13" s="13" t="s">
        <v>24</v>
      </c>
      <c r="I13" s="13" t="s">
        <v>24</v>
      </c>
      <c r="J13" s="13" t="s">
        <v>24</v>
      </c>
      <c r="K13" s="13" t="s">
        <v>24</v>
      </c>
    </row>
    <row r="14" spans="1:11" x14ac:dyDescent="0.2">
      <c r="A14" t="s">
        <v>52</v>
      </c>
      <c r="B14" t="s">
        <v>53</v>
      </c>
      <c r="C14" t="s">
        <v>24</v>
      </c>
      <c r="D14" t="s">
        <v>24</v>
      </c>
      <c r="E14" s="13" t="s">
        <v>24</v>
      </c>
      <c r="F14" s="13" t="s">
        <v>24</v>
      </c>
      <c r="G14" s="13" t="s">
        <v>24</v>
      </c>
      <c r="H14" s="13" t="s">
        <v>24</v>
      </c>
      <c r="I14" s="13" t="s">
        <v>24</v>
      </c>
      <c r="J14" s="13" t="s">
        <v>24</v>
      </c>
      <c r="K14" s="13" t="s">
        <v>24</v>
      </c>
    </row>
    <row r="15" spans="1:11" x14ac:dyDescent="0.2">
      <c r="A15" t="s">
        <v>54</v>
      </c>
      <c r="B15" t="s">
        <v>55</v>
      </c>
      <c r="C15" t="s">
        <v>24</v>
      </c>
      <c r="D15" t="s">
        <v>24</v>
      </c>
      <c r="E15" s="13" t="s">
        <v>24</v>
      </c>
      <c r="F15" s="13" t="s">
        <v>24</v>
      </c>
      <c r="G15" s="13" t="s">
        <v>24</v>
      </c>
      <c r="H15" s="13" t="s">
        <v>24</v>
      </c>
      <c r="I15" s="13" t="s">
        <v>24</v>
      </c>
      <c r="J15" s="13" t="s">
        <v>24</v>
      </c>
      <c r="K15" s="13" t="s">
        <v>24</v>
      </c>
    </row>
    <row r="16" spans="1:11" x14ac:dyDescent="0.2">
      <c r="A16" t="s">
        <v>56</v>
      </c>
      <c r="B16" t="s">
        <v>55</v>
      </c>
      <c r="C16" t="s">
        <v>24</v>
      </c>
      <c r="D16" t="s">
        <v>24</v>
      </c>
      <c r="E16" s="13" t="s">
        <v>24</v>
      </c>
      <c r="F16" s="13" t="s">
        <v>24</v>
      </c>
      <c r="G16" s="13" t="s">
        <v>24</v>
      </c>
      <c r="H16" s="13" t="s">
        <v>24</v>
      </c>
      <c r="I16" s="13" t="s">
        <v>24</v>
      </c>
      <c r="J16" s="13" t="s">
        <v>24</v>
      </c>
      <c r="K16" s="13" t="s">
        <v>24</v>
      </c>
    </row>
    <row r="17" spans="1:11" x14ac:dyDescent="0.2">
      <c r="A17" t="s">
        <v>57</v>
      </c>
      <c r="B17" t="s">
        <v>58</v>
      </c>
      <c r="C17" t="s">
        <v>59</v>
      </c>
      <c r="D17" t="s">
        <v>24</v>
      </c>
      <c r="E17" s="13" t="s">
        <v>24</v>
      </c>
      <c r="F17" s="13" t="s">
        <v>24</v>
      </c>
      <c r="G17" s="13" t="s">
        <v>24</v>
      </c>
      <c r="H17" s="13" t="s">
        <v>24</v>
      </c>
      <c r="I17" s="13" t="s">
        <v>24</v>
      </c>
      <c r="J17" s="13" t="s">
        <v>24</v>
      </c>
      <c r="K17" s="13" t="s">
        <v>24</v>
      </c>
    </row>
    <row r="18" spans="1:11" x14ac:dyDescent="0.2">
      <c r="A18" t="s">
        <v>60</v>
      </c>
      <c r="B18" t="s">
        <v>61</v>
      </c>
      <c r="C18" t="s">
        <v>62</v>
      </c>
      <c r="D18" t="s">
        <v>24</v>
      </c>
      <c r="E18" s="13" t="s">
        <v>24</v>
      </c>
      <c r="F18" s="13" t="s">
        <v>24</v>
      </c>
      <c r="G18" s="13" t="s">
        <v>24</v>
      </c>
      <c r="H18" s="13" t="s">
        <v>24</v>
      </c>
      <c r="I18" s="13" t="s">
        <v>24</v>
      </c>
      <c r="J18" s="13" t="s">
        <v>24</v>
      </c>
      <c r="K18" s="13" t="s">
        <v>24</v>
      </c>
    </row>
    <row r="19" spans="1:11" x14ac:dyDescent="0.2">
      <c r="A19" t="s">
        <v>24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C28" sqref="C28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24</v>
      </c>
      <c r="B3">
        <f>24/A3*100</f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30</v>
      </c>
      <c r="B4">
        <f>30/A4*100</f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45</v>
      </c>
      <c r="B5">
        <f>45/A5*100</f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51</v>
      </c>
      <c r="B6">
        <f>51/A6*100</f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67</v>
      </c>
      <c r="B7" s="2">
        <f>48/A7*100</f>
        <v>71.641791044776113</v>
      </c>
      <c r="C7" s="2">
        <f>19/A7*100</f>
        <v>28.35820895522388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80</v>
      </c>
      <c r="B8">
        <f>48/A8*100</f>
        <v>60</v>
      </c>
      <c r="C8">
        <f>32/A8*100</f>
        <v>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88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</row>
    <row r="11" spans="1:11" x14ac:dyDescent="0.2">
      <c r="A11" t="s">
        <v>70</v>
      </c>
      <c r="B11" t="s">
        <v>71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72</v>
      </c>
      <c r="B12" t="s">
        <v>73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</row>
    <row r="13" spans="1:11" x14ac:dyDescent="0.2">
      <c r="A13" t="s">
        <v>74</v>
      </c>
      <c r="B13" t="s">
        <v>75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</row>
    <row r="14" spans="1:11" x14ac:dyDescent="0.2">
      <c r="A14" t="s">
        <v>76</v>
      </c>
      <c r="B14" t="s">
        <v>77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78</v>
      </c>
      <c r="B15" t="s">
        <v>79</v>
      </c>
      <c r="C15" t="s">
        <v>80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81</v>
      </c>
      <c r="B16" t="s">
        <v>82</v>
      </c>
      <c r="C16" t="s">
        <v>83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24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zoomScale="99" workbookViewId="0">
      <selection activeCell="C28" sqref="C28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52</v>
      </c>
      <c r="B3" s="2">
        <f>34/A3*100</f>
        <v>65.384615384615387</v>
      </c>
      <c r="C3" s="2">
        <f>18/A3*100</f>
        <v>34.615384615384613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69</v>
      </c>
      <c r="B4" s="10">
        <v>60</v>
      </c>
      <c r="C4" s="10">
        <v>36</v>
      </c>
      <c r="D4">
        <v>0</v>
      </c>
      <c r="E4">
        <v>0</v>
      </c>
      <c r="F4">
        <v>0</v>
      </c>
      <c r="G4">
        <v>0</v>
      </c>
      <c r="H4">
        <v>0</v>
      </c>
      <c r="I4" s="2">
        <v>4</v>
      </c>
      <c r="J4" s="2">
        <v>0</v>
      </c>
      <c r="K4">
        <v>0</v>
      </c>
    </row>
    <row r="5" spans="1:11" x14ac:dyDescent="0.2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88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</row>
    <row r="7" spans="1:11" x14ac:dyDescent="0.2">
      <c r="A7" s="11" t="s">
        <v>63</v>
      </c>
      <c r="B7" s="11" t="s">
        <v>64</v>
      </c>
      <c r="C7" s="11" t="s">
        <v>65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</row>
    <row r="8" spans="1:11" x14ac:dyDescent="0.2">
      <c r="A8" t="s">
        <v>66</v>
      </c>
      <c r="B8" t="s">
        <v>67</v>
      </c>
      <c r="C8" t="s">
        <v>68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69</v>
      </c>
      <c r="J8" t="s">
        <v>24</v>
      </c>
      <c r="K8" t="s">
        <v>24</v>
      </c>
    </row>
    <row r="9" spans="1:11" x14ac:dyDescent="0.2">
      <c r="A9" t="s">
        <v>24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</row>
    <row r="19" spans="1:1" x14ac:dyDescent="0.2">
      <c r="A1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7"/>
  <sheetViews>
    <sheetView workbookViewId="0">
      <selection activeCell="E14" sqref="E14"/>
    </sheetView>
  </sheetViews>
  <sheetFormatPr baseColWidth="10" defaultRowHeight="16" x14ac:dyDescent="0.2"/>
  <cols>
    <col min="4" max="4" width="10.83203125" customWidth="1"/>
  </cols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2">
        <v>49.6</v>
      </c>
      <c r="B3">
        <v>83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2">
        <v>60</v>
      </c>
      <c r="B4">
        <v>36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2">
        <v>63.8</v>
      </c>
      <c r="B5">
        <v>92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2">
        <v>68.5</v>
      </c>
      <c r="B6">
        <v>59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2">
        <v>76.099999999999994</v>
      </c>
      <c r="B7">
        <v>11</v>
      </c>
      <c r="C7">
        <v>0</v>
      </c>
      <c r="D7">
        <v>55</v>
      </c>
      <c r="E7">
        <v>34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2">
        <v>79.3</v>
      </c>
      <c r="B8">
        <v>10</v>
      </c>
      <c r="C8">
        <v>0</v>
      </c>
      <c r="D8">
        <v>60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2">
        <v>82.8</v>
      </c>
      <c r="B9">
        <v>10</v>
      </c>
      <c r="C9">
        <v>0</v>
      </c>
      <c r="D9">
        <v>30</v>
      </c>
      <c r="E9">
        <v>60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2">
        <v>87.2</v>
      </c>
      <c r="B10">
        <v>0</v>
      </c>
      <c r="C10">
        <v>0</v>
      </c>
      <c r="D10">
        <v>42</v>
      </c>
      <c r="E10">
        <v>58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2">
        <v>91.1</v>
      </c>
      <c r="B11">
        <v>0</v>
      </c>
      <c r="C11">
        <v>0</v>
      </c>
      <c r="D11">
        <v>50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96.4</v>
      </c>
      <c r="B12">
        <v>0</v>
      </c>
      <c r="C12">
        <v>0</v>
      </c>
      <c r="D12">
        <v>50</v>
      </c>
      <c r="E12">
        <v>45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</row>
    <row r="13" spans="1:11" x14ac:dyDescent="0.2">
      <c r="A13">
        <v>99</v>
      </c>
      <c r="B13">
        <v>0</v>
      </c>
      <c r="C13">
        <v>0</v>
      </c>
      <c r="D13">
        <v>33</v>
      </c>
      <c r="E13">
        <v>39</v>
      </c>
      <c r="F13">
        <v>0</v>
      </c>
      <c r="G13">
        <v>16</v>
      </c>
      <c r="H13">
        <v>12</v>
      </c>
      <c r="I13">
        <v>0</v>
      </c>
      <c r="J13">
        <v>0</v>
      </c>
      <c r="K13">
        <v>0</v>
      </c>
    </row>
    <row r="14" spans="1:11" x14ac:dyDescent="0.2">
      <c r="A14" s="2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84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90</v>
      </c>
      <c r="B16" t="s">
        <v>91</v>
      </c>
      <c r="C16" t="s">
        <v>92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93</v>
      </c>
      <c r="B17" t="s">
        <v>94</v>
      </c>
      <c r="C17" t="s">
        <v>95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96</v>
      </c>
      <c r="B18" t="s">
        <v>97</v>
      </c>
      <c r="C18" t="s">
        <v>98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99</v>
      </c>
      <c r="B19" t="s">
        <v>100</v>
      </c>
      <c r="C19" t="s">
        <v>101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102</v>
      </c>
      <c r="B20" t="s">
        <v>103</v>
      </c>
      <c r="C20" t="s">
        <v>24</v>
      </c>
      <c r="D20" t="s">
        <v>104</v>
      </c>
      <c r="E20" t="s">
        <v>128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105</v>
      </c>
      <c r="B21" t="s">
        <v>106</v>
      </c>
      <c r="C21" t="s">
        <v>24</v>
      </c>
      <c r="D21" t="s">
        <v>129</v>
      </c>
      <c r="E21" t="s">
        <v>107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108</v>
      </c>
      <c r="B22" t="s">
        <v>109</v>
      </c>
      <c r="C22" t="s">
        <v>24</v>
      </c>
      <c r="D22" t="s">
        <v>110</v>
      </c>
      <c r="E22" t="s">
        <v>111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112</v>
      </c>
      <c r="B23" t="s">
        <v>24</v>
      </c>
      <c r="C23" t="s">
        <v>24</v>
      </c>
      <c r="D23" t="s">
        <v>113</v>
      </c>
      <c r="E23" t="s">
        <v>114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115</v>
      </c>
      <c r="B24" t="s">
        <v>24</v>
      </c>
      <c r="C24" t="s">
        <v>24</v>
      </c>
      <c r="D24" t="s">
        <v>116</v>
      </c>
      <c r="E24" t="s">
        <v>117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118</v>
      </c>
      <c r="B25" t="s">
        <v>24</v>
      </c>
      <c r="C25" t="s">
        <v>24</v>
      </c>
      <c r="D25" t="s">
        <v>119</v>
      </c>
      <c r="E25" t="s">
        <v>120</v>
      </c>
      <c r="F25" t="s">
        <v>24</v>
      </c>
      <c r="G25" t="s">
        <v>24</v>
      </c>
      <c r="H25" t="s">
        <v>121</v>
      </c>
      <c r="I25" t="s">
        <v>24</v>
      </c>
      <c r="J25" t="s">
        <v>24</v>
      </c>
      <c r="K25" t="s">
        <v>24</v>
      </c>
    </row>
    <row r="26" spans="1:11" x14ac:dyDescent="0.2">
      <c r="A26" t="s">
        <v>122</v>
      </c>
      <c r="B26" t="s">
        <v>24</v>
      </c>
      <c r="C26" t="s">
        <v>24</v>
      </c>
      <c r="D26" t="s">
        <v>123</v>
      </c>
      <c r="E26" t="s">
        <v>124</v>
      </c>
      <c r="F26" t="s">
        <v>24</v>
      </c>
      <c r="G26" t="s">
        <v>125</v>
      </c>
      <c r="H26" t="s">
        <v>126</v>
      </c>
      <c r="I26" t="s">
        <v>24</v>
      </c>
      <c r="J26" t="s">
        <v>24</v>
      </c>
      <c r="K26" t="s">
        <v>24</v>
      </c>
    </row>
    <row r="27" spans="1:11" x14ac:dyDescent="0.2">
      <c r="A27" t="s">
        <v>24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5"/>
  <sheetViews>
    <sheetView workbookViewId="0">
      <selection activeCell="C4" sqref="C4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2">
        <v>49.6</v>
      </c>
      <c r="B3">
        <v>83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2">
        <v>60</v>
      </c>
      <c r="B4">
        <v>36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2">
        <v>63.8</v>
      </c>
      <c r="B5">
        <v>92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2">
        <v>68.5</v>
      </c>
      <c r="B6">
        <v>59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2">
        <v>69.599999999999994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2">
        <v>73.3</v>
      </c>
      <c r="B8">
        <v>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2">
        <v>76.8</v>
      </c>
      <c r="B9">
        <v>20</v>
      </c>
      <c r="C9">
        <v>60</v>
      </c>
      <c r="D9">
        <v>0</v>
      </c>
      <c r="E9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2">
        <v>82.6</v>
      </c>
      <c r="B10">
        <v>0</v>
      </c>
      <c r="C10">
        <v>60</v>
      </c>
      <c r="D10">
        <v>0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2">
        <v>88.5</v>
      </c>
      <c r="B11">
        <v>0</v>
      </c>
      <c r="C11">
        <v>62</v>
      </c>
      <c r="D11">
        <v>0</v>
      </c>
      <c r="E11">
        <v>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s="2">
        <v>94.7</v>
      </c>
      <c r="B12">
        <v>0</v>
      </c>
      <c r="C12">
        <v>56</v>
      </c>
      <c r="D12">
        <v>0</v>
      </c>
      <c r="E12">
        <v>9</v>
      </c>
      <c r="F12">
        <v>11</v>
      </c>
      <c r="G12">
        <v>17</v>
      </c>
      <c r="H12">
        <v>7</v>
      </c>
      <c r="I12">
        <v>0</v>
      </c>
      <c r="J12">
        <v>0</v>
      </c>
      <c r="K12">
        <v>0</v>
      </c>
    </row>
    <row r="13" spans="1:11" x14ac:dyDescent="0.2">
      <c r="A13" s="2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191</v>
      </c>
      <c r="B14" t="s">
        <v>166</v>
      </c>
      <c r="C14" t="s">
        <v>166</v>
      </c>
      <c r="D14" t="s">
        <v>166</v>
      </c>
      <c r="E14" t="s">
        <v>166</v>
      </c>
      <c r="F14" t="s">
        <v>166</v>
      </c>
      <c r="G14" t="s">
        <v>166</v>
      </c>
      <c r="H14" t="s">
        <v>166</v>
      </c>
      <c r="I14" t="s">
        <v>166</v>
      </c>
      <c r="J14" t="s">
        <v>166</v>
      </c>
      <c r="K14" t="s">
        <v>166</v>
      </c>
    </row>
    <row r="15" spans="1:11" x14ac:dyDescent="0.2">
      <c r="A15" t="s">
        <v>192</v>
      </c>
      <c r="B15" t="s">
        <v>193</v>
      </c>
      <c r="C15" t="s">
        <v>194</v>
      </c>
      <c r="D15" t="s">
        <v>166</v>
      </c>
      <c r="E15" t="s">
        <v>166</v>
      </c>
      <c r="F15" t="s">
        <v>166</v>
      </c>
      <c r="G15" t="s">
        <v>166</v>
      </c>
      <c r="H15" t="s">
        <v>166</v>
      </c>
      <c r="I15" t="s">
        <v>166</v>
      </c>
      <c r="J15" t="s">
        <v>166</v>
      </c>
      <c r="K15" t="s">
        <v>166</v>
      </c>
    </row>
    <row r="16" spans="1:11" x14ac:dyDescent="0.2">
      <c r="A16" t="s">
        <v>195</v>
      </c>
      <c r="B16" t="s">
        <v>196</v>
      </c>
      <c r="C16" t="s">
        <v>197</v>
      </c>
      <c r="D16" t="s">
        <v>166</v>
      </c>
      <c r="E16" t="s">
        <v>166</v>
      </c>
      <c r="F16" t="s">
        <v>166</v>
      </c>
      <c r="G16" t="s">
        <v>166</v>
      </c>
      <c r="H16" t="s">
        <v>166</v>
      </c>
      <c r="I16" t="s">
        <v>166</v>
      </c>
      <c r="J16" t="s">
        <v>166</v>
      </c>
      <c r="K16" t="s">
        <v>166</v>
      </c>
    </row>
    <row r="17" spans="1:11" x14ac:dyDescent="0.2">
      <c r="A17" t="s">
        <v>198</v>
      </c>
      <c r="B17" t="s">
        <v>199</v>
      </c>
      <c r="C17" t="s">
        <v>200</v>
      </c>
      <c r="D17" t="s">
        <v>166</v>
      </c>
      <c r="E17" t="s">
        <v>166</v>
      </c>
      <c r="F17" t="s">
        <v>166</v>
      </c>
      <c r="G17" t="s">
        <v>166</v>
      </c>
      <c r="H17" t="s">
        <v>166</v>
      </c>
      <c r="I17" t="s">
        <v>166</v>
      </c>
      <c r="J17" t="s">
        <v>166</v>
      </c>
      <c r="K17" t="s">
        <v>166</v>
      </c>
    </row>
    <row r="18" spans="1:11" x14ac:dyDescent="0.2">
      <c r="A18" t="s">
        <v>201</v>
      </c>
      <c r="B18" t="s">
        <v>202</v>
      </c>
      <c r="C18" t="s">
        <v>203</v>
      </c>
      <c r="D18" t="s">
        <v>166</v>
      </c>
      <c r="E18" t="s">
        <v>166</v>
      </c>
      <c r="F18" t="s">
        <v>166</v>
      </c>
      <c r="G18" t="s">
        <v>166</v>
      </c>
      <c r="H18" t="s">
        <v>166</v>
      </c>
      <c r="I18" t="s">
        <v>166</v>
      </c>
      <c r="J18" t="s">
        <v>166</v>
      </c>
      <c r="K18" t="s">
        <v>166</v>
      </c>
    </row>
    <row r="19" spans="1:11" x14ac:dyDescent="0.2">
      <c r="A19" t="s">
        <v>204</v>
      </c>
      <c r="B19" t="s">
        <v>205</v>
      </c>
      <c r="C19" t="s">
        <v>166</v>
      </c>
      <c r="D19" t="s">
        <v>166</v>
      </c>
      <c r="E19" t="s">
        <v>166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</row>
    <row r="20" spans="1:11" x14ac:dyDescent="0.2">
      <c r="A20" t="s">
        <v>206</v>
      </c>
      <c r="B20" t="s">
        <v>166</v>
      </c>
      <c r="C20" t="s">
        <v>166</v>
      </c>
      <c r="D20" t="s">
        <v>207</v>
      </c>
      <c r="E20" t="s">
        <v>166</v>
      </c>
      <c r="F20" t="s">
        <v>166</v>
      </c>
      <c r="G20" t="s">
        <v>166</v>
      </c>
      <c r="H20" t="s">
        <v>166</v>
      </c>
      <c r="I20" t="s">
        <v>166</v>
      </c>
      <c r="J20" t="s">
        <v>166</v>
      </c>
      <c r="K20" t="s">
        <v>166</v>
      </c>
    </row>
    <row r="21" spans="1:11" x14ac:dyDescent="0.2">
      <c r="A21" t="s">
        <v>208</v>
      </c>
      <c r="B21" t="s">
        <v>209</v>
      </c>
      <c r="C21" t="s">
        <v>166</v>
      </c>
      <c r="D21" t="s">
        <v>210</v>
      </c>
      <c r="E21" t="s">
        <v>211</v>
      </c>
      <c r="F21" t="s">
        <v>166</v>
      </c>
      <c r="G21" t="s">
        <v>166</v>
      </c>
      <c r="H21" t="s">
        <v>166</v>
      </c>
      <c r="I21" t="s">
        <v>166</v>
      </c>
      <c r="J21" t="s">
        <v>166</v>
      </c>
      <c r="K21" t="s">
        <v>166</v>
      </c>
    </row>
    <row r="22" spans="1:11" x14ac:dyDescent="0.2">
      <c r="A22" t="s">
        <v>212</v>
      </c>
      <c r="B22" t="s">
        <v>166</v>
      </c>
      <c r="C22" t="s">
        <v>166</v>
      </c>
      <c r="D22" t="s">
        <v>213</v>
      </c>
      <c r="E22" t="s">
        <v>214</v>
      </c>
      <c r="F22" t="s">
        <v>166</v>
      </c>
      <c r="G22" t="s">
        <v>166</v>
      </c>
      <c r="H22" t="s">
        <v>166</v>
      </c>
      <c r="I22" t="s">
        <v>166</v>
      </c>
      <c r="J22" t="s">
        <v>166</v>
      </c>
      <c r="K22" t="s">
        <v>166</v>
      </c>
    </row>
    <row r="23" spans="1:11" x14ac:dyDescent="0.2">
      <c r="A23" t="s">
        <v>215</v>
      </c>
      <c r="B23" t="s">
        <v>166</v>
      </c>
      <c r="C23" t="s">
        <v>166</v>
      </c>
      <c r="D23" t="s">
        <v>216</v>
      </c>
      <c r="E23" t="s">
        <v>217</v>
      </c>
      <c r="F23" t="s">
        <v>166</v>
      </c>
      <c r="G23" t="s">
        <v>166</v>
      </c>
      <c r="H23" t="s">
        <v>166</v>
      </c>
      <c r="I23" t="s">
        <v>166</v>
      </c>
      <c r="J23" t="s">
        <v>166</v>
      </c>
      <c r="K23" t="s">
        <v>166</v>
      </c>
    </row>
    <row r="24" spans="1:11" x14ac:dyDescent="0.2">
      <c r="A24" t="s">
        <v>218</v>
      </c>
      <c r="B24" t="s">
        <v>166</v>
      </c>
      <c r="C24" t="s">
        <v>166</v>
      </c>
      <c r="D24" t="s">
        <v>219</v>
      </c>
      <c r="E24" t="s">
        <v>220</v>
      </c>
      <c r="F24" t="s">
        <v>221</v>
      </c>
      <c r="G24" t="s">
        <v>222</v>
      </c>
      <c r="H24" t="s">
        <v>223</v>
      </c>
      <c r="I24" t="s">
        <v>166</v>
      </c>
      <c r="J24" t="s">
        <v>166</v>
      </c>
      <c r="K24" t="s">
        <v>166</v>
      </c>
    </row>
    <row r="25" spans="1:11" x14ac:dyDescent="0.2">
      <c r="A25" t="s">
        <v>166</v>
      </c>
      <c r="B25" t="s">
        <v>166</v>
      </c>
      <c r="C25" t="s">
        <v>166</v>
      </c>
      <c r="D25" t="s">
        <v>166</v>
      </c>
      <c r="E25" t="s">
        <v>166</v>
      </c>
      <c r="F25" t="s">
        <v>166</v>
      </c>
      <c r="G25" t="s">
        <v>166</v>
      </c>
      <c r="H25" t="s">
        <v>166</v>
      </c>
      <c r="I25" t="s">
        <v>166</v>
      </c>
      <c r="J25" t="s">
        <v>166</v>
      </c>
      <c r="K25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7"/>
  <sheetViews>
    <sheetView zoomScale="110" zoomScaleNormal="110" workbookViewId="0">
      <selection activeCell="A26" sqref="A26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33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41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52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64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74</v>
      </c>
      <c r="B8">
        <v>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88</v>
      </c>
      <c r="B9">
        <v>29</v>
      </c>
      <c r="C9">
        <v>2</v>
      </c>
      <c r="D9">
        <v>31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94</v>
      </c>
      <c r="B10">
        <v>0</v>
      </c>
      <c r="C10">
        <v>0</v>
      </c>
      <c r="D10">
        <v>56</v>
      </c>
      <c r="E10">
        <v>44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96</v>
      </c>
      <c r="B11">
        <v>17</v>
      </c>
      <c r="C11">
        <v>0</v>
      </c>
      <c r="D11">
        <v>30</v>
      </c>
      <c r="E11">
        <v>53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97</v>
      </c>
      <c r="B12">
        <v>0</v>
      </c>
      <c r="C12">
        <v>0</v>
      </c>
      <c r="D12">
        <v>51</v>
      </c>
      <c r="E12">
        <v>42</v>
      </c>
      <c r="F12">
        <v>0</v>
      </c>
      <c r="G12">
        <v>4</v>
      </c>
      <c r="H12">
        <v>3</v>
      </c>
      <c r="I12">
        <v>0</v>
      </c>
      <c r="J12">
        <v>0</v>
      </c>
      <c r="K12">
        <v>0</v>
      </c>
    </row>
    <row r="13" spans="1:11" x14ac:dyDescent="0.2">
      <c r="A13">
        <v>99.5</v>
      </c>
      <c r="B13">
        <v>11</v>
      </c>
      <c r="C13">
        <v>0</v>
      </c>
      <c r="D13">
        <v>42</v>
      </c>
      <c r="E13">
        <v>29</v>
      </c>
      <c r="F13">
        <v>0</v>
      </c>
      <c r="G13">
        <v>6</v>
      </c>
      <c r="H13">
        <v>6</v>
      </c>
      <c r="I13">
        <v>0</v>
      </c>
      <c r="J13">
        <v>4</v>
      </c>
      <c r="K13">
        <v>2</v>
      </c>
    </row>
    <row r="14" spans="1:11" x14ac:dyDescent="0.2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87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131</v>
      </c>
      <c r="B16" t="s">
        <v>130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132</v>
      </c>
      <c r="B17" t="s">
        <v>133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135</v>
      </c>
      <c r="B18" t="s">
        <v>134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136</v>
      </c>
      <c r="B19" t="s">
        <v>137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139</v>
      </c>
      <c r="B20" t="s">
        <v>24</v>
      </c>
      <c r="C20" t="s">
        <v>138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141</v>
      </c>
      <c r="B21" t="s">
        <v>24</v>
      </c>
      <c r="C21" t="s">
        <v>140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146</v>
      </c>
      <c r="B22" t="s">
        <v>145</v>
      </c>
      <c r="C22" t="s">
        <v>144</v>
      </c>
      <c r="D22" t="s">
        <v>143</v>
      </c>
      <c r="E22" t="s">
        <v>142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149</v>
      </c>
      <c r="B23" t="s">
        <v>24</v>
      </c>
      <c r="C23" t="s">
        <v>24</v>
      </c>
      <c r="D23" t="s">
        <v>147</v>
      </c>
      <c r="E23" t="s">
        <v>148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153</v>
      </c>
      <c r="B24" t="s">
        <v>152</v>
      </c>
      <c r="C24" t="s">
        <v>24</v>
      </c>
      <c r="D24" t="s">
        <v>151</v>
      </c>
      <c r="E24" t="s">
        <v>150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157</v>
      </c>
      <c r="B25" t="s">
        <v>24</v>
      </c>
      <c r="C25" t="s">
        <v>24</v>
      </c>
      <c r="D25" t="s">
        <v>155</v>
      </c>
      <c r="E25" t="s">
        <v>154</v>
      </c>
      <c r="F25" t="s">
        <v>24</v>
      </c>
      <c r="G25" t="s">
        <v>156</v>
      </c>
      <c r="H25" t="s">
        <v>158</v>
      </c>
      <c r="I25" t="s">
        <v>24</v>
      </c>
      <c r="J25" t="s">
        <v>24</v>
      </c>
      <c r="K25" t="s">
        <v>24</v>
      </c>
    </row>
    <row r="26" spans="1:11" x14ac:dyDescent="0.2">
      <c r="A26" t="s">
        <v>267</v>
      </c>
      <c r="B26" t="s">
        <v>164</v>
      </c>
      <c r="C26" t="s">
        <v>24</v>
      </c>
      <c r="D26" t="s">
        <v>163</v>
      </c>
      <c r="E26" t="s">
        <v>162</v>
      </c>
      <c r="F26" t="s">
        <v>24</v>
      </c>
      <c r="G26" t="s">
        <v>161</v>
      </c>
      <c r="H26" t="s">
        <v>160</v>
      </c>
      <c r="I26" t="s">
        <v>24</v>
      </c>
      <c r="J26" t="s">
        <v>159</v>
      </c>
      <c r="K26" t="s">
        <v>266</v>
      </c>
    </row>
    <row r="27" spans="1:11" x14ac:dyDescent="0.2">
      <c r="A27" t="s">
        <v>24</v>
      </c>
      <c r="B27" t="s">
        <v>24</v>
      </c>
      <c r="C27" s="13" t="s">
        <v>24</v>
      </c>
      <c r="D27" s="13" t="s">
        <v>24</v>
      </c>
      <c r="E27" s="13" t="s">
        <v>24</v>
      </c>
      <c r="F27" s="13" t="s">
        <v>24</v>
      </c>
      <c r="G27" s="13" t="s">
        <v>24</v>
      </c>
      <c r="H27" s="13" t="s">
        <v>24</v>
      </c>
      <c r="I27" s="13" t="s">
        <v>24</v>
      </c>
      <c r="J27" s="13" t="s">
        <v>24</v>
      </c>
      <c r="K27" s="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TWM 1GPa</vt:lpstr>
      <vt:lpstr>TWM 2 GPa</vt:lpstr>
      <vt:lpstr>TWM 4 GPa</vt:lpstr>
      <vt:lpstr>LPUM 1 GPa</vt:lpstr>
      <vt:lpstr>LPUM 2 GPa</vt:lpstr>
      <vt:lpstr>LPUM 4 GPa</vt:lpstr>
      <vt:lpstr>Lin Dry</vt:lpstr>
      <vt:lpstr>Lin 3150 ppm</vt:lpstr>
      <vt:lpstr>LPUM frax</vt:lpstr>
      <vt:lpstr>Charlier-LPUM</vt:lpstr>
      <vt:lpstr>Schmit-Kraettli</vt:lpstr>
      <vt:lpstr>TWM frax</vt:lpstr>
      <vt:lpstr>Snyder</vt:lpstr>
      <vt:lpstr>Elkins-Tanton</vt:lpstr>
      <vt:lpstr>Lin 1575 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2017-10-08T22:03:43Z</dcterms:created>
  <dcterms:modified xsi:type="dcterms:W3CDTF">2023-10-19T21:22:16Z</dcterms:modified>
</cp:coreProperties>
</file>