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yu/Library/CloudStorage/Dropbox/Working_docs/Luo_Mingjie_Oregon/qSeq paper/qseq_paper/Revision/submitted/printer version/final version/SuppInfo/"/>
    </mc:Choice>
  </mc:AlternateContent>
  <xr:revisionPtr revIDLastSave="0" documentId="13_ncr:1_{4894E1E5-5391-BE4A-B632-3055FBE4A6CF}" xr6:coauthVersionLast="47" xr6:coauthVersionMax="47" xr10:uidLastSave="{00000000-0000-0000-0000-000000000000}"/>
  <bookViews>
    <workbookView xWindow="0" yWindow="760" windowWidth="34560" windowHeight="21580" xr2:uid="{53C8B974-4F2E-7B4E-B4C5-DAE879BD5093}"/>
  </bookViews>
  <sheets>
    <sheet name="Figure_1" sheetId="1" r:id="rId1"/>
  </sheets>
  <definedNames>
    <definedName name="_xlnm.Print_Area" localSheetId="0">Figure_1!$A$1:$V$36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C22" i="1"/>
  <c r="M31" i="1"/>
  <c r="N31" i="1"/>
  <c r="O31" i="1"/>
  <c r="M32" i="1"/>
  <c r="N32" i="1"/>
  <c r="O32" i="1"/>
  <c r="M33" i="1"/>
  <c r="N33" i="1"/>
  <c r="O33" i="1"/>
  <c r="M34" i="1"/>
  <c r="N34" i="1"/>
  <c r="O34" i="1"/>
  <c r="L32" i="1"/>
  <c r="L33" i="1"/>
  <c r="L34" i="1"/>
  <c r="L31" i="1"/>
  <c r="D13" i="1"/>
  <c r="G15" i="1"/>
  <c r="G16" i="1"/>
  <c r="G14" i="1"/>
  <c r="G13" i="1"/>
  <c r="C13" i="1"/>
  <c r="R22" i="1" s="1"/>
  <c r="R4" i="1"/>
  <c r="S17" i="1"/>
  <c r="T17" i="1"/>
  <c r="U17" i="1"/>
  <c r="R17" i="1"/>
  <c r="D35" i="1"/>
  <c r="E35" i="1"/>
  <c r="F35" i="1"/>
  <c r="C35" i="1"/>
  <c r="D26" i="1"/>
  <c r="E26" i="1"/>
  <c r="F26" i="1"/>
  <c r="C26" i="1"/>
  <c r="M17" i="1"/>
  <c r="N17" i="1"/>
  <c r="O17" i="1"/>
  <c r="L17" i="1"/>
  <c r="C15" i="1"/>
  <c r="R24" i="1" s="1"/>
  <c r="S4" i="1"/>
  <c r="T4" i="1"/>
  <c r="U4" i="1"/>
  <c r="S5" i="1"/>
  <c r="T5" i="1"/>
  <c r="U5" i="1"/>
  <c r="S6" i="1"/>
  <c r="T6" i="1"/>
  <c r="U6" i="1"/>
  <c r="S7" i="1"/>
  <c r="T7" i="1"/>
  <c r="U7" i="1"/>
  <c r="R5" i="1"/>
  <c r="R6" i="1"/>
  <c r="R7" i="1"/>
  <c r="E16" i="1"/>
  <c r="T25" i="1" s="1"/>
  <c r="E15" i="1"/>
  <c r="T24" i="1" s="1"/>
  <c r="E14" i="1"/>
  <c r="T23" i="1" s="1"/>
  <c r="F14" i="1"/>
  <c r="U23" i="1" s="1"/>
  <c r="D14" i="1"/>
  <c r="D15" i="1"/>
  <c r="C16" i="1"/>
  <c r="R25" i="1" s="1"/>
  <c r="F16" i="1"/>
  <c r="U25" i="1" s="1"/>
  <c r="F13" i="1"/>
  <c r="U22" i="1" s="1"/>
  <c r="N15" i="1" l="1"/>
  <c r="L15" i="1"/>
  <c r="M13" i="1"/>
  <c r="O13" i="1"/>
  <c r="N14" i="1"/>
  <c r="N16" i="1"/>
  <c r="M15" i="1"/>
  <c r="L16" i="1"/>
  <c r="O16" i="1"/>
  <c r="M14" i="1"/>
  <c r="C14" i="1" l="1"/>
  <c r="R23" i="1" s="1"/>
  <c r="E13" i="1"/>
  <c r="F15" i="1"/>
  <c r="U24" i="1" s="1"/>
  <c r="D16" i="1"/>
  <c r="S25" i="1" s="1"/>
  <c r="T22" i="1" l="1"/>
  <c r="I13" i="1"/>
  <c r="N13" i="1"/>
  <c r="T13" i="1" s="1"/>
  <c r="I16" i="1"/>
  <c r="I15" i="1"/>
  <c r="F24" i="1" s="1"/>
  <c r="L14" i="1"/>
  <c r="I14" i="1"/>
  <c r="O14" i="1"/>
  <c r="M16" i="1"/>
  <c r="O15" i="1"/>
  <c r="T16" i="1" l="1"/>
  <c r="T14" i="1"/>
  <c r="T15" i="1"/>
  <c r="D22" i="1"/>
  <c r="F22" i="1"/>
  <c r="E23" i="1"/>
  <c r="D23" i="1"/>
  <c r="F23" i="1"/>
  <c r="C23" i="1"/>
  <c r="E22" i="1"/>
  <c r="C24" i="1"/>
  <c r="D24" i="1"/>
  <c r="E24" i="1"/>
  <c r="C25" i="1"/>
  <c r="E25" i="1"/>
  <c r="F25" i="1"/>
  <c r="D25" i="1"/>
  <c r="R15" i="1"/>
  <c r="R13" i="1"/>
  <c r="R14" i="1"/>
  <c r="R16" i="1"/>
  <c r="S16" i="1"/>
  <c r="S14" i="1"/>
  <c r="S13" i="1"/>
  <c r="S15" i="1"/>
  <c r="U16" i="1"/>
  <c r="U13" i="1"/>
  <c r="U14" i="1"/>
  <c r="U15" i="1"/>
  <c r="E34" i="1" l="1"/>
  <c r="C34" i="1"/>
  <c r="D32" i="1"/>
  <c r="F31" i="1"/>
  <c r="D31" i="1"/>
  <c r="F33" i="1"/>
  <c r="E32" i="1"/>
  <c r="E33" i="1"/>
  <c r="D33" i="1"/>
  <c r="C33" i="1"/>
  <c r="C31" i="1"/>
  <c r="E31" i="1"/>
  <c r="D34" i="1"/>
  <c r="C32" i="1"/>
  <c r="F34" i="1"/>
  <c r="F32" i="1"/>
</calcChain>
</file>

<file path=xl/sharedStrings.xml><?xml version="1.0" encoding="utf-8"?>
<sst xmlns="http://schemas.openxmlformats.org/spreadsheetml/2006/main" count="77" uniqueCount="26">
  <si>
    <t>Sample 1</t>
  </si>
  <si>
    <t>Sample 2</t>
  </si>
  <si>
    <t>Sample 3</t>
  </si>
  <si>
    <t>Sample 4</t>
  </si>
  <si>
    <t>spikeOTU</t>
  </si>
  <si>
    <t>Observed rowSum</t>
  </si>
  <si>
    <t>OTU1</t>
  </si>
  <si>
    <t>OTU2</t>
  </si>
  <si>
    <t>OTU3</t>
  </si>
  <si>
    <t>OTU4</t>
  </si>
  <si>
    <t>Pipeline noise</t>
  </si>
  <si>
    <t>A. True OTU table</t>
  </si>
  <si>
    <t>C. Spike-corrected OTU table</t>
  </si>
  <si>
    <t>E. Presence-Absence OTU table</t>
  </si>
  <si>
    <t>Species biases</t>
  </si>
  <si>
    <t>B. Observed OTU table with pipeline noise and species pipeline biases</t>
  </si>
  <si>
    <t>D.  Spike-corrected OTU table, each OTU rescaled to [0,1]</t>
  </si>
  <si>
    <t>F. Observed OTU table, divided by Observed rowSum</t>
  </si>
  <si>
    <t>A1. True OTU table,                     each OTU rescaled to [0,1]</t>
  </si>
  <si>
    <t>G. Observed OTU table, divided by Observed rowSum,                        each OTU rescaled to [0,1]</t>
  </si>
  <si>
    <t>=10*2*3</t>
  </si>
  <si>
    <t>Within vs. Across-species abundance estimates</t>
  </si>
  <si>
    <t>Within-species</t>
  </si>
  <si>
    <t>Across-species</t>
  </si>
  <si>
    <t>=60/180</t>
  </si>
  <si>
    <t>=60/60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</si>
</sst>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D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1" fontId="2" fillId="0" borderId="0" xfId="0" applyNumberFormat="1" applyFont="1"/>
    <xf numFmtId="164" fontId="0" fillId="0" borderId="0" xfId="0" applyNumberFormat="1" applyAlignment="1">
      <alignment horizontal="left"/>
    </xf>
    <xf numFmtId="0" fontId="0" fillId="5" borderId="1" xfId="0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2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2" fillId="0" borderId="0" xfId="0" applyNumberFormat="1" applyFont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3" xfId="0" applyNumberFormat="1" applyBorder="1"/>
    <xf numFmtId="0" fontId="0" fillId="5" borderId="6" xfId="0" applyFill="1" applyBorder="1" applyAlignment="1">
      <alignment horizontal="right"/>
    </xf>
    <xf numFmtId="0" fontId="0" fillId="6" borderId="3" xfId="0" applyFill="1" applyBorder="1"/>
    <xf numFmtId="1" fontId="0" fillId="0" borderId="3" xfId="0" applyNumberFormat="1" applyBorder="1"/>
    <xf numFmtId="1" fontId="0" fillId="6" borderId="3" xfId="0" applyNumberFormat="1" applyFill="1" applyBorder="1"/>
    <xf numFmtId="0" fontId="0" fillId="6" borderId="1" xfId="0" applyFill="1" applyBorder="1"/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4" fillId="3" borderId="0" xfId="0" applyFont="1" applyFill="1"/>
    <xf numFmtId="0" fontId="0" fillId="4" borderId="6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8" borderId="1" xfId="0" applyFill="1" applyBorder="1"/>
    <xf numFmtId="0" fontId="2" fillId="2" borderId="0" xfId="0" quotePrefix="1" applyFont="1" applyFill="1" applyAlignment="1">
      <alignment horizontal="center" vertical="center" wrapText="1"/>
    </xf>
    <xf numFmtId="164" fontId="0" fillId="7" borderId="1" xfId="0" applyNumberFormat="1" applyFill="1" applyBorder="1"/>
    <xf numFmtId="1" fontId="0" fillId="7" borderId="1" xfId="0" applyNumberFormat="1" applyFill="1" applyBorder="1"/>
    <xf numFmtId="1" fontId="0" fillId="6" borderId="8" xfId="0" applyNumberFormat="1" applyFill="1" applyBorder="1"/>
    <xf numFmtId="1" fontId="0" fillId="8" borderId="8" xfId="0" applyNumberFormat="1" applyFill="1" applyBorder="1"/>
    <xf numFmtId="0" fontId="2" fillId="3" borderId="9" xfId="0" applyFont="1" applyFill="1" applyBorder="1"/>
    <xf numFmtId="1" fontId="0" fillId="0" borderId="10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8" borderId="7" xfId="0" applyNumberFormat="1" applyFill="1" applyBorder="1"/>
    <xf numFmtId="1" fontId="0" fillId="0" borderId="12" xfId="0" applyNumberFormat="1" applyBorder="1"/>
    <xf numFmtId="1" fontId="0" fillId="0" borderId="13" xfId="0" applyNumberFormat="1" applyBorder="1"/>
    <xf numFmtId="1" fontId="2" fillId="3" borderId="14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5" xfId="0" applyBorder="1"/>
    <xf numFmtId="0" fontId="0" fillId="6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4" borderId="6" xfId="0" applyFont="1" applyFill="1" applyBorder="1" applyAlignment="1">
      <alignment horizontal="right"/>
    </xf>
    <xf numFmtId="1" fontId="2" fillId="0" borderId="13" xfId="0" applyNumberFormat="1" applyFont="1" applyBorder="1"/>
    <xf numFmtId="1" fontId="2" fillId="0" borderId="11" xfId="0" applyNumberFormat="1" applyFont="1" applyBorder="1"/>
    <xf numFmtId="1" fontId="2" fillId="0" borderId="1" xfId="0" applyNumberFormat="1" applyFont="1" applyBorder="1"/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FFFFFF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A. True OTU 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Figure_1!$C$3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Figure_1!$C$4:$C$7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3-714D-AC9F-68E30DC58DC8}"/>
            </c:ext>
          </c:extLst>
        </c:ser>
        <c:ser>
          <c:idx val="1"/>
          <c:order val="1"/>
          <c:tx>
            <c:strRef>
              <c:f>Figure_1!$D$3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Figure_1!$D$4:$D$7</c:f>
              <c:numCache>
                <c:formatCode>General</c:formatCode>
                <c:ptCount val="4"/>
                <c:pt idx="0">
                  <c:v>40</c:v>
                </c:pt>
                <c:pt idx="1">
                  <c:v>100</c:v>
                </c:pt>
                <c:pt idx="2">
                  <c:v>40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3-714D-AC9F-68E30DC58DC8}"/>
            </c:ext>
          </c:extLst>
        </c:ser>
        <c:ser>
          <c:idx val="2"/>
          <c:order val="2"/>
          <c:tx>
            <c:strRef>
              <c:f>Figure_1!$E$3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Figure_1!$E$4:$E$7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5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3-714D-AC9F-68E30DC58DC8}"/>
            </c:ext>
          </c:extLst>
        </c:ser>
        <c:ser>
          <c:idx val="3"/>
          <c:order val="3"/>
          <c:tx>
            <c:strRef>
              <c:f>Figure_1!$F$3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Figure_1!$F$4:$F$7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3-714D-AC9F-68E30DC58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557647"/>
        <c:axId val="1680439311"/>
      </c:lineChart>
      <c:catAx>
        <c:axId val="169155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39311"/>
        <c:crosses val="autoZero"/>
        <c:auto val="1"/>
        <c:lblAlgn val="ctr"/>
        <c:lblOffset val="100"/>
        <c:noMultiLvlLbl val="0"/>
      </c:catAx>
      <c:valAx>
        <c:axId val="168043931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5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accent5">
          <a:lumMod val="75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B. Observed OTU tables with pipeline noise and species biases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Figure_1!$C$12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Figure_1!$B$13:$B$16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Figure_1!$C$13:$C$16</c:f>
              <c:numCache>
                <c:formatCode>0</c:formatCode>
                <c:ptCount val="4"/>
                <c:pt idx="0">
                  <c:v>60</c:v>
                </c:pt>
                <c:pt idx="1">
                  <c:v>0</c:v>
                </c:pt>
                <c:pt idx="2">
                  <c:v>160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C-974F-924B-DFD4AF9B9687}"/>
            </c:ext>
          </c:extLst>
        </c:ser>
        <c:ser>
          <c:idx val="1"/>
          <c:order val="1"/>
          <c:tx>
            <c:strRef>
              <c:f>Figure_1!$D$12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Figure_1!$B$13:$B$16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Figure_1!$D$13:$D$16</c:f>
              <c:numCache>
                <c:formatCode>0</c:formatCode>
                <c:ptCount val="4"/>
                <c:pt idx="0">
                  <c:v>120</c:v>
                </c:pt>
                <c:pt idx="1">
                  <c:v>300</c:v>
                </c:pt>
                <c:pt idx="2">
                  <c:v>80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C-974F-924B-DFD4AF9B9687}"/>
            </c:ext>
          </c:extLst>
        </c:ser>
        <c:ser>
          <c:idx val="2"/>
          <c:order val="2"/>
          <c:tx>
            <c:strRef>
              <c:f>Figure_1!$E$12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Figure_1!$B$13:$B$16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Figure_1!$E$13:$E$16</c:f>
              <c:numCache>
                <c:formatCode>0</c:formatCode>
                <c:ptCount val="4"/>
                <c:pt idx="0">
                  <c:v>0</c:v>
                </c:pt>
                <c:pt idx="1">
                  <c:v>240</c:v>
                </c:pt>
                <c:pt idx="2">
                  <c:v>40</c:v>
                </c:pt>
                <c:pt idx="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C-974F-924B-DFD4AF9B9687}"/>
            </c:ext>
          </c:extLst>
        </c:ser>
        <c:ser>
          <c:idx val="3"/>
          <c:order val="3"/>
          <c:tx>
            <c:strRef>
              <c:f>Figure_1!$F$12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Figure_1!$B$13:$B$16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Figure_1!$F$13:$F$16</c:f>
              <c:numCache>
                <c:formatCode>0</c:formatCode>
                <c:ptCount val="4"/>
                <c:pt idx="0">
                  <c:v>0</c:v>
                </c:pt>
                <c:pt idx="1">
                  <c:v>900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1C-974F-924B-DFD4AF9B9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473311"/>
        <c:axId val="1742493311"/>
      </c:lineChart>
      <c:catAx>
        <c:axId val="167247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93311"/>
        <c:crosses val="autoZero"/>
        <c:auto val="1"/>
        <c:lblAlgn val="ctr"/>
        <c:lblOffset val="100"/>
        <c:noMultiLvlLbl val="0"/>
      </c:catAx>
      <c:valAx>
        <c:axId val="1742493311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7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F.</a:t>
            </a:r>
            <a:r>
              <a:rPr lang="en-GB" sz="1100" baseline="0"/>
              <a:t> Observed OTU table, divided by observed rowSum</a:t>
            </a:r>
            <a:endParaRPr lang="en-GB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Figure_1!$C$21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Figure_1!$B$22:$B$25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Figure_1!$C$22:$C$25</c:f>
              <c:numCache>
                <c:formatCode>0.0</c:formatCode>
                <c:ptCount val="4"/>
                <c:pt idx="0">
                  <c:v>0.33333333333333331</c:v>
                </c:pt>
                <c:pt idx="1">
                  <c:v>0</c:v>
                </c:pt>
                <c:pt idx="2">
                  <c:v>0.18181818181818182</c:v>
                </c:pt>
                <c:pt idx="3">
                  <c:v>0.12195121951219512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9-C94A-AD4E-3C9C22201158}"/>
            </c:ext>
          </c:extLst>
        </c:ser>
        <c:ser>
          <c:idx val="1"/>
          <c:order val="1"/>
          <c:tx>
            <c:strRef>
              <c:f>Figure_1!$D$21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Figure_1!$B$22:$B$25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Figure_1!$D$22:$D$25</c:f>
              <c:numCache>
                <c:formatCode>0.0</c:formatCode>
                <c:ptCount val="4"/>
                <c:pt idx="0">
                  <c:v>0.66666666666666663</c:v>
                </c:pt>
                <c:pt idx="1">
                  <c:v>0.20833333333333334</c:v>
                </c:pt>
                <c:pt idx="2">
                  <c:v>9.0909090909090912E-2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9-C94A-AD4E-3C9C22201158}"/>
            </c:ext>
          </c:extLst>
        </c:ser>
        <c:ser>
          <c:idx val="2"/>
          <c:order val="2"/>
          <c:tx>
            <c:strRef>
              <c:f>Figure_1!$E$21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Figure_1!$B$22:$B$25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Figure_1!$E$22:$E$25</c:f>
              <c:numCache>
                <c:formatCode>0.0</c:formatCode>
                <c:ptCount val="4"/>
                <c:pt idx="0">
                  <c:v>0</c:v>
                </c:pt>
                <c:pt idx="1">
                  <c:v>0.16666666666666666</c:v>
                </c:pt>
                <c:pt idx="2">
                  <c:v>4.5454545454545456E-2</c:v>
                </c:pt>
                <c:pt idx="3">
                  <c:v>0.14634146341463414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9-C94A-AD4E-3C9C22201158}"/>
            </c:ext>
          </c:extLst>
        </c:ser>
        <c:ser>
          <c:idx val="3"/>
          <c:order val="3"/>
          <c:tx>
            <c:strRef>
              <c:f>Figure_1!$F$21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Figure_1!$B$22:$B$25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Figure_1!$F$22:$F$25</c:f>
              <c:numCache>
                <c:formatCode>0.0</c:formatCode>
                <c:ptCount val="4"/>
                <c:pt idx="0">
                  <c:v>0</c:v>
                </c:pt>
                <c:pt idx="1">
                  <c:v>0.625</c:v>
                </c:pt>
                <c:pt idx="2">
                  <c:v>0.68181818181818177</c:v>
                </c:pt>
                <c:pt idx="3">
                  <c:v>0.73170731707317072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9-C94A-AD4E-3C9C2220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147247"/>
        <c:axId val="1738207791"/>
      </c:lineChart>
      <c:catAx>
        <c:axId val="173814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207791"/>
        <c:crosses val="autoZero"/>
        <c:auto val="1"/>
        <c:lblAlgn val="ctr"/>
        <c:lblOffset val="100"/>
        <c:noMultiLvlLbl val="0"/>
      </c:catAx>
      <c:valAx>
        <c:axId val="1738207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14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C. Spike-corrected OTU table </a:t>
            </a:r>
            <a:br>
              <a:rPr lang="en-GB"/>
            </a:br>
            <a:r>
              <a:rPr lang="en-GB"/>
              <a:t>(only pipeline noise removed)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Figure_1!$L$12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Figure_1!$L$13:$L$16</c:f>
              <c:numCache>
                <c:formatCode>0</c:formatCode>
                <c:ptCount val="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2-C644-95D8-1C348CA67B81}"/>
            </c:ext>
          </c:extLst>
        </c:ser>
        <c:ser>
          <c:idx val="1"/>
          <c:order val="1"/>
          <c:tx>
            <c:strRef>
              <c:f>Figure_1!$M$12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Figure_1!$M$13:$M$16</c:f>
              <c:numCache>
                <c:formatCode>0</c:formatCode>
                <c:ptCount val="4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2-C644-95D8-1C348CA67B81}"/>
            </c:ext>
          </c:extLst>
        </c:ser>
        <c:ser>
          <c:idx val="2"/>
          <c:order val="2"/>
          <c:tx>
            <c:strRef>
              <c:f>Figure_1!$N$12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Figure_1!$N$13:$N$16</c:f>
              <c:numCache>
                <c:formatCode>0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62-C644-95D8-1C348CA67B81}"/>
            </c:ext>
          </c:extLst>
        </c:ser>
        <c:ser>
          <c:idx val="3"/>
          <c:order val="3"/>
          <c:tx>
            <c:strRef>
              <c:f>Figure_1!$O$12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Figure_1!$O$13:$O$16</c:f>
              <c:numCache>
                <c:formatCode>0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62-C644-95D8-1C348CA67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235663"/>
        <c:axId val="1758237311"/>
      </c:lineChart>
      <c:catAx>
        <c:axId val="175823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237311"/>
        <c:crosses val="autoZero"/>
        <c:auto val="1"/>
        <c:lblAlgn val="ctr"/>
        <c:lblOffset val="100"/>
        <c:noMultiLvlLbl val="0"/>
      </c:catAx>
      <c:valAx>
        <c:axId val="17582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23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D.  Spike-corrected OTU table, </a:t>
            </a:r>
            <a:br>
              <a:rPr lang="en-GB"/>
            </a:br>
            <a:r>
              <a:rPr lang="en-GB" sz="1400" b="0" i="0" u="none" strike="noStrike" baseline="0">
                <a:effectLst/>
              </a:rPr>
              <a:t>each OTU</a:t>
            </a:r>
            <a:r>
              <a:rPr lang="en-GB"/>
              <a:t> rescaled to [0,1]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Figure_1!$R$12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Figure_1!$R$13:$R$16</c:f>
              <c:numCache>
                <c:formatCode>0.0</c:formatCode>
                <c:ptCount val="4"/>
                <c:pt idx="0">
                  <c:v>0.2</c:v>
                </c:pt>
                <c:pt idx="1">
                  <c:v>0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E-DC4D-91A6-636E513FCC25}"/>
            </c:ext>
          </c:extLst>
        </c:ser>
        <c:ser>
          <c:idx val="1"/>
          <c:order val="1"/>
          <c:tx>
            <c:strRef>
              <c:f>Figure_1!$S$12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Figure_1!$S$13:$S$16</c:f>
              <c:numCache>
                <c:formatCode>0.0</c:formatCode>
                <c:ptCount val="4"/>
                <c:pt idx="0">
                  <c:v>0.4</c:v>
                </c:pt>
                <c:pt idx="1">
                  <c:v>1</c:v>
                </c:pt>
                <c:pt idx="2">
                  <c:v>0.4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E-DC4D-91A6-636E513FCC25}"/>
            </c:ext>
          </c:extLst>
        </c:ser>
        <c:ser>
          <c:idx val="2"/>
          <c:order val="2"/>
          <c:tx>
            <c:strRef>
              <c:f>Figure_1!$T$12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Figure_1!$T$13:$T$16</c:f>
              <c:numCache>
                <c:formatCode>0.0</c:formatCode>
                <c:ptCount val="4"/>
                <c:pt idx="0">
                  <c:v>0</c:v>
                </c:pt>
                <c:pt idx="1">
                  <c:v>0.66666666666666663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EE-DC4D-91A6-636E513FCC25}"/>
            </c:ext>
          </c:extLst>
        </c:ser>
        <c:ser>
          <c:idx val="3"/>
          <c:order val="3"/>
          <c:tx>
            <c:strRef>
              <c:f>Figure_1!$U$12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Figure_1!$U$13:$U$16</c:f>
              <c:numCache>
                <c:formatCode>0.0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EE-DC4D-91A6-636E513F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041455"/>
        <c:axId val="1785311615"/>
      </c:lineChart>
      <c:catAx>
        <c:axId val="168704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11615"/>
        <c:crosses val="autoZero"/>
        <c:auto val="1"/>
        <c:lblAlgn val="ctr"/>
        <c:lblOffset val="100"/>
        <c:noMultiLvlLbl val="0"/>
      </c:catAx>
      <c:valAx>
        <c:axId val="17853116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414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E. Presence-Absence OTU 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Figure_1!$R$21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Figure_1!$R$22:$R$25</c:f>
              <c:numCache>
                <c:formatCode>0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8-D34A-A20A-BE1C411AF0BD}"/>
            </c:ext>
          </c:extLst>
        </c:ser>
        <c:ser>
          <c:idx val="1"/>
          <c:order val="1"/>
          <c:tx>
            <c:strRef>
              <c:f>Figure_1!$S$21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Figure_1!$S$22:$S$25</c:f>
              <c:numCache>
                <c:formatCode>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8-D34A-A20A-BE1C411AF0BD}"/>
            </c:ext>
          </c:extLst>
        </c:ser>
        <c:ser>
          <c:idx val="2"/>
          <c:order val="2"/>
          <c:tx>
            <c:strRef>
              <c:f>Figure_1!$T$21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Figure_1!$T$22:$T$25</c:f>
              <c:numCache>
                <c:formatCode>0</c:formatCode>
                <c:ptCount val="4"/>
                <c:pt idx="0">
                  <c:v>-0.04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8-D34A-A20A-BE1C411AF0BD}"/>
            </c:ext>
          </c:extLst>
        </c:ser>
        <c:ser>
          <c:idx val="3"/>
          <c:order val="3"/>
          <c:tx>
            <c:strRef>
              <c:f>Figure_1!$U$21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Figure_1!$U$22:$U$25</c:f>
              <c:numCache>
                <c:formatCode>0</c:formatCode>
                <c:ptCount val="4"/>
                <c:pt idx="0">
                  <c:v>-0.02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8-D34A-A20A-BE1C411AF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433215"/>
        <c:axId val="1786357455"/>
      </c:lineChart>
      <c:catAx>
        <c:axId val="174343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57455"/>
        <c:crosses val="autoZero"/>
        <c:auto val="1"/>
        <c:lblAlgn val="ctr"/>
        <c:lblOffset val="100"/>
        <c:noMultiLvlLbl val="0"/>
      </c:catAx>
      <c:valAx>
        <c:axId val="17863574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3321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A1. True OTU table, each OTU rescaled to [0,1]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Figure_1!$R$3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Figure_1!$R$4:$R$7</c:f>
              <c:numCache>
                <c:formatCode>0.0</c:formatCode>
                <c:ptCount val="4"/>
                <c:pt idx="0">
                  <c:v>0.2</c:v>
                </c:pt>
                <c:pt idx="1">
                  <c:v>0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0-6340-A5DA-A29C5D32C80B}"/>
            </c:ext>
          </c:extLst>
        </c:ser>
        <c:ser>
          <c:idx val="1"/>
          <c:order val="1"/>
          <c:tx>
            <c:strRef>
              <c:f>Figure_1!$S$3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Figure_1!$S$4:$S$7</c:f>
              <c:numCache>
                <c:formatCode>0.0</c:formatCode>
                <c:ptCount val="4"/>
                <c:pt idx="0">
                  <c:v>0.4</c:v>
                </c:pt>
                <c:pt idx="1">
                  <c:v>1</c:v>
                </c:pt>
                <c:pt idx="2">
                  <c:v>0.4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0-6340-A5DA-A29C5D32C80B}"/>
            </c:ext>
          </c:extLst>
        </c:ser>
        <c:ser>
          <c:idx val="2"/>
          <c:order val="2"/>
          <c:tx>
            <c:strRef>
              <c:f>Figure_1!$T$3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Figure_1!$T$4:$T$7</c:f>
              <c:numCache>
                <c:formatCode>0.0</c:formatCode>
                <c:ptCount val="4"/>
                <c:pt idx="0">
                  <c:v>0</c:v>
                </c:pt>
                <c:pt idx="1">
                  <c:v>0.66666666666666663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D0-6340-A5DA-A29C5D32C80B}"/>
            </c:ext>
          </c:extLst>
        </c:ser>
        <c:ser>
          <c:idx val="3"/>
          <c:order val="3"/>
          <c:tx>
            <c:strRef>
              <c:f>Figure_1!$U$3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Figure_1!$B$4:$B$7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Figure_1!$U$4:$U$7</c:f>
              <c:numCache>
                <c:formatCode>0.0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0-6340-A5DA-A29C5D32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441455"/>
        <c:axId val="1738443103"/>
      </c:lineChart>
      <c:catAx>
        <c:axId val="173844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43103"/>
        <c:crosses val="autoZero"/>
        <c:auto val="1"/>
        <c:lblAlgn val="ctr"/>
        <c:lblOffset val="100"/>
        <c:noMultiLvlLbl val="0"/>
      </c:catAx>
      <c:valAx>
        <c:axId val="1738443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4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G. Observed OTU table, divided by observed rowSum, </a:t>
            </a:r>
            <a:br>
              <a:rPr lang="en-GB" sz="1200"/>
            </a:br>
            <a:r>
              <a:rPr lang="en-GB" sz="1200" b="0" i="0" u="none" strike="noStrike" baseline="0">
                <a:effectLst/>
              </a:rPr>
              <a:t>each OTU rescaled to [0,1]</a:t>
            </a:r>
            <a:r>
              <a:rPr lang="en-GB" sz="1200" b="0" i="0" u="none" strike="noStrike" baseline="0"/>
              <a:t> 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Figure_1!$C$30</c:f>
              <c:strCache>
                <c:ptCount val="1"/>
                <c:pt idx="0">
                  <c:v>OTU1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Figure_1!$B$31:$B$34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Figure_1!$C$31:$C$34</c:f>
              <c:numCache>
                <c:formatCode>0.0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0.54545454545454553</c:v>
                </c:pt>
                <c:pt idx="3">
                  <c:v>0.36585365853658536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E-0B48-BACB-C4148BC8EC9F}"/>
            </c:ext>
          </c:extLst>
        </c:ser>
        <c:ser>
          <c:idx val="1"/>
          <c:order val="1"/>
          <c:tx>
            <c:strRef>
              <c:f>Figure_1!$D$30</c:f>
              <c:strCache>
                <c:ptCount val="1"/>
                <c:pt idx="0">
                  <c:v>OTU2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Figure_1!$B$31:$B$34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Figure_1!$D$31:$D$34</c:f>
              <c:numCache>
                <c:formatCode>0.0</c:formatCode>
                <c:ptCount val="4"/>
                <c:pt idx="0">
                  <c:v>1</c:v>
                </c:pt>
                <c:pt idx="1">
                  <c:v>0.31250000000000006</c:v>
                </c:pt>
                <c:pt idx="2">
                  <c:v>0.13636363636363638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E-0B48-BACB-C4148BC8EC9F}"/>
            </c:ext>
          </c:extLst>
        </c:ser>
        <c:ser>
          <c:idx val="2"/>
          <c:order val="2"/>
          <c:tx>
            <c:strRef>
              <c:f>Figure_1!$E$30</c:f>
              <c:strCache>
                <c:ptCount val="1"/>
                <c:pt idx="0">
                  <c:v>OTU3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Figure_1!$B$31:$B$34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Figure_1!$E$31:$E$34</c:f>
              <c:numCache>
                <c:formatCode>0.0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0.27272727272727276</c:v>
                </c:pt>
                <c:pt idx="3">
                  <c:v>0.87804878048780488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E-0B48-BACB-C4148BC8EC9F}"/>
            </c:ext>
          </c:extLst>
        </c:ser>
        <c:ser>
          <c:idx val="3"/>
          <c:order val="3"/>
          <c:tx>
            <c:strRef>
              <c:f>Figure_1!$F$30</c:f>
              <c:strCache>
                <c:ptCount val="1"/>
                <c:pt idx="0">
                  <c:v>OTU4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Figure_1!$B$31:$B$34</c:f>
              <c:strCache>
                <c:ptCount val="4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</c:strCache>
            </c:strRef>
          </c:cat>
          <c:val>
            <c:numRef>
              <c:f>Figure_1!$F$31:$F$34</c:f>
              <c:numCache>
                <c:formatCode>0.0</c:formatCode>
                <c:ptCount val="4"/>
                <c:pt idx="0">
                  <c:v>0</c:v>
                </c:pt>
                <c:pt idx="1">
                  <c:v>0.85416666666666674</c:v>
                </c:pt>
                <c:pt idx="2">
                  <c:v>0.93181818181818177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E-0B48-BACB-C4148BC8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722175"/>
        <c:axId val="1744227471"/>
      </c:lineChart>
      <c:catAx>
        <c:axId val="178272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27471"/>
        <c:crosses val="autoZero"/>
        <c:auto val="1"/>
        <c:lblAlgn val="ctr"/>
        <c:lblOffset val="100"/>
        <c:noMultiLvlLbl val="0"/>
      </c:catAx>
      <c:valAx>
        <c:axId val="17442274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2217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13</xdr:row>
      <xdr:rowOff>165100</xdr:rowOff>
    </xdr:from>
    <xdr:to>
      <xdr:col>10</xdr:col>
      <xdr:colOff>1143706</xdr:colOff>
      <xdr:row>13</xdr:row>
      <xdr:rowOff>169333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2AAD2E2-EF1A-5940-81A6-37C511E06D46}"/>
            </a:ext>
          </a:extLst>
        </xdr:cNvPr>
        <xdr:cNvCxnSpPr/>
      </xdr:nvCxnSpPr>
      <xdr:spPr>
        <a:xfrm flipV="1">
          <a:off x="6614584" y="3361267"/>
          <a:ext cx="1228372" cy="423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13</xdr:row>
      <xdr:rowOff>169332</xdr:rowOff>
    </xdr:from>
    <xdr:to>
      <xdr:col>16</xdr:col>
      <xdr:colOff>1066800</xdr:colOff>
      <xdr:row>13</xdr:row>
      <xdr:rowOff>177800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8454711-BAEA-7449-99A8-A16A5405C0F2}"/>
            </a:ext>
          </a:extLst>
        </xdr:cNvPr>
        <xdr:cNvCxnSpPr/>
      </xdr:nvCxnSpPr>
      <xdr:spPr>
        <a:xfrm>
          <a:off x="8987367" y="3395132"/>
          <a:ext cx="1071033" cy="846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63500</xdr:rowOff>
    </xdr:from>
    <xdr:to>
      <xdr:col>19</xdr:col>
      <xdr:colOff>0</xdr:colOff>
      <xdr:row>18</xdr:row>
      <xdr:rowOff>179917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455CEA6-FFE5-4B4B-931E-9CA5C2821ECD}"/>
            </a:ext>
          </a:extLst>
        </xdr:cNvPr>
        <xdr:cNvCxnSpPr/>
      </xdr:nvCxnSpPr>
      <xdr:spPr>
        <a:xfrm>
          <a:off x="10725727" y="4162136"/>
          <a:ext cx="0" cy="32423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513644</xdr:colOff>
      <xdr:row>7</xdr:row>
      <xdr:rowOff>103966</xdr:rowOff>
    </xdr:from>
    <xdr:ext cx="1519766" cy="436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9104946-F140-8D4C-933F-8DC79264B54B}"/>
            </a:ext>
          </a:extLst>
        </xdr:cNvPr>
        <xdr:cNvSpPr txBox="1"/>
      </xdr:nvSpPr>
      <xdr:spPr>
        <a:xfrm>
          <a:off x="838200" y="1712633"/>
          <a:ext cx="15197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GB" sz="1100"/>
            <a:t>Metabarcoding or metagenomic pipeline</a:t>
          </a:r>
        </a:p>
      </xdr:txBody>
    </xdr:sp>
    <xdr:clientData/>
  </xdr:oneCellAnchor>
  <xdr:oneCellAnchor>
    <xdr:from>
      <xdr:col>12</xdr:col>
      <xdr:colOff>2068</xdr:colOff>
      <xdr:row>19</xdr:row>
      <xdr:rowOff>148878</xdr:rowOff>
    </xdr:from>
    <xdr:ext cx="105323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8E4FC8-B76E-3E4E-9546-3F29361F1751}"/>
            </a:ext>
          </a:extLst>
        </xdr:cNvPr>
        <xdr:cNvSpPr txBox="1"/>
      </xdr:nvSpPr>
      <xdr:spPr>
        <a:xfrm rot="963876">
          <a:off x="6883159" y="4663151"/>
          <a:ext cx="10532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otu[otu&gt;0] &lt;- 1</a:t>
          </a:r>
        </a:p>
      </xdr:txBody>
    </xdr:sp>
    <xdr:clientData/>
  </xdr:oneCellAnchor>
  <xdr:twoCellAnchor>
    <xdr:from>
      <xdr:col>7</xdr:col>
      <xdr:colOff>105834</xdr:colOff>
      <xdr:row>4</xdr:row>
      <xdr:rowOff>158751</xdr:rowOff>
    </xdr:from>
    <xdr:to>
      <xdr:col>16</xdr:col>
      <xdr:colOff>1076678</xdr:colOff>
      <xdr:row>4</xdr:row>
      <xdr:rowOff>172862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DBED5DA-8DCA-D34A-906C-2415E92DE9D2}"/>
            </a:ext>
          </a:extLst>
        </xdr:cNvPr>
        <xdr:cNvCxnSpPr/>
      </xdr:nvCxnSpPr>
      <xdr:spPr>
        <a:xfrm>
          <a:off x="5429251" y="1174751"/>
          <a:ext cx="5733344" cy="1411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264584</xdr:colOff>
      <xdr:row>7</xdr:row>
      <xdr:rowOff>31751</xdr:rowOff>
    </xdr:from>
    <xdr:to>
      <xdr:col>17</xdr:col>
      <xdr:colOff>268112</xdr:colOff>
      <xdr:row>10</xdr:row>
      <xdr:rowOff>10585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198428-EAC2-BD4E-B880-9DB22D31E9F3}"/>
            </a:ext>
          </a:extLst>
        </xdr:cNvPr>
        <xdr:cNvCxnSpPr/>
      </xdr:nvCxnSpPr>
      <xdr:spPr>
        <a:xfrm flipV="1">
          <a:off x="9362402" y="1682751"/>
          <a:ext cx="3528" cy="602289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518583</xdr:colOff>
      <xdr:row>17</xdr:row>
      <xdr:rowOff>105833</xdr:rowOff>
    </xdr:from>
    <xdr:to>
      <xdr:col>3</xdr:col>
      <xdr:colOff>518584</xdr:colOff>
      <xdr:row>19</xdr:row>
      <xdr:rowOff>10584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7C74EFF-2DB9-DD41-9BA1-EA1EF947D589}"/>
            </a:ext>
          </a:extLst>
        </xdr:cNvPr>
        <xdr:cNvCxnSpPr/>
      </xdr:nvCxnSpPr>
      <xdr:spPr>
        <a:xfrm flipH="1">
          <a:off x="3556000" y="4095750"/>
          <a:ext cx="1" cy="306917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263525</xdr:colOff>
      <xdr:row>1</xdr:row>
      <xdr:rowOff>12700</xdr:rowOff>
    </xdr:from>
    <xdr:to>
      <xdr:col>27</xdr:col>
      <xdr:colOff>708025</xdr:colOff>
      <xdr:row>11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97D0C-E181-0842-BBDB-E1B94727A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250825</xdr:colOff>
      <xdr:row>12</xdr:row>
      <xdr:rowOff>63499</xdr:rowOff>
    </xdr:from>
    <xdr:to>
      <xdr:col>27</xdr:col>
      <xdr:colOff>695325</xdr:colOff>
      <xdr:row>23</xdr:row>
      <xdr:rowOff>92074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23A662-323A-0F44-9FD4-7445DCF10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249061</xdr:colOff>
      <xdr:row>23</xdr:row>
      <xdr:rowOff>171450</xdr:rowOff>
    </xdr:from>
    <xdr:to>
      <xdr:col>27</xdr:col>
      <xdr:colOff>725311</xdr:colOff>
      <xdr:row>35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2BEE50-7267-E143-AC52-787FD847C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768350</xdr:colOff>
      <xdr:row>12</xdr:row>
      <xdr:rowOff>70555</xdr:rowOff>
    </xdr:from>
    <xdr:to>
      <xdr:col>33</xdr:col>
      <xdr:colOff>387350</xdr:colOff>
      <xdr:row>23</xdr:row>
      <xdr:rowOff>98777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F049EA-75D2-6643-96CA-E27B2098B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459670</xdr:colOff>
      <xdr:row>12</xdr:row>
      <xdr:rowOff>49389</xdr:rowOff>
    </xdr:from>
    <xdr:to>
      <xdr:col>39</xdr:col>
      <xdr:colOff>78670</xdr:colOff>
      <xdr:row>23</xdr:row>
      <xdr:rowOff>109714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40E5E5-E117-E348-B88E-EB5B21ADB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114300</xdr:colOff>
      <xdr:row>7</xdr:row>
      <xdr:rowOff>38100</xdr:rowOff>
    </xdr:from>
    <xdr:to>
      <xdr:col>33</xdr:col>
      <xdr:colOff>254000</xdr:colOff>
      <xdr:row>7</xdr:row>
      <xdr:rowOff>50800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BD8E16-EB1B-E34A-9900-FEED1B3D25CD}"/>
            </a:ext>
          </a:extLst>
        </xdr:cNvPr>
        <xdr:cNvCxnSpPr/>
      </xdr:nvCxnSpPr>
      <xdr:spPr>
        <a:xfrm flipV="1">
          <a:off x="16843664" y="1689100"/>
          <a:ext cx="4296063" cy="12700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472723</xdr:colOff>
      <xdr:row>23</xdr:row>
      <xdr:rowOff>191912</xdr:rowOff>
    </xdr:from>
    <xdr:to>
      <xdr:col>39</xdr:col>
      <xdr:colOff>72673</xdr:colOff>
      <xdr:row>36</xdr:row>
      <xdr:rowOff>71967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DBA9BD1-754D-B541-AE78-2C0D6B8BB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457906</xdr:colOff>
      <xdr:row>1</xdr:row>
      <xdr:rowOff>22577</xdr:rowOff>
    </xdr:from>
    <xdr:to>
      <xdr:col>39</xdr:col>
      <xdr:colOff>76906</xdr:colOff>
      <xdr:row>11</xdr:row>
      <xdr:rowOff>182033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11E181-EC5C-AE40-9939-030401A7A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239889</xdr:colOff>
      <xdr:row>35</xdr:row>
      <xdr:rowOff>139700</xdr:rowOff>
    </xdr:from>
    <xdr:to>
      <xdr:col>27</xdr:col>
      <xdr:colOff>705556</xdr:colOff>
      <xdr:row>49</xdr:row>
      <xdr:rowOff>63500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A9FAAF7-D58B-6C41-BC3E-2380568E5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495300</xdr:colOff>
      <xdr:row>26</xdr:row>
      <xdr:rowOff>63500</xdr:rowOff>
    </xdr:from>
    <xdr:to>
      <xdr:col>3</xdr:col>
      <xdr:colOff>497418</xdr:colOff>
      <xdr:row>28</xdr:row>
      <xdr:rowOff>14430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EF35C9B-0028-0144-BD43-E25ADC392F4B}"/>
            </a:ext>
          </a:extLst>
        </xdr:cNvPr>
        <xdr:cNvCxnSpPr/>
      </xdr:nvCxnSpPr>
      <xdr:spPr>
        <a:xfrm>
          <a:off x="3532717" y="6434667"/>
          <a:ext cx="2118" cy="35309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95249</xdr:colOff>
      <xdr:row>29</xdr:row>
      <xdr:rowOff>42334</xdr:rowOff>
    </xdr:from>
    <xdr:to>
      <xdr:col>33</xdr:col>
      <xdr:colOff>359833</xdr:colOff>
      <xdr:row>40</xdr:row>
      <xdr:rowOff>95252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11645D0-552D-074B-A32F-07B00EB718CE}"/>
            </a:ext>
          </a:extLst>
        </xdr:cNvPr>
        <xdr:cNvSpPr txBox="1"/>
      </xdr:nvSpPr>
      <xdr:spPr>
        <a:xfrm>
          <a:off x="16824613" y="7396789"/>
          <a:ext cx="4420947" cy="233891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 graphs of each table from Figure 1, transposed so that each line is a column from the corresponding OTU table. With spike-in correction, </a:t>
          </a:r>
          <a:r>
            <a:rPr lang="en-GB" sz="14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</a:t>
          </a:r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-species abundance information is recovered (follow each OTU’s line from sample to sample), but </a:t>
          </a:r>
          <a:r>
            <a:rPr lang="en-GB" sz="14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across</a:t>
          </a:r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-species abundance information (relative abundance) is not (compare species abundances within each sample). Blue borders indicate that within-species abundance information has been preserved by using spike-in correction. Red borders indicate the loss of within-species abundance information.</a:t>
          </a:r>
          <a:endParaRPr lang="en-GB" sz="1600" b="0"/>
        </a:p>
      </xdr:txBody>
    </xdr:sp>
    <xdr:clientData/>
  </xdr:twoCellAnchor>
  <xdr:oneCellAnchor>
    <xdr:from>
      <xdr:col>10</xdr:col>
      <xdr:colOff>0</xdr:colOff>
      <xdr:row>13</xdr:row>
      <xdr:rowOff>142066</xdr:rowOff>
    </xdr:from>
    <xdr:ext cx="1181100" cy="436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08A1185-4F93-BE40-B6DC-839FA15DFB7C}"/>
            </a:ext>
          </a:extLst>
        </xdr:cNvPr>
        <xdr:cNvSpPr txBox="1"/>
      </xdr:nvSpPr>
      <xdr:spPr>
        <a:xfrm>
          <a:off x="6699250" y="3338233"/>
          <a:ext cx="1181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divide each row by its spikeOTU</a:t>
          </a:r>
        </a:p>
      </xdr:txBody>
    </xdr:sp>
    <xdr:clientData/>
  </xdr:oneCellAnchor>
  <xdr:oneCellAnchor>
    <xdr:from>
      <xdr:col>10</xdr:col>
      <xdr:colOff>52918</xdr:colOff>
      <xdr:row>11</xdr:row>
      <xdr:rowOff>95500</xdr:rowOff>
    </xdr:from>
    <xdr:ext cx="986366" cy="436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0BC4A58-6963-B948-8F36-70205B0A017E}"/>
            </a:ext>
          </a:extLst>
        </xdr:cNvPr>
        <xdr:cNvSpPr txBox="1"/>
      </xdr:nvSpPr>
      <xdr:spPr>
        <a:xfrm>
          <a:off x="6752168" y="2878917"/>
          <a:ext cx="9863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DNA spike-in correction</a:t>
          </a:r>
        </a:p>
      </xdr:txBody>
    </xdr:sp>
    <xdr:clientData/>
  </xdr:oneCellAnchor>
  <xdr:oneCellAnchor>
    <xdr:from>
      <xdr:col>10</xdr:col>
      <xdr:colOff>308682</xdr:colOff>
      <xdr:row>17</xdr:row>
      <xdr:rowOff>0</xdr:rowOff>
    </xdr:from>
    <xdr:ext cx="387350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967676E-9034-0848-A9D7-FD8000CBCB5E}"/>
            </a:ext>
          </a:extLst>
        </xdr:cNvPr>
        <xdr:cNvSpPr txBox="1"/>
      </xdr:nvSpPr>
      <xdr:spPr>
        <a:xfrm>
          <a:off x="7177265" y="4011083"/>
          <a:ext cx="38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or:</a:t>
          </a:r>
          <a:r>
            <a:rPr lang="en-GB" sz="1100" baseline="0"/>
            <a:t>  </a:t>
          </a:r>
          <a:r>
            <a:rPr lang="en-GB" sz="1100"/>
            <a:t>mvabund::manyglm(OTUtable ~ 1 + offset(log(spikeOTU)))</a:t>
          </a:r>
        </a:p>
      </xdr:txBody>
    </xdr:sp>
    <xdr:clientData/>
  </xdr:oneCellAnchor>
  <xdr:oneCellAnchor>
    <xdr:from>
      <xdr:col>17</xdr:col>
      <xdr:colOff>264584</xdr:colOff>
      <xdr:row>7</xdr:row>
      <xdr:rowOff>4</xdr:rowOff>
    </xdr:from>
    <xdr:ext cx="1957916" cy="60901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EB50A4-1CDA-AC42-9A13-E6FC08D4676A}"/>
            </a:ext>
          </a:extLst>
        </xdr:cNvPr>
        <xdr:cNvSpPr txBox="1"/>
      </xdr:nvSpPr>
      <xdr:spPr>
        <a:xfrm>
          <a:off x="9362402" y="1651004"/>
          <a:ext cx="195791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100"/>
            <a:t>Within-species (within-column) frequencies recovered by spike-correction</a:t>
          </a:r>
        </a:p>
      </xdr:txBody>
    </xdr:sp>
    <xdr:clientData/>
  </xdr:oneCellAnchor>
  <xdr:twoCellAnchor>
    <xdr:from>
      <xdr:col>4</xdr:col>
      <xdr:colOff>3528</xdr:colOff>
      <xdr:row>7</xdr:row>
      <xdr:rowOff>98777</xdr:rowOff>
    </xdr:from>
    <xdr:to>
      <xdr:col>4</xdr:col>
      <xdr:colOff>3529</xdr:colOff>
      <xdr:row>9</xdr:row>
      <xdr:rowOff>109359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4FBABC9-2AFA-2643-9088-5924E74B37F8}"/>
            </a:ext>
          </a:extLst>
        </xdr:cNvPr>
        <xdr:cNvCxnSpPr/>
      </xdr:nvCxnSpPr>
      <xdr:spPr>
        <a:xfrm>
          <a:off x="2331861" y="1707444"/>
          <a:ext cx="1" cy="40569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56444</xdr:colOff>
      <xdr:row>16</xdr:row>
      <xdr:rowOff>56446</xdr:rowOff>
    </xdr:from>
    <xdr:to>
      <xdr:col>16</xdr:col>
      <xdr:colOff>1072444</xdr:colOff>
      <xdr:row>23</xdr:row>
      <xdr:rowOff>28222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C4475F3-B343-B441-8071-1FD8C69731E6}"/>
            </a:ext>
          </a:extLst>
        </xdr:cNvPr>
        <xdr:cNvCxnSpPr/>
      </xdr:nvCxnSpPr>
      <xdr:spPr>
        <a:xfrm>
          <a:off x="4120444" y="3795890"/>
          <a:ext cx="5658556" cy="1777999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760589</xdr:colOff>
      <xdr:row>23</xdr:row>
      <xdr:rowOff>174977</xdr:rowOff>
    </xdr:from>
    <xdr:to>
      <xdr:col>33</xdr:col>
      <xdr:colOff>366889</xdr:colOff>
      <xdr:row>29</xdr:row>
      <xdr:rowOff>3529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3F36A39-2848-A745-B515-183913762115}"/>
            </a:ext>
          </a:extLst>
        </xdr:cNvPr>
        <xdr:cNvCxnSpPr/>
      </xdr:nvCxnSpPr>
      <xdr:spPr>
        <a:xfrm>
          <a:off x="16658680" y="5843795"/>
          <a:ext cx="4593936" cy="1514189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719667</xdr:colOff>
      <xdr:row>10</xdr:row>
      <xdr:rowOff>381000</xdr:rowOff>
    </xdr:from>
    <xdr:to>
      <xdr:col>2</xdr:col>
      <xdr:colOff>338667</xdr:colOff>
      <xdr:row>12</xdr:row>
      <xdr:rowOff>137583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3F3F194-602B-7E4D-9261-0BCB4E052C07}"/>
            </a:ext>
          </a:extLst>
        </xdr:cNvPr>
        <xdr:cNvCxnSpPr/>
      </xdr:nvCxnSpPr>
      <xdr:spPr>
        <a:xfrm flipH="1" flipV="1">
          <a:off x="2254250" y="2614083"/>
          <a:ext cx="592667" cy="518583"/>
        </a:xfrm>
        <a:prstGeom prst="line">
          <a:avLst/>
        </a:prstGeom>
        <a:ln w="1905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846667</xdr:colOff>
      <xdr:row>10</xdr:row>
      <xdr:rowOff>381000</xdr:rowOff>
    </xdr:from>
    <xdr:to>
      <xdr:col>11</xdr:col>
      <xdr:colOff>285750</xdr:colOff>
      <xdr:row>12</xdr:row>
      <xdr:rowOff>137583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5EFB62D-1FE2-3C42-83B8-D5CFE6ACD914}"/>
            </a:ext>
          </a:extLst>
        </xdr:cNvPr>
        <xdr:cNvCxnSpPr/>
      </xdr:nvCxnSpPr>
      <xdr:spPr>
        <a:xfrm flipH="1" flipV="1">
          <a:off x="7715250" y="2603500"/>
          <a:ext cx="603250" cy="518583"/>
        </a:xfrm>
        <a:prstGeom prst="line">
          <a:avLst/>
        </a:prstGeom>
        <a:ln w="1905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687917</xdr:colOff>
      <xdr:row>19</xdr:row>
      <xdr:rowOff>381000</xdr:rowOff>
    </xdr:from>
    <xdr:to>
      <xdr:col>2</xdr:col>
      <xdr:colOff>243417</xdr:colOff>
      <xdr:row>21</xdr:row>
      <xdr:rowOff>116417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56349D1-02E0-6747-E227-0F60F9A3E5EF}"/>
            </a:ext>
          </a:extLst>
        </xdr:cNvPr>
        <xdr:cNvCxnSpPr/>
      </xdr:nvCxnSpPr>
      <xdr:spPr>
        <a:xfrm flipH="1" flipV="1">
          <a:off x="2222500" y="4794250"/>
          <a:ext cx="571500" cy="476250"/>
        </a:xfrm>
        <a:prstGeom prst="line">
          <a:avLst/>
        </a:prstGeom>
        <a:ln w="1905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54983</xdr:colOff>
      <xdr:row>17</xdr:row>
      <xdr:rowOff>68445</xdr:rowOff>
    </xdr:from>
    <xdr:ext cx="105323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C2E6BF-718B-AE4F-B02C-A055BBD407EF}"/>
            </a:ext>
          </a:extLst>
        </xdr:cNvPr>
        <xdr:cNvSpPr txBox="1"/>
      </xdr:nvSpPr>
      <xdr:spPr>
        <a:xfrm>
          <a:off x="10780710" y="4167081"/>
          <a:ext cx="10532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otu[otu&gt;0] &lt;- 1</a:t>
          </a:r>
        </a:p>
      </xdr:txBody>
    </xdr:sp>
    <xdr:clientData/>
  </xdr:oneCellAnchor>
  <xdr:oneCellAnchor>
    <xdr:from>
      <xdr:col>15</xdr:col>
      <xdr:colOff>86784</xdr:colOff>
      <xdr:row>13</xdr:row>
      <xdr:rowOff>199215</xdr:rowOff>
    </xdr:from>
    <xdr:ext cx="1181100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3D2CE7-0322-C747-A1D6-5836E1458722}"/>
            </a:ext>
          </a:extLst>
        </xdr:cNvPr>
        <xdr:cNvSpPr txBox="1"/>
      </xdr:nvSpPr>
      <xdr:spPr>
        <a:xfrm>
          <a:off x="8985251" y="3425015"/>
          <a:ext cx="1181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rescale each column to [0,1]</a:t>
          </a:r>
        </a:p>
      </xdr:txBody>
    </xdr:sp>
    <xdr:clientData/>
  </xdr:oneCellAnchor>
  <xdr:oneCellAnchor>
    <xdr:from>
      <xdr:col>15</xdr:col>
      <xdr:colOff>67733</xdr:colOff>
      <xdr:row>12</xdr:row>
      <xdr:rowOff>103717</xdr:rowOff>
    </xdr:from>
    <xdr:ext cx="112183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FABD3E-B9B8-8C4B-A2B2-16691E2B93D2}"/>
            </a:ext>
          </a:extLst>
        </xdr:cNvPr>
        <xdr:cNvSpPr txBox="1"/>
      </xdr:nvSpPr>
      <xdr:spPr>
        <a:xfrm>
          <a:off x="8966200" y="3109384"/>
          <a:ext cx="1121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scales::rescale()</a:t>
          </a:r>
        </a:p>
      </xdr:txBody>
    </xdr:sp>
    <xdr:clientData/>
  </xdr:oneCellAnchor>
  <xdr:oneCellAnchor>
    <xdr:from>
      <xdr:col>16</xdr:col>
      <xdr:colOff>29634</xdr:colOff>
      <xdr:row>4</xdr:row>
      <xdr:rowOff>150533</xdr:rowOff>
    </xdr:from>
    <xdr:ext cx="1181100" cy="436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79FFC7-F2EC-E004-53F8-3D63A2A513C3}"/>
            </a:ext>
          </a:extLst>
        </xdr:cNvPr>
        <xdr:cNvSpPr txBox="1"/>
      </xdr:nvSpPr>
      <xdr:spPr>
        <a:xfrm>
          <a:off x="9035089" y="1178078"/>
          <a:ext cx="1181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rescale each column to [0,1]</a:t>
          </a:r>
        </a:p>
      </xdr:txBody>
    </xdr:sp>
    <xdr:clientData/>
  </xdr:oneCellAnchor>
  <xdr:oneCellAnchor>
    <xdr:from>
      <xdr:col>15</xdr:col>
      <xdr:colOff>57150</xdr:colOff>
      <xdr:row>3</xdr:row>
      <xdr:rowOff>46567</xdr:rowOff>
    </xdr:from>
    <xdr:ext cx="1121833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2B8AF16-0726-8F13-6AB5-2ED498B47E1D}"/>
            </a:ext>
          </a:extLst>
        </xdr:cNvPr>
        <xdr:cNvSpPr txBox="1"/>
      </xdr:nvSpPr>
      <xdr:spPr>
        <a:xfrm>
          <a:off x="8531514" y="866294"/>
          <a:ext cx="1121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scales::rescale()</a:t>
          </a:r>
        </a:p>
      </xdr:txBody>
    </xdr:sp>
    <xdr:clientData/>
  </xdr:oneCellAnchor>
  <xdr:oneCellAnchor>
    <xdr:from>
      <xdr:col>4</xdr:col>
      <xdr:colOff>29633</xdr:colOff>
      <xdr:row>26</xdr:row>
      <xdr:rowOff>8716</xdr:rowOff>
    </xdr:from>
    <xdr:ext cx="1181100" cy="43678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0637D96-EC6F-B443-9D94-B327B0AEA65B}"/>
            </a:ext>
          </a:extLst>
        </xdr:cNvPr>
        <xdr:cNvSpPr txBox="1"/>
      </xdr:nvSpPr>
      <xdr:spPr>
        <a:xfrm>
          <a:off x="3638550" y="6178799"/>
          <a:ext cx="1181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rescale each column to [0,1]</a:t>
          </a:r>
        </a:p>
      </xdr:txBody>
    </xdr:sp>
    <xdr:clientData/>
  </xdr:oneCellAnchor>
  <xdr:oneCellAnchor>
    <xdr:from>
      <xdr:col>1</xdr:col>
      <xdr:colOff>977901</xdr:colOff>
      <xdr:row>26</xdr:row>
      <xdr:rowOff>84666</xdr:rowOff>
    </xdr:from>
    <xdr:ext cx="1121833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ABCA706-48B2-8E4E-A7B7-A5E32C8F05BC}"/>
            </a:ext>
          </a:extLst>
        </xdr:cNvPr>
        <xdr:cNvSpPr txBox="1"/>
      </xdr:nvSpPr>
      <xdr:spPr>
        <a:xfrm>
          <a:off x="2512484" y="6254749"/>
          <a:ext cx="1121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scales::rescale()</a:t>
          </a:r>
        </a:p>
      </xdr:txBody>
    </xdr:sp>
    <xdr:clientData/>
  </xdr:oneCellAnchor>
  <xdr:twoCellAnchor>
    <xdr:from>
      <xdr:col>11</xdr:col>
      <xdr:colOff>0</xdr:colOff>
      <xdr:row>28</xdr:row>
      <xdr:rowOff>567267</xdr:rowOff>
    </xdr:from>
    <xdr:to>
      <xdr:col>12</xdr:col>
      <xdr:colOff>30787</xdr:colOff>
      <xdr:row>34</xdr:row>
      <xdr:rowOff>42333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A0F6F06A-DCE4-AA98-87C3-FC9B2A8E8C50}"/>
            </a:ext>
          </a:extLst>
        </xdr:cNvPr>
        <xdr:cNvSpPr/>
      </xdr:nvSpPr>
      <xdr:spPr>
        <a:xfrm>
          <a:off x="6764867" y="7239000"/>
          <a:ext cx="564187" cy="1092200"/>
        </a:xfrm>
        <a:custGeom>
          <a:avLst/>
          <a:gdLst>
            <a:gd name="connsiteX0" fmla="*/ 0 w 564187"/>
            <a:gd name="connsiteY0" fmla="*/ 94033 h 1092200"/>
            <a:gd name="connsiteX1" fmla="*/ 94033 w 564187"/>
            <a:gd name="connsiteY1" fmla="*/ 0 h 1092200"/>
            <a:gd name="connsiteX2" fmla="*/ 470154 w 564187"/>
            <a:gd name="connsiteY2" fmla="*/ 0 h 1092200"/>
            <a:gd name="connsiteX3" fmla="*/ 564187 w 564187"/>
            <a:gd name="connsiteY3" fmla="*/ 94033 h 1092200"/>
            <a:gd name="connsiteX4" fmla="*/ 564187 w 564187"/>
            <a:gd name="connsiteY4" fmla="*/ 546100 h 1092200"/>
            <a:gd name="connsiteX5" fmla="*/ 564187 w 564187"/>
            <a:gd name="connsiteY5" fmla="*/ 998167 h 1092200"/>
            <a:gd name="connsiteX6" fmla="*/ 470154 w 564187"/>
            <a:gd name="connsiteY6" fmla="*/ 1092200 h 1092200"/>
            <a:gd name="connsiteX7" fmla="*/ 94033 w 564187"/>
            <a:gd name="connsiteY7" fmla="*/ 1092200 h 1092200"/>
            <a:gd name="connsiteX8" fmla="*/ 0 w 564187"/>
            <a:gd name="connsiteY8" fmla="*/ 998167 h 1092200"/>
            <a:gd name="connsiteX9" fmla="*/ 0 w 564187"/>
            <a:gd name="connsiteY9" fmla="*/ 546100 h 1092200"/>
            <a:gd name="connsiteX10" fmla="*/ 0 w 564187"/>
            <a:gd name="connsiteY10" fmla="*/ 94033 h 1092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64187" h="1092200" extrusionOk="0">
              <a:moveTo>
                <a:pt x="0" y="94033"/>
              </a:moveTo>
              <a:cubicBezTo>
                <a:pt x="-1748" y="41022"/>
                <a:pt x="31633" y="3928"/>
                <a:pt x="94033" y="0"/>
              </a:cubicBezTo>
              <a:cubicBezTo>
                <a:pt x="263366" y="-31481"/>
                <a:pt x="335318" y="4299"/>
                <a:pt x="470154" y="0"/>
              </a:cubicBezTo>
              <a:cubicBezTo>
                <a:pt x="513073" y="-6856"/>
                <a:pt x="558039" y="54719"/>
                <a:pt x="564187" y="94033"/>
              </a:cubicBezTo>
              <a:cubicBezTo>
                <a:pt x="568764" y="250496"/>
                <a:pt x="513601" y="365144"/>
                <a:pt x="564187" y="546100"/>
              </a:cubicBezTo>
              <a:cubicBezTo>
                <a:pt x="614773" y="727056"/>
                <a:pt x="547757" y="810260"/>
                <a:pt x="564187" y="998167"/>
              </a:cubicBezTo>
              <a:cubicBezTo>
                <a:pt x="570584" y="1039690"/>
                <a:pt x="519497" y="1094476"/>
                <a:pt x="470154" y="1092200"/>
              </a:cubicBezTo>
              <a:cubicBezTo>
                <a:pt x="324155" y="1127644"/>
                <a:pt x="224821" y="1074743"/>
                <a:pt x="94033" y="1092200"/>
              </a:cubicBezTo>
              <a:cubicBezTo>
                <a:pt x="45301" y="1092970"/>
                <a:pt x="-9645" y="1048540"/>
                <a:pt x="0" y="998167"/>
              </a:cubicBezTo>
              <a:cubicBezTo>
                <a:pt x="-43941" y="906696"/>
                <a:pt x="40073" y="732471"/>
                <a:pt x="0" y="546100"/>
              </a:cubicBezTo>
              <a:cubicBezTo>
                <a:pt x="-40073" y="359729"/>
                <a:pt x="17303" y="226996"/>
                <a:pt x="0" y="94033"/>
              </a:cubicBezTo>
              <a:close/>
            </a:path>
          </a:pathLst>
        </a:custGeom>
        <a:noFill/>
        <a:ln w="38100">
          <a:solidFill>
            <a:srgbClr val="00FDFF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381000</xdr:colOff>
      <xdr:row>32</xdr:row>
      <xdr:rowOff>10583</xdr:rowOff>
    </xdr:from>
    <xdr:to>
      <xdr:col>16</xdr:col>
      <xdr:colOff>21165</xdr:colOff>
      <xdr:row>33</xdr:row>
      <xdr:rowOff>10583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18B0BC75-7813-604E-B22B-CD6CCB8EB582}"/>
            </a:ext>
          </a:extLst>
        </xdr:cNvPr>
        <xdr:cNvSpPr/>
      </xdr:nvSpPr>
      <xdr:spPr>
        <a:xfrm>
          <a:off x="5947833" y="7979833"/>
          <a:ext cx="2857499" cy="201083"/>
        </a:xfrm>
        <a:custGeom>
          <a:avLst/>
          <a:gdLst>
            <a:gd name="connsiteX0" fmla="*/ 0 w 2857499"/>
            <a:gd name="connsiteY0" fmla="*/ 33515 h 201083"/>
            <a:gd name="connsiteX1" fmla="*/ 33515 w 2857499"/>
            <a:gd name="connsiteY1" fmla="*/ 0 h 201083"/>
            <a:gd name="connsiteX2" fmla="*/ 647418 w 2857499"/>
            <a:gd name="connsiteY2" fmla="*/ 0 h 201083"/>
            <a:gd name="connsiteX3" fmla="*/ 1177607 w 2857499"/>
            <a:gd name="connsiteY3" fmla="*/ 0 h 201083"/>
            <a:gd name="connsiteX4" fmla="*/ 1679892 w 2857499"/>
            <a:gd name="connsiteY4" fmla="*/ 0 h 201083"/>
            <a:gd name="connsiteX5" fmla="*/ 2265890 w 2857499"/>
            <a:gd name="connsiteY5" fmla="*/ 0 h 201083"/>
            <a:gd name="connsiteX6" fmla="*/ 2823984 w 2857499"/>
            <a:gd name="connsiteY6" fmla="*/ 0 h 201083"/>
            <a:gd name="connsiteX7" fmla="*/ 2857499 w 2857499"/>
            <a:gd name="connsiteY7" fmla="*/ 33515 h 201083"/>
            <a:gd name="connsiteX8" fmla="*/ 2857499 w 2857499"/>
            <a:gd name="connsiteY8" fmla="*/ 167568 h 201083"/>
            <a:gd name="connsiteX9" fmla="*/ 2823984 w 2857499"/>
            <a:gd name="connsiteY9" fmla="*/ 201083 h 201083"/>
            <a:gd name="connsiteX10" fmla="*/ 2265890 w 2857499"/>
            <a:gd name="connsiteY10" fmla="*/ 201083 h 201083"/>
            <a:gd name="connsiteX11" fmla="*/ 1735701 w 2857499"/>
            <a:gd name="connsiteY11" fmla="*/ 201083 h 201083"/>
            <a:gd name="connsiteX12" fmla="*/ 1121798 w 2857499"/>
            <a:gd name="connsiteY12" fmla="*/ 201083 h 201083"/>
            <a:gd name="connsiteX13" fmla="*/ 507895 w 2857499"/>
            <a:gd name="connsiteY13" fmla="*/ 201083 h 201083"/>
            <a:gd name="connsiteX14" fmla="*/ 33515 w 2857499"/>
            <a:gd name="connsiteY14" fmla="*/ 201083 h 201083"/>
            <a:gd name="connsiteX15" fmla="*/ 0 w 2857499"/>
            <a:gd name="connsiteY15" fmla="*/ 167568 h 201083"/>
            <a:gd name="connsiteX16" fmla="*/ 0 w 2857499"/>
            <a:gd name="connsiteY16" fmla="*/ 33515 h 2010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857499" h="201083" extrusionOk="0">
              <a:moveTo>
                <a:pt x="0" y="33515"/>
              </a:moveTo>
              <a:cubicBezTo>
                <a:pt x="-4014" y="12529"/>
                <a:pt x="10224" y="1795"/>
                <a:pt x="33515" y="0"/>
              </a:cubicBezTo>
              <a:cubicBezTo>
                <a:pt x="329140" y="-26699"/>
                <a:pt x="357105" y="67098"/>
                <a:pt x="647418" y="0"/>
              </a:cubicBezTo>
              <a:cubicBezTo>
                <a:pt x="937731" y="-67098"/>
                <a:pt x="945385" y="36710"/>
                <a:pt x="1177607" y="0"/>
              </a:cubicBezTo>
              <a:cubicBezTo>
                <a:pt x="1409829" y="-36710"/>
                <a:pt x="1570508" y="25198"/>
                <a:pt x="1679892" y="0"/>
              </a:cubicBezTo>
              <a:cubicBezTo>
                <a:pt x="1789277" y="-25198"/>
                <a:pt x="1998854" y="54130"/>
                <a:pt x="2265890" y="0"/>
              </a:cubicBezTo>
              <a:cubicBezTo>
                <a:pt x="2532926" y="-54130"/>
                <a:pt x="2600566" y="25172"/>
                <a:pt x="2823984" y="0"/>
              </a:cubicBezTo>
              <a:cubicBezTo>
                <a:pt x="2843905" y="-2296"/>
                <a:pt x="2854343" y="17779"/>
                <a:pt x="2857499" y="33515"/>
              </a:cubicBezTo>
              <a:cubicBezTo>
                <a:pt x="2870561" y="77003"/>
                <a:pt x="2846523" y="138595"/>
                <a:pt x="2857499" y="167568"/>
              </a:cubicBezTo>
              <a:cubicBezTo>
                <a:pt x="2860337" y="186760"/>
                <a:pt x="2840125" y="200700"/>
                <a:pt x="2823984" y="201083"/>
              </a:cubicBezTo>
              <a:cubicBezTo>
                <a:pt x="2570779" y="204379"/>
                <a:pt x="2430670" y="191804"/>
                <a:pt x="2265890" y="201083"/>
              </a:cubicBezTo>
              <a:cubicBezTo>
                <a:pt x="2101110" y="210362"/>
                <a:pt x="1863165" y="158243"/>
                <a:pt x="1735701" y="201083"/>
              </a:cubicBezTo>
              <a:cubicBezTo>
                <a:pt x="1608237" y="243923"/>
                <a:pt x="1319156" y="154325"/>
                <a:pt x="1121798" y="201083"/>
              </a:cubicBezTo>
              <a:cubicBezTo>
                <a:pt x="924440" y="247841"/>
                <a:pt x="646007" y="186955"/>
                <a:pt x="507895" y="201083"/>
              </a:cubicBezTo>
              <a:cubicBezTo>
                <a:pt x="369783" y="215211"/>
                <a:pt x="227300" y="166001"/>
                <a:pt x="33515" y="201083"/>
              </a:cubicBezTo>
              <a:cubicBezTo>
                <a:pt x="12624" y="198839"/>
                <a:pt x="-2286" y="182661"/>
                <a:pt x="0" y="167568"/>
              </a:cubicBezTo>
              <a:cubicBezTo>
                <a:pt x="-12604" y="128567"/>
                <a:pt x="14749" y="80367"/>
                <a:pt x="0" y="33515"/>
              </a:cubicBezTo>
              <a:close/>
            </a:path>
          </a:pathLst>
        </a:custGeom>
        <a:noFill/>
        <a:ln w="38100">
          <a:solidFill>
            <a:schemeClr val="accent2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AE32-F5AF-E840-B10C-98CC4787FA60}">
  <sheetPr>
    <pageSetUpPr fitToPage="1"/>
  </sheetPr>
  <dimension ref="B1:AE43"/>
  <sheetViews>
    <sheetView showGridLines="0" tabSelected="1" zoomScaleNormal="100" workbookViewId="0">
      <selection activeCell="I23" sqref="I23:K23"/>
    </sheetView>
  </sheetViews>
  <sheetFormatPr baseColWidth="10" defaultRowHeight="16" x14ac:dyDescent="0.2"/>
  <cols>
    <col min="1" max="1" width="4.6640625" customWidth="1"/>
    <col min="2" max="2" width="13.33203125" customWidth="1"/>
    <col min="3" max="6" width="7" customWidth="1"/>
    <col min="7" max="7" width="8.6640625" customWidth="1"/>
    <col min="8" max="8" width="8.1640625" customWidth="1"/>
    <col min="9" max="9" width="9.33203125" customWidth="1"/>
    <col min="10" max="10" width="1.1640625" customWidth="1"/>
    <col min="11" max="11" width="13.33203125" customWidth="1"/>
    <col min="12" max="15" width="7" customWidth="1"/>
    <col min="16" max="16" width="1.1640625" customWidth="1"/>
    <col min="17" max="17" width="14.5" customWidth="1"/>
    <col min="18" max="21" width="6.83203125" bestFit="1" customWidth="1"/>
    <col min="22" max="22" width="3.83203125" customWidth="1"/>
    <col min="23" max="23" width="10.83203125" customWidth="1"/>
    <col min="33" max="33" width="11.83203125" customWidth="1"/>
    <col min="34" max="34" width="10.83203125" customWidth="1"/>
    <col min="40" max="40" width="6.5" customWidth="1"/>
  </cols>
  <sheetData>
    <row r="1" spans="2:31" x14ac:dyDescent="0.2">
      <c r="D1" s="9"/>
    </row>
    <row r="2" spans="2:31" ht="43" customHeight="1" x14ac:dyDescent="0.3">
      <c r="C2" s="62" t="s">
        <v>11</v>
      </c>
      <c r="D2" s="62"/>
      <c r="E2" s="62"/>
      <c r="F2" s="62"/>
      <c r="G2" s="62"/>
      <c r="H2" s="64"/>
      <c r="Q2" s="33"/>
      <c r="R2" s="63" t="s">
        <v>18</v>
      </c>
      <c r="S2" s="63"/>
      <c r="T2" s="63"/>
      <c r="U2" s="63"/>
      <c r="V2" s="5"/>
      <c r="AD2" s="52"/>
    </row>
    <row r="3" spans="2:31" x14ac:dyDescent="0.2">
      <c r="C3" s="36" t="s">
        <v>6</v>
      </c>
      <c r="D3" s="37" t="s">
        <v>7</v>
      </c>
      <c r="E3" s="37" t="s">
        <v>8</v>
      </c>
      <c r="F3" s="37" t="s">
        <v>9</v>
      </c>
      <c r="G3" s="56" t="s">
        <v>4</v>
      </c>
      <c r="H3" s="64"/>
      <c r="R3" s="28" t="s">
        <v>6</v>
      </c>
      <c r="S3" s="15" t="s">
        <v>7</v>
      </c>
      <c r="T3" s="15" t="s">
        <v>8</v>
      </c>
      <c r="U3" s="15" t="s">
        <v>9</v>
      </c>
      <c r="V3" s="7"/>
      <c r="AC3" s="12"/>
    </row>
    <row r="4" spans="2:31" x14ac:dyDescent="0.2">
      <c r="B4" s="55" t="s">
        <v>0</v>
      </c>
      <c r="C4" s="38">
        <v>10</v>
      </c>
      <c r="D4" s="19">
        <v>40</v>
      </c>
      <c r="E4" s="1">
        <v>0</v>
      </c>
      <c r="F4" s="1">
        <v>0</v>
      </c>
      <c r="G4" s="57">
        <v>10</v>
      </c>
      <c r="H4" s="22"/>
      <c r="Q4" s="7"/>
      <c r="R4" s="40">
        <f t="shared" ref="R4:U7" si="0">(C4-MIN(C$4:C$7)) / (MAX(C$4:C$7) - MIN(C$4:C$7))</f>
        <v>0.2</v>
      </c>
      <c r="S4" s="27">
        <f t="shared" si="0"/>
        <v>0.4</v>
      </c>
      <c r="T4" s="2">
        <f t="shared" si="0"/>
        <v>0</v>
      </c>
      <c r="U4" s="2">
        <f t="shared" si="0"/>
        <v>0</v>
      </c>
    </row>
    <row r="5" spans="2:31" x14ac:dyDescent="0.2">
      <c r="B5" s="55" t="s">
        <v>1</v>
      </c>
      <c r="C5" s="1">
        <v>0</v>
      </c>
      <c r="D5" s="19">
        <v>100</v>
      </c>
      <c r="E5" s="1">
        <v>20</v>
      </c>
      <c r="F5" s="1">
        <v>50</v>
      </c>
      <c r="G5" s="57">
        <v>10</v>
      </c>
      <c r="H5" s="22"/>
      <c r="I5" s="18"/>
      <c r="J5" s="18"/>
      <c r="K5" s="14"/>
      <c r="Q5" s="25"/>
      <c r="R5" s="40">
        <f t="shared" si="0"/>
        <v>0</v>
      </c>
      <c r="S5" s="27">
        <f t="shared" si="0"/>
        <v>1</v>
      </c>
      <c r="T5" s="2">
        <f t="shared" si="0"/>
        <v>0.66666666666666663</v>
      </c>
      <c r="U5" s="2">
        <f t="shared" si="0"/>
        <v>0.5</v>
      </c>
    </row>
    <row r="6" spans="2:31" x14ac:dyDescent="0.2">
      <c r="B6" s="55" t="s">
        <v>2</v>
      </c>
      <c r="C6" s="32">
        <v>40</v>
      </c>
      <c r="D6" s="29">
        <v>40</v>
      </c>
      <c r="E6" s="1">
        <v>5</v>
      </c>
      <c r="F6" s="1">
        <v>50</v>
      </c>
      <c r="G6" s="57">
        <v>10</v>
      </c>
      <c r="H6" s="22"/>
      <c r="I6" s="18"/>
      <c r="J6" s="18"/>
      <c r="K6" s="14"/>
      <c r="L6" s="8"/>
      <c r="Q6" s="7"/>
      <c r="R6" s="40">
        <f t="shared" si="0"/>
        <v>0.8</v>
      </c>
      <c r="S6" s="27">
        <f t="shared" si="0"/>
        <v>0.4</v>
      </c>
      <c r="T6" s="2">
        <f t="shared" si="0"/>
        <v>0.16666666666666666</v>
      </c>
      <c r="U6" s="2">
        <f t="shared" si="0"/>
        <v>0.5</v>
      </c>
    </row>
    <row r="7" spans="2:31" x14ac:dyDescent="0.2">
      <c r="B7" s="55" t="s">
        <v>3</v>
      </c>
      <c r="C7" s="38">
        <v>50</v>
      </c>
      <c r="D7" s="19">
        <v>0</v>
      </c>
      <c r="E7" s="1">
        <v>30</v>
      </c>
      <c r="F7" s="1">
        <v>100</v>
      </c>
      <c r="G7" s="57">
        <v>10</v>
      </c>
      <c r="H7" s="22"/>
      <c r="I7" s="18"/>
      <c r="J7" s="18"/>
      <c r="K7" s="14"/>
      <c r="L7" s="9"/>
      <c r="Q7" s="7"/>
      <c r="R7" s="40">
        <f t="shared" si="0"/>
        <v>1</v>
      </c>
      <c r="S7" s="27">
        <f t="shared" si="0"/>
        <v>0</v>
      </c>
      <c r="T7" s="2">
        <f t="shared" si="0"/>
        <v>1</v>
      </c>
      <c r="U7" s="2">
        <f t="shared" si="0"/>
        <v>1</v>
      </c>
    </row>
    <row r="8" spans="2:31" x14ac:dyDescent="0.2">
      <c r="H8" s="12"/>
      <c r="AD8" s="4"/>
    </row>
    <row r="9" spans="2:31" x14ac:dyDescent="0.2">
      <c r="I9" s="13"/>
      <c r="J9" s="13"/>
      <c r="S9" s="7"/>
      <c r="AE9" s="4"/>
    </row>
    <row r="10" spans="2:31" x14ac:dyDescent="0.2">
      <c r="I10" s="13"/>
      <c r="J10" s="13"/>
    </row>
    <row r="11" spans="2:31" s="5" customFormat="1" ht="43" customHeight="1" x14ac:dyDescent="0.2">
      <c r="B11" s="39" t="s">
        <v>20</v>
      </c>
      <c r="C11" s="63" t="s">
        <v>15</v>
      </c>
      <c r="D11" s="63"/>
      <c r="E11" s="63"/>
      <c r="F11" s="63"/>
      <c r="G11" s="63"/>
      <c r="H11" s="65" t="s">
        <v>10</v>
      </c>
      <c r="I11" s="66" t="s">
        <v>5</v>
      </c>
      <c r="J11" s="11"/>
      <c r="K11" s="39" t="s">
        <v>25</v>
      </c>
      <c r="L11" s="63" t="s">
        <v>12</v>
      </c>
      <c r="M11" s="63"/>
      <c r="N11" s="63"/>
      <c r="O11" s="63"/>
      <c r="P11" s="26"/>
      <c r="Q11" s="33"/>
      <c r="R11" s="63" t="s">
        <v>16</v>
      </c>
      <c r="S11" s="63"/>
      <c r="T11" s="63"/>
      <c r="U11" s="63"/>
    </row>
    <row r="12" spans="2:31" ht="17" thickBot="1" x14ac:dyDescent="0.25">
      <c r="C12" s="36" t="s">
        <v>6</v>
      </c>
      <c r="D12" s="36" t="s">
        <v>7</v>
      </c>
      <c r="E12" s="36" t="s">
        <v>8</v>
      </c>
      <c r="F12" s="36" t="s">
        <v>9</v>
      </c>
      <c r="G12" s="58" t="s">
        <v>4</v>
      </c>
      <c r="H12" s="65"/>
      <c r="I12" s="66"/>
      <c r="J12" s="11"/>
      <c r="K12" s="5"/>
      <c r="L12" s="36" t="s">
        <v>6</v>
      </c>
      <c r="M12" s="37" t="s">
        <v>7</v>
      </c>
      <c r="N12" s="37" t="s">
        <v>8</v>
      </c>
      <c r="O12" s="37" t="s">
        <v>9</v>
      </c>
      <c r="P12" s="7"/>
      <c r="R12" s="36" t="s">
        <v>6</v>
      </c>
      <c r="S12" s="37" t="s">
        <v>7</v>
      </c>
      <c r="T12" s="37" t="s">
        <v>8</v>
      </c>
      <c r="U12" s="37" t="s">
        <v>9</v>
      </c>
    </row>
    <row r="13" spans="2:31" ht="17" thickBot="1" x14ac:dyDescent="0.25">
      <c r="B13" s="55" t="s">
        <v>0</v>
      </c>
      <c r="C13" s="48">
        <f>C4*C$17*$H13</f>
        <v>60</v>
      </c>
      <c r="D13" s="49">
        <f>D4*D$17*$H13</f>
        <v>120</v>
      </c>
      <c r="E13" s="50">
        <f t="shared" ref="C13:F16" si="1">E4*E$17*$H13</f>
        <v>0</v>
      </c>
      <c r="F13" s="50">
        <f t="shared" si="1"/>
        <v>0</v>
      </c>
      <c r="G13" s="59">
        <f>G4*H13*G$17</f>
        <v>60</v>
      </c>
      <c r="H13" s="51">
        <v>3</v>
      </c>
      <c r="I13" s="16">
        <f>SUM(C13:F13)</f>
        <v>180</v>
      </c>
      <c r="J13" s="22"/>
      <c r="K13" s="4"/>
      <c r="L13" s="3">
        <f>(C13/$G13)</f>
        <v>1</v>
      </c>
      <c r="M13" s="30">
        <f t="shared" ref="L13:O16" si="2">(D13/$G13)</f>
        <v>2</v>
      </c>
      <c r="N13" s="3">
        <f t="shared" si="2"/>
        <v>0</v>
      </c>
      <c r="O13" s="3">
        <f t="shared" si="2"/>
        <v>0</v>
      </c>
      <c r="P13" s="9"/>
      <c r="Q13" s="4"/>
      <c r="R13" s="40">
        <f t="shared" ref="R13:U16" si="3">(L13 - MIN(L$13:L$16)) / (MAX(L$13:L$16) - MIN(L$13:L$16))</f>
        <v>0.2</v>
      </c>
      <c r="S13" s="27">
        <f t="shared" si="3"/>
        <v>0.4</v>
      </c>
      <c r="T13" s="2">
        <f t="shared" si="3"/>
        <v>0</v>
      </c>
      <c r="U13" s="2">
        <f t="shared" si="3"/>
        <v>0</v>
      </c>
    </row>
    <row r="14" spans="2:31" x14ac:dyDescent="0.2">
      <c r="B14" s="55" t="s">
        <v>1</v>
      </c>
      <c r="C14" s="45">
        <f t="shared" si="1"/>
        <v>0</v>
      </c>
      <c r="D14" s="46">
        <f t="shared" si="1"/>
        <v>300</v>
      </c>
      <c r="E14" s="47">
        <f>E5*E$17*$H14</f>
        <v>240</v>
      </c>
      <c r="F14" s="47">
        <f>F5*F$17*$H14</f>
        <v>900</v>
      </c>
      <c r="G14" s="60">
        <f>G5*H14*G$17</f>
        <v>60</v>
      </c>
      <c r="H14" s="23">
        <v>3</v>
      </c>
      <c r="I14" s="16">
        <f>SUM(C14:F14)</f>
        <v>1440</v>
      </c>
      <c r="J14" s="22"/>
      <c r="L14" s="3">
        <f t="shared" si="2"/>
        <v>0</v>
      </c>
      <c r="M14" s="30">
        <f t="shared" si="2"/>
        <v>5</v>
      </c>
      <c r="N14" s="3">
        <f t="shared" si="2"/>
        <v>4</v>
      </c>
      <c r="O14" s="3">
        <f t="shared" si="2"/>
        <v>15</v>
      </c>
      <c r="P14" s="9"/>
      <c r="R14" s="40">
        <f t="shared" si="3"/>
        <v>0</v>
      </c>
      <c r="S14" s="27">
        <f t="shared" si="3"/>
        <v>1</v>
      </c>
      <c r="T14" s="2">
        <f t="shared" si="3"/>
        <v>0.66666666666666663</v>
      </c>
      <c r="U14" s="2">
        <f t="shared" si="3"/>
        <v>0.5</v>
      </c>
    </row>
    <row r="15" spans="2:31" x14ac:dyDescent="0.2">
      <c r="B15" s="55" t="s">
        <v>2</v>
      </c>
      <c r="C15" s="42">
        <f>C6*C$17*$H15</f>
        <v>160</v>
      </c>
      <c r="D15" s="31">
        <f t="shared" si="1"/>
        <v>80</v>
      </c>
      <c r="E15" s="3">
        <f>E6*E$17*$H15</f>
        <v>40</v>
      </c>
      <c r="F15" s="3">
        <f t="shared" si="1"/>
        <v>600</v>
      </c>
      <c r="G15" s="61">
        <f>G6*H15*G$17</f>
        <v>40</v>
      </c>
      <c r="H15" s="23">
        <v>2</v>
      </c>
      <c r="I15" s="16">
        <f>SUM(C15:F15)</f>
        <v>880</v>
      </c>
      <c r="J15" s="22"/>
      <c r="K15" s="20"/>
      <c r="L15" s="3">
        <f t="shared" si="2"/>
        <v>4</v>
      </c>
      <c r="M15" s="30">
        <f t="shared" si="2"/>
        <v>2</v>
      </c>
      <c r="N15" s="3">
        <f t="shared" si="2"/>
        <v>1</v>
      </c>
      <c r="O15" s="3">
        <f t="shared" si="2"/>
        <v>15</v>
      </c>
      <c r="P15" s="9"/>
      <c r="R15" s="40">
        <f t="shared" si="3"/>
        <v>0.8</v>
      </c>
      <c r="S15" s="27">
        <f t="shared" si="3"/>
        <v>0.4</v>
      </c>
      <c r="T15" s="2">
        <f t="shared" si="3"/>
        <v>0.16666666666666666</v>
      </c>
      <c r="U15" s="2">
        <f t="shared" si="3"/>
        <v>0.5</v>
      </c>
    </row>
    <row r="16" spans="2:31" x14ac:dyDescent="0.2">
      <c r="B16" s="55" t="s">
        <v>3</v>
      </c>
      <c r="C16" s="43">
        <f t="shared" si="1"/>
        <v>100</v>
      </c>
      <c r="D16" s="30">
        <f t="shared" si="1"/>
        <v>0</v>
      </c>
      <c r="E16" s="3">
        <f>E7*E$17*$H16</f>
        <v>120</v>
      </c>
      <c r="F16" s="3">
        <f t="shared" si="1"/>
        <v>600</v>
      </c>
      <c r="G16" s="61">
        <f>G7*H16*G$17</f>
        <v>20</v>
      </c>
      <c r="H16" s="23">
        <v>1</v>
      </c>
      <c r="I16" s="16">
        <f>SUM(C16:F16)</f>
        <v>820</v>
      </c>
      <c r="J16" s="22"/>
      <c r="K16" s="4"/>
      <c r="L16" s="3">
        <f t="shared" si="2"/>
        <v>5</v>
      </c>
      <c r="M16" s="30">
        <f t="shared" si="2"/>
        <v>0</v>
      </c>
      <c r="N16" s="3">
        <f t="shared" si="2"/>
        <v>6</v>
      </c>
      <c r="O16" s="3">
        <f t="shared" si="2"/>
        <v>30</v>
      </c>
      <c r="P16" s="9"/>
      <c r="R16" s="40">
        <f t="shared" si="3"/>
        <v>1</v>
      </c>
      <c r="S16" s="27">
        <f t="shared" si="3"/>
        <v>0</v>
      </c>
      <c r="T16" s="2">
        <f t="shared" si="3"/>
        <v>1</v>
      </c>
      <c r="U16" s="2">
        <f t="shared" si="3"/>
        <v>1</v>
      </c>
    </row>
    <row r="17" spans="2:22" ht="17" thickBot="1" x14ac:dyDescent="0.25">
      <c r="B17" s="21" t="s">
        <v>14</v>
      </c>
      <c r="C17" s="44">
        <v>2</v>
      </c>
      <c r="D17" s="6">
        <v>1</v>
      </c>
      <c r="E17" s="6">
        <v>4</v>
      </c>
      <c r="F17" s="6">
        <v>6</v>
      </c>
      <c r="G17" s="6">
        <v>2</v>
      </c>
      <c r="K17" s="7"/>
      <c r="L17" s="6">
        <f>C17</f>
        <v>2</v>
      </c>
      <c r="M17" s="6">
        <f>D17</f>
        <v>1</v>
      </c>
      <c r="N17" s="6">
        <f>E17</f>
        <v>4</v>
      </c>
      <c r="O17" s="6">
        <f>F17</f>
        <v>6</v>
      </c>
      <c r="R17" s="35">
        <f>C17</f>
        <v>2</v>
      </c>
      <c r="S17" s="35">
        <f t="shared" ref="S17:U17" si="4">D17</f>
        <v>1</v>
      </c>
      <c r="T17" s="35">
        <f t="shared" si="4"/>
        <v>4</v>
      </c>
      <c r="U17" s="35">
        <f t="shared" si="4"/>
        <v>6</v>
      </c>
    </row>
    <row r="18" spans="2:22" x14ac:dyDescent="0.2">
      <c r="K18" s="7"/>
      <c r="M18" s="4"/>
    </row>
    <row r="20" spans="2:22" ht="44" customHeight="1" x14ac:dyDescent="0.2">
      <c r="B20" s="39" t="s">
        <v>24</v>
      </c>
      <c r="C20" s="63" t="s">
        <v>17</v>
      </c>
      <c r="D20" s="63"/>
      <c r="E20" s="63"/>
      <c r="F20" s="63"/>
      <c r="G20" s="64"/>
      <c r="R20" s="63" t="s">
        <v>13</v>
      </c>
      <c r="S20" s="63"/>
      <c r="T20" s="63"/>
      <c r="U20" s="63"/>
      <c r="V20" s="5"/>
    </row>
    <row r="21" spans="2:22" x14ac:dyDescent="0.2">
      <c r="C21" s="36" t="s">
        <v>6</v>
      </c>
      <c r="D21" s="37" t="s">
        <v>7</v>
      </c>
      <c r="E21" s="37" t="s">
        <v>8</v>
      </c>
      <c r="F21" s="37" t="s">
        <v>9</v>
      </c>
      <c r="G21" s="64"/>
      <c r="I21" s="67"/>
      <c r="J21" s="67"/>
      <c r="K21" s="67"/>
      <c r="R21" s="36" t="s">
        <v>6</v>
      </c>
      <c r="S21" s="37" t="s">
        <v>7</v>
      </c>
      <c r="T21" s="37" t="s">
        <v>8</v>
      </c>
      <c r="U21" s="37" t="s">
        <v>9</v>
      </c>
      <c r="V21" s="5"/>
    </row>
    <row r="22" spans="2:22" x14ac:dyDescent="0.2">
      <c r="B22" s="55" t="s">
        <v>0</v>
      </c>
      <c r="C22" s="2">
        <f>C13/$I13</f>
        <v>0.33333333333333331</v>
      </c>
      <c r="D22" s="27">
        <f t="shared" ref="C22:F25" si="5">D13/$I13</f>
        <v>0.66666666666666663</v>
      </c>
      <c r="E22" s="2">
        <f t="shared" si="5"/>
        <v>0</v>
      </c>
      <c r="F22" s="2">
        <f t="shared" si="5"/>
        <v>0</v>
      </c>
      <c r="G22" s="24"/>
      <c r="I22" s="67"/>
      <c r="J22" s="67"/>
      <c r="K22" s="67"/>
      <c r="R22" s="41">
        <f>IF(C13&gt;0, 1, 0)</f>
        <v>1</v>
      </c>
      <c r="S22" s="30">
        <v>1</v>
      </c>
      <c r="T22" s="3">
        <f>IF(E13&gt;0, 1, 0)-0.04</f>
        <v>-0.04</v>
      </c>
      <c r="U22" s="3">
        <f>IF(F13&gt;0, 1, 0)-0.02</f>
        <v>-0.02</v>
      </c>
      <c r="V22" s="22"/>
    </row>
    <row r="23" spans="2:22" x14ac:dyDescent="0.2">
      <c r="B23" s="55" t="s">
        <v>1</v>
      </c>
      <c r="C23" s="2">
        <f t="shared" si="5"/>
        <v>0</v>
      </c>
      <c r="D23" s="27">
        <f t="shared" si="5"/>
        <v>0.20833333333333334</v>
      </c>
      <c r="E23" s="2">
        <f t="shared" si="5"/>
        <v>0.16666666666666666</v>
      </c>
      <c r="F23" s="2">
        <f t="shared" si="5"/>
        <v>0.625</v>
      </c>
      <c r="G23" s="24"/>
      <c r="I23" s="67"/>
      <c r="J23" s="67"/>
      <c r="K23" s="67"/>
      <c r="R23" s="41">
        <f>IF(C14&gt;0, 1, 0)</f>
        <v>0</v>
      </c>
      <c r="S23" s="30">
        <v>1</v>
      </c>
      <c r="T23" s="3">
        <f>IF(E14&gt;0, 1, 0)-0.04</f>
        <v>0.96</v>
      </c>
      <c r="U23" s="3">
        <f>IF(F14&gt;0, 1, 0)-0.02</f>
        <v>0.98</v>
      </c>
      <c r="V23" s="22"/>
    </row>
    <row r="24" spans="2:22" x14ac:dyDescent="0.2">
      <c r="B24" s="55" t="s">
        <v>2</v>
      </c>
      <c r="C24" s="2">
        <f t="shared" si="5"/>
        <v>0.18181818181818182</v>
      </c>
      <c r="D24" s="27">
        <f t="shared" si="5"/>
        <v>9.0909090909090912E-2</v>
      </c>
      <c r="E24" s="2">
        <f t="shared" si="5"/>
        <v>4.5454545454545456E-2</v>
      </c>
      <c r="F24" s="2">
        <f t="shared" si="5"/>
        <v>0.68181818181818177</v>
      </c>
      <c r="G24" s="24"/>
      <c r="I24" s="4"/>
      <c r="J24" s="4"/>
      <c r="R24" s="41">
        <f>IF(C15&gt;0, 1, 0)</f>
        <v>1</v>
      </c>
      <c r="S24" s="30">
        <v>1</v>
      </c>
      <c r="T24" s="3">
        <f>IF(E15&gt;0, 1, 0)-0.04</f>
        <v>0.96</v>
      </c>
      <c r="U24" s="3">
        <f>IF(F15&gt;0, 1, 0)-0.02</f>
        <v>0.98</v>
      </c>
      <c r="V24" s="22"/>
    </row>
    <row r="25" spans="2:22" x14ac:dyDescent="0.2">
      <c r="B25" s="55" t="s">
        <v>3</v>
      </c>
      <c r="C25" s="2">
        <f t="shared" si="5"/>
        <v>0.12195121951219512</v>
      </c>
      <c r="D25" s="27">
        <f t="shared" si="5"/>
        <v>0</v>
      </c>
      <c r="E25" s="2">
        <f t="shared" si="5"/>
        <v>0.14634146341463414</v>
      </c>
      <c r="F25" s="2">
        <f t="shared" si="5"/>
        <v>0.73170731707317072</v>
      </c>
      <c r="G25" s="24"/>
      <c r="I25" s="13"/>
      <c r="J25" s="13"/>
      <c r="R25" s="41">
        <f>IF(C16&gt;0, 1, 0)</f>
        <v>1</v>
      </c>
      <c r="S25" s="30">
        <f>IF(D16&gt;0, 1, 0)+0.02</f>
        <v>0.02</v>
      </c>
      <c r="T25" s="3">
        <f>IF(E16&gt;0, 1, 0)-0.04</f>
        <v>0.96</v>
      </c>
      <c r="U25" s="3">
        <f>IF(F16&gt;0, 1, 0)-0.02</f>
        <v>0.98</v>
      </c>
      <c r="V25" s="22"/>
    </row>
    <row r="26" spans="2:22" x14ac:dyDescent="0.2">
      <c r="B26" s="21" t="s">
        <v>14</v>
      </c>
      <c r="C26" s="6">
        <f>C17</f>
        <v>2</v>
      </c>
      <c r="D26" s="6">
        <f>D17</f>
        <v>1</v>
      </c>
      <c r="E26" s="6">
        <f>E17</f>
        <v>4</v>
      </c>
      <c r="F26" s="6">
        <f>F17</f>
        <v>6</v>
      </c>
      <c r="I26" s="13"/>
      <c r="J26" s="13"/>
    </row>
    <row r="27" spans="2:22" ht="18" customHeight="1" x14ac:dyDescent="0.2">
      <c r="E27" s="8"/>
      <c r="I27" s="13"/>
      <c r="J27" s="13"/>
    </row>
    <row r="28" spans="2:22" ht="18" customHeight="1" x14ac:dyDescent="0.2">
      <c r="C28" s="10"/>
      <c r="D28" s="10"/>
      <c r="F28" s="10"/>
      <c r="G28" s="10"/>
      <c r="H28" s="10"/>
    </row>
    <row r="29" spans="2:22" ht="46" customHeight="1" x14ac:dyDescent="0.2">
      <c r="B29" s="33"/>
      <c r="C29" s="63" t="s">
        <v>19</v>
      </c>
      <c r="D29" s="63"/>
      <c r="E29" s="63"/>
      <c r="F29" s="63"/>
      <c r="G29" s="64"/>
      <c r="H29" s="10"/>
      <c r="L29" s="63" t="s">
        <v>21</v>
      </c>
      <c r="M29" s="63"/>
      <c r="N29" s="63"/>
      <c r="O29" s="63"/>
      <c r="P29" s="26"/>
    </row>
    <row r="30" spans="2:22" x14ac:dyDescent="0.2">
      <c r="C30" s="36" t="s">
        <v>6</v>
      </c>
      <c r="D30" s="37" t="s">
        <v>7</v>
      </c>
      <c r="E30" s="37" t="s">
        <v>8</v>
      </c>
      <c r="F30" s="37" t="s">
        <v>9</v>
      </c>
      <c r="G30" s="64"/>
      <c r="H30" s="10"/>
      <c r="L30" s="34" t="s">
        <v>6</v>
      </c>
      <c r="M30" s="34" t="s">
        <v>7</v>
      </c>
      <c r="N30" s="34" t="s">
        <v>8</v>
      </c>
      <c r="O30" s="34" t="s">
        <v>9</v>
      </c>
      <c r="P30" s="7"/>
    </row>
    <row r="31" spans="2:22" x14ac:dyDescent="0.2">
      <c r="B31" s="55" t="s">
        <v>0</v>
      </c>
      <c r="C31" s="40">
        <f>(C22-MIN(C$22:C$25)) / (MAX(C$22:C$25) - MIN(C$22:C$25))</f>
        <v>1</v>
      </c>
      <c r="D31" s="27">
        <f t="shared" ref="D31:F31" si="6">(D22-MIN(D$22:D$25)) / (MAX(D$22:D$25) - MIN(D$22:D$25))</f>
        <v>1</v>
      </c>
      <c r="E31" s="2">
        <f t="shared" si="6"/>
        <v>0</v>
      </c>
      <c r="F31" s="2">
        <f t="shared" si="6"/>
        <v>0</v>
      </c>
      <c r="G31" s="22"/>
      <c r="K31" s="55" t="s">
        <v>0</v>
      </c>
      <c r="L31" s="3">
        <f>C4</f>
        <v>10</v>
      </c>
      <c r="M31" s="3">
        <f t="shared" ref="M31:O34" si="7">D4</f>
        <v>40</v>
      </c>
      <c r="N31" s="3">
        <f t="shared" si="7"/>
        <v>0</v>
      </c>
      <c r="O31" s="3">
        <f t="shared" si="7"/>
        <v>0</v>
      </c>
      <c r="P31" s="9"/>
    </row>
    <row r="32" spans="2:22" x14ac:dyDescent="0.2">
      <c r="B32" s="55" t="s">
        <v>1</v>
      </c>
      <c r="C32" s="40">
        <f t="shared" ref="C32:F34" si="8">(C23-MIN(C$22:C$25)) / (MAX(C$22:C$25) - MIN(C$22:C$25))</f>
        <v>0</v>
      </c>
      <c r="D32" s="27">
        <f t="shared" si="8"/>
        <v>0.31250000000000006</v>
      </c>
      <c r="E32" s="2">
        <f t="shared" si="8"/>
        <v>1</v>
      </c>
      <c r="F32" s="2">
        <f t="shared" si="8"/>
        <v>0.85416666666666674</v>
      </c>
      <c r="G32" s="22"/>
      <c r="K32" s="55" t="s">
        <v>1</v>
      </c>
      <c r="L32" s="3">
        <f t="shared" ref="L32:L34" si="9">C5</f>
        <v>0</v>
      </c>
      <c r="M32" s="3">
        <f t="shared" si="7"/>
        <v>100</v>
      </c>
      <c r="N32" s="3">
        <f t="shared" si="7"/>
        <v>20</v>
      </c>
      <c r="O32" s="3">
        <f t="shared" si="7"/>
        <v>50</v>
      </c>
      <c r="P32" s="9"/>
      <c r="Q32" s="4"/>
    </row>
    <row r="33" spans="2:17" x14ac:dyDescent="0.2">
      <c r="B33" s="55" t="s">
        <v>2</v>
      </c>
      <c r="C33" s="40">
        <f t="shared" si="8"/>
        <v>0.54545454545454553</v>
      </c>
      <c r="D33" s="27">
        <f t="shared" si="8"/>
        <v>0.13636363636363638</v>
      </c>
      <c r="E33" s="2">
        <f t="shared" si="8"/>
        <v>0.27272727272727276</v>
      </c>
      <c r="F33" s="2">
        <f t="shared" si="8"/>
        <v>0.93181818181818177</v>
      </c>
      <c r="G33" s="22"/>
      <c r="K33" s="55" t="s">
        <v>2</v>
      </c>
      <c r="L33" s="3">
        <f t="shared" si="9"/>
        <v>40</v>
      </c>
      <c r="M33" s="3">
        <f t="shared" si="7"/>
        <v>40</v>
      </c>
      <c r="N33" s="3">
        <f t="shared" si="7"/>
        <v>5</v>
      </c>
      <c r="O33" s="3">
        <f t="shared" si="7"/>
        <v>50</v>
      </c>
      <c r="P33" s="17"/>
      <c r="Q33" s="54" t="s">
        <v>23</v>
      </c>
    </row>
    <row r="34" spans="2:17" x14ac:dyDescent="0.2">
      <c r="B34" s="55" t="s">
        <v>3</v>
      </c>
      <c r="C34" s="40">
        <f t="shared" si="8"/>
        <v>0.36585365853658536</v>
      </c>
      <c r="D34" s="27">
        <f t="shared" si="8"/>
        <v>0</v>
      </c>
      <c r="E34" s="2">
        <f t="shared" si="8"/>
        <v>0.87804878048780488</v>
      </c>
      <c r="F34" s="2">
        <f t="shared" si="8"/>
        <v>1</v>
      </c>
      <c r="G34" s="22"/>
      <c r="K34" s="55" t="s">
        <v>3</v>
      </c>
      <c r="L34" s="3">
        <f t="shared" si="9"/>
        <v>50</v>
      </c>
      <c r="M34" s="3">
        <f t="shared" si="7"/>
        <v>0</v>
      </c>
      <c r="N34" s="3">
        <f t="shared" si="7"/>
        <v>30</v>
      </c>
      <c r="O34" s="3">
        <f t="shared" si="7"/>
        <v>100</v>
      </c>
      <c r="P34" s="17"/>
    </row>
    <row r="35" spans="2:17" ht="16" customHeight="1" x14ac:dyDescent="0.2">
      <c r="B35" s="21" t="s">
        <v>14</v>
      </c>
      <c r="C35" s="6">
        <f>C17</f>
        <v>2</v>
      </c>
      <c r="D35" s="6">
        <f t="shared" ref="D35:F35" si="10">D17</f>
        <v>1</v>
      </c>
      <c r="E35" s="6">
        <f t="shared" si="10"/>
        <v>4</v>
      </c>
      <c r="F35" s="6">
        <f t="shared" si="10"/>
        <v>6</v>
      </c>
      <c r="L35" s="68" t="s">
        <v>22</v>
      </c>
      <c r="M35" s="53"/>
    </row>
    <row r="36" spans="2:17" x14ac:dyDescent="0.2">
      <c r="L36" s="69"/>
    </row>
    <row r="38" spans="2:17" x14ac:dyDescent="0.2">
      <c r="C38" s="70"/>
      <c r="D38" s="70"/>
      <c r="E38" s="70"/>
      <c r="F38" s="70"/>
    </row>
    <row r="39" spans="2:17" x14ac:dyDescent="0.2">
      <c r="C39" s="7"/>
      <c r="D39" s="7"/>
      <c r="E39" s="7"/>
      <c r="F39" s="7"/>
    </row>
    <row r="40" spans="2:17" x14ac:dyDescent="0.2">
      <c r="B40" s="7"/>
      <c r="C40" s="9"/>
      <c r="D40" s="9"/>
      <c r="E40" s="9"/>
      <c r="F40" s="9"/>
    </row>
    <row r="41" spans="2:17" x14ac:dyDescent="0.2">
      <c r="B41" s="7"/>
      <c r="C41" s="9"/>
      <c r="D41" s="9"/>
      <c r="E41" s="9"/>
      <c r="F41" s="9"/>
    </row>
    <row r="42" spans="2:17" x14ac:dyDescent="0.2">
      <c r="B42" s="7"/>
      <c r="C42" s="9"/>
      <c r="D42" s="9"/>
      <c r="E42" s="9"/>
      <c r="F42" s="9"/>
    </row>
    <row r="43" spans="2:17" x14ac:dyDescent="0.2">
      <c r="B43" s="7"/>
      <c r="C43" s="9"/>
      <c r="D43" s="9"/>
      <c r="E43" s="9"/>
      <c r="F43" s="9"/>
    </row>
  </sheetData>
  <mergeCells count="19">
    <mergeCell ref="L35:L36"/>
    <mergeCell ref="C38:F38"/>
    <mergeCell ref="L11:O11"/>
    <mergeCell ref="C29:F29"/>
    <mergeCell ref="L29:O29"/>
    <mergeCell ref="R20:U20"/>
    <mergeCell ref="R11:U11"/>
    <mergeCell ref="C20:F20"/>
    <mergeCell ref="G29:G30"/>
    <mergeCell ref="G20:G21"/>
    <mergeCell ref="I21:K21"/>
    <mergeCell ref="I22:K22"/>
    <mergeCell ref="I23:K23"/>
    <mergeCell ref="C2:G2"/>
    <mergeCell ref="C11:G11"/>
    <mergeCell ref="H2:H3"/>
    <mergeCell ref="R2:U2"/>
    <mergeCell ref="H11:H12"/>
    <mergeCell ref="I11:I12"/>
  </mergeCells>
  <phoneticPr fontId="1" type="noConversion"/>
  <pageMargins left="0.7" right="0.7" top="0.75" bottom="0.75" header="0.3" footer="0.3"/>
  <pageSetup paperSize="9" scale="7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Figure_1</vt:lpstr>
      <vt:lpstr>Figure_1!Print_Area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cp:lastPrinted>2022-07-23T11:36:16Z</cp:lastPrinted>
  <dcterms:created xsi:type="dcterms:W3CDTF">2020-11-23T10:50:26Z</dcterms:created>
  <dcterms:modified xsi:type="dcterms:W3CDTF">2022-08-27T09:50:41Z</dcterms:modified>
</cp:coreProperties>
</file>