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3\Desktop\UM Data Bootcamp\Challenge1 Excel\"/>
    </mc:Choice>
  </mc:AlternateContent>
  <xr:revisionPtr revIDLastSave="0" documentId="13_ncr:1_{05AE0084-0FCA-4E46-A082-9479AE6B9CA1}" xr6:coauthVersionLast="47" xr6:coauthVersionMax="47" xr10:uidLastSave="{00000000-0000-0000-0000-000000000000}"/>
  <bookViews>
    <workbookView xWindow="-120" yWindow="-120" windowWidth="29040" windowHeight="15720" tabRatio="587" activeTab="5" xr2:uid="{00000000-000D-0000-FFFF-FFFF00000000}"/>
  </bookViews>
  <sheets>
    <sheet name="Crowdfunding" sheetId="1" r:id="rId1"/>
    <sheet name="Outcome by Category" sheetId="3" r:id="rId2"/>
    <sheet name="Outcome by Subcategory" sheetId="4" r:id="rId3"/>
    <sheet name="Outcome by Month" sheetId="5" r:id="rId4"/>
    <sheet name="Outcomes by Goals" sheetId="6" r:id="rId5"/>
    <sheet name="Summary Stats on Backers" sheetId="7" r:id="rId6"/>
    <sheet name="Outcome by Country" sheetId="8" r:id="rId7"/>
  </sheets>
  <definedNames>
    <definedName name="_xlnm._FilterDatabase" localSheetId="0" hidden="1">Crowdfunding!$A$1:$T$1001</definedName>
    <definedName name="_xlnm._FilterDatabase" localSheetId="5" hidden="1">'Summary Stats on Backers'!$I$1:$J$1</definedName>
    <definedName name="_xlchart.v1.0" hidden="1">'Summary Stats on Backers'!$J$1</definedName>
    <definedName name="_xlchart.v1.1" hidden="1">'Summary Stats on Backers'!$J$2:$J$566</definedName>
    <definedName name="_xlchart.v1.2" hidden="1">'Summary Stats on Backers'!$B$1</definedName>
    <definedName name="_xlchart.v1.3" hidden="1">'Summary Stats on Backers'!$B$2:$B$566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8" l="1"/>
  <c r="G19" i="8"/>
  <c r="G20" i="8"/>
  <c r="G21" i="8"/>
  <c r="G22" i="8"/>
  <c r="G23" i="8"/>
  <c r="G17" i="8"/>
  <c r="D18" i="3"/>
  <c r="D19" i="3"/>
  <c r="D20" i="3"/>
  <c r="D21" i="3"/>
  <c r="D22" i="3"/>
  <c r="D23" i="3"/>
  <c r="D24" i="3"/>
  <c r="D25" i="3"/>
  <c r="D17" i="3"/>
  <c r="L28" i="7"/>
  <c r="L27" i="7"/>
  <c r="D28" i="7"/>
  <c r="D27" i="7"/>
  <c r="P2" i="7"/>
  <c r="O2" i="7"/>
  <c r="N2" i="7"/>
  <c r="M2" i="7"/>
  <c r="L2" i="7"/>
  <c r="K2" i="7"/>
  <c r="H2" i="7"/>
  <c r="G2" i="7"/>
  <c r="F2" i="7"/>
  <c r="E2" i="7"/>
  <c r="D2" i="7"/>
  <c r="C2" i="7"/>
  <c r="C12" i="6"/>
  <c r="D12" i="6"/>
  <c r="B12" i="6"/>
  <c r="C10" i="6"/>
  <c r="D10" i="6"/>
  <c r="C11" i="6"/>
  <c r="D11" i="6"/>
  <c r="B11" i="6"/>
  <c r="B10" i="6"/>
  <c r="C9" i="6"/>
  <c r="D9" i="6"/>
  <c r="B9" i="6"/>
  <c r="C8" i="6"/>
  <c r="D8" i="6"/>
  <c r="B8" i="6"/>
  <c r="C7" i="6"/>
  <c r="D7" i="6"/>
  <c r="B7" i="6"/>
  <c r="C6" i="6"/>
  <c r="D6" i="6"/>
  <c r="B6" i="6"/>
  <c r="C5" i="6"/>
  <c r="D5" i="6"/>
  <c r="B5" i="6"/>
  <c r="C4" i="6"/>
  <c r="D4" i="6"/>
  <c r="B4" i="6"/>
  <c r="B13" i="6"/>
  <c r="C13" i="6"/>
  <c r="D13" i="6"/>
  <c r="D3" i="6"/>
  <c r="C3" i="6"/>
  <c r="B3" i="6"/>
  <c r="D2" i="6"/>
  <c r="C2" i="6"/>
  <c r="B2" i="6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6" l="1"/>
  <c r="E2" i="6"/>
  <c r="H2" i="6" s="1"/>
  <c r="E9" i="6"/>
  <c r="H9" i="6" s="1"/>
  <c r="E6" i="6"/>
  <c r="H6" i="6" s="1"/>
  <c r="E7" i="6"/>
  <c r="H7" i="6" s="1"/>
  <c r="H8" i="6"/>
  <c r="G8" i="6"/>
  <c r="G2" i="6"/>
  <c r="E13" i="6"/>
  <c r="F13" i="6" s="1"/>
  <c r="E5" i="6"/>
  <c r="H5" i="6" s="1"/>
  <c r="F9" i="6"/>
  <c r="E12" i="6"/>
  <c r="H12" i="6" s="1"/>
  <c r="E4" i="6"/>
  <c r="F4" i="6" s="1"/>
  <c r="F8" i="6"/>
  <c r="E11" i="6"/>
  <c r="G11" i="6" s="1"/>
  <c r="E3" i="6"/>
  <c r="F3" i="6" s="1"/>
  <c r="E10" i="6"/>
  <c r="H10" i="6" s="1"/>
  <c r="F2" i="6"/>
  <c r="F6" i="6"/>
  <c r="G9" i="6" l="1"/>
  <c r="F7" i="6"/>
  <c r="F11" i="6"/>
  <c r="G13" i="6"/>
  <c r="G6" i="6"/>
  <c r="G7" i="6"/>
  <c r="G5" i="6"/>
  <c r="G10" i="6"/>
  <c r="H13" i="6"/>
  <c r="F5" i="6"/>
  <c r="H3" i="6"/>
  <c r="G3" i="6"/>
  <c r="H11" i="6"/>
  <c r="H4" i="6"/>
  <c r="G4" i="6"/>
  <c r="G12" i="6"/>
  <c r="F10" i="6"/>
  <c r="F12" i="6"/>
</calcChain>
</file>

<file path=xl/sharedStrings.xml><?xml version="1.0" encoding="utf-8"?>
<sst xmlns="http://schemas.openxmlformats.org/spreadsheetml/2006/main" count="9114" uniqueCount="2121">
  <si>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</si>
  <si>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</si>
  <si>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</si>
  <si>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</si>
  <si>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</si>
  <si>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</si>
  <si>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</si>
  <si>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</si>
  <si>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</si>
  <si>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</si>
  <si>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</si>
  <si>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</si>
  <si>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</si>
  <si>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</si>
  <si>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</si>
  <si>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</si>
  <si>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</si>
  <si>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</si>
  <si>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</si>
  <si>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</si>
  <si>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</si>
  <si>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</si>
  <si>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</si>
  <si>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</si>
  <si>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</si>
  <si>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</si>
  <si>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</si>
  <si>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</si>
  <si>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</si>
  <si>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</si>
  <si>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</si>
  <si>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</si>
  <si>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</si>
  <si>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</si>
  <si>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</si>
  <si>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</si>
  <si>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</si>
  <si>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</si>
  <si>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</si>
  <si>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</si>
  <si>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</si>
  <si>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</si>
  <si>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</si>
  <si>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</si>
  <si>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</si>
  <si>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</si>
  <si>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</si>
  <si>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</si>
  <si>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</si>
  <si>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</si>
  <si>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</si>
  <si>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</si>
  <si>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</si>
  <si>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</si>
  <si>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</si>
  <si>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</si>
  <si>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</si>
  <si>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</si>
  <si>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</si>
  <si>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</si>
  <si>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</si>
  <si>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</si>
  <si>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</si>
  <si>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</si>
  <si>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</si>
  <si>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</si>
  <si>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</si>
  <si>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</si>
  <si>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</si>
  <si>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</si>
  <si>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</si>
  <si>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</si>
  <si>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</si>
  <si>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</si>
  <si>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</si>
  <si>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</si>
  <si>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</si>
  <si>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</si>
  <si>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</si>
  <si>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</si>
  <si>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</si>
  <si>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</si>
  <si>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</si>
  <si>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</si>
  <si>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</si>
  <si>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</si>
  <si>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</si>
  <si>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</si>
  <si>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</si>
  <si>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</si>
  <si>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</si>
  <si>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</si>
  <si>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</si>
  <si>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</si>
  <si>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</si>
  <si>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</si>
  <si>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</si>
  <si>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</si>
  <si>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</si>
  <si>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</si>
  <si>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</si>
  <si>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</si>
  <si>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</si>
  <si>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</si>
  <si>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</si>
  <si>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</si>
  <si>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</si>
  <si>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</si>
  <si>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</si>
  <si>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</si>
  <si>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</si>
  <si>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</si>
  <si>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</si>
  <si>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</si>
  <si>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</si>
  <si>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</si>
  <si>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</si>
  <si>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</si>
  <si>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</si>
  <si>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</si>
  <si>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</si>
  <si>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</si>
  <si>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</si>
  <si>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</si>
  <si>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</si>
  <si>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</si>
  <si>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</si>
  <si>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</si>
  <si>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</si>
  <si>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</si>
  <si>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</si>
  <si>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</si>
  <si>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</si>
  <si>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</si>
  <si>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</si>
  <si>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</si>
  <si>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</si>
  <si>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</si>
  <si>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</si>
  <si>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</si>
  <si>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</si>
  <si>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</si>
  <si>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</si>
  <si>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</si>
  <si>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</si>
  <si>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</si>
  <si>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</si>
  <si>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</si>
  <si>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</si>
  <si>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</si>
  <si>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</si>
  <si>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</si>
  <si>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</si>
  <si>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</si>
  <si>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</si>
  <si>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</si>
  <si>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</si>
  <si>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</si>
  <si>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</si>
  <si>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</si>
  <si>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</si>
  <si>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</si>
  <si>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</si>
  <si>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</si>
  <si>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</si>
  <si>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</si>
  <si>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</si>
  <si>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</si>
  <si>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</si>
  <si>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</si>
  <si>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</si>
  <si>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</si>
  <si>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</si>
  <si>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</si>
  <si>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</si>
  <si>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</si>
  <si>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</si>
  <si>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</si>
  <si>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</si>
  <si>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</si>
  <si>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</si>
  <si>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</si>
  <si>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</si>
  <si>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</si>
  <si>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</si>
  <si>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</si>
  <si>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</si>
  <si>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</si>
  <si>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</si>
  <si>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</si>
  <si>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</si>
  <si>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</si>
  <si>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</si>
  <si>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</si>
  <si>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</si>
  <si>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</si>
  <si>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</si>
  <si>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</si>
  <si>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</si>
  <si>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</si>
  <si>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</si>
  <si>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</si>
  <si>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</si>
  <si>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</si>
  <si>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</si>
  <si>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</si>
  <si>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</si>
  <si>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</si>
  <si>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</si>
  <si>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</si>
  <si>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</si>
  <si>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</si>
  <si>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</si>
  <si>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</si>
  <si>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</si>
  <si>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</si>
  <si>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</si>
  <si>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</si>
  <si>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</si>
  <si>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</si>
  <si>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</si>
  <si>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</si>
  <si>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</si>
  <si>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</si>
  <si>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</si>
  <si>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</si>
  <si>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</si>
  <si>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</si>
  <si>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</si>
  <si>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</si>
  <si>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</si>
  <si>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</si>
  <si>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</si>
  <si>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</si>
  <si>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</si>
  <si>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</si>
  <si>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</si>
  <si>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</si>
  <si>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</si>
  <si>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</si>
  <si>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</si>
  <si>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</si>
  <si>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</si>
  <si>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</si>
  <si>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</si>
  <si>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</si>
  <si>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</si>
  <si>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</si>
  <si>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</si>
  <si>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</si>
  <si>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</si>
  <si>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</si>
  <si>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</si>
  <si>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</si>
  <si>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</si>
  <si>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</si>
  <si>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</si>
  <si>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</si>
  <si>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</si>
  <si>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</si>
  <si>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</si>
  <si>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</si>
  <si>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</si>
  <si>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</si>
  <si>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</si>
  <si>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</si>
  <si>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</si>
  <si>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</si>
  <si>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</si>
  <si>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</si>
  <si>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</si>
  <si>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</si>
  <si>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</si>
  <si>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</si>
  <si>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</si>
  <si>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</si>
  <si>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</si>
  <si>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</si>
  <si>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</si>
  <si>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</si>
  <si>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</si>
  <si>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</si>
  <si>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</si>
  <si>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</si>
  <si>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</si>
  <si>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</si>
  <si>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</si>
  <si>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</si>
  <si>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</si>
  <si>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</si>
  <si>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</si>
  <si>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</si>
  <si>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</si>
  <si>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</si>
  <si>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</si>
  <si>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</si>
  <si>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</si>
  <si>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</si>
  <si>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</si>
  <si>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</si>
  <si>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</si>
  <si>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</si>
  <si>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</si>
  <si>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</si>
  <si>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</si>
  <si>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</si>
  <si>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</si>
  <si>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</si>
  <si>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</si>
  <si>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</si>
  <si>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</si>
  <si>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</si>
  <si>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</si>
  <si>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</si>
  <si>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</si>
  <si>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</si>
  <si>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</si>
  <si>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</si>
  <si>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</si>
  <si>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</si>
  <si>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</si>
  <si>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</si>
  <si>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</si>
  <si>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</si>
  <si>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</si>
  <si>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</si>
  <si>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</si>
  <si>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</si>
  <si>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</si>
  <si>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</si>
  <si>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</si>
  <si>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</si>
  <si>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</si>
  <si>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</si>
  <si>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</si>
  <si>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</si>
  <si>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</si>
  <si>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</si>
  <si>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</si>
  <si>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</si>
  <si>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</si>
  <si>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</si>
  <si>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</si>
  <si>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</si>
  <si>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</si>
  <si>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</si>
  <si>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</si>
  <si>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</si>
  <si>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</si>
  <si>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</si>
  <si>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</si>
  <si>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</si>
  <si>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</si>
  <si>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</si>
  <si>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</si>
  <si>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</si>
  <si>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</si>
  <si>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</si>
  <si>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</si>
  <si>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</si>
  <si>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</si>
  <si>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</si>
  <si>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</si>
  <si>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</si>
  <si>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</si>
  <si>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</si>
  <si>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</si>
  <si>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</si>
  <si>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</si>
  <si>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</si>
  <si>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</si>
  <si>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</si>
  <si>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</si>
  <si>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</si>
  <si>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</si>
  <si>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</si>
  <si>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</si>
  <si>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</si>
  <si>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</si>
  <si>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</si>
  <si>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</si>
  <si>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</si>
  <si>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</si>
  <si>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</si>
  <si>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</si>
  <si>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</si>
  <si>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</si>
  <si>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</si>
  <si>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</si>
  <si>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</si>
  <si>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</si>
  <si>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</si>
  <si>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</si>
  <si>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</si>
  <si>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</si>
  <si>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</si>
  <si>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</si>
  <si>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</si>
  <si>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</si>
  <si>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</si>
  <si>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</si>
  <si>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</si>
  <si>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</si>
  <si>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</si>
  <si>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</si>
  <si>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</si>
  <si>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</si>
  <si>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</si>
  <si>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</si>
  <si>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</si>
  <si>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</si>
  <si>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</si>
  <si>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</si>
  <si>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</si>
  <si>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</si>
  <si>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</si>
  <si>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</si>
  <si>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</si>
  <si>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</si>
  <si>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</si>
  <si>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</si>
  <si>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</si>
  <si>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</si>
  <si>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</si>
  <si>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</si>
  <si>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</si>
  <si>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</si>
  <si>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</si>
  <si>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</si>
  <si>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</si>
  <si>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</si>
  <si>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</si>
  <si>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</si>
  <si>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</si>
  <si>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</si>
  <si>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</si>
  <si>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</si>
  <si>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</si>
  <si>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</si>
  <si>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</si>
  <si>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</si>
  <si>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</si>
  <si>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</si>
  <si>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</si>
  <si>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</si>
  <si>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</si>
  <si>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</si>
  <si>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</si>
  <si>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</si>
  <si>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</si>
  <si>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</si>
  <si>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</si>
  <si>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</si>
  <si>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</si>
  <si>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</si>
  <si>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</si>
  <si>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</si>
  <si>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</si>
  <si>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</si>
  <si>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</si>
  <si>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</si>
  <si>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</si>
  <si>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</si>
  <si>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</si>
  <si>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</si>
  <si>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</si>
  <si>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</si>
  <si>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</si>
  <si>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</si>
  <si>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</si>
  <si>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</si>
  <si>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</si>
  <si>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</si>
  <si>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</si>
  <si>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</si>
  <si>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</si>
  <si>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</si>
  <si>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</si>
  <si>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</si>
  <si>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</si>
  <si>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</si>
  <si>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</si>
  <si>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</si>
  <si>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</si>
  <si>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</si>
  <si>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</si>
  <si>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</si>
  <si>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</si>
  <si>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</si>
  <si>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</si>
  <si>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</si>
  <si>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</si>
  <si>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</si>
  <si>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</si>
  <si>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</si>
  <si>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</si>
  <si>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</si>
  <si>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</si>
  <si>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</si>
  <si>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</si>
  <si>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</si>
  <si>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</si>
  <si>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</si>
  <si>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</si>
  <si>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</si>
  <si>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</si>
  <si>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</si>
  <si>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</si>
  <si>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</si>
  <si>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</si>
  <si>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</si>
  <si>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</si>
  <si>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</si>
  <si>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</si>
  <si>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</si>
  <si>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</si>
  <si>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</si>
  <si>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</si>
  <si>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</si>
  <si>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</si>
  <si>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</si>
  <si>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</si>
  <si>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</si>
  <si>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</si>
  <si>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</si>
  <si>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</si>
  <si>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</si>
  <si>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</si>
  <si>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</si>
  <si>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</si>
  <si>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</si>
  <si>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</si>
  <si>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</si>
  <si>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</si>
  <si>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</si>
  <si>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</si>
  <si>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</si>
  <si>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</si>
  <si>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</si>
  <si>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</si>
  <si>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</si>
  <si>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</si>
  <si>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</si>
  <si>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</si>
  <si>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</si>
  <si>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</si>
  <si>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</si>
  <si>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</si>
  <si>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</si>
  <si>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</si>
  <si>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</si>
  <si>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</si>
  <si>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</si>
  <si>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</si>
  <si>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</si>
  <si>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</si>
  <si>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</si>
  <si>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</si>
  <si>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</si>
  <si>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</si>
  <si>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</si>
  <si>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</si>
  <si>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</si>
  <si>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</si>
  <si>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</si>
  <si>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</si>
  <si>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</si>
  <si>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</si>
  <si>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</si>
  <si>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</si>
  <si>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</si>
  <si>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</si>
  <si>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</si>
  <si>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</si>
  <si>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</si>
  <si>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</si>
  <si>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</si>
  <si>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</si>
  <si>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</si>
  <si>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</si>
  <si>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</si>
  <si>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</si>
  <si>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</si>
  <si>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</si>
  <si>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</si>
  <si>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</si>
  <si>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</si>
  <si>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</si>
  <si>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</si>
  <si>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</si>
  <si>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</si>
  <si>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</si>
  <si>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</si>
  <si>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</si>
  <si>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</si>
  <si>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</si>
  <si>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</si>
  <si>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</si>
  <si>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</si>
  <si>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</si>
  <si>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</si>
  <si>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</si>
  <si>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</si>
  <si>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</si>
  <si>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</si>
  <si>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</si>
  <si>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</si>
  <si>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</si>
  <si>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</si>
  <si>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</si>
  <si>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</si>
  <si>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</si>
  <si>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</si>
  <si>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</si>
  <si>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</si>
  <si>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</si>
  <si>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</si>
  <si>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</si>
  <si>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</si>
  <si>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</si>
  <si>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</si>
  <si>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</si>
  <si>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</si>
  <si>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</si>
  <si>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</si>
  <si>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</si>
  <si>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</si>
  <si>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</si>
  <si>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</si>
  <si>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</si>
  <si>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</si>
  <si>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</si>
  <si>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</si>
  <si>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</si>
  <si>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</si>
  <si>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</si>
  <si>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</si>
  <si>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</si>
  <si>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</si>
  <si>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</si>
  <si>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</si>
  <si>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</si>
  <si>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</si>
  <si>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</si>
  <si>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</si>
  <si>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</si>
  <si>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</si>
  <si>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</si>
  <si>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</si>
  <si>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</si>
  <si>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</si>
  <si>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</si>
  <si>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</si>
  <si>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</si>
  <si>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</si>
  <si>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</si>
  <si>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</si>
  <si>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</si>
  <si>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</si>
  <si>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</si>
  <si>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</si>
  <si>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</si>
  <si>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</si>
  <si>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</si>
  <si>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</si>
  <si>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</si>
  <si>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</si>
  <si>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</si>
  <si>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</si>
  <si>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</si>
  <si>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</si>
  <si>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</si>
  <si>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</si>
  <si>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</si>
  <si>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</si>
  <si>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</si>
  <si>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</si>
  <si>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</si>
  <si>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</si>
  <si>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</si>
  <si>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</si>
  <si>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</si>
  <si>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</si>
  <si>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</si>
  <si>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</si>
  <si>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</si>
  <si>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</si>
  <si>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</si>
  <si>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</si>
  <si>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</si>
  <si>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</si>
  <si>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</si>
  <si>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</si>
  <si>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</si>
  <si>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</si>
  <si>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</si>
  <si>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</si>
  <si>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</si>
  <si>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</si>
  <si>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</si>
  <si>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</si>
  <si>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</si>
  <si>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</si>
  <si>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</si>
  <si>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</si>
  <si>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</si>
  <si>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</si>
  <si>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</si>
  <si>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</si>
  <si>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</si>
  <si>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</si>
  <si>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</si>
  <si>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</si>
  <si>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</si>
  <si>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</si>
  <si>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</si>
  <si>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</si>
  <si>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</si>
  <si>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</si>
  <si>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</si>
  <si>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</si>
  <si>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</si>
  <si>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</si>
  <si>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</si>
  <si>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</si>
  <si>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</si>
  <si>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</si>
  <si>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</si>
  <si>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</si>
  <si>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</si>
  <si>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</si>
  <si>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</si>
  <si>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</si>
  <si>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</si>
  <si>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</si>
  <si>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</si>
  <si>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</si>
  <si>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</si>
  <si>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</si>
  <si>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</si>
  <si>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</si>
  <si>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</si>
  <si>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</si>
  <si>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</si>
  <si>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</si>
  <si>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</si>
  <si>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</si>
  <si>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</si>
  <si>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</si>
  <si>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</si>
  <si>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</si>
  <si>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</si>
  <si>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</si>
  <si>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</si>
  <si>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</si>
  <si>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</si>
  <si>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</si>
  <si>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</si>
  <si>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</si>
  <si>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</si>
  <si>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</si>
  <si>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</si>
  <si>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</si>
  <si>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</si>
  <si>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</si>
  <si>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</si>
  <si>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</si>
  <si>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</si>
  <si>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</si>
  <si>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</si>
  <si>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</si>
  <si>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</si>
  <si>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</si>
  <si>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</si>
  <si>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</si>
  <si>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</si>
  <si>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</si>
  <si>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</si>
  <si>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</si>
  <si>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</si>
  <si>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</si>
  <si>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</si>
  <si>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</si>
  <si>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</si>
  <si>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</si>
  <si>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</si>
  <si>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</si>
  <si>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</si>
  <si>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</si>
  <si>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</si>
  <si>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</si>
  <si>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</si>
  <si>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</si>
  <si>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</si>
  <si>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</si>
  <si>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</si>
  <si>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</si>
  <si>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</si>
  <si>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</si>
  <si>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</si>
  <si>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</si>
  <si>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</si>
  <si>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</si>
  <si>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</si>
  <si>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</si>
  <si>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</si>
  <si>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</si>
  <si>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</si>
  <si>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</si>
  <si>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</si>
  <si>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</si>
  <si>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</si>
  <si>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</si>
  <si>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</si>
  <si>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</si>
  <si>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</si>
  <si>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</si>
  <si>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</si>
  <si>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</si>
  <si>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</si>
  <si>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</si>
  <si>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</si>
  <si>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</si>
  <si>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</si>
  <si>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</si>
  <si>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</si>
  <si>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</si>
  <si>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</si>
  <si>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</si>
  <si>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</si>
  <si>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</si>
  <si>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</si>
  <si>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</si>
  <si>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</si>
  <si>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</si>
  <si>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</si>
  <si>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</si>
  <si>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</si>
  <si>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</si>
  <si>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</si>
  <si>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</si>
  <si>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</si>
  <si>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</si>
  <si>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</si>
  <si>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</si>
  <si>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</si>
  <si>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</si>
  <si>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</si>
  <si>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</si>
  <si>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</si>
  <si>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</si>
  <si>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</si>
  <si>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</si>
  <si>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</si>
  <si>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</si>
  <si>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</si>
  <si>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</si>
  <si>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</si>
  <si>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</si>
  <si>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</si>
  <si>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</si>
  <si>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</si>
  <si>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</si>
  <si>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</si>
  <si>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</si>
  <si>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</si>
  <si>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</si>
  <si>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</si>
  <si>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</si>
  <si>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</si>
  <si>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</si>
  <si>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</si>
  <si>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</si>
  <si>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</si>
  <si>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</si>
  <si>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</si>
  <si>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</si>
  <si>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</si>
  <si>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</si>
  <si>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</si>
  <si>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</si>
  <si>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</si>
  <si>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</si>
  <si>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</si>
  <si>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</si>
  <si>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</si>
  <si>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</si>
  <si>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</si>
  <si>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</si>
  <si>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</si>
  <si>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</si>
  <si>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</si>
  <si>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</si>
  <si>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</si>
  <si>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</si>
  <si>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</si>
  <si>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</si>
  <si>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</si>
  <si>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</si>
  <si>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</si>
  <si>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</si>
  <si>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</si>
  <si>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</si>
  <si>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</si>
  <si>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</si>
  <si>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</si>
  <si>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</si>
  <si>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</si>
  <si>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</si>
  <si>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</si>
  <si>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</si>
  <si>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</si>
  <si>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</si>
  <si>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</si>
  <si>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</si>
  <si>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</si>
  <si>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</si>
  <si>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</si>
  <si>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</si>
  <si>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</si>
  <si>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</si>
  <si>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</si>
  <si>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</si>
  <si>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</si>
  <si>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</si>
  <si>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</si>
  <si>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</si>
  <si>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</si>
  <si>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</si>
  <si>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</si>
  <si>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</si>
  <si>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</si>
  <si>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</si>
  <si>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</si>
  <si>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</si>
  <si>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</si>
  <si>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</si>
  <si>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</si>
  <si>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</si>
  <si>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</si>
  <si>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</si>
  <si>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</si>
  <si>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</si>
  <si>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</si>
  <si>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</si>
  <si>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</si>
  <si>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</si>
  <si>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</si>
  <si>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</si>
  <si>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</si>
  <si>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</si>
  <si>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</si>
  <si>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</si>
  <si>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</si>
  <si>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</si>
  <si>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</si>
  <si>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</si>
  <si>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</si>
  <si>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</si>
  <si>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</si>
  <si>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</si>
  <si>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</si>
  <si>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</si>
  <si>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</si>
  <si>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</si>
  <si>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</si>
  <si>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</si>
  <si>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</si>
  <si>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</si>
  <si>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</si>
  <si>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</si>
  <si>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</si>
  <si>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</si>
  <si>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</si>
  <si>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</si>
  <si>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</si>
  <si>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</si>
  <si>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</si>
  <si>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</si>
  <si>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</si>
  <si>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</si>
  <si>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</si>
  <si>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</si>
  <si>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</si>
  <si>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</si>
  <si>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</si>
  <si>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</si>
  <si>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</si>
  <si>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</si>
  <si>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</si>
  <si>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</si>
  <si>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</si>
  <si>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</si>
  <si>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</si>
  <si>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</si>
  <si>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</si>
  <si>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</si>
  <si>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</si>
  <si>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</si>
  <si>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</si>
  <si>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</si>
  <si>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</si>
  <si>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</si>
  <si>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</si>
  <si>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</si>
  <si>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</si>
  <si>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</si>
  <si>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</si>
  <si>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</si>
  <si>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</si>
  <si>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</si>
  <si>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</si>
  <si>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</si>
  <si>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</si>
  <si>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</si>
  <si>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</si>
  <si>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</si>
  <si>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</si>
  <si>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</si>
  <si>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</si>
  <si>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</si>
  <si>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</si>
  <si>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</si>
  <si>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</si>
  <si>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</si>
  <si>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</si>
  <si>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</si>
  <si>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</si>
  <si>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</si>
  <si>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</si>
  <si>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</si>
  <si>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</si>
  <si>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</si>
  <si>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</si>
  <si>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</si>
  <si>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</si>
  <si>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</si>
  <si>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</si>
  <si>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</si>
  <si>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</si>
  <si>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</si>
  <si>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</si>
  <si>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</si>
  <si>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</si>
  <si>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</si>
  <si>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</si>
  <si>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</si>
  <si>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</si>
  <si>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</si>
  <si>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</si>
  <si>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</si>
  <si>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</si>
  <si>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</si>
  <si>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</si>
  <si>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</si>
  <si>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</si>
  <si>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</si>
  <si>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</si>
  <si>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</si>
  <si>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</si>
  <si>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</si>
  <si>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</si>
  <si>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</si>
  <si>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</si>
  <si>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</si>
  <si>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</si>
  <si>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</si>
  <si>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</si>
  <si>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</si>
  <si>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</si>
  <si>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</si>
  <si>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</si>
  <si>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</si>
  <si>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</si>
  <si>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</si>
  <si>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</si>
  <si>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</si>
  <si>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</si>
  <si>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</si>
  <si>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</si>
  <si>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</si>
  <si>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</si>
  <si>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</si>
  <si>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</si>
  <si>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</si>
  <si>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</si>
  <si>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</si>
  <si>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</si>
  <si>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</si>
  <si>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</si>
  <si>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</si>
  <si>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</si>
  <si>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</si>
  <si>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</si>
  <si>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</si>
  <si>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</si>
  <si>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</si>
  <si>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</si>
  <si>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</si>
  <si>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</si>
  <si>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</si>
  <si>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</si>
  <si>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</si>
  <si>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</si>
  <si>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</si>
  <si>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</si>
  <si>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</si>
  <si>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</si>
  <si>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</si>
  <si>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</si>
  <si>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</si>
  <si>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</si>
  <si>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</si>
  <si>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</si>
  <si>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</si>
  <si>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</si>
  <si>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</si>
  <si>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</si>
  <si>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</si>
  <si>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</si>
  <si>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</si>
  <si>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</si>
  <si>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</si>
  <si>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</si>
  <si>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</si>
  <si>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</si>
  <si>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</si>
  <si>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</si>
  <si>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</si>
  <si>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</si>
  <si>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</si>
  <si>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</si>
  <si>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</si>
  <si>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</si>
  <si>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</si>
  <si>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</si>
  <si>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</si>
  <si>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</si>
  <si>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</si>
  <si>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</si>
  <si>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</si>
  <si>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</si>
  <si>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</si>
  <si>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</si>
  <si>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</si>
  <si>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</si>
  <si>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</si>
  <si>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</si>
  <si>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</si>
  <si>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</si>
  <si>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</si>
  <si>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</si>
  <si>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</si>
  <si>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</si>
  <si>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</si>
  <si>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</si>
  <si>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</si>
  <si>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</si>
  <si>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</si>
  <si>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</si>
  <si>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</si>
  <si>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</si>
  <si>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</si>
  <si>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</si>
  <si>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</si>
  <si>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</si>
  <si>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</si>
  <si>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</si>
  <si>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</si>
  <si>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</si>
  <si>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</si>
  <si>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</si>
  <si>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</si>
  <si>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</si>
  <si>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</si>
  <si>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</si>
  <si>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</si>
  <si>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</si>
  <si>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</si>
  <si>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</si>
  <si>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</si>
  <si>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</si>
  <si>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</si>
  <si>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</si>
  <si>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</si>
  <si>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</si>
  <si>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</si>
  <si>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</si>
  <si>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</si>
  <si>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</si>
  <si>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</si>
  <si>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</si>
  <si>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</si>
  <si>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</si>
  <si>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</si>
  <si>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</si>
  <si>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</si>
  <si>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</si>
  <si>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</si>
  <si>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</si>
  <si>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</si>
  <si>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</si>
  <si>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</si>
  <si>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</si>
  <si>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</si>
  <si>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</si>
  <si>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</si>
  <si>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</si>
  <si>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</si>
  <si>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</si>
  <si>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</si>
  <si>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</si>
  <si>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</si>
  <si>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</si>
  <si>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</si>
  <si>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</si>
  <si>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</si>
  <si>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</si>
  <si>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</si>
  <si>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</si>
  <si>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</si>
  <si>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</si>
  <si>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</si>
  <si>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</si>
  <si>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</si>
  <si>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</si>
  <si>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</si>
  <si>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</si>
  <si>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</si>
  <si>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</si>
  <si>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</si>
  <si>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</si>
  <si>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</si>
  <si>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</si>
  <si>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</si>
  <si>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</si>
  <si>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</si>
  <si>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</si>
  <si>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</si>
  <si>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</si>
  <si>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</si>
  <si>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</si>
  <si>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</si>
  <si>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</si>
  <si>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</si>
  <si>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</si>
  <si>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</si>
  <si>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</si>
  <si>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</si>
  <si>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</si>
  <si>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</si>
  <si>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</si>
  <si>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</si>
  <si>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</si>
  <si>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</si>
  <si>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</si>
  <si>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</si>
  <si>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</si>
  <si>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</si>
  <si>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</si>
  <si>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</si>
  <si>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</si>
  <si>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</si>
  <si>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</si>
  <si>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</si>
  <si>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</si>
  <si>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</si>
  <si>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</si>
  <si>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</si>
  <si>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</si>
  <si>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</si>
  <si>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</si>
  <si>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</si>
  <si>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</si>
  <si>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</si>
  <si>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</si>
  <si>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</si>
  <si>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</si>
  <si>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</si>
  <si>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</si>
  <si>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</si>
  <si>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</si>
  <si>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</si>
  <si>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</si>
  <si>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</si>
  <si>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</si>
  <si>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</si>
  <si>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</si>
  <si>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</si>
  <si>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</si>
  <si>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</si>
  <si>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</si>
  <si>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</si>
  <si>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</si>
  <si>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</si>
  <si>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</si>
  <si>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</si>
  <si>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</si>
  <si>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</si>
  <si>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</si>
  <si>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</si>
  <si>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</si>
  <si>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</si>
  <si>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</si>
  <si>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</si>
  <si>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</si>
  <si>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</si>
  <si>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</si>
  <si>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</si>
  <si>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</si>
  <si>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</si>
  <si>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</si>
  <si>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</si>
  <si>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</si>
  <si>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</si>
  <si>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</si>
  <si>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</si>
  <si>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</si>
  <si>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</si>
  <si>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</si>
  <si>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</si>
  <si>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</si>
  <si>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</si>
  <si>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</si>
  <si>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</si>
  <si>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</si>
  <si>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</si>
  <si>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</si>
  <si>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</si>
  <si>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</si>
  <si>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</si>
  <si>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</si>
  <si>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</si>
  <si>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</si>
  <si>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</si>
  <si>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</si>
  <si>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</si>
  <si>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</si>
  <si>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</si>
  <si>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</si>
  <si>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</si>
  <si>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</si>
  <si>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</si>
  <si>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</si>
  <si>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</si>
  <si>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</si>
  <si>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</si>
  <si>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</si>
  <si>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</si>
  <si>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</si>
  <si>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</si>
  <si>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</si>
  <si>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</si>
  <si>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</si>
  <si>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</si>
  <si>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</si>
  <si>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</si>
  <si>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</si>
  <si>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</si>
  <si>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</si>
  <si>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</si>
  <si>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</si>
  <si>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</si>
  <si>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</si>
  <si>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</si>
  <si>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</si>
  <si>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</si>
  <si>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</si>
  <si>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</si>
  <si>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</si>
  <si>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</si>
  <si>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</si>
  <si>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</si>
  <si>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</si>
  <si>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</si>
  <si>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</si>
  <si>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</si>
  <si>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</si>
  <si>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</si>
  <si>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</si>
  <si>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</si>
  <si>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</si>
  <si>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</si>
  <si>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</si>
  <si>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</si>
  <si>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</si>
  <si>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</si>
  <si>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</si>
  <si>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</si>
  <si>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</si>
  <si>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</si>
  <si>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</si>
  <si>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</si>
  <si>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</si>
  <si>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</si>
  <si>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</si>
  <si>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</si>
  <si>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</si>
  <si>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</si>
  <si>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</si>
  <si>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</si>
  <si>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</si>
  <si>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</si>
  <si>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</si>
  <si>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</si>
  <si>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</si>
  <si>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</si>
  <si>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</si>
  <si>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</si>
  <si>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</si>
  <si>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</si>
  <si>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</si>
  <si>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</si>
  <si>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</si>
  <si>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</si>
  <si>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</si>
  <si>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</si>
  <si>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</si>
  <si>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</si>
  <si>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</si>
  <si>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</si>
  <si>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</si>
  <si>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</si>
  <si>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</si>
  <si>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</si>
  <si>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</si>
  <si>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</si>
  <si>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</si>
  <si>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</si>
  <si>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</si>
  <si>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</si>
  <si>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</si>
  <si>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</si>
  <si>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</si>
  <si>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</si>
  <si>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</si>
  <si>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</si>
  <si>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</si>
  <si>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</si>
  <si>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</si>
  <si>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</si>
  <si>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</si>
  <si>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</si>
  <si>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</si>
  <si>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</si>
  <si>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</si>
  <si>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</si>
  <si>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</si>
  <si>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</si>
  <si>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</si>
  <si>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</si>
  <si>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</si>
  <si>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</si>
  <si>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</si>
  <si>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</si>
  <si>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</si>
  <si>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</si>
  <si>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</si>
  <si>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</si>
  <si>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</si>
  <si>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</si>
  <si>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</si>
  <si>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</si>
  <si>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</si>
  <si>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</si>
  <si>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</si>
  <si>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</si>
  <si>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</si>
  <si>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</si>
  <si>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</si>
  <si>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</si>
  <si>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</si>
  <si>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</si>
  <si>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</si>
  <si>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</si>
  <si>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</si>
  <si>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</si>
  <si>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</si>
  <si>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</si>
  <si>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</si>
  <si>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</si>
  <si>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</si>
  <si>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</si>
  <si>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</si>
  <si>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</si>
  <si>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</si>
  <si>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</si>
  <si>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</si>
  <si>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</si>
  <si>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</si>
  <si>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</si>
  <si>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</si>
  <si>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</si>
  <si>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</si>
  <si>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</si>
  <si>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</si>
  <si>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</si>
  <si>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</si>
  <si>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</si>
  <si>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</si>
  <si>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</si>
  <si>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</si>
  <si>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</si>
  <si>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</si>
  <si>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</si>
  <si>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</si>
  <si>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</si>
  <si>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</si>
  <si>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</si>
  <si>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</si>
  <si>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</si>
  <si>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</si>
  <si>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</si>
  <si>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</si>
  <si>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</si>
  <si>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</si>
  <si>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</si>
  <si>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</si>
  <si>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</si>
  <si>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</si>
  <si>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</si>
  <si>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</si>
  <si>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</si>
  <si>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</si>
  <si>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</si>
  <si>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</si>
  <si>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</si>
  <si>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</si>
  <si>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</si>
  <si>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</si>
  <si>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</si>
  <si>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</si>
  <si>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</si>
  <si>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</si>
  <si>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</si>
  <si>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</si>
  <si>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</si>
  <si>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</si>
  <si>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</si>
  <si>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</si>
  <si>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</si>
  <si>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</si>
  <si>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</si>
  <si>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</si>
  <si>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</si>
  <si>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</si>
  <si>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</si>
  <si>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</si>
  <si>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</si>
  <si>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</si>
  <si>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</si>
  <si>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</si>
  <si>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</si>
  <si>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</si>
  <si>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</si>
  <si>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</si>
  <si>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</si>
  <si>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</si>
  <si>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</si>
  <si>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</si>
  <si>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</si>
  <si>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</si>
  <si>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</si>
  <si>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</si>
  <si>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</si>
  <si>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</si>
  <si>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</si>
  <si>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</si>
  <si>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</si>
  <si>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</si>
  <si>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</si>
  <si>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</si>
  <si>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</si>
  <si>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</si>
  <si>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</si>
  <si>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</si>
  <si>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</si>
  <si>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</si>
  <si>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</si>
  <si>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</si>
  <si>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</si>
  <si>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</si>
  <si>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</si>
  <si>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</si>
  <si>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</si>
  <si>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</si>
  <si>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</si>
  <si>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</si>
  <si>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</si>
  <si>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</si>
  <si>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</si>
  <si>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</si>
  <si>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</si>
  <si>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</si>
  <si>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</si>
  <si>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</si>
  <si>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</si>
  <si>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</si>
  <si>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</si>
  <si>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</si>
  <si>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</si>
  <si>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</si>
  <si>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</si>
  <si>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</si>
  <si>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</si>
  <si>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</si>
  <si>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</si>
  <si>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</si>
  <si>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</si>
  <si>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</si>
  <si>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</si>
  <si>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</si>
  <si>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</si>
  <si>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</si>
  <si>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</si>
  <si>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</si>
  <si>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</si>
  <si>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</si>
  <si>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</si>
  <si>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</si>
  <si>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</si>
  <si>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</si>
  <si>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</si>
  <si>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</si>
  <si>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</si>
  <si>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</si>
  <si>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</si>
  <si>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</si>
  <si>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</si>
  <si>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</si>
  <si>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</si>
  <si>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</si>
  <si>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</si>
  <si>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</si>
  <si>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</si>
  <si>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</si>
  <si>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</si>
  <si>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</si>
  <si>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</si>
  <si>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</si>
  <si>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</si>
  <si>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</si>
  <si>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</si>
  <si>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</si>
  <si>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</si>
  <si>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</si>
  <si>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</si>
  <si>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</si>
  <si>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</si>
  <si>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</si>
  <si>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</si>
  <si>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</si>
  <si>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</si>
  <si>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</si>
  <si>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</si>
  <si>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</si>
  <si>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</si>
  <si>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</si>
  <si>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</si>
  <si>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</si>
  <si>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</si>
  <si>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</si>
  <si>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</si>
  <si>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</si>
  <si>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</si>
  <si>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</si>
  <si>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</si>
  <si>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</si>
  <si>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</si>
  <si>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</si>
  <si>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</si>
  <si>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</si>
  <si>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</si>
  <si>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</si>
  <si>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</si>
  <si>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</si>
  <si>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</si>
  <si>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</si>
  <si>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</si>
  <si>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</si>
  <si>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</si>
  <si>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</si>
  <si>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</si>
  <si>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</si>
  <si>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</si>
  <si>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</si>
  <si>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</si>
  <si>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</si>
  <si>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</si>
  <si>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</si>
  <si>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</si>
  <si>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</si>
  <si>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</si>
  <si>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</si>
  <si>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</si>
  <si>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</si>
  <si>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</si>
  <si>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</si>
  <si>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</si>
  <si>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</si>
  <si>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</si>
  <si>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</si>
  <si>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</si>
  <si>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</si>
  <si>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</si>
  <si>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</si>
  <si>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</si>
  <si>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</si>
  <si>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</si>
  <si>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</si>
  <si>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</si>
  <si>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</si>
  <si>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</si>
  <si>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</si>
  <si>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</si>
  <si>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</si>
  <si>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</si>
  <si>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</si>
  <si>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</si>
  <si>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</si>
  <si>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</si>
  <si>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</si>
  <si>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</si>
  <si>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</si>
  <si>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</si>
  <si>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</si>
  <si>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</si>
  <si>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</si>
  <si>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</si>
  <si>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</si>
  <si>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</si>
  <si>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</si>
  <si>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</si>
  <si>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</si>
  <si>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</si>
  <si>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</si>
  <si>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</si>
  <si>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</si>
  <si>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</si>
  <si>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</si>
  <si>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</si>
  <si>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</si>
  <si>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</si>
  <si>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</si>
  <si>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</si>
  <si>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</si>
  <si>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</si>
  <si>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</si>
  <si>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</si>
  <si>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</si>
  <si>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</si>
  <si>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</si>
  <si>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</si>
  <si>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</si>
  <si>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</si>
  <si>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</si>
  <si>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</si>
  <si>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</si>
  <si>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</si>
  <si>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</si>
  <si>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</si>
  <si>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</si>
  <si>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</si>
  <si>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</si>
  <si>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</si>
  <si>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</si>
  <si>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</si>
  <si>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</si>
  <si>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</si>
  <si>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</si>
  <si>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</si>
  <si>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</si>
  <si>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</si>
  <si>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</si>
  <si>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</si>
  <si>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</si>
  <si>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</si>
  <si>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</si>
  <si>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</si>
  <si>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</si>
  <si>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</si>
  <si>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</si>
  <si>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</si>
  <si>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</si>
  <si>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</si>
  <si>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</si>
  <si>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</si>
  <si>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</si>
  <si>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</si>
  <si>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</si>
  <si>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</si>
  <si>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</si>
  <si>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</si>
  <si>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</si>
  <si>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</si>
  <si>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</si>
  <si>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</si>
  <si>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</si>
  <si>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</si>
  <si>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</si>
  <si>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</si>
  <si>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</si>
  <si>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</si>
  <si>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</si>
  <si>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</si>
  <si>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</si>
  <si>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</si>
  <si>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</si>
  <si>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</si>
  <si>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</si>
  <si>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</si>
  <si>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</si>
  <si>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</si>
  <si>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</si>
  <si>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</si>
  <si>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</si>
  <si>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</si>
  <si>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</si>
  <si>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</si>
  <si>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</si>
  <si>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</si>
  <si>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</si>
  <si>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</si>
  <si>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</si>
  <si>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</si>
  <si>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</si>
  <si>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</si>
  <si>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</si>
  <si>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</si>
  <si>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</si>
  <si>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</si>
  <si>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</si>
  <si>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</si>
  <si>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</si>
  <si>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</si>
  <si>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</si>
  <si>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</si>
  <si>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</si>
  <si>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</si>
  <si>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</si>
  <si>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</si>
  <si>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</si>
  <si>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</si>
  <si>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</si>
  <si>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</si>
  <si>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</si>
  <si>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</si>
  <si>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</si>
  <si>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</si>
  <si>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</si>
  <si>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</si>
  <si>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</si>
  <si>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</si>
  <si>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</si>
  <si>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</si>
  <si>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</si>
  <si>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</si>
  <si>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</si>
  <si>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</si>
  <si>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</si>
  <si>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</si>
  <si>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</si>
  <si>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</si>
  <si>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</si>
  <si>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</si>
  <si>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</si>
  <si>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</si>
  <si>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</si>
  <si>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</si>
  <si>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</si>
  <si>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</si>
  <si>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</si>
  <si>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</si>
  <si>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</si>
  <si>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</si>
  <si>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</si>
  <si>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</si>
  <si>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</si>
  <si>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</si>
  <si>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</si>
  <si>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</si>
  <si>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</si>
  <si>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</si>
  <si>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</si>
  <si>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</si>
  <si>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</si>
  <si>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</si>
  <si>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</si>
  <si>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</si>
  <si>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</si>
  <si>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</si>
  <si>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</si>
  <si>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</si>
  <si>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</si>
  <si>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</si>
  <si>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</si>
  <si>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</si>
  <si>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</si>
  <si>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</si>
  <si>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</si>
  <si>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</si>
  <si>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</si>
  <si>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</si>
  <si>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</si>
  <si>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</si>
  <si>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</si>
  <si>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</si>
  <si>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</si>
  <si>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</si>
  <si>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</si>
  <si>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</si>
  <si>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</si>
  <si>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</si>
  <si>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</si>
  <si>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</si>
  <si>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</si>
  <si>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</si>
  <si>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</si>
  <si>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</si>
  <si>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</si>
  <si>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</si>
  <si>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</si>
  <si>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</si>
  <si>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</si>
  <si>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</si>
  <si>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</si>
  <si>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</si>
  <si>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</si>
  <si>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</si>
  <si>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</si>
  <si>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</si>
  <si>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</si>
  <si>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</si>
  <si>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</si>
  <si>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</si>
  <si>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</si>
  <si>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</si>
  <si>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</si>
  <si>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</si>
  <si>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</si>
  <si>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</si>
  <si>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</si>
  <si>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</si>
  <si>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</si>
  <si>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</si>
  <si>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</si>
  <si>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</si>
  <si>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</si>
  <si>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</si>
  <si>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</si>
  <si>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</si>
  <si>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</si>
  <si>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</si>
  <si>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</si>
  <si>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</si>
  <si>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</si>
  <si>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</si>
  <si>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</si>
  <si>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</si>
  <si>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</si>
  <si>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</si>
  <si>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</si>
  <si>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</si>
  <si>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</si>
  <si>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</si>
  <si>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</si>
  <si>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</si>
  <si>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</si>
  <si>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</si>
  <si>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</si>
  <si>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</si>
  <si>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</si>
  <si>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</si>
  <si>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</si>
  <si>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</si>
  <si>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</si>
  <si>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</si>
  <si>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</si>
  <si>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</si>
  <si>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</si>
  <si>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</si>
  <si>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</si>
  <si>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</si>
  <si>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</si>
  <si>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</si>
  <si>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</si>
  <si>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</si>
  <si>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</si>
  <si>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</si>
  <si>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</si>
  <si>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</si>
  <si>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</si>
  <si>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</si>
  <si>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</si>
  <si>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</si>
  <si>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</si>
  <si>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</si>
  <si>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</si>
  <si>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</si>
  <si>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</si>
  <si>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</si>
  <si>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</si>
  <si>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</si>
  <si>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</si>
  <si>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</si>
  <si>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</si>
  <si>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</si>
  <si>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</si>
  <si>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</si>
  <si>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</si>
  <si>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</si>
  <si>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</si>
  <si>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</si>
  <si>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</si>
  <si>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</si>
  <si>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</si>
  <si>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</si>
  <si>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</si>
  <si>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</si>
  <si>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</si>
  <si>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</si>
  <si>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</si>
  <si>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</si>
  <si>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</si>
  <si>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</si>
  <si>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</si>
  <si>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</si>
  <si>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</si>
  <si>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</si>
  <si>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</si>
  <si>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</si>
  <si>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</si>
  <si>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</si>
  <si>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</si>
  <si>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</si>
  <si>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</si>
  <si>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</si>
  <si>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</si>
  <si>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</si>
  <si>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</si>
  <si>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</si>
  <si>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</si>
  <si>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</si>
  <si>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</si>
  <si>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</si>
  <si>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</si>
  <si>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</si>
  <si>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</si>
  <si>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</si>
  <si>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</si>
  <si>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</si>
  <si>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</si>
  <si>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</si>
  <si>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</si>
  <si>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</si>
  <si>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</si>
  <si>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</si>
  <si>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</si>
  <si>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</si>
  <si>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</si>
  <si>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</si>
  <si>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</si>
  <si>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</si>
  <si>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Parent Category</t>
  </si>
  <si>
    <t>Sub-Category</t>
  </si>
  <si>
    <t>Average Donation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</si>
  <si>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</si>
  <si>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</si>
  <si>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</si>
  <si>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</si>
  <si>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</si>
  <si>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</si>
  <si>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</si>
  <si>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</si>
  <si>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</si>
  <si>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</si>
  <si>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</si>
  <si>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</si>
  <si>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</si>
  <si>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</si>
  <si>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</si>
  <si>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</si>
  <si>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</si>
  <si>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</si>
  <si>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</si>
  <si>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</si>
  <si>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</si>
  <si>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</si>
  <si>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</si>
  <si>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</si>
  <si>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</si>
  <si>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</si>
  <si>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</si>
  <si>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</si>
  <si>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</si>
  <si>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</si>
  <si>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</si>
  <si>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</si>
  <si>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</si>
  <si>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</si>
  <si>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</si>
  <si>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</si>
  <si>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</si>
  <si>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</si>
  <si>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</si>
  <si>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</si>
  <si>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</si>
  <si>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</si>
  <si>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</si>
  <si>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</t>
  </si>
  <si>
    <t>Variance</t>
  </si>
  <si>
    <t>Standard Deviation</t>
  </si>
  <si>
    <t>Q1</t>
  </si>
  <si>
    <t>Q3</t>
  </si>
  <si>
    <t>Category</t>
  </si>
  <si>
    <t>Total</t>
  </si>
  <si>
    <t>Success Rate</t>
  </si>
  <si>
    <t>Successful</t>
  </si>
  <si>
    <t>(blank)</t>
  </si>
  <si>
    <t>Success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</si>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</sst>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5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 wrapText="1"/>
    </xf>
    <xf numFmtId="14" fontId="18" fillId="0" borderId="0" xfId="0" applyNumberFormat="1" applyFont="1"/>
    <xf numFmtId="14" fontId="0" fillId="0" borderId="0" xfId="0" applyNumberFormat="1"/>
    <xf numFmtId="164" fontId="0" fillId="0" borderId="0" xfId="0" applyNumberFormat="1"/>
    <xf numFmtId="1" fontId="16" fillId="0" borderId="0" xfId="0" applyNumberFormat="1" applyFont="1" applyAlignment="1">
      <alignment horizontal="center" wrapText="1"/>
    </xf>
    <xf numFmtId="1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6" fillId="0" borderId="0" xfId="0" applyFont="1" applyAlignment="1">
      <alignment wrapText="1"/>
    </xf>
    <xf numFmtId="9" fontId="0" fillId="0" borderId="0" xfId="42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rgb="FFFFC000"/>
        </patternFill>
      </fill>
    </dxf>
  </dxfs>
  <tableStyles count="1" defaultTableStyle="TableStyleMedium2" defaultPivotStyle="PivotStyleLight16">
    <tableStyle name="Invisible" pivot="0" table="0" count="0" xr9:uid="{8748DAFA-ADB1-48B9-8529-CF7FC817649F}"/>
  </tableStyles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[CrowdfundingBook_Rain.xlsx]Outcome by Category!PivotTable2</c:name>
    <c:fmtId val="4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2-40F8-B9EC-40C8FD628713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2-40F8-B9EC-40C8FD628713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2-40F8-B9EC-40C8FD628713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2-40F8-B9EC-40C8FD628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786592"/>
        <c:axId val="691921520"/>
      </c:barChart>
      <c:catAx>
        <c:axId val="7297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21520"/>
        <c:crosses val="autoZero"/>
        <c:auto val="1"/>
        <c:lblAlgn val="ctr"/>
        <c:lblOffset val="100"/>
        <c:noMultiLvlLbl val="0"/>
      </c:catAx>
      <c:valAx>
        <c:axId val="691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[CrowdfundingBook_Rain.xlsx]Outcome by Subcategory!PivotTable3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7-4A13-AC53-47940E06833C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7-4A13-AC53-47940E06833C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7-4A13-AC53-47940E06833C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7-4A13-AC53-47940E068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198880"/>
        <c:axId val="454380784"/>
      </c:barChart>
      <c:catAx>
        <c:axId val="7031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0784"/>
        <c:crosses val="autoZero"/>
        <c:auto val="1"/>
        <c:lblAlgn val="ctr"/>
        <c:lblOffset val="100"/>
        <c:noMultiLvlLbl val="0"/>
      </c:catAx>
      <c:valAx>
        <c:axId val="454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[CrowdfundingBook_Rain.xlsx]Outcome by Month!PivotTable4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0-46FE-A730-2CA9E9EBC602}"/>
            </c:ext>
          </c:extLst>
        </c:ser>
        <c:ser>
          <c:idx val="1"/>
          <c:order val="1"/>
          <c:tx>
            <c:strRef>
              <c:f>'Outcome by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6FE-A730-2CA9E9EBC602}"/>
            </c:ext>
          </c:extLst>
        </c:ser>
        <c:ser>
          <c:idx val="2"/>
          <c:order val="2"/>
          <c:tx>
            <c:strRef>
              <c:f>'Outcome by Month'!$D$5:$D$6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6FE-A730-2CA9E9EBC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38784"/>
        <c:axId val="736108048"/>
      </c:lineChart>
      <c:catAx>
        <c:axId val="7404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08048"/>
        <c:crosses val="autoZero"/>
        <c:auto val="1"/>
        <c:lblAlgn val="ctr"/>
        <c:lblOffset val="100"/>
        <c:noMultiLvlLbl val="0"/>
      </c:catAx>
      <c:valAx>
        <c:axId val="736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Goals'!$F$2:$F$15</c:f>
              <c:numCache>
                <c:formatCode>0%</c:formatCode>
                <c:ptCount val="14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1-40C2-9CBF-2F50BE7680F7}"/>
            </c:ext>
          </c:extLst>
        </c:ser>
        <c:ser>
          <c:idx val="1"/>
          <c:order val="1"/>
          <c:tx>
            <c:strRef>
              <c:f>'Outcomes by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Goals'!$G$2:$G$15</c:f>
              <c:numCache>
                <c:formatCode>0%</c:formatCode>
                <c:ptCount val="14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1-40C2-9CBF-2F50BE7680F7}"/>
            </c:ext>
          </c:extLst>
        </c:ser>
        <c:ser>
          <c:idx val="2"/>
          <c:order val="2"/>
          <c:tx>
            <c:strRef>
              <c:f>'Outcomes by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Goals'!$H$2:$H$15</c:f>
              <c:numCache>
                <c:formatCode>0%</c:formatCode>
                <c:ptCount val="14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1-40C2-9CBF-2F50BE768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029952"/>
        <c:axId val="736111408"/>
      </c:lineChart>
      <c:catAx>
        <c:axId val="8680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1408"/>
        <c:crosses val="autoZero"/>
        <c:auto val="1"/>
        <c:lblAlgn val="ctr"/>
        <c:lblOffset val="100"/>
        <c:noMultiLvlLbl val="0"/>
      </c:catAx>
      <c:valAx>
        <c:axId val="7361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Number of Backers for Failed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for Failed Outcomes</a:t>
          </a:r>
        </a:p>
      </cx:txPr>
    </cx:title>
    <cx:plotArea>
      <cx:plotAreaRegion>
        <cx:plotSurface>
          <cx:spPr>
            <a:ln w="38100">
              <a:solidFill>
                <a:sysClr val="windowText" lastClr="000000"/>
              </a:solidFill>
            </a:ln>
          </cx:spPr>
        </cx:plotSurface>
        <cx:series layoutId="boxWhisker" uniqueId="{3B1DBA8A-DB92-453D-9B0C-3C7140CABFD5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Number of Backers for Successful Outcomes</a:t>
            </a:r>
            <a:endParaRPr lang="en-US" sz="1200">
              <a:effectLst/>
            </a:endParaRPr>
          </a:p>
        </cx:rich>
      </cx:tx>
    </cx:title>
    <cx:plotArea>
      <cx:plotAreaRegion>
        <cx:plotSurface>
          <cx:spPr>
            <a:ln w="28575">
              <a:solidFill>
                <a:schemeClr val="tx1"/>
              </a:solidFill>
            </a:ln>
          </cx:spPr>
        </cx:plotSurface>
        <cx:series layoutId="boxWhisker" uniqueId="{9E61793F-2396-4E08-9B6F-F65E0B4550A6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537210</xdr:colOff>
      <xdr:row>1</xdr:row>
      <xdr:rowOff>118110</xdr:rowOff>
    </xdr:from>
    <xdr:to>
      <xdr:col>14</xdr:col>
      <xdr:colOff>424815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3708B-2969-7B10-3349-E0D7FFD7B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8</xdr:row>
      <xdr:rowOff>123825</xdr:rowOff>
    </xdr:from>
    <xdr:to>
      <xdr:col>15</xdr:col>
      <xdr:colOff>106680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520C0-FB66-6852-C565-9378832AB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150495</xdr:rowOff>
    </xdr:from>
    <xdr:to>
      <xdr:col>13</xdr:col>
      <xdr:colOff>363855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EE232-AFA7-91A9-4E9C-4A7F56AB2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</xdr:colOff>
      <xdr:row>13</xdr:row>
      <xdr:rowOff>100965</xdr:rowOff>
    </xdr:from>
    <xdr:to>
      <xdr:col>8</xdr:col>
      <xdr:colOff>38100</xdr:colOff>
      <xdr:row>27</xdr:row>
      <xdr:rowOff>70485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7FA8D-BBAE-9D50-761D-448BD85C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3</xdr:row>
      <xdr:rowOff>14286</xdr:rowOff>
    </xdr:from>
    <xdr:to>
      <xdr:col>17</xdr:col>
      <xdr:colOff>100012</xdr:colOff>
      <xdr:row>25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0A6165-EA8D-05A7-75EA-5CDF0AB488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4387" y="1014411"/>
              <a:ext cx="4572000" cy="44053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147637</xdr:colOff>
      <xdr:row>3</xdr:row>
      <xdr:rowOff>9525</xdr:rowOff>
    </xdr:from>
    <xdr:to>
      <xdr:col>7</xdr:col>
      <xdr:colOff>800100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DACA27D-2217-63B2-9C04-5601D592E2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6437" y="1009650"/>
              <a:ext cx="4424363" cy="430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6123" refreshedDate="45016.687848842594" createdVersion="8" refreshedVersion="8" minRefreshableVersion="3" recordCount="1000" xr:uid="{0A0EC824-2899-4193-BE58-449DEF6CB31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1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 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6123" refreshedDate="45018.477396527778" createdVersion="8" refreshedVersion="8" minRefreshableVersion="3" recordCount="1002" xr:uid="{829D7874-400B-4988-94B8-A2986FDBF690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1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 Parent Category" numFmtId="0">
      <sharedItems containsBlank="1"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s v="food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d v="2014-08-19T05:00:00"/>
    <d v="2014-08-21T05:00:00"/>
    <b v="0"/>
    <b v="1"/>
    <s v="music/rock"/>
    <s v="music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d v="2013-11-17T06:00:00"/>
    <d v="2013-11-19T06:00:00"/>
    <b v="0"/>
    <b v="0"/>
    <s v="technology/web"/>
    <s v="technology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d v="2019-08-11T05:00:00"/>
    <d v="2019-09-20T05:00:00"/>
    <b v="0"/>
    <b v="0"/>
    <s v="music/rock"/>
    <s v="music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d v="2019-01-20T06:00:00"/>
    <d v="2019-01-24T06:00:00"/>
    <b v="0"/>
    <b v="0"/>
    <s v="theater/plays"/>
    <s v="theater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s v="theater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d v="2015-08-13T05:00:00"/>
    <d v="2015-08-15T05:00:00"/>
    <b v="0"/>
    <b v="0"/>
    <s v="theater/plays"/>
    <s v="theater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d v="2010-08-09T05:00:00"/>
    <d v="2010-08-11T05:00:00"/>
    <b v="0"/>
    <b v="0"/>
    <s v="theater/plays"/>
    <s v="theater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s v="music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d v="2010-08-14T05:00:00"/>
    <d v="2010-10-01T05:00: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d v="2010-09-21T05:00:00"/>
    <d v="2010-09-27T05:00:00"/>
    <b v="0"/>
    <b v="1"/>
    <s v="theater/plays"/>
    <s v="theater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d v="2016-06-11T05:00:00"/>
    <d v="2016-06-23T05:00:00"/>
    <b v="0"/>
    <b v="0"/>
    <s v="music/indie rock"/>
    <s v="music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d v="2012-03-06T06:00:00"/>
    <d v="2012-04-02T05:00:00"/>
    <b v="0"/>
    <b v="0"/>
    <s v="music/indie rock"/>
    <s v="music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s v="technology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d v="2014-01-22T06:00:00"/>
    <d v="2014-02-13T06:00:00"/>
    <b v="0"/>
    <b v="0"/>
    <s v="publishing/nonfiction"/>
    <s v="publishing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s v="film &amp; video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d v="2018-09-08T05:00:00"/>
    <d v="2018-09-16T05:00:00"/>
    <b v="0"/>
    <b v="0"/>
    <s v="theater/plays"/>
    <s v="theater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d v="2019-03-04T06:00:00"/>
    <d v="2019-03-25T05:00:00"/>
    <b v="0"/>
    <b v="1"/>
    <s v="theater/plays"/>
    <s v="theater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s v="film &amp; video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d v="2011-08-15T05:00:00"/>
    <d v="2011-09-18T05:00:00"/>
    <b v="0"/>
    <b v="0"/>
    <s v="theater/plays"/>
    <s v="theater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d v="2018-04-03T05:00:00"/>
    <d v="2018-04-18T05:00:00"/>
    <b v="0"/>
    <b v="0"/>
    <s v="theater/plays"/>
    <s v="theater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s v="games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d v="2018-07-31T05:00:00"/>
    <d v="2018-08-27T05:00:00"/>
    <b v="0"/>
    <b v="0"/>
    <s v="theater/plays"/>
    <s v="theater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d v="2015-10-03T05:00:00"/>
    <d v="2015-10-11T05:00:00"/>
    <b v="0"/>
    <b v="0"/>
    <s v="music/rock"/>
    <s v="music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s v="theater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s v="film &amp; video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s v="games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d v="2014-10-05T05:00:00"/>
    <d v="2014-11-11T06:00:00"/>
    <b v="0"/>
    <b v="0"/>
    <s v="theater/plays"/>
    <s v="theater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s v="film &amp; video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d v="2011-02-26T06:00:00"/>
    <d v="2011-03-23T05:00:00"/>
    <b v="0"/>
    <b v="0"/>
    <s v="theater/plays"/>
    <s v="theater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s v="publishing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s v="photography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d v="2013-02-25T06:00:00"/>
    <d v="2013-03-11T05:00:00"/>
    <b v="0"/>
    <b v="0"/>
    <s v="theater/plays"/>
    <s v="theater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s v="technology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s v="music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d v="2011-07-04T05:00:00"/>
    <d v="2011-07-13T05:00:00"/>
    <b v="0"/>
    <b v="0"/>
    <s v="food/food trucks"/>
    <s v="food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s v="publishing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d v="2016-11-02T05:00:00"/>
    <d v="2016-11-17T06:00:00"/>
    <b v="0"/>
    <b v="1"/>
    <s v="theater/plays"/>
    <s v="theater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s v="music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d v="2014-03-29T05:00:00"/>
    <d v="2014-04-28T05:00:00"/>
    <b v="0"/>
    <b v="0"/>
    <s v="theater/plays"/>
    <s v="theater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d v="2015-06-25T05:00:00"/>
    <d v="2015-07-07T05:00:00"/>
    <b v="0"/>
    <b v="0"/>
    <s v="theater/plays"/>
    <s v="theater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d v="2019-10-20T05:00:00"/>
    <d v="2019-12-04T06:00:00"/>
    <b v="0"/>
    <b v="0"/>
    <s v="music/rock"/>
    <s v="music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d v="2013-08-01T05:00:00"/>
    <d v="2013-08-29T05:00:00"/>
    <b v="0"/>
    <b v="0"/>
    <s v="music/metal"/>
    <s v="music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s v="technology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d v="2010-09-15T05:00:00"/>
    <d v="2010-09-19T05:00:00"/>
    <b v="0"/>
    <b v="0"/>
    <s v="theater/plays"/>
    <s v="theater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s v="film &amp; video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d v="2018-07-30T05:00:00"/>
    <d v="2018-08-04T05:00:00"/>
    <b v="0"/>
    <b v="0"/>
    <s v="music/jazz"/>
    <s v="music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s v="technology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s v="games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d v="2015-09-21T05:00:00"/>
    <d v="2015-10-04T05:00:00"/>
    <b v="0"/>
    <b v="0"/>
    <s v="theater/plays"/>
    <s v="theater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d v="2017-06-12T05:00:00"/>
    <d v="2017-06-27T05:00:00"/>
    <b v="0"/>
    <b v="1"/>
    <s v="theater/plays"/>
    <s v="theater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s v="theater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d v="2011-02-21T06:00:00"/>
    <d v="2011-04-02T05:00:00"/>
    <b v="0"/>
    <b v="0"/>
    <s v="theater/plays"/>
    <s v="theater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d v="2015-06-05T05:00:00"/>
    <d v="2015-06-06T05:00:00"/>
    <b v="0"/>
    <b v="0"/>
    <s v="technology/web"/>
    <s v="technology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d v="2017-04-28T05:00:00"/>
    <d v="2017-05-04T05:00:00"/>
    <b v="0"/>
    <b v="0"/>
    <s v="theater/plays"/>
    <s v="theater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d v="2018-07-02T05:00:00"/>
    <d v="2018-07-17T05:00:00"/>
    <b v="0"/>
    <b v="1"/>
    <s v="technology/web"/>
    <s v="technology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s v="theater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d v="2015-04-08T05:00:00"/>
    <d v="2015-04-13T05:00:00"/>
    <b v="0"/>
    <b v="1"/>
    <s v="theater/plays"/>
    <s v="theater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s v="technology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s v="theater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d v="2010-12-19T06:00:00"/>
    <d v="2011-01-22T06:00:00"/>
    <b v="0"/>
    <b v="0"/>
    <s v="theater/plays"/>
    <s v="theater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s v="theater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d v="2019-11-30T06:00:00"/>
    <d v="2019-12-04T06:00:00"/>
    <b v="0"/>
    <b v="0"/>
    <s v="theater/plays"/>
    <s v="theater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d v="2016-11-27T06:00:00"/>
    <d v="2016-11-30T06:00:00"/>
    <b v="0"/>
    <b v="0"/>
    <s v="music/jazz"/>
    <s v="music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s v="music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d v="2015-01-23T06:00:00"/>
    <d v="2015-03-13T05:00:00"/>
    <b v="1"/>
    <b v="1"/>
    <s v="theater/plays"/>
    <s v="theater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s v="publishing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d v="2018-06-16T05:00:00"/>
    <d v="2018-06-21T05:00:00"/>
    <b v="0"/>
    <b v="0"/>
    <s v="theater/plays"/>
    <s v="theater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s v="games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d v="2017-11-23T06:00:00"/>
    <d v="2017-12-18T06:00:00"/>
    <b v="0"/>
    <b v="0"/>
    <s v="music/rock"/>
    <s v="music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s v="games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s v="music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d v="2011-09-11T05:00:00"/>
    <d v="2011-09-19T05:00:00"/>
    <b v="0"/>
    <b v="0"/>
    <s v="music/indie rock"/>
    <s v="music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s v="theater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d v="2011-03-08T06:00:00"/>
    <d v="2011-03-19T05:00:00"/>
    <b v="0"/>
    <b v="1"/>
    <s v="music/rock"/>
    <s v="music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s v="theater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d v="2016-02-25T06:00:00"/>
    <d v="2016-02-25T06:00:00"/>
    <b v="0"/>
    <b v="1"/>
    <s v="theater/plays"/>
    <s v="theater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s v="games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s v="theater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d v="2019-04-07T05:00:00"/>
    <d v="2019-04-18T05:00:00"/>
    <b v="0"/>
    <b v="0"/>
    <s v="technology/web"/>
    <s v="technology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s v="film &amp; video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d v="2011-03-10T06:00:00"/>
    <d v="2011-03-23T05:00:00"/>
    <b v="0"/>
    <b v="0"/>
    <s v="theater/plays"/>
    <s v="theater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s v="food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s v="games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d v="2014-11-25T06:00:00"/>
    <d v="2014-12-24T06:00:00"/>
    <b v="0"/>
    <b v="0"/>
    <s v="theater/plays"/>
    <s v="theater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d v="2011-10-19T05:00:00"/>
    <d v="2011-11-06T05:00:00"/>
    <b v="0"/>
    <b v="0"/>
    <s v="theater/plays"/>
    <s v="theater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s v="music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s v="technology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s v="music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d v="2013-04-02T05:00:00"/>
    <d v="2013-04-20T05:00:00"/>
    <b v="0"/>
    <b v="0"/>
    <s v="technology/web"/>
    <s v="technology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d v="2019-09-08T05:00:00"/>
    <d v="2019-09-13T05:00:00"/>
    <b v="0"/>
    <b v="0"/>
    <s v="theater/plays"/>
    <s v="theater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d v="2018-04-23T05:00:00"/>
    <d v="2018-05-10T05:00:00"/>
    <b v="0"/>
    <b v="1"/>
    <s v="theater/plays"/>
    <s v="theater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d v="2018-09-11T05:00:00"/>
    <d v="2018-09-30T05:00:00"/>
    <b v="0"/>
    <b v="0"/>
    <s v="food/food trucks"/>
    <s v="food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d v="2014-08-24T05:00:00"/>
    <d v="2014-09-08T05:00:00"/>
    <b v="0"/>
    <b v="0"/>
    <s v="technology/web"/>
    <s v="technology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d v="2017-09-12T05:00:00"/>
    <d v="2017-09-19T05:00:00"/>
    <b v="0"/>
    <b v="0"/>
    <s v="food/food trucks"/>
    <s v="food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s v="technology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s v="publishing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d v="2015-09-18T05:00:00"/>
    <d v="2015-09-19T05:00:00"/>
    <b v="0"/>
    <b v="0"/>
    <s v="theater/plays"/>
    <s v="theater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s v="games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s v="games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s v="publishing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d v="2015-11-24T06:00:00"/>
    <d v="2015-11-27T06:00:00"/>
    <b v="1"/>
    <b v="0"/>
    <s v="theater/plays"/>
    <s v="theater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s v="theater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d v="2016-08-14T05:00:00"/>
    <d v="2016-09-11T05:00:00"/>
    <b v="0"/>
    <b v="1"/>
    <s v="theater/plays"/>
    <s v="theater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d v="2010-05-12T05:00:00"/>
    <d v="2010-05-15T05:00:00"/>
    <b v="0"/>
    <b v="0"/>
    <s v="theater/plays"/>
    <s v="theater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d v="2010-08-27T05:00:00"/>
    <d v="2010-09-09T05:00:00"/>
    <b v="0"/>
    <b v="0"/>
    <s v="music/rock"/>
    <s v="music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d v="2015-02-03T06:00:00"/>
    <d v="2015-02-28T06:00:00"/>
    <b v="0"/>
    <b v="0"/>
    <s v="food/food trucks"/>
    <s v="food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s v="technology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s v="theater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d v="2011-08-12T05:00:00"/>
    <d v="2011-09-03T05:00:00"/>
    <b v="0"/>
    <b v="0"/>
    <s v="music/world music"/>
    <s v="music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d v="2013-03-07T06:00:00"/>
    <d v="2013-03-12T05:00:00"/>
    <b v="0"/>
    <b v="1"/>
    <s v="theater/plays"/>
    <s v="theater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s v="film &amp; video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d v="2010-10-06T05:00:00"/>
    <d v="2010-10-12T05:00:00"/>
    <b v="0"/>
    <b v="0"/>
    <s v="publishing/nonfiction"/>
    <s v="publishing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s v="games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s v="technology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d v="2012-04-06T05:00:00"/>
    <d v="2012-05-17T05:00:00"/>
    <b v="0"/>
    <b v="0"/>
    <s v="technology/web"/>
    <s v="technology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d v="2010-06-28T05:00:00"/>
    <d v="2010-07-18T05:00:00"/>
    <b v="0"/>
    <b v="0"/>
    <s v="music/indie rock"/>
    <s v="music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d v="2019-06-17T05:00:00"/>
    <d v="2019-06-25T05:00:00"/>
    <b v="0"/>
    <b v="0"/>
    <s v="theater/plays"/>
    <s v="theater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s v="technology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d v="2011-11-08T06:00:00"/>
    <d v="2011-11-28T06:00:00"/>
    <b v="0"/>
    <b v="0"/>
    <s v="theater/plays"/>
    <s v="theater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d v="2016-06-13T05:00:00"/>
    <d v="2016-06-19T05:00:00"/>
    <b v="0"/>
    <b v="1"/>
    <s v="theater/plays"/>
    <s v="theater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s v="music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d v="2018-12-16T06:00:00"/>
    <d v="2018-12-17T06:00:00"/>
    <b v="0"/>
    <b v="0"/>
    <s v="music/rock"/>
    <s v="music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s v="music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d v="2012-10-19T05:00:00"/>
    <d v="2012-10-25T05:00:00"/>
    <b v="0"/>
    <b v="0"/>
    <s v="theater/plays"/>
    <s v="theater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s v="music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s v="theater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d v="2019-10-05T05:00:00"/>
    <d v="2019-10-29T05:00:00"/>
    <b v="0"/>
    <b v="0"/>
    <s v="music/rock"/>
    <s v="music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d v="2015-12-08T06:00:00"/>
    <d v="2015-12-09T06:00:00"/>
    <b v="0"/>
    <b v="0"/>
    <s v="music/rock"/>
    <s v="music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s v="theater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s v="technology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d v="2015-09-23T05:00:00"/>
    <d v="2015-09-29T05:00:00"/>
    <b v="0"/>
    <b v="1"/>
    <s v="technology/web"/>
    <s v="technology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d v="2018-12-08T06:00:00"/>
    <d v="2019-01-07T06:00:00"/>
    <b v="0"/>
    <b v="0"/>
    <s v="music/rock"/>
    <s v="music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s v="theater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s v="technology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d v="2013-06-10T05:00:00"/>
    <d v="2013-06-20T05:00:00"/>
    <b v="0"/>
    <b v="0"/>
    <s v="theater/plays"/>
    <s v="theater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s v="music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d v="2017-08-03T05:00:00"/>
    <d v="2017-08-10T05:00:00"/>
    <b v="0"/>
    <b v="0"/>
    <s v="music/indie rock"/>
    <s v="music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s v="publishing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d v="2014-07-19T05:00:00"/>
    <d v="2014-08-03T05:00: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s v="theater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d v="2016-08-31T05:00:00"/>
    <d v="2016-09-19T05:00:00"/>
    <b v="0"/>
    <b v="0"/>
    <s v="theater/plays"/>
    <s v="theater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d v="2016-09-03T05:00:00"/>
    <d v="2016-09-12T05:00:00"/>
    <b v="0"/>
    <b v="0"/>
    <s v="theater/plays"/>
    <s v="theater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d v="2010-11-15T06:00:00"/>
    <d v="2010-12-10T06:00:00"/>
    <b v="0"/>
    <b v="0"/>
    <s v="theater/plays"/>
    <s v="theater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s v="food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d v="2013-03-17T05:00:00"/>
    <d v="2013-03-18T05:00:00"/>
    <b v="0"/>
    <b v="1"/>
    <s v="theater/plays"/>
    <s v="theater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s v="technology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d v="2017-10-04T05:00:00"/>
    <d v="2017-10-22T05:00:00"/>
    <b v="0"/>
    <b v="0"/>
    <s v="technology/web"/>
    <s v="technology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d v="2019-06-15T05:00:00"/>
    <d v="2019-07-01T05:00:00"/>
    <b v="0"/>
    <b v="0"/>
    <s v="theater/plays"/>
    <s v="theater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d v="2010-09-09T05:00:00"/>
    <d v="2010-09-22T05:00:00"/>
    <b v="0"/>
    <b v="0"/>
    <s v="music/rock"/>
    <s v="music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s v="theater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s v="film &amp; video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s v="theater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d v="2014-12-02T06:00:00"/>
    <d v="2014-12-03T06:00:00"/>
    <b v="0"/>
    <b v="0"/>
    <s v="theater/plays"/>
    <s v="theater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s v="theater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d v="2013-06-04T05:00:00"/>
    <d v="2013-06-05T05:00:00"/>
    <b v="0"/>
    <b v="1"/>
    <s v="theater/plays"/>
    <s v="theater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d v="2019-03-12T05:00:00"/>
    <d v="2019-03-15T05:00:00"/>
    <b v="0"/>
    <b v="0"/>
    <s v="theater/plays"/>
    <s v="theater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d v="2014-06-27T05:00:00"/>
    <d v="2014-07-01T05:00:00"/>
    <b v="0"/>
    <b v="0"/>
    <s v="music/rock"/>
    <s v="music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d v="2018-04-08T05:00:00"/>
    <d v="2018-04-12T05:00:00"/>
    <b v="1"/>
    <b v="0"/>
    <s v="music/indie rock"/>
    <s v="music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s v="music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s v="music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d v="2016-09-03T05:00:00"/>
    <d v="2016-09-22T05:00:00"/>
    <b v="0"/>
    <b v="0"/>
    <s v="technology/wearables"/>
    <s v="technology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s v="music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d v="2015-07-07T05:00:00"/>
    <d v="2015-07-11T05:00:00"/>
    <b v="0"/>
    <b v="0"/>
    <s v="music/rock"/>
    <s v="music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d v="2010-03-25T05:00:00"/>
    <d v="2010-04-05T05:00:00"/>
    <b v="0"/>
    <b v="0"/>
    <s v="theater/plays"/>
    <s v="theater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d v="2014-07-25T05:00:00"/>
    <d v="2014-08-12T05:00:00"/>
    <b v="0"/>
    <b v="0"/>
    <s v="technology/web"/>
    <s v="technology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d v="2011-10-02T05:00:00"/>
    <d v="2011-10-06T05:00: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d v="2017-01-17T06:00:00"/>
    <d v="2017-01-19T06:00:00"/>
    <b v="0"/>
    <b v="0"/>
    <s v="theater/plays"/>
    <s v="theater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d v="2011-04-03T05:00:00"/>
    <d v="2011-04-13T05:00:00"/>
    <b v="0"/>
    <b v="0"/>
    <s v="music/jazz"/>
    <s v="music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d v="2018-10-17T05:00:00"/>
    <d v="2018-10-29T05:00:00"/>
    <b v="1"/>
    <b v="0"/>
    <s v="theater/plays"/>
    <s v="theater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s v="publishing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d v="2018-08-28T05:00:00"/>
    <d v="2018-09-17T05:00:00"/>
    <b v="0"/>
    <b v="1"/>
    <s v="music/rock"/>
    <s v="music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s v="film &amp; video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d v="2013-08-27T05:00:00"/>
    <d v="2013-09-20T05:00:00"/>
    <b v="0"/>
    <b v="0"/>
    <s v="theater/plays"/>
    <s v="theater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d v="2019-12-15T06:00:00"/>
    <d v="2020-01-30T06:00:00"/>
    <b v="0"/>
    <b v="0"/>
    <s v="theater/plays"/>
    <s v="theater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s v="music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s v="music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d v="2019-02-13T06:00:00"/>
    <d v="2019-02-15T06:00:00"/>
    <b v="0"/>
    <b v="0"/>
    <s v="theater/plays"/>
    <s v="theater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s v="theater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d v="2011-07-01T05:00:00"/>
    <d v="2011-07-19T05:00:00"/>
    <b v="1"/>
    <b v="0"/>
    <s v="theater/plays"/>
    <s v="theater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s v="food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d v="2016-03-16T05:00:00"/>
    <d v="2016-03-30T05:00:00"/>
    <b v="0"/>
    <b v="0"/>
    <s v="theater/plays"/>
    <s v="theater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d v="2014-05-03T05:00:00"/>
    <d v="2014-05-03T05:00:00"/>
    <b v="1"/>
    <b v="0"/>
    <s v="music/rock"/>
    <s v="music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s v="games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s v="games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s v="games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d v="2013-05-21T05:00:00"/>
    <d v="2013-07-18T05:00:00"/>
    <b v="0"/>
    <b v="0"/>
    <s v="theater/plays"/>
    <s v="theater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d v="2016-07-25T05:00:00"/>
    <d v="2016-07-26T05:00:00"/>
    <b v="0"/>
    <b v="0"/>
    <s v="theater/plays"/>
    <s v="theater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s v="games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d v="2019-06-25T05:00:00"/>
    <d v="2019-07-02T05:00:00"/>
    <b v="0"/>
    <b v="1"/>
    <s v="music/rock"/>
    <s v="music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d v="2017-12-14T06:00:00"/>
    <d v="2018-01-08T06:00:00"/>
    <b v="0"/>
    <b v="1"/>
    <s v="theater/plays"/>
    <s v="theater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s v="technology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d v="2010-08-06T05:00:00"/>
    <d v="2010-08-07T05:00:00"/>
    <b v="0"/>
    <b v="0"/>
    <s v="theater/plays"/>
    <s v="theater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s v="publishing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s v="music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d v="2018-03-04T06:00:00"/>
    <d v="2018-03-07T06:00:00"/>
    <b v="0"/>
    <b v="0"/>
    <s v="theater/plays"/>
    <s v="theater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d v="2014-07-14T05:00:00"/>
    <d v="2014-09-04T05:00:00"/>
    <b v="0"/>
    <b v="0"/>
    <s v="theater/plays"/>
    <s v="theater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d v="2014-04-07T05:00:00"/>
    <d v="2014-04-08T05:00:00"/>
    <b v="0"/>
    <b v="0"/>
    <s v="theater/plays"/>
    <s v="theater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d v="2013-08-05T05:00:00"/>
    <d v="2013-08-09T05:00:00"/>
    <b v="0"/>
    <b v="0"/>
    <s v="technology/web"/>
    <s v="technology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s v="publishing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s v="games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s v="publishing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d v="2010-01-25T06:00:00"/>
    <d v="2010-03-01T06:00:00"/>
    <b v="0"/>
    <b v="0"/>
    <s v="music/rock"/>
    <s v="music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d v="2012-12-09T06:00:00"/>
    <d v="2012-12-11T06:00:00"/>
    <b v="0"/>
    <b v="0"/>
    <s v="theater/plays"/>
    <s v="theater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d v="2013-10-25T05:00:00"/>
    <d v="2013-10-30T05:00:00"/>
    <b v="0"/>
    <b v="0"/>
    <s v="theater/plays"/>
    <s v="theater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s v="film &amp; video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s v="music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d v="2016-01-24T06:00:00"/>
    <d v="2016-03-01T06:00:00"/>
    <b v="0"/>
    <b v="0"/>
    <s v="music/rock"/>
    <s v="music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d v="2013-03-05T06:00:00"/>
    <d v="2013-03-19T05:00:00"/>
    <b v="0"/>
    <b v="0"/>
    <s v="theater/plays"/>
    <s v="theater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d v="2016-12-08T06:00:00"/>
    <d v="2016-12-28T06:00:00"/>
    <b v="0"/>
    <b v="1"/>
    <s v="theater/plays"/>
    <s v="theater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d v="2012-09-28T05:00:00"/>
    <d v="2012-10-10T05:00:00"/>
    <b v="0"/>
    <b v="0"/>
    <s v="music/rock"/>
    <s v="music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d v="2010-08-25T05:00:00"/>
    <d v="2010-08-29T05:00:00"/>
    <b v="0"/>
    <b v="1"/>
    <s v="music/rock"/>
    <s v="music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d v="2011-04-05T05:00:00"/>
    <d v="2011-05-01T05:00:00"/>
    <b v="0"/>
    <b v="1"/>
    <s v="music/indie rock"/>
    <s v="music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s v="photography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d v="2013-02-12T06:00:00"/>
    <d v="2013-02-28T06:00:00"/>
    <b v="0"/>
    <b v="0"/>
    <s v="theater/plays"/>
    <s v="theater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s v="theater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d v="2014-11-07T06:00:00"/>
    <d v="2014-12-10T06:00:00"/>
    <b v="0"/>
    <b v="1"/>
    <s v="music/jazz"/>
    <s v="music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d v="2012-10-24T05:00:00"/>
    <d v="2012-11-09T06:00:00"/>
    <b v="0"/>
    <b v="0"/>
    <s v="theater/plays"/>
    <s v="theater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d v="2019-07-10T05:00:00"/>
    <d v="2019-08-04T05:00:00"/>
    <b v="0"/>
    <b v="1"/>
    <s v="theater/plays"/>
    <s v="theater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d v="2017-09-17T05:00:00"/>
    <d v="2017-09-20T05:00:00"/>
    <b v="0"/>
    <b v="0"/>
    <s v="theater/plays"/>
    <s v="theater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d v="2017-11-06T06:00:00"/>
    <d v="2017-11-11T06:00:00"/>
    <b v="0"/>
    <b v="0"/>
    <s v="theater/plays"/>
    <s v="theater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s v="publishing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s v="games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d v="2010-07-19T05:00:00"/>
    <d v="2010-07-21T05:00:00"/>
    <b v="0"/>
    <b v="0"/>
    <s v="theater/plays"/>
    <s v="theater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d v="2012-11-26T06:00:00"/>
    <d v="2012-12-21T06:00:00"/>
    <b v="0"/>
    <b v="0"/>
    <s v="technology/web"/>
    <s v="technology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d v="2018-09-03T05:00:00"/>
    <d v="2018-09-06T05:00:00"/>
    <b v="0"/>
    <b v="0"/>
    <s v="theater/plays"/>
    <s v="theater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s v="film &amp; video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s v="theater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d v="2016-05-30T05:00:00"/>
    <d v="2016-06-04T05:00:00"/>
    <b v="0"/>
    <b v="0"/>
    <s v="music/rock"/>
    <s v="music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d v="2012-05-01T05:00:00"/>
    <d v="2012-05-06T05:00:00"/>
    <b v="0"/>
    <b v="0"/>
    <s v="technology/web"/>
    <s v="technology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d v="2016-09-10T05:00:00"/>
    <d v="2016-10-18T05:00:00"/>
    <b v="0"/>
    <b v="0"/>
    <s v="theater/plays"/>
    <s v="theater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s v="theater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s v="music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d v="2012-03-14T05:00:00"/>
    <d v="2012-03-15T05:00:00"/>
    <b v="0"/>
    <b v="1"/>
    <s v="music/metal"/>
    <s v="music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d v="2015-08-03T05:00:00"/>
    <d v="2015-08-06T05:00:00"/>
    <b v="0"/>
    <b v="0"/>
    <s v="theater/plays"/>
    <s v="theater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d v="2011-10-15T05:00:00"/>
    <d v="2011-10-19T05:00:00"/>
    <b v="1"/>
    <b v="0"/>
    <s v="technology/web"/>
    <s v="technology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d v="2012-03-16T05:00:00"/>
    <d v="2012-04-03T05:00:00"/>
    <b v="0"/>
    <b v="0"/>
    <s v="food/food trucks"/>
    <s v="food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d v="2010-10-05T05:00:00"/>
    <d v="2010-10-14T05:00:00"/>
    <b v="0"/>
    <b v="0"/>
    <s v="theater/plays"/>
    <s v="theater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s v="theater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d v="2013-10-15T05:00:00"/>
    <d v="2013-11-09T06:00:00"/>
    <b v="0"/>
    <b v="0"/>
    <s v="theater/plays"/>
    <s v="theater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s v="theater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d v="2014-01-14T06:00:00"/>
    <d v="2014-01-23T06:00:00"/>
    <b v="0"/>
    <b v="1"/>
    <s v="theater/plays"/>
    <s v="theater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s v="music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s v="food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d v="2017-08-30T05:00:00"/>
    <d v="2017-08-31T05:00:00"/>
    <b v="0"/>
    <b v="1"/>
    <s v="publishing/nonfiction"/>
    <s v="publishing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d v="2018-09-02T05:00:00"/>
    <d v="2018-09-16T05:00:00"/>
    <b v="0"/>
    <b v="0"/>
    <s v="theater/plays"/>
    <s v="theater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d v="2016-01-07T06:00:00"/>
    <d v="2016-01-12T06:00:00"/>
    <b v="0"/>
    <b v="0"/>
    <s v="music/indie rock"/>
    <s v="music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s v="film &amp; video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d v="2016-03-19T05:00:00"/>
    <d v="2016-04-29T05:00: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d v="2017-07-14T05:00:00"/>
    <d v="2017-07-17T05:00:00"/>
    <b v="0"/>
    <b v="1"/>
    <s v="theater/plays"/>
    <s v="theater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s v="publishing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d v="2011-04-18T05:00:00"/>
    <d v="2011-04-19T05:00:00"/>
    <b v="0"/>
    <b v="0"/>
    <s v="theater/plays"/>
    <s v="theater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d v="2011-09-21T05:00:00"/>
    <d v="2011-10-11T05:00:00"/>
    <b v="0"/>
    <b v="1"/>
    <s v="music/indie rock"/>
    <s v="music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d v="2010-04-09T05:00:00"/>
    <d v="2010-04-25T05:00:00"/>
    <b v="0"/>
    <b v="0"/>
    <s v="games/video games"/>
    <s v="games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s v="theater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d v="2013-10-25T05:00:00"/>
    <d v="2013-11-01T05:00:00"/>
    <b v="0"/>
    <b v="0"/>
    <s v="theater/plays"/>
    <s v="theater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d v="2012-02-27T06:00:00"/>
    <d v="2012-02-29T06:00:00"/>
    <b v="0"/>
    <b v="0"/>
    <s v="music/rock"/>
    <s v="music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d v="2014-05-24T05:00:00"/>
    <d v="2014-06-22T05:00:00"/>
    <b v="0"/>
    <b v="0"/>
    <s v="theater/plays"/>
    <s v="theater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d v="2019-11-19T06:00:00"/>
    <d v="2019-11-20T06:00:00"/>
    <b v="0"/>
    <b v="1"/>
    <s v="food/food trucks"/>
    <s v="food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d v="2017-05-14T05:00:00"/>
    <d v="2017-05-27T05:00:00"/>
    <b v="0"/>
    <b v="0"/>
    <s v="theater/plays"/>
    <s v="theater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d v="2014-02-14T06:00:00"/>
    <d v="2014-02-16T06:00:00"/>
    <b v="0"/>
    <b v="0"/>
    <s v="music/rock"/>
    <s v="music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d v="2010-08-12T05:00:00"/>
    <d v="2010-09-05T05:00:00"/>
    <b v="0"/>
    <b v="0"/>
    <s v="technology/web"/>
    <s v="technology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d v="2011-05-10T05:00:00"/>
    <d v="2011-05-19T05:00: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d v="2010-11-25T06:00:00"/>
    <d v="2010-12-08T06:00:00"/>
    <b v="0"/>
    <b v="0"/>
    <s v="theater/plays"/>
    <s v="theater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d v="2015-06-21T05:00:00"/>
    <d v="2015-07-03T05:00:00"/>
    <b v="0"/>
    <b v="1"/>
    <s v="theater/plays"/>
    <s v="theater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d v="2018-06-16T05:00:00"/>
    <d v="2018-07-09T05:00:00"/>
    <b v="0"/>
    <b v="1"/>
    <s v="theater/plays"/>
    <s v="theater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d v="2019-08-28T05:00:00"/>
    <d v="2019-09-01T05:00:00"/>
    <b v="0"/>
    <b v="1"/>
    <s v="theater/plays"/>
    <s v="theater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s v="music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s v="games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s v="film &amp; video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s v="theater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d v="2018-01-10T06:00:00"/>
    <d v="2018-01-17T06:00:00"/>
    <b v="0"/>
    <b v="0"/>
    <s v="music/rock"/>
    <s v="music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s v="music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d v="2010-12-15T06:00:00"/>
    <d v="2010-12-16T06:00:00"/>
    <b v="0"/>
    <b v="1"/>
    <s v="music/rock"/>
    <s v="music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d v="2019-11-11T06:00:00"/>
    <d v="2019-11-12T06:00:00"/>
    <b v="0"/>
    <b v="0"/>
    <s v="theater/plays"/>
    <s v="theater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d v="2011-10-05T05:00:00"/>
    <d v="2011-11-04T05:00:00"/>
    <b v="0"/>
    <b v="0"/>
    <s v="theater/plays"/>
    <s v="theater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d v="2017-08-02T05:00:00"/>
    <d v="2017-08-16T05:00:00"/>
    <b v="0"/>
    <b v="0"/>
    <s v="theater/plays"/>
    <s v="theater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s v="music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d v="2013-07-20T05:00:00"/>
    <d v="2013-08-01T05:00:00"/>
    <b v="0"/>
    <b v="0"/>
    <s v="theater/plays"/>
    <s v="theater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d v="2013-11-19T06:00:00"/>
    <d v="2014-01-11T06:00:00"/>
    <b v="0"/>
    <b v="0"/>
    <s v="theater/plays"/>
    <s v="theater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s v="games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s v="film &amp; video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d v="2017-08-24T05:00:00"/>
    <d v="2017-10-18T05:00:00"/>
    <b v="0"/>
    <b v="1"/>
    <s v="music/indie rock"/>
    <s v="music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d v="2015-02-11T06:00:00"/>
    <d v="2015-03-07T06:00:00"/>
    <b v="0"/>
    <b v="0"/>
    <s v="technology/web"/>
    <s v="technology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s v="food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s v="theater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d v="2015-05-20T05:00:00"/>
    <d v="2015-06-07T05:00:00"/>
    <b v="0"/>
    <b v="1"/>
    <s v="music/jazz"/>
    <s v="music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d v="2015-08-24T05:00:00"/>
    <d v="2015-09-07T05:00:00"/>
    <b v="0"/>
    <b v="0"/>
    <s v="music/rock"/>
    <s v="music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d v="2015-11-07T06:00:00"/>
    <d v="2015-11-15T06:00:00"/>
    <b v="0"/>
    <b v="0"/>
    <s v="theater/plays"/>
    <s v="theater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d v="2019-07-05T05:00:00"/>
    <d v="2019-07-06T05:00:00"/>
    <b v="0"/>
    <b v="0"/>
    <s v="theater/plays"/>
    <s v="theater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s v="technology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d v="2012-01-14T06:00:00"/>
    <d v="2012-01-23T06:00:00"/>
    <b v="0"/>
    <b v="0"/>
    <s v="theater/plays"/>
    <s v="theater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s v="games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s v="theater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s v="theater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d v="2011-01-27T06:00:00"/>
    <d v="2011-03-06T06:00:00"/>
    <b v="0"/>
    <b v="0"/>
    <s v="music/rock"/>
    <s v="music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d v="2011-12-27T06:00:00"/>
    <d v="2011-12-28T06:00:00"/>
    <b v="0"/>
    <b v="0"/>
    <s v="music/rock"/>
    <s v="music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d v="2018-03-05T06:00:00"/>
    <d v="2018-04-04T05:00:00"/>
    <b v="0"/>
    <b v="0"/>
    <s v="music/indie rock"/>
    <s v="music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d v="2016-12-29T06:00:00"/>
    <d v="2017-01-25T06:00:00"/>
    <b v="0"/>
    <b v="0"/>
    <s v="theater/plays"/>
    <s v="theater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d v="2011-01-03T06:00:00"/>
    <d v="2011-01-04T06:00:00"/>
    <b v="0"/>
    <b v="1"/>
    <s v="theater/plays"/>
    <s v="theater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d v="2014-10-18T05:00:00"/>
    <d v="2014-11-11T06:00:00"/>
    <b v="0"/>
    <b v="1"/>
    <s v="theater/plays"/>
    <s v="theater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d v="2019-04-15T05:00:00"/>
    <d v="2019-04-21T05:00:00"/>
    <b v="0"/>
    <b v="0"/>
    <s v="theater/plays"/>
    <s v="theater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d v="2015-02-08T06:00:00"/>
    <d v="2015-03-31T05:00:00"/>
    <b v="0"/>
    <b v="0"/>
    <s v="theater/plays"/>
    <s v="theater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d v="2017-08-17T05:00:00"/>
    <d v="2017-08-25T05:00:00"/>
    <b v="0"/>
    <b v="0"/>
    <s v="theater/plays"/>
    <s v="theater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d v="2015-10-16T05:00:00"/>
    <d v="2015-12-12T06:00:00"/>
    <b v="0"/>
    <b v="0"/>
    <s v="music/indie rock"/>
    <s v="music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d v="2014-07-06T05:00:00"/>
    <d v="2014-07-12T05:00:00"/>
    <b v="0"/>
    <b v="0"/>
    <s v="music/rock"/>
    <s v="music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d v="2019-10-22T05:00:00"/>
    <d v="2019-11-05T06:00:00"/>
    <b v="0"/>
    <b v="0"/>
    <s v="theater/plays"/>
    <s v="theater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d v="2011-10-27T05:00:00"/>
    <d v="2011-11-10T06:00:00"/>
    <b v="0"/>
    <b v="0"/>
    <s v="theater/plays"/>
    <s v="theater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d v="2013-06-23T05:00:00"/>
    <d v="2013-06-28T05:00:00"/>
    <b v="0"/>
    <b v="0"/>
    <s v="theater/plays"/>
    <s v="theater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d v="2015-06-08T05:00:00"/>
    <d v="2015-07-24T05:00:00"/>
    <b v="0"/>
    <b v="0"/>
    <s v="theater/plays"/>
    <s v="theater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d v="2019-02-13T06:00:00"/>
    <d v="2019-02-19T06:00:00"/>
    <b v="0"/>
    <b v="1"/>
    <s v="food/food trucks"/>
    <s v="food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d v="2010-06-26T05:00:00"/>
    <d v="2010-07-08T05:00:00"/>
    <b v="0"/>
    <b v="0"/>
    <s v="theater/plays"/>
    <s v="theater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s v="technology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s v="music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s v="theater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d v="2013-09-13T05:00:00"/>
    <d v="2013-09-28T05:00: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d v="2017-07-17T05:00:00"/>
    <d v="2017-07-18T05:00:00"/>
    <b v="0"/>
    <b v="0"/>
    <s v="music/jazz"/>
    <s v="music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d v="2011-12-08T06:00:00"/>
    <d v="2011-12-09T06:00:00"/>
    <b v="1"/>
    <b v="0"/>
    <s v="theater/plays"/>
    <s v="theater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s v="film &amp; video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s v="music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d v="2011-02-02T06:00:00"/>
    <d v="2011-02-09T06:00:00"/>
    <b v="0"/>
    <b v="0"/>
    <s v="music/indie rock"/>
    <s v="music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d v="2013-08-16T05:00:00"/>
    <d v="2013-09-07T05:00:00"/>
    <b v="0"/>
    <b v="1"/>
    <s v="photography/photography books"/>
    <s v="photography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s v="theater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s v="film &amp; video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d v="2010-05-12T05:00:00"/>
    <d v="2010-06-17T05:00:00"/>
    <b v="0"/>
    <b v="1"/>
    <s v="theater/plays"/>
    <s v="theater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d v="2017-11-14T06:00:00"/>
    <d v="2017-11-17T06:00:00"/>
    <b v="0"/>
    <b v="0"/>
    <s v="theater/plays"/>
    <s v="theater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d v="2018-06-04T05:00:00"/>
    <d v="2018-07-24T05:00:00"/>
    <b v="0"/>
    <b v="0"/>
    <s v="theater/plays"/>
    <s v="theater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d v="2019-10-13T05:00:00"/>
    <d v="2019-10-20T05:00:00"/>
    <b v="0"/>
    <b v="0"/>
    <s v="theater/plays"/>
    <s v="theater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d v="2017-04-18T05:00:00"/>
    <d v="2017-04-22T05:00:00"/>
    <b v="0"/>
    <b v="0"/>
    <s v="music/rock"/>
    <s v="music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s v="games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s v="theater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s v="publishing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s v="food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s v="theater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s v="theater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d v="2011-12-22T06:00:00"/>
    <d v="2011-12-28T06:00:00"/>
    <b v="0"/>
    <b v="0"/>
    <s v="technology/web"/>
    <s v="technology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d v="2017-06-25T05:00:00"/>
    <d v="2017-07-09T05:00:00"/>
    <b v="0"/>
    <b v="0"/>
    <s v="theater/plays"/>
    <s v="theater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d v="2010-04-17T05:00:00"/>
    <d v="2010-05-07T05:00:00"/>
    <b v="0"/>
    <b v="1"/>
    <s v="theater/plays"/>
    <s v="theater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d v="2011-09-22T05:00:00"/>
    <d v="2011-09-24T05:00:00"/>
    <b v="0"/>
    <b v="1"/>
    <s v="food/food trucks"/>
    <s v="food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d v="2018-04-18T05:00:00"/>
    <d v="2018-04-24T05:00:00"/>
    <b v="0"/>
    <b v="0"/>
    <s v="music/indie rock"/>
    <s v="music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d v="2013-02-27T06:00:00"/>
    <d v="2013-03-06T06:00:00"/>
    <b v="0"/>
    <b v="0"/>
    <s v="theater/plays"/>
    <s v="theater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s v="theater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d v="2019-09-29T05:00:00"/>
    <d v="2019-11-02T05:00:00"/>
    <b v="0"/>
    <b v="0"/>
    <s v="theater/plays"/>
    <s v="theater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d v="2018-06-22T05:00:00"/>
    <d v="2018-07-09T05:00:00"/>
    <b v="1"/>
    <b v="0"/>
    <s v="theater/plays"/>
    <s v="theater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d v="2014-05-02T05:00:00"/>
    <d v="2014-05-22T05:00:00"/>
    <b v="0"/>
    <b v="0"/>
    <s v="theater/plays"/>
    <s v="theater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s v="film &amp; video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d v="2016-12-01T06:00:00"/>
    <d v="2016-12-15T06:00:00"/>
    <b v="1"/>
    <b v="0"/>
    <s v="theater/plays"/>
    <s v="theater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d v="2014-12-15T06:00:00"/>
    <d v="2014-12-27T06:00:00"/>
    <b v="0"/>
    <b v="1"/>
    <s v="theater/plays"/>
    <s v="theater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s v="music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d v="2013-03-04T06:00:00"/>
    <d v="2013-04-03T05:00:00"/>
    <b v="0"/>
    <b v="0"/>
    <s v="theater/plays"/>
    <s v="theater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s v="film &amp; video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d v="2012-04-26T05:00:00"/>
    <d v="2012-05-24T05:00: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d v="2017-09-02T05:00:00"/>
    <d v="2017-09-18T05:00:00"/>
    <b v="0"/>
    <b v="0"/>
    <s v="theater/plays"/>
    <s v="theater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d v="2010-09-30T05:00:00"/>
    <d v="2010-10-19T05:00:00"/>
    <b v="0"/>
    <b v="0"/>
    <s v="theater/plays"/>
    <s v="theater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s v="music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d v="2010-12-03T06:00:00"/>
    <d v="2010-12-24T06:00:00"/>
    <b v="0"/>
    <b v="1"/>
    <s v="theater/plays"/>
    <s v="theater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d v="2017-12-19T06:00:00"/>
    <d v="2018-01-04T06:00: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s v="games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s v="games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d v="2018-10-21T05:00:00"/>
    <d v="2018-11-13T06:00:00"/>
    <b v="0"/>
    <b v="0"/>
    <s v="film &amp; video/animation"/>
    <s v="film &amp; video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s v="music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s v="theater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s v="music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d v="2016-10-14T05:00:00"/>
    <d v="2016-10-16T05:00:00"/>
    <b v="0"/>
    <b v="0"/>
    <s v="theater/plays"/>
    <s v="theater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d v="2010-03-28T05:00:00"/>
    <d v="2010-05-11T05:00:00"/>
    <b v="0"/>
    <b v="0"/>
    <s v="theater/plays"/>
    <s v="theater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d v="2010-08-09T05:00:00"/>
    <d v="2010-08-12T05:00:00"/>
    <b v="0"/>
    <b v="0"/>
    <s v="theater/plays"/>
    <s v="theater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s v="film &amp; video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s v="games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d v="2018-02-11T06:00:00"/>
    <d v="2018-02-25T06:00:00"/>
    <b v="0"/>
    <b v="0"/>
    <s v="theater/plays"/>
    <s v="theater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s v="publishing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s v="technology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d v="2015-11-23T06:00:00"/>
    <d v="2015-11-30T06:00:00"/>
    <b v="0"/>
    <b v="1"/>
    <s v="technology/web"/>
    <s v="technology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d v="2019-04-14T05:00:00"/>
    <d v="2019-04-30T05:00:00"/>
    <b v="0"/>
    <b v="0"/>
    <s v="theater/plays"/>
    <s v="theater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s v="film &amp; video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s v="technology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s v="food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d v="2019-03-11T05:00:00"/>
    <d v="2019-05-04T05:00:00"/>
    <b v="0"/>
    <b v="0"/>
    <s v="music/rock"/>
    <s v="music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s v="music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s v="publishing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s v="technology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d v="2017-07-29T05:00:00"/>
    <d v="2017-07-31T05:00:00"/>
    <b v="0"/>
    <b v="0"/>
    <s v="food/food trucks"/>
    <s v="food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d v="2014-10-01T05:00:00"/>
    <d v="2014-11-12T06:00:00"/>
    <b v="0"/>
    <b v="1"/>
    <s v="theater/plays"/>
    <s v="theater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s v="publishing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d v="2019-12-12T06:00:00"/>
    <d v="2019-12-19T06:00:00"/>
    <b v="0"/>
    <b v="0"/>
    <s v="theater/plays"/>
    <s v="theater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d v="2014-08-04T05:00:00"/>
    <d v="2014-09-22T05:00:00"/>
    <b v="0"/>
    <b v="1"/>
    <s v="food/food trucks"/>
    <s v="food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d v="2019-06-10T05:00:00"/>
    <d v="2019-07-21T05:00:00"/>
    <b v="0"/>
    <b v="0"/>
    <s v="theater/plays"/>
    <s v="theater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s v="publishing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d v="2017-04-20T05:00:00"/>
    <d v="2017-05-23T05:00:00"/>
    <b v="0"/>
    <b v="0"/>
    <s v="theater/plays"/>
    <s v="theater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d v="2016-02-03T06:00:00"/>
    <d v="2016-02-20T06:00:00"/>
    <b v="0"/>
    <b v="0"/>
    <s v="theater/plays"/>
    <s v="theater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s v="technology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s v="journalism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s v="food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s v="film &amp; video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d v="2014-06-10T05:00:00"/>
    <d v="2014-06-14T05:00:00"/>
    <b v="0"/>
    <b v="0"/>
    <s v="theater/plays"/>
    <s v="theater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s v="film &amp; video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s v="technology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d v="2015-01-01T06:00:00"/>
    <d v="2015-01-03T06:00:00"/>
    <b v="0"/>
    <b v="0"/>
    <s v="technology/web"/>
    <s v="technology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s v="theater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s v="games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s v="film &amp; video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d v="2015-05-18T05:00:00"/>
    <d v="2015-05-19T05:00:00"/>
    <b v="0"/>
    <b v="0"/>
    <s v="music/rock"/>
    <s v="music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d v="2017-11-23T06:00:00"/>
    <d v="2017-12-10T06:00:00"/>
    <b v="0"/>
    <b v="1"/>
    <s v="theater/plays"/>
    <s v="theater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d v="2013-04-09T05:00:00"/>
    <d v="2013-05-28T05:00:00"/>
    <b v="0"/>
    <b v="1"/>
    <s v="technology/web"/>
    <s v="technology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s v="theater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d v="2012-05-05T05:00:00"/>
    <d v="2012-05-15T05:00:00"/>
    <b v="0"/>
    <b v="0"/>
    <s v="theater/plays"/>
    <s v="theater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s v="film &amp; video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d v="2019-07-25T05:00:00"/>
    <d v="2019-08-04T05:00:00"/>
    <b v="0"/>
    <b v="0"/>
    <s v="theater/plays"/>
    <s v="theater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s v="games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d v="2013-12-06T06:00:00"/>
    <d v="2013-12-11T06:00:00"/>
    <b v="0"/>
    <b v="1"/>
    <s v="music/rock"/>
    <s v="music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d v="2011-12-23T06:00:00"/>
    <d v="2011-12-25T06:00:00"/>
    <b v="0"/>
    <b v="1"/>
    <s v="theater/plays"/>
    <s v="theater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s v="publishing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d v="2018-02-23T06:00:00"/>
    <d v="2018-02-25T06:00: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s v="music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d v="2019-04-19T05:00:00"/>
    <d v="2019-04-22T05:00:00"/>
    <b v="0"/>
    <b v="0"/>
    <s v="theater/plays"/>
    <s v="theater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s v="film &amp; video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d v="2010-04-26T05:00:00"/>
    <d v="2010-05-09T05:00:00"/>
    <b v="0"/>
    <b v="0"/>
    <s v="theater/plays"/>
    <s v="theater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d v="2015-12-26T06:00:00"/>
    <d v="2016-02-01T06:00:00"/>
    <b v="0"/>
    <b v="1"/>
    <s v="theater/plays"/>
    <s v="theater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d v="2016-02-05T06:00:00"/>
    <d v="2016-03-12T06:00: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d v="2013-11-23T06:00:00"/>
    <d v="2014-01-07T06:00:00"/>
    <b v="0"/>
    <b v="0"/>
    <s v="music/indie rock"/>
    <s v="music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d v="2014-05-10T05:00:00"/>
    <d v="2014-06-07T05:00:00"/>
    <b v="0"/>
    <b v="0"/>
    <s v="games/video games"/>
    <s v="games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s v="publishing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s v="games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d v="2018-01-25T06:00:00"/>
    <d v="2018-01-26T06:00:00"/>
    <b v="0"/>
    <b v="0"/>
    <s v="theater/plays"/>
    <s v="theater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s v="music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s v="film &amp; video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d v="2018-06-08T05:00:00"/>
    <d v="2018-06-10T05:00:00"/>
    <b v="0"/>
    <b v="1"/>
    <s v="theater/plays"/>
    <s v="theater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s v="publishing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s v="games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d v="2019-07-01T05:00:00"/>
    <d v="2019-07-07T05:00:00"/>
    <b v="0"/>
    <b v="1"/>
    <s v="food/food trucks"/>
    <s v="food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d v="2016-01-22T06:00:00"/>
    <d v="2016-02-21T06:00:00"/>
    <b v="0"/>
    <b v="0"/>
    <s v="music/indie rock"/>
    <s v="music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s v="games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d v="2016-01-08T06:00:00"/>
    <d v="2016-01-21T06:00:00"/>
    <b v="0"/>
    <b v="0"/>
    <s v="music/rock"/>
    <s v="music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d v="2019-12-25T06:00:00"/>
    <d v="2020-01-14T06:00:00"/>
    <b v="0"/>
    <b v="0"/>
    <s v="theater/plays"/>
    <s v="theater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d v="2018-09-17T05:00:00"/>
    <d v="2018-09-20T05:00:00"/>
    <b v="0"/>
    <b v="1"/>
    <s v="theater/plays"/>
    <s v="theater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d v="2015-01-25T06:00:00"/>
    <d v="2015-02-06T06:00:00"/>
    <b v="0"/>
    <b v="0"/>
    <s v="film &amp; video/drama"/>
    <s v="film &amp; video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d v="2016-04-01T05:00:00"/>
    <d v="2016-04-14T05:00:00"/>
    <b v="0"/>
    <b v="0"/>
    <s v="theater/plays"/>
    <s v="theater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s v="technology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d v="2012-02-29T06:00:00"/>
    <d v="2012-03-21T05:00:00"/>
    <b v="0"/>
    <b v="0"/>
    <s v="music/indie rock"/>
    <s v="music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d v="2014-12-20T06:00:00"/>
    <d v="2015-01-29T06:00:00"/>
    <b v="0"/>
    <b v="1"/>
    <s v="technology/web"/>
    <s v="technology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d v="2016-11-26T06:00:00"/>
    <d v="2016-11-28T06:00:00"/>
    <b v="0"/>
    <b v="0"/>
    <s v="theater/plays"/>
    <s v="theater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d v="2011-01-02T06:00:00"/>
    <d v="2011-01-03T06:00:00"/>
    <b v="0"/>
    <b v="0"/>
    <s v="music/rock"/>
    <s v="music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s v="music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s v="music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s v="publishing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d v="2016-02-24T06:00:00"/>
    <d v="2016-04-07T05:00:00"/>
    <b v="0"/>
    <b v="0"/>
    <s v="theater/plays"/>
    <s v="theater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s v="theater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s v="film &amp; video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d v="2011-10-17T05:00:00"/>
    <d v="2011-10-19T05:00:00"/>
    <b v="0"/>
    <b v="0"/>
    <s v="theater/plays"/>
    <s v="theater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s v="music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d v="2015-03-15T05:00:00"/>
    <d v="2015-03-23T05:00:00"/>
    <b v="0"/>
    <b v="0"/>
    <s v="theater/plays"/>
    <s v="theater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s v="theater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s v="music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d v="2014-07-10T05:00:00"/>
    <d v="2014-07-12T05:00:00"/>
    <b v="0"/>
    <b v="0"/>
    <s v="music/rock"/>
    <s v="music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d v="2010-07-15T05:00:00"/>
    <d v="2010-08-29T05:00:00"/>
    <b v="0"/>
    <b v="0"/>
    <s v="theater/plays"/>
    <s v="theater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d v="2014-12-20T06:00:00"/>
    <d v="2014-12-26T06:00:00"/>
    <b v="0"/>
    <b v="1"/>
    <s v="music/rock"/>
    <s v="music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s v="film &amp; video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d v="2015-09-28T05:00:00"/>
    <d v="2015-10-14T05:00:00"/>
    <b v="0"/>
    <b v="1"/>
    <s v="music/rock"/>
    <s v="music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d v="2014-05-02T05:00:00"/>
    <d v="2014-05-04T05:00:00"/>
    <b v="0"/>
    <b v="0"/>
    <s v="journalism/audio"/>
    <s v="journalism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d v="2019-12-07T06:00:00"/>
    <d v="2019-12-17T06:00:00"/>
    <b v="0"/>
    <b v="1"/>
    <s v="food/food trucks"/>
    <s v="food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d v="2014-05-20T05:00:00"/>
    <d v="2014-05-23T05:00:00"/>
    <b v="0"/>
    <b v="1"/>
    <s v="theater/plays"/>
    <s v="theater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d v="2017-11-01T05:00:00"/>
    <d v="2017-11-18T06:00:00"/>
    <b v="0"/>
    <b v="0"/>
    <s v="theater/plays"/>
    <s v="theater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d v="2011-03-11T06:00:00"/>
    <d v="2011-04-06T05:00:00"/>
    <b v="0"/>
    <b v="0"/>
    <s v="music/jazz"/>
    <s v="music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s v="music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d v="2014-02-26T06:00:00"/>
    <d v="2014-03-06T06:00:00"/>
    <b v="0"/>
    <b v="0"/>
    <s v="theater/plays"/>
    <s v="theater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s v="technology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d v="2015-06-10T05:00:00"/>
    <d v="2015-06-15T05:00:00"/>
    <b v="0"/>
    <b v="1"/>
    <s v="games/video games"/>
    <s v="games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s v="technology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s v="publishing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d v="2010-11-17T06:00:00"/>
    <d v="2010-12-06T06:00:00"/>
    <b v="0"/>
    <b v="0"/>
    <s v="music/rock"/>
    <s v="music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d v="2019-01-19T06:00:00"/>
    <d v="2019-03-12T05:00:00"/>
    <b v="0"/>
    <b v="1"/>
    <s v="food/food trucks"/>
    <s v="food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d v="2010-03-25T05:00:00"/>
    <d v="2010-04-25T05:00:00"/>
    <b v="0"/>
    <b v="0"/>
    <s v="theater/plays"/>
    <s v="theater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s v="games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s v="theater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d v="2016-06-27T05:00:00"/>
    <d v="2016-06-30T05:00:00"/>
    <b v="0"/>
    <b v="1"/>
    <s v="theater/plays"/>
    <s v="theater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d v="2010-03-16T05:00:00"/>
    <d v="2010-04-06T05:00:00"/>
    <b v="0"/>
    <b v="1"/>
    <s v="theater/plays"/>
    <s v="theater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d v="2019-11-17T06:00:00"/>
    <d v="2019-12-05T06:00:00"/>
    <b v="0"/>
    <b v="0"/>
    <s v="theater/plays"/>
    <s v="theater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d v="2010-06-15T05:00:00"/>
    <d v="2010-07-14T05:00:00"/>
    <b v="0"/>
    <b v="0"/>
    <s v="music/rock"/>
    <s v="music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s v="film &amp; video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d v="2013-07-30T05:00:00"/>
    <d v="2013-08-11T05:00:00"/>
    <b v="0"/>
    <b v="0"/>
    <s v="food/food trucks"/>
    <s v="food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s v="technology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d v="2015-06-05T05:00:00"/>
    <d v="2015-06-16T05:00:00"/>
    <b v="0"/>
    <b v="0"/>
    <s v="theater/plays"/>
    <s v="theater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d v="2019-04-18T05:00:00"/>
    <d v="2019-05-15T05:00:00"/>
    <b v="0"/>
    <b v="0"/>
    <s v="theater/plays"/>
    <s v="theater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s v="theater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s v="publishing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d v="2016-03-07T06:00:00"/>
    <d v="2016-03-18T05:00:00"/>
    <b v="0"/>
    <b v="0"/>
    <s v="music/rock"/>
    <s v="music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s v="food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d v="2019-03-06T06:00:00"/>
    <d v="2019-03-10T06:00:00"/>
    <b v="0"/>
    <b v="1"/>
    <s v="music/jazz"/>
    <s v="music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d v="2012-12-16T06:00:00"/>
    <d v="2012-12-30T06:00:00"/>
    <b v="0"/>
    <b v="0"/>
    <s v="theater/plays"/>
    <s v="theater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d v="2013-07-25T05:00:00"/>
    <d v="2013-08-06T05:00:00"/>
    <b v="0"/>
    <b v="0"/>
    <s v="theater/plays"/>
    <s v="theater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d v="2017-08-26T05:00:00"/>
    <d v="2017-09-04T05:00:00"/>
    <b v="0"/>
    <b v="0"/>
    <s v="theater/plays"/>
    <s v="theater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d v="2017-01-11T06:00:00"/>
    <d v="2017-01-29T06:00:00"/>
    <b v="0"/>
    <b v="0"/>
    <s v="theater/plays"/>
    <s v="theater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d v="2016-04-29T05:00:00"/>
    <d v="2016-05-09T05:00:00"/>
    <b v="0"/>
    <b v="0"/>
    <s v="theater/plays"/>
    <s v="theater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d v="2013-09-20T05:00:00"/>
    <d v="2013-09-21T05:00:00"/>
    <b v="0"/>
    <b v="1"/>
    <s v="music/indie rock"/>
    <s v="music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d v="2014-06-04T05:00:00"/>
    <d v="2014-06-14T05:00:00"/>
    <b v="0"/>
    <b v="0"/>
    <s v="theater/plays"/>
    <s v="theater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s v="publishing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d v="2011-05-06T05:00:00"/>
    <d v="2011-05-07T05:00:00"/>
    <b v="1"/>
    <b v="1"/>
    <s v="theater/plays"/>
    <s v="theater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d v="2016-09-13T05:00:00"/>
    <d v="2016-09-18T05:00:00"/>
    <b v="0"/>
    <b v="0"/>
    <s v="theater/plays"/>
    <s v="theater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d v="2018-04-15T05:00:00"/>
    <d v="2018-05-11T05:00:00"/>
    <b v="0"/>
    <b v="0"/>
    <s v="music/indie rock"/>
    <s v="music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d v="2015-07-16T05:00:00"/>
    <d v="2015-07-21T05:00:00"/>
    <b v="0"/>
    <b v="0"/>
    <s v="theater/plays"/>
    <s v="theater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d v="2020-01-27T06:00:00"/>
    <d v="2020-02-10T06:00:00"/>
    <b v="0"/>
    <b v="0"/>
    <s v="theater/plays"/>
    <s v="theater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d v="2010-09-28T05:00:00"/>
    <d v="2010-10-07T05:00:00"/>
    <b v="0"/>
    <b v="1"/>
    <s v="theater/plays"/>
    <s v="theater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d v="2010-06-16T05:00:00"/>
    <d v="2010-07-10T05:00:00"/>
    <b v="1"/>
    <b v="0"/>
    <s v="food/food trucks"/>
    <s v="food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s v="music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d v="2016-07-06T05:00:00"/>
    <d v="2016-07-08T05:00:00"/>
    <b v="0"/>
    <b v="1"/>
    <s v="theater/plays"/>
    <s v="theater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d v="2019-05-01T05:00:00"/>
    <d v="2019-05-12T05:00:00"/>
    <b v="0"/>
    <b v="1"/>
    <s v="theater/plays"/>
    <s v="theater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d v="2019-03-26T05:00:00"/>
    <d v="2019-03-30T05:00:00"/>
    <b v="0"/>
    <b v="0"/>
    <s v="theater/plays"/>
    <s v="theater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d v="2014-11-02T05:00:00"/>
    <d v="2014-11-20T06:00:00"/>
    <b v="0"/>
    <b v="0"/>
    <s v="theater/plays"/>
    <s v="theater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s v="film &amp; video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s v="film &amp; video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s v="theater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s v="theater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d v="2016-01-18T06:00:00"/>
    <d v="2016-01-21T06:00:00"/>
    <b v="0"/>
    <b v="0"/>
    <s v="theater/plays"/>
    <s v="theater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s v="theater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s v="technology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d v="2017-03-01T06:00:00"/>
    <d v="2017-03-19T05:00:00"/>
    <b v="0"/>
    <b v="0"/>
    <s v="theater/plays"/>
    <s v="theater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d v="2018-12-18T06:00:00"/>
    <d v="2019-01-03T06:00:00"/>
    <b v="0"/>
    <b v="0"/>
    <s v="theater/plays"/>
    <s v="theater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d v="2018-09-26T05:00:00"/>
    <d v="2018-10-17T05:00:00"/>
    <b v="0"/>
    <b v="1"/>
    <s v="music/rock"/>
    <s v="music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s v="games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d v="2018-04-09T05:00:00"/>
    <d v="2018-05-03T05:00:00"/>
    <b v="0"/>
    <b v="0"/>
    <s v="publishing/translations"/>
    <s v="publishing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d v="2017-07-06T05:00:00"/>
    <d v="2017-07-24T05:00:00"/>
    <b v="1"/>
    <b v="0"/>
    <s v="food/food trucks"/>
    <s v="food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d v="2010-10-20T05:00:00"/>
    <d v="2010-10-31T05:00:00"/>
    <b v="1"/>
    <b v="1"/>
    <s v="theater/plays"/>
    <s v="theater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d v="2014-07-08T05:00:00"/>
    <d v="2014-08-04T05:00:00"/>
    <b v="0"/>
    <b v="0"/>
    <s v="music/jazz"/>
    <s v="music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s v="film &amp; video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d v="2016-08-05T05:00:00"/>
    <d v="2016-09-17T05:00:00"/>
    <b v="0"/>
    <b v="0"/>
    <s v="technology/web"/>
    <s v="technology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d v="2016-04-08T05:00:00"/>
    <d v="2016-04-10T05:00:00"/>
    <b v="0"/>
    <b v="0"/>
    <s v="technology/web"/>
    <s v="technology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d v="2015-08-24T05:00:00"/>
    <d v="2015-08-29T05:00:00"/>
    <b v="0"/>
    <b v="0"/>
    <s v="music/metal"/>
    <s v="music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d v="2017-12-28T06:00:00"/>
    <d v="2018-01-02T06:00:00"/>
    <b v="0"/>
    <b v="0"/>
    <s v="food/food trucks"/>
    <s v="food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d v="2015-08-30T05:00:00"/>
    <d v="2015-09-22T05:00:00"/>
    <b v="0"/>
    <b v="0"/>
    <s v="music/rock"/>
    <s v="music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s v="theater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s v="music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s v="theater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d v="2010-10-07T05:00:00"/>
    <d v="2010-10-30T05:00:00"/>
    <b v="0"/>
    <b v="0"/>
    <s v="theater/plays"/>
    <s v="theater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d v="2012-02-20T06:00:00"/>
    <d v="2012-03-01T06:00:00"/>
    <b v="0"/>
    <b v="0"/>
    <s v="music/jazz"/>
    <s v="music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d v="2013-08-30T05:00:00"/>
    <d v="2013-09-05T05:00:00"/>
    <b v="0"/>
    <b v="1"/>
    <s v="theater/plays"/>
    <s v="theater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d v="2014-09-10T05:00:00"/>
    <d v="2014-09-19T05:00:00"/>
    <b v="0"/>
    <b v="0"/>
    <s v="journalism/audio"/>
    <s v="journalism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d v="2012-08-01T05:00:00"/>
    <d v="2012-08-13T05:00:00"/>
    <b v="0"/>
    <b v="0"/>
    <s v="theater/plays"/>
    <s v="theater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d v="2017-06-26T05:00:00"/>
    <d v="2017-07-05T05:00:00"/>
    <b v="0"/>
    <b v="0"/>
    <s v="theater/plays"/>
    <s v="theater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s v="music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d v="2010-07-31T05:00:00"/>
    <d v="2010-08-04T05:00:00"/>
    <b v="0"/>
    <b v="1"/>
    <s v="theater/plays"/>
    <s v="theater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s v="theater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d v="2016-04-15T05:00:00"/>
    <d v="2016-05-06T05:00:00"/>
    <b v="0"/>
    <b v="0"/>
    <s v="music/indie rock"/>
    <s v="music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s v="journalism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s v="publishing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s v="film &amp; video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d v="2019-10-18T05:00:00"/>
    <d v="2019-10-23T05:00:00"/>
    <b v="0"/>
    <b v="1"/>
    <s v="food/food trucks"/>
    <s v="food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s v="games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d v="2011-12-21T06:00:00"/>
    <d v="2011-12-27T06:00:00"/>
    <b v="0"/>
    <b v="0"/>
    <s v="theater/plays"/>
    <s v="theater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d v="2013-12-11T06:00:00"/>
    <d v="2013-12-20T06:00:00"/>
    <b v="0"/>
    <b v="0"/>
    <s v="theater/plays"/>
    <s v="theater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s v="theater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s v="publishing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s v="theater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s v="technology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d v="2017-03-12T06:00:00"/>
    <d v="2017-03-15T05:00:00"/>
    <b v="0"/>
    <b v="0"/>
    <s v="theater/plays"/>
    <s v="theater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s v="film &amp; video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s v="technology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d v="2019-07-09T05:00:00"/>
    <d v="2019-07-27T05:00:00"/>
    <b v="0"/>
    <b v="0"/>
    <s v="music/rock"/>
    <s v="music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d v="2017-10-17T05:00:00"/>
    <d v="2017-11-03T05:00:00"/>
    <b v="0"/>
    <b v="0"/>
    <s v="theater/plays"/>
    <s v="theater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d v="2017-11-27T06:00:00"/>
    <d v="2018-01-03T06:00:00"/>
    <b v="0"/>
    <b v="0"/>
    <s v="theater/plays"/>
    <s v="theater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d v="2015-11-14T06:00:00"/>
    <d v="2015-11-30T06:00:00"/>
    <b v="1"/>
    <b v="0"/>
    <s v="music/rock"/>
    <s v="music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d v="2015-04-20T05:00:00"/>
    <d v="2015-04-21T05:00:00"/>
    <b v="0"/>
    <b v="1"/>
    <s v="theater/plays"/>
    <s v="theater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s v="music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s v="technology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d v="2010-01-25T06:00:00"/>
    <d v="2010-02-09T06:00:00"/>
    <b v="0"/>
    <b v="0"/>
    <s v="technology/wearables"/>
    <s v="technology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d v="2011-03-27T05:00:00"/>
    <d v="2011-04-03T05:00:00"/>
    <b v="1"/>
    <b v="0"/>
    <s v="theater/plays"/>
    <s v="theater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s v="technology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s v="film &amp; video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s v="publishing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d v="2019-01-06T06:00:00"/>
    <d v="2019-01-14T06:00:00"/>
    <b v="0"/>
    <b v="1"/>
    <s v="technology/web"/>
    <s v="technology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s v="film &amp; video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d v="2017-05-22T05:00:00"/>
    <d v="2017-06-01T05:00:00"/>
    <b v="0"/>
    <b v="0"/>
    <s v="theater/plays"/>
    <s v="theater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d v="2012-04-19T05:00:00"/>
    <d v="2012-04-26T05:00:00"/>
    <b v="0"/>
    <b v="0"/>
    <s v="theater/plays"/>
    <s v="theater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d v="2018-07-14T05:00:00"/>
    <d v="2018-07-21T05:00:00"/>
    <b v="0"/>
    <b v="1"/>
    <s v="theater/plays"/>
    <s v="theater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d v="2016-01-24T06:00:00"/>
    <d v="2016-01-26T06:00:00"/>
    <b v="1"/>
    <b v="1"/>
    <s v="theater/plays"/>
    <s v="theater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d v="2016-07-08T05:00:00"/>
    <d v="2016-08-18T05:00:00"/>
    <b v="0"/>
    <b v="0"/>
    <s v="theater/plays"/>
    <s v="theater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d v="2014-08-19T05:00:00"/>
    <d v="2014-08-20T05:00:00"/>
    <b v="0"/>
    <b v="0"/>
    <s v="music/rock"/>
    <s v="music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s v="games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d v="2013-07-10T05:00:00"/>
    <d v="2013-08-07T05:00:00"/>
    <b v="0"/>
    <b v="1"/>
    <s v="theater/plays"/>
    <s v="theater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s v="technology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d v="2018-02-21T06:00:00"/>
    <d v="2018-03-07T06:00:00"/>
    <b v="0"/>
    <b v="1"/>
    <s v="theater/plays"/>
    <s v="theater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d v="2018-04-04T05:00:00"/>
    <d v="2018-04-10T05:00:00"/>
    <b v="0"/>
    <b v="0"/>
    <s v="music/rock"/>
    <s v="music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d v="2016-03-02T06:00:00"/>
    <d v="2016-03-23T05:00:00"/>
    <b v="0"/>
    <b v="0"/>
    <s v="theater/plays"/>
    <s v="theater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s v="theater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s v="games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d v="2010-10-25T05:00:00"/>
    <d v="2010-10-31T05:00:00"/>
    <b v="0"/>
    <b v="1"/>
    <s v="theater/plays"/>
    <s v="theater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d v="2019-01-20T06:00:00"/>
    <d v="2019-03-19T05:00:00"/>
    <b v="0"/>
    <b v="0"/>
    <s v="technology/web"/>
    <s v="technology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d v="2016-05-25T05:00:00"/>
    <d v="2016-06-05T05:00:00"/>
    <b v="0"/>
    <b v="0"/>
    <s v="theater/plays"/>
    <s v="theater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s v="film &amp; video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s v="technology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d v="2017-07-23T05:00:00"/>
    <d v="2017-07-24T05:00:00"/>
    <b v="0"/>
    <b v="0"/>
    <s v="technology/web"/>
    <s v="technology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d v="2017-03-22T05:00:00"/>
    <d v="2017-04-14T05:00:00"/>
    <b v="0"/>
    <b v="1"/>
    <s v="music/rock"/>
    <s v="music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d v="2014-07-24T05:00:00"/>
    <d v="2014-08-06T05:00:00"/>
    <b v="0"/>
    <b v="0"/>
    <s v="music/metal"/>
    <s v="music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d v="2017-01-28T06:00:00"/>
    <d v="2017-02-09T06:00:00"/>
    <b v="0"/>
    <b v="1"/>
    <s v="theater/plays"/>
    <s v="theater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d v="2014-11-16T06:00:00"/>
    <d v="2014-12-08T06:00:00"/>
    <b v="0"/>
    <b v="1"/>
    <s v="theater/plays"/>
    <s v="theater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s v="music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d v="2017-02-03T06:00:00"/>
    <d v="2017-02-06T06:00:00"/>
    <b v="0"/>
    <b v="0"/>
    <s v="theater/plays"/>
    <s v="theater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d v="2010-05-23T05:00:00"/>
    <d v="2010-05-24T05:00:00"/>
    <b v="0"/>
    <b v="0"/>
    <s v="theater/plays"/>
    <s v="theater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s v="music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s v="theater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d v="2018-08-10T05:00:00"/>
    <d v="2018-08-12T05:00:00"/>
    <b v="0"/>
    <b v="1"/>
    <s v="theater/plays"/>
    <s v="theater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d v="2010-05-30T05:00:00"/>
    <d v="2010-06-26T05:00:00"/>
    <b v="0"/>
    <b v="0"/>
    <s v="technology/wearables"/>
    <s v="technology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d v="2011-10-09T05:00:00"/>
    <d v="2011-10-14T05:00:00"/>
    <b v="0"/>
    <b v="0"/>
    <s v="technology/web"/>
    <s v="technology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d v="2010-09-02T05:00:00"/>
    <d v="2010-09-13T05:00:00"/>
    <b v="0"/>
    <b v="0"/>
    <s v="theater/plays"/>
    <s v="theater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s v="technology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d v="2010-07-01T05:00:00"/>
    <d v="2010-07-26T05:00:00"/>
    <b v="0"/>
    <b v="0"/>
    <s v="music/electric music"/>
    <s v="music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s v="publishing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d v="2010-08-05T05:00:00"/>
    <d v="2010-08-23T05:00:00"/>
    <b v="0"/>
    <b v="1"/>
    <s v="theater/plays"/>
    <s v="theater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d v="2012-10-28T05:00:00"/>
    <d v="2012-12-20T06:00:00"/>
    <b v="0"/>
    <b v="0"/>
    <s v="theater/plays"/>
    <s v="theater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s v="theater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d v="2015-01-20T06:00:00"/>
    <d v="2015-01-26T06:00:00"/>
    <b v="0"/>
    <b v="0"/>
    <s v="theater/plays"/>
    <s v="theater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s v="film &amp; video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d v="2014-10-24T05:00:00"/>
    <d v="2014-11-02T05:00:00"/>
    <b v="0"/>
    <b v="0"/>
    <s v="music/rock"/>
    <s v="music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s v="music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s v="games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d v="2017-07-22T05:00:00"/>
    <d v="2017-07-27T05:00:00"/>
    <b v="0"/>
    <b v="0"/>
    <s v="music/rock"/>
    <s v="music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d v="2012-11-28T06:00:00"/>
    <d v="2012-12-09T06:00:00"/>
    <b v="0"/>
    <b v="0"/>
    <s v="music/jazz"/>
    <s v="music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s v="theater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d v="2011-05-13T05:00:00"/>
    <d v="2011-05-21T05:00:00"/>
    <b v="0"/>
    <b v="0"/>
    <s v="music/rock"/>
    <s v="music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d v="2017-04-15T05:00:00"/>
    <d v="2017-05-10T05:00:00"/>
    <b v="1"/>
    <b v="1"/>
    <s v="music/indie rock"/>
    <s v="music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d v="2013-12-11T06:00:00"/>
    <d v="2013-12-26T06:00:00"/>
    <b v="0"/>
    <b v="0"/>
    <s v="theater/plays"/>
    <s v="theater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s v="games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s v="theater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d v="2019-01-26T06:00:00"/>
    <d v="2019-02-22T06:00:00"/>
    <b v="0"/>
    <b v="0"/>
    <s v="theater/plays"/>
    <s v="theater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s v="music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s v="theater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d v="2016-05-23T05:00:00"/>
    <d v="2016-07-03T05:00:00"/>
    <b v="0"/>
    <b v="0"/>
    <s v="technology/web"/>
    <s v="technology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d v="2014-11-06T06:00:00"/>
    <d v="2014-11-16T06:00:00"/>
    <b v="0"/>
    <b v="0"/>
    <s v="music/rock"/>
    <s v="music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d v="2019-07-04T05:00:00"/>
    <d v="2019-07-22T05:00:00"/>
    <b v="0"/>
    <b v="0"/>
    <s v="theater/plays"/>
    <s v="theater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d v="2011-09-23T05:00:00"/>
    <d v="2011-10-22T05:00:00"/>
    <b v="0"/>
    <b v="0"/>
    <s v="theater/plays"/>
    <s v="theater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s v="film &amp; video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d v="2015-08-14T05:00:00"/>
    <d v="2015-08-23T05:00:00"/>
    <b v="0"/>
    <b v="1"/>
    <s v="theater/plays"/>
    <s v="theater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s v="film &amp; video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d v="2010-10-31T05:00:00"/>
    <d v="2010-12-21T06:00:00"/>
    <b v="0"/>
    <b v="0"/>
    <s v="theater/plays"/>
    <s v="theater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s v="music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d v="2016-03-06T06:00:00"/>
    <d v="2016-03-17T05:00: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d v="2018-03-27T05:00:00"/>
    <d v="2018-04-03T05:00:00"/>
    <b v="0"/>
    <b v="1"/>
    <s v="music/jazz"/>
    <s v="music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d v="2011-05-21T05:00:00"/>
    <d v="2011-05-30T05:00:00"/>
    <b v="0"/>
    <b v="0"/>
    <s v="music/rock"/>
    <s v="music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d v="2014-05-27T05:00:00"/>
    <d v="2014-07-03T05:00:00"/>
    <b v="0"/>
    <b v="0"/>
    <s v="theater/plays"/>
    <s v="theater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d v="2010-02-14T06:00:00"/>
    <d v="2010-02-20T06:00:00"/>
    <b v="0"/>
    <b v="0"/>
    <s v="theater/plays"/>
    <s v="theater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d v="2016-12-11T06:00:00"/>
    <d v="2016-12-27T06:00:00"/>
    <b v="0"/>
    <b v="0"/>
    <s v="food/food trucks"/>
    <s v="food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d v="2013-06-26T05:00:00"/>
    <d v="2013-07-24T05:00:00"/>
    <b v="0"/>
    <b v="1"/>
    <s v="theater/plays"/>
    <s v="theater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s v="publishing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s v="music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s v="film &amp; video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s v="games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s v="technology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s v="theater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d v="2016-01-30T06:00:00"/>
    <d v="2016-02-03T06:00:00"/>
    <b v="0"/>
    <b v="0"/>
    <s v="theater/plays"/>
    <s v="theater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d v="2015-06-12T05:00:00"/>
    <d v="2015-06-16T05:00:00"/>
    <b v="0"/>
    <b v="0"/>
    <s v="music/rock"/>
    <s v="music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d v="2019-01-27T06:00:00"/>
    <d v="2019-03-02T06:00:00"/>
    <b v="0"/>
    <b v="0"/>
    <s v="theater/plays"/>
    <s v="theater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d v="2018-01-02T06:00:00"/>
    <d v="2018-01-22T06:00:00"/>
    <b v="0"/>
    <b v="0"/>
    <s v="music/rock"/>
    <s v="music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s v="film &amp; video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s v="film &amp; video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d v="2019-10-15T05:00:00"/>
    <d v="2019-11-28T06:00:00"/>
    <b v="0"/>
    <b v="1"/>
    <s v="theater/plays"/>
    <s v="theater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d v="2016-05-17T05:00:00"/>
    <d v="2016-06-03T05:00:00"/>
    <b v="0"/>
    <b v="0"/>
    <s v="food/food trucks"/>
    <s v="food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d v="2012-08-14T05:00:00"/>
    <d v="2012-08-15T05:00: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d v="2017-11-28T06:00:00"/>
    <d v="2017-12-08T06:00:00"/>
    <b v="0"/>
    <b v="1"/>
    <s v="theater/plays"/>
    <s v="theater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s v="games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s v="publishing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s v="games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d v="2016-05-27T05:00:00"/>
    <d v="2016-05-29T05:00:00"/>
    <b v="0"/>
    <b v="1"/>
    <s v="music/rock"/>
    <s v="music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d v="2017-11-29T06:00:00"/>
    <d v="2017-12-25T06:00:00"/>
    <b v="0"/>
    <b v="0"/>
    <s v="music/rock"/>
    <s v="music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d v="2014-02-10T06:00:00"/>
    <d v="2014-02-12T06:00:00"/>
    <b v="1"/>
    <b v="1"/>
    <s v="theater/plays"/>
    <s v="theater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s v="publishing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d v="2019-01-21T06:00:00"/>
    <d v="2019-02-03T06:00:00"/>
    <b v="0"/>
    <b v="1"/>
    <s v="theater/plays"/>
    <s v="theater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s v="games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d v="2018-07-29T05:00:00"/>
    <d v="2018-08-11T05:00:00"/>
    <b v="0"/>
    <b v="1"/>
    <s v="music/rock"/>
    <s v="music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s v="music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d v="2014-09-10T05:00:00"/>
    <d v="2014-10-05T05:00:00"/>
    <b v="1"/>
    <b v="1"/>
    <s v="music/rock"/>
    <s v="music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s v="publishing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d v="2010-12-13T06:00:00"/>
    <d v="2011-01-10T06:00: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d v="2018-08-28T05:00:00"/>
    <d v="2018-09-22T05:00:00"/>
    <b v="0"/>
    <b v="0"/>
    <s v="theater/plays"/>
    <s v="theater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d v="2015-06-09T05:00:00"/>
    <d v="2015-06-24T05:00: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d v="2018-01-03T06:00:00"/>
    <d v="2018-03-03T06:00:00"/>
    <b v="0"/>
    <b v="0"/>
    <s v="theater/plays"/>
    <s v="theater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d v="2013-06-23T05:00:00"/>
    <d v="2013-06-29T05:00:00"/>
    <b v="0"/>
    <b v="0"/>
    <s v="theater/plays"/>
    <s v="theater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d v="2015-02-28T06:00:00"/>
    <d v="2015-03-06T06:00:00"/>
    <b v="0"/>
    <b v="0"/>
    <s v="technology/web"/>
    <s v="technology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d v="2010-02-05T06:00:00"/>
    <d v="2010-02-16T06:00:00"/>
    <b v="0"/>
    <b v="0"/>
    <s v="music/indie rock"/>
    <s v="music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d v="2011-03-27T05:00:00"/>
    <d v="2011-05-20T05:00:00"/>
    <b v="0"/>
    <b v="0"/>
    <s v="music/jazz"/>
    <s v="music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d v="2018-09-27T05:00:00"/>
    <d v="2018-10-06T05:00:00"/>
    <b v="0"/>
    <b v="0"/>
    <s v="theater/plays"/>
    <s v="theater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s v="theater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d v="2016-02-19T06:00:00"/>
    <d v="2016-03-06T06:00:00"/>
    <b v="0"/>
    <b v="0"/>
    <s v="technology/web"/>
    <s v="technology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s v="technology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s v="film &amp; video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s v="technology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d v="2018-07-21T05:00:00"/>
    <d v="2018-08-26T05:00:00"/>
    <b v="1"/>
    <b v="1"/>
    <s v="technology/web"/>
    <s v="technology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d v="2018-01-07T06:00:00"/>
    <d v="2018-01-10T06:00:00"/>
    <b v="0"/>
    <b v="0"/>
    <s v="food/food trucks"/>
    <s v="food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s v="film &amp; video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s v="music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d v="2011-11-19T06:00:00"/>
    <d v="2011-12-04T06:00:00"/>
    <b v="1"/>
    <b v="0"/>
    <s v="music/rock"/>
    <s v="music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s v="music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d v="2011-07-16T05:00:00"/>
    <d v="2011-07-26T05:00:00"/>
    <b v="0"/>
    <b v="1"/>
    <s v="games/video games"/>
    <s v="games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s v="publishing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d v="2011-06-18T05:00:00"/>
    <d v="2011-07-19T05:00:00"/>
    <b v="0"/>
    <b v="0"/>
    <s v="theater/plays"/>
    <s v="theater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d v="2012-04-24T05:00:00"/>
    <d v="2012-05-11T05:00:00"/>
    <b v="0"/>
    <b v="0"/>
    <s v="food/food trucks"/>
    <s v="food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d v="2018-04-21T05:00:00"/>
    <d v="2018-04-28T05:00:00"/>
    <b v="1"/>
    <b v="0"/>
    <s v="food/food trucks"/>
    <s v="food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s v="theater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s v="technology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s v="theater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d v="2011-08-01T05:00:00"/>
    <d v="2011-08-05T05:00:00"/>
    <b v="0"/>
    <b v="0"/>
    <s v="theater/plays"/>
    <s v="theater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d v="2014-09-15T05:00:00"/>
    <d v="2014-09-24T05:00:00"/>
    <b v="0"/>
    <b v="0"/>
    <s v="theater/plays"/>
    <s v="theater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d v="2018-10-09T05:00:00"/>
    <d v="2018-10-15T05:00:00"/>
    <b v="0"/>
    <b v="0"/>
    <s v="food/food trucks"/>
    <s v="food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d v="2013-10-12T05:00:00"/>
    <d v="2013-10-23T05:00:00"/>
    <b v="0"/>
    <b v="0"/>
    <s v="theater/plays"/>
    <s v="theater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s v="film &amp; video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d v="2015-08-24T05:00:00"/>
    <d v="2015-09-18T05:00:00"/>
    <b v="0"/>
    <b v="0"/>
    <s v="theater/plays"/>
    <s v="theater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d v="2017-11-01T05:00:00"/>
    <d v="2017-11-19T06:00:00"/>
    <b v="0"/>
    <b v="1"/>
    <s v="theater/plays"/>
    <s v="theater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d v="2011-01-13T06:00:00"/>
    <d v="2011-01-14T06:00:00"/>
    <b v="0"/>
    <b v="0"/>
    <s v="music/rock"/>
    <s v="music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d v="2016-07-26T05:00:00"/>
    <d v="2016-07-27T05:00:00"/>
    <b v="0"/>
    <b v="0"/>
    <s v="food/food trucks"/>
    <s v="food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d v="2020-01-15T06:00:00"/>
    <d v="2020-02-08T06:00:00"/>
    <b v="0"/>
    <b v="0"/>
    <s v="music/metal"/>
    <s v="music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s v="music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d v="2015-07-09T05:00:00"/>
    <d v="2015-08-07T05:00:00"/>
    <b v="0"/>
    <b v="1"/>
    <s v="theater/plays"/>
    <s v="theater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d v="2015-01-21T06:00:00"/>
    <d v="2015-01-25T06:00:00"/>
    <b v="0"/>
    <b v="0"/>
    <s v="theater/plays"/>
    <s v="theater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s v="film &amp; video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d v="2014-05-04T05:00:00"/>
    <d v="2014-05-06T05:00:00"/>
    <b v="0"/>
    <b v="1"/>
    <s v="theater/plays"/>
    <s v="theater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s v="theater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d v="2010-08-26T05:00:00"/>
    <d v="2010-09-13T05:00:00"/>
    <b v="0"/>
    <b v="0"/>
    <s v="music/indie rock"/>
    <s v="music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d v="2015-07-17T05:00:00"/>
    <d v="2015-09-02T05:00:00"/>
    <b v="0"/>
    <b v="1"/>
    <s v="theater/plays"/>
    <s v="theater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d v="2017-04-11T05:00:00"/>
    <d v="2017-04-30T05:00:00"/>
    <b v="0"/>
    <b v="0"/>
    <s v="theater/plays"/>
    <s v="theater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s v="publishing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s v="film &amp; video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d v="2018-02-03T06:00:00"/>
    <d v="2018-02-12T06:00:00"/>
    <b v="0"/>
    <b v="0"/>
    <s v="theater/plays"/>
    <s v="theater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s v="food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s v="theater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d v="2013-10-07T05:00:00"/>
    <d v="2013-10-25T05:00:00"/>
    <b v="0"/>
    <b v="0"/>
    <s v="music/jazz"/>
    <s v="music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d v="2014-09-19T05:00:00"/>
    <d v="2014-09-20T05:00:00"/>
    <b v="0"/>
    <b v="1"/>
    <s v="technology/web"/>
    <s v="technology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d v="2018-07-17T05:00:00"/>
    <d v="2018-08-19T05:00:00"/>
    <b v="0"/>
    <b v="1"/>
    <s v="music/rock"/>
    <s v="music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d v="2016-01-30T06:00:00"/>
    <d v="2016-03-12T06:00: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s v="publishing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d v="2013-09-19T05:00:00"/>
    <d v="2013-09-22T05:00:00"/>
    <b v="0"/>
    <b v="0"/>
    <s v="theater/plays"/>
    <s v="theater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s v="theater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s v="games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d v="2018-06-04T05:00:00"/>
    <d v="2018-07-01T05:00:00"/>
    <b v="0"/>
    <b v="1"/>
    <s v="theater/plays"/>
    <s v="theater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d v="2015-01-22T06:00:00"/>
    <d v="2015-01-23T06:00:00"/>
    <b v="0"/>
    <b v="0"/>
    <s v="theater/plays"/>
    <s v="theater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d v="2019-09-09T05:00:00"/>
    <d v="2019-09-11T05:00:00"/>
    <b v="1"/>
    <b v="0"/>
    <s v="technology/web"/>
    <s v="technology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s v="film &amp; video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d v="2013-08-04T05:00:00"/>
    <d v="2013-08-16T05:00:00"/>
    <b v="0"/>
    <b v="0"/>
    <s v="theater/plays"/>
    <s v="theater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s v="photography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s v="film &amp; video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d v="2017-10-14T05:00:00"/>
    <d v="2017-11-15T06:00:00"/>
    <b v="0"/>
    <b v="1"/>
    <s v="theater/plays"/>
    <s v="theater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d v="2012-02-12T06:00:00"/>
    <d v="2012-02-26T06:00:00"/>
    <b v="0"/>
    <b v="0"/>
    <s v="technology/web"/>
    <s v="technology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d v="2018-12-09T06:00:00"/>
    <d v="2018-12-18T06:00:00"/>
    <b v="0"/>
    <b v="1"/>
    <s v="music/world music"/>
    <s v="music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d v="2010-07-14T05:00:00"/>
    <d v="2010-07-15T05:00:00"/>
    <b v="0"/>
    <b v="0"/>
    <s v="theater/plays"/>
    <s v="theater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d v="2019-10-31T05:00:00"/>
    <d v="2019-11-11T06:00:00"/>
    <b v="0"/>
    <b v="0"/>
    <s v="theater/plays"/>
    <s v="theater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d v="2017-09-22T05:00:00"/>
    <d v="2017-10-04T05:00:00"/>
    <b v="0"/>
    <b v="0"/>
    <s v="theater/plays"/>
    <s v="theater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d v="2016-05-12T05:00:00"/>
    <d v="2016-05-16T05:00:00"/>
    <b v="0"/>
    <b v="0"/>
    <s v="food/food trucks"/>
    <s v="food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d v="2012-07-12T05:00:00"/>
    <d v="2012-08-10T05:00:00"/>
    <b v="0"/>
    <b v="0"/>
    <s v="theater/plays"/>
    <s v="theater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s v="technology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d v="2017-05-03T05:00:00"/>
    <d v="2017-05-17T05:00:00"/>
    <b v="0"/>
    <b v="0"/>
    <s v="theater/plays"/>
    <s v="theater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s v="theater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d v="2014-06-28T05:00:00"/>
    <d v="2014-06-30T05:00:00"/>
    <b v="0"/>
    <b v="1"/>
    <s v="theater/plays"/>
    <s v="theater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d v="2014-03-11T05:00:00"/>
    <d v="2014-03-14T05:00:00"/>
    <b v="0"/>
    <b v="0"/>
    <s v="music/rock"/>
    <s v="music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s v="theater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s v="theater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d v="2015-07-24T05:00:00"/>
    <d v="2015-07-31T05:00:00"/>
    <b v="0"/>
    <b v="0"/>
    <s v="theater/plays"/>
    <s v="theater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d v="2019-07-22T05:00:00"/>
    <d v="2019-07-25T05:00:00"/>
    <b v="1"/>
    <b v="0"/>
    <s v="theater/plays"/>
    <s v="theater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s v="film &amp; video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d v="2011-05-07T05:00:00"/>
    <d v="2011-05-24T05:00:00"/>
    <b v="0"/>
    <b v="1"/>
    <s v="games/video games"/>
    <s v="games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d v="2012-12-01T06:00:00"/>
    <d v="2012-12-23T06:00:00"/>
    <b v="0"/>
    <b v="0"/>
    <s v="technology/web"/>
    <s v="technology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s v="theater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d v="2011-01-25T06:00:00"/>
    <d v="2011-01-28T06:00:00"/>
    <b v="0"/>
    <b v="0"/>
    <s v="theater/plays"/>
    <s v="theater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d v="2014-09-24T05:00:00"/>
    <d v="2014-10-29T05:00:00"/>
    <b v="0"/>
    <b v="0"/>
    <s v="food/food trucks"/>
    <s v="food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d v="2011-06-16T05:00:00"/>
    <d v="2011-06-18T05:00:00"/>
    <b v="0"/>
    <b v="0"/>
    <s v="theater/plays"/>
    <s v="theater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s v="theater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s v="technology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d v="2019-04-16T05:00:00"/>
    <d v="2019-04-21T05:00:00"/>
    <b v="0"/>
    <b v="1"/>
    <s v="theater/plays"/>
    <s v="theater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s v="music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d v="2012-09-22T05:00:00"/>
    <d v="2012-10-16T05:00:00"/>
    <b v="0"/>
    <b v="0"/>
    <s v="technology/web"/>
    <s v="technology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d v="2012-11-25T06:00:00"/>
    <d v="2012-11-27T06:00:00"/>
    <b v="0"/>
    <b v="0"/>
    <s v="theater/plays"/>
    <s v="theater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s v="theater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s v="publishing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d v="2016-02-08T06:00:00"/>
    <d v="2016-03-16T05:00:00"/>
    <b v="0"/>
    <b v="0"/>
    <s v="technology/web"/>
    <s v="technology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d v="2013-11-14T06:00:00"/>
    <d v="2013-12-05T06:00:00"/>
    <b v="0"/>
    <b v="0"/>
    <s v="food/food trucks"/>
    <s v="food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d v="2015-05-11T05:00:00"/>
    <d v="2015-05-16T05:00:00"/>
    <b v="0"/>
    <b v="0"/>
    <s v="theater/plays"/>
    <s v="theater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d v="2010-01-25T06:00:00"/>
    <d v="2010-03-06T06:00:00"/>
    <b v="0"/>
    <b v="0"/>
    <s v="music/rock"/>
    <s v="music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d v="2017-06-15T05:00:00"/>
    <d v="2017-06-17T05:00:00"/>
    <b v="0"/>
    <b v="0"/>
    <s v="theater/plays"/>
    <s v="theater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d v="2011-01-01T06:00:00"/>
    <d v="2011-01-16T06:00:00"/>
    <b v="0"/>
    <b v="0"/>
    <s v="food/food trucks"/>
    <s v="food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s v="theater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d v="2011-05-09T05:00:00"/>
    <d v="2011-05-10T05:00:00"/>
    <b v="0"/>
    <b v="0"/>
    <s v="theater/plays"/>
    <s v="theater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s v="technology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s v="theater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d v="2013-05-18T05:00:00"/>
    <d v="2013-05-19T05:00:00"/>
    <b v="0"/>
    <b v="0"/>
    <s v="music/indie rock"/>
    <s v="music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d v="2015-11-29T06:00:00"/>
    <d v="2016-01-07T06:00: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s v="theater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d v="2018-02-07T06:00:00"/>
    <d v="2018-03-11T06:00:00"/>
    <b v="0"/>
    <b v="0"/>
    <s v="food/food trucks"/>
    <s v="food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d v="2015-03-15T05:00:00"/>
    <d v="2015-03-21T05:00:00"/>
    <b v="0"/>
    <b v="0"/>
    <s v="theater/plays"/>
    <s v="theater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s v="publishing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s v="technology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d v="2019-09-08T05:00:00"/>
    <d v="2019-10-04T05:00:00"/>
    <b v="0"/>
    <b v="0"/>
    <s v="theater/plays"/>
    <s v="theater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d v="2013-12-06T06:00:00"/>
    <d v="2014-01-01T06:00:00"/>
    <b v="0"/>
    <b v="1"/>
    <s v="music/rock"/>
    <s v="music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d v="2011-04-05T05:00:00"/>
    <d v="2011-04-19T05:00:00"/>
    <b v="0"/>
    <b v="0"/>
    <s v="music/rock"/>
    <s v="music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s v="publishing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d v="2016-03-03T06:00:00"/>
    <d v="2016-03-25T05:00:00"/>
    <b v="0"/>
    <b v="1"/>
    <s v="film &amp; video/drama"/>
    <s v="film &amp; video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d v="2014-09-25T05:00:00"/>
    <d v="2014-09-29T05:00:00"/>
    <b v="0"/>
    <b v="1"/>
    <s v="music/rock"/>
    <s v="music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s v="film &amp; video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s v="food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d v="2013-01-02T06:00:00"/>
    <d v="2013-02-01T06:00:00"/>
    <b v="0"/>
    <b v="0"/>
    <s v="theater/plays"/>
    <s v="theater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d v="2014-01-20T06:00:00"/>
    <d v="2014-01-25T06:00:00"/>
    <b v="0"/>
    <b v="0"/>
    <s v="theater/plays"/>
    <s v="theater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d v="2010-02-11T06:00:00"/>
    <d v="2010-02-25T06:00:00"/>
    <b v="0"/>
    <b v="1"/>
    <s v="music/indie rock"/>
    <s v="music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d v="2016-06-29T05:00:00"/>
    <d v="2016-07-06T05:00:00"/>
    <b v="0"/>
    <b v="0"/>
    <s v="food/food trucks"/>
    <s v="food"/>
    <s v="food trucks"/>
  </r>
  <r>
    <m/>
    <m/>
    <m/>
    <m/>
    <m/>
    <m/>
    <x v="4"/>
    <m/>
    <m/>
    <x v="7"/>
    <m/>
    <m/>
    <m/>
    <m/>
    <m/>
    <m/>
    <m/>
    <m/>
    <m/>
    <m/>
  </r>
  <r>
    <m/>
    <m/>
    <m/>
    <m/>
    <m/>
    <m/>
    <x v="4"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1CE7C-588B-4017-B52F-405E43FFDDC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C4828-829D-493F-B45A-957D6EE7EE0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C8545-4C83-4DF2-B42A-1DD0D15621E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61832-64C2-42A9-85D4-5BC4B48BE21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XFD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2.875" style="18" customWidth="1"/>
    <col min="8" max="8" width="13" bestFit="1" customWidth="1"/>
    <col min="9" max="9" width="13" style="5" customWidth="1"/>
    <col min="11" max="11" width="11" customWidth="1"/>
    <col min="12" max="12" width="14.5" style="13" customWidth="1"/>
    <col min="13" max="13" width="11.125" customWidth="1"/>
    <col min="14" max="14" width="14.375" style="10" customWidth="1"/>
    <col min="15" max="15" width="14.75" customWidth="1"/>
    <col min="16" max="17" width="11" customWidth="1"/>
    <col min="18" max="19" width="28" bestFit="1" customWidth="1"/>
  </cols>
  <sheetData>
    <row r="1" spans="1:20" s="1" customFormat="1" ht="31.5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6" t="s">
        <v>4</v>
      </c>
      <c r="H1" s="1" t="s">
        <v>5</v>
      </c>
      <c r="I1" s="4" t="s">
        <v>2065</v>
      </c>
      <c r="J1" s="1" t="s">
        <v>6</v>
      </c>
      <c r="K1" s="1" t="s">
        <v>7</v>
      </c>
      <c r="L1" s="12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ht="19.5" x14ac:dyDescent="0.4">
      <c r="A2">
        <v>0</v>
      </c>
      <c r="B2" t="s">
        <v>12</v>
      </c>
      <c r="C2" s="2" t="s">
        <v>13</v>
      </c>
      <c r="D2">
        <v>100</v>
      </c>
      <c r="E2">
        <v>0</v>
      </c>
      <c r="F2" s="17">
        <f t="shared" ref="F2:F65" si="0">E2/D2</f>
        <v>0</v>
      </c>
      <c r="G2" t="s">
        <v>14</v>
      </c>
      <c r="H2">
        <v>0</v>
      </c>
      <c r="I2" s="5">
        <f t="shared" ref="I2:I65" si="1">IFERROR(E2/H2,0)</f>
        <v>0</v>
      </c>
      <c r="J2" t="s">
        <v>15</v>
      </c>
      <c r="K2" t="s">
        <v>16</v>
      </c>
      <c r="L2" s="13">
        <v>1448690400</v>
      </c>
      <c r="M2">
        <v>1450159200</v>
      </c>
      <c r="N2" s="9">
        <f t="shared" ref="N2:N65" si="2">(((L2/60)/60)/24)+DATE(1970,1,1)</f>
        <v>42336.25</v>
      </c>
      <c r="O2" s="9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ht="19.5" x14ac:dyDescent="0.4">
      <c r="A3">
        <v>1</v>
      </c>
      <c r="B3" t="s">
        <v>18</v>
      </c>
      <c r="C3" s="2" t="s">
        <v>19</v>
      </c>
      <c r="D3">
        <v>1400</v>
      </c>
      <c r="E3">
        <v>14560</v>
      </c>
      <c r="F3" s="17">
        <f t="shared" si="0"/>
        <v>10.4</v>
      </c>
      <c r="G3" t="s">
        <v>20</v>
      </c>
      <c r="H3">
        <v>158</v>
      </c>
      <c r="I3" s="5">
        <f t="shared" si="1"/>
        <v>92.151898734177209</v>
      </c>
      <c r="J3" t="s">
        <v>21</v>
      </c>
      <c r="K3" t="s">
        <v>22</v>
      </c>
      <c r="L3" s="13">
        <v>1408424400</v>
      </c>
      <c r="M3">
        <v>1408597200</v>
      </c>
      <c r="N3" s="9">
        <f t="shared" si="2"/>
        <v>41870.208333333336</v>
      </c>
      <c r="O3" s="9">
        <f t="shared" si="3"/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3.75" x14ac:dyDescent="0.4">
      <c r="A4">
        <v>2</v>
      </c>
      <c r="B4" t="s">
        <v>24</v>
      </c>
      <c r="C4" s="2" t="s">
        <v>25</v>
      </c>
      <c r="D4">
        <v>108400</v>
      </c>
      <c r="E4">
        <v>142523</v>
      </c>
      <c r="F4" s="17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 s="13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3.75" x14ac:dyDescent="0.4">
      <c r="A5">
        <v>3</v>
      </c>
      <c r="B5" t="s">
        <v>29</v>
      </c>
      <c r="C5" s="2" t="s">
        <v>30</v>
      </c>
      <c r="D5">
        <v>4200</v>
      </c>
      <c r="E5">
        <v>2477</v>
      </c>
      <c r="F5" s="17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 s="13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ht="19.5" x14ac:dyDescent="0.4">
      <c r="A6">
        <v>4</v>
      </c>
      <c r="B6" t="s">
        <v>31</v>
      </c>
      <c r="C6" s="2" t="s">
        <v>32</v>
      </c>
      <c r="D6">
        <v>7600</v>
      </c>
      <c r="E6">
        <v>5265</v>
      </c>
      <c r="F6" s="17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 s="13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19.5" x14ac:dyDescent="0.4">
      <c r="A7">
        <v>5</v>
      </c>
      <c r="B7" t="s">
        <v>34</v>
      </c>
      <c r="C7" s="2" t="s">
        <v>35</v>
      </c>
      <c r="D7">
        <v>7600</v>
      </c>
      <c r="E7">
        <v>13195</v>
      </c>
      <c r="F7" s="17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 s="13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ht="19.5" x14ac:dyDescent="0.4">
      <c r="A8">
        <v>6</v>
      </c>
      <c r="B8" t="s">
        <v>38</v>
      </c>
      <c r="C8" s="2" t="s">
        <v>39</v>
      </c>
      <c r="D8">
        <v>5200</v>
      </c>
      <c r="E8">
        <v>1090</v>
      </c>
      <c r="F8" s="17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 s="13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ht="19.5" x14ac:dyDescent="0.4">
      <c r="A9">
        <v>7</v>
      </c>
      <c r="B9" t="s">
        <v>43</v>
      </c>
      <c r="C9" s="2" t="s">
        <v>44</v>
      </c>
      <c r="D9">
        <v>4500</v>
      </c>
      <c r="E9">
        <v>14741</v>
      </c>
      <c r="F9" s="17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 s="13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t="19.5" x14ac:dyDescent="0.4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17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 s="13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t="19.5" x14ac:dyDescent="0.4">
      <c r="A11">
        <v>9</v>
      </c>
      <c r="B11" t="s">
        <v>48</v>
      </c>
      <c r="C11" s="2" t="s">
        <v>49</v>
      </c>
      <c r="D11">
        <v>6200</v>
      </c>
      <c r="E11">
        <v>3208</v>
      </c>
      <c r="F11" s="17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 s="13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ht="19.5" x14ac:dyDescent="0.4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17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 s="13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3.75" x14ac:dyDescent="0.4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17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 s="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ht="19.5" x14ac:dyDescent="0.4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17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 s="13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3.75" x14ac:dyDescent="0.4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17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 s="13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ht="19.5" x14ac:dyDescent="0.4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17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 s="13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ht="19.5" x14ac:dyDescent="0.4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17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 s="13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ht="19.5" x14ac:dyDescent="0.4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17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 s="13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19.5" x14ac:dyDescent="0.4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17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 s="13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ht="19.5" x14ac:dyDescent="0.4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17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 s="13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ht="19.5" x14ac:dyDescent="0.4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17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 s="13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ht="19.5" x14ac:dyDescent="0.4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17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 s="13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ht="19.5" x14ac:dyDescent="0.4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17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 s="1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ht="19.5" x14ac:dyDescent="0.4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17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 s="13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t="19.5" x14ac:dyDescent="0.4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17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 s="13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ht="19.5" x14ac:dyDescent="0.4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17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 s="13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ht="19.5" x14ac:dyDescent="0.4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17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 s="13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ht="19.5" x14ac:dyDescent="0.4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17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 s="13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ht="19.5" x14ac:dyDescent="0.4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17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 s="13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ht="19.5" x14ac:dyDescent="0.4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17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 s="13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ht="19.5" x14ac:dyDescent="0.4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17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 s="13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ht="19.5" x14ac:dyDescent="0.4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17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 s="13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ht="19.5" x14ac:dyDescent="0.4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17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 s="1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ht="19.5" x14ac:dyDescent="0.4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17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 s="13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ht="19.5" x14ac:dyDescent="0.4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17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 s="13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3.75" x14ac:dyDescent="0.4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17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 s="13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ht="19.5" x14ac:dyDescent="0.4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17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 s="13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ht="19.5" x14ac:dyDescent="0.4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17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 s="13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3.75" x14ac:dyDescent="0.4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17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 s="13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ht="19.5" x14ac:dyDescent="0.4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17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 s="13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ht="19.5" x14ac:dyDescent="0.4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17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 s="13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ht="19.5" x14ac:dyDescent="0.4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17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 s="13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ht="19.5" x14ac:dyDescent="0.4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17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 s="1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ht="19.5" x14ac:dyDescent="0.4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17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 s="13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ht="19.5" x14ac:dyDescent="0.4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17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 s="13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ht="19.5" x14ac:dyDescent="0.4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17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 s="13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3.75" x14ac:dyDescent="0.4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17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 s="13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t="19.5" x14ac:dyDescent="0.4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17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 s="13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t="19.5" x14ac:dyDescent="0.4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17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 s="13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ht="19.5" x14ac:dyDescent="0.4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17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 s="13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ht="19.5" x14ac:dyDescent="0.4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17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 s="13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3.75" x14ac:dyDescent="0.4">
      <c r="A52">
        <v>50</v>
      </c>
      <c r="B52" t="s">
        <v>146</v>
      </c>
      <c r="C52" s="2" t="s">
        <v>147</v>
      </c>
      <c r="D52">
        <v>100</v>
      </c>
      <c r="E52">
        <v>2</v>
      </c>
      <c r="F52" s="17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 s="13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ht="19.5" x14ac:dyDescent="0.4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17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 s="1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ht="19.5" x14ac:dyDescent="0.4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17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 s="13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t="19.5" x14ac:dyDescent="0.4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17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 s="13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3.75" x14ac:dyDescent="0.4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17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 s="13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3.75" x14ac:dyDescent="0.4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17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 s="13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3.75" x14ac:dyDescent="0.4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17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 s="13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ht="19.5" x14ac:dyDescent="0.4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17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 s="13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ht="19.5" x14ac:dyDescent="0.4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17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 s="13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ht="19.5" x14ac:dyDescent="0.4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17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 s="13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ht="19.5" x14ac:dyDescent="0.4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17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 s="13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3.75" x14ac:dyDescent="0.4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17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 s="1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19.5" x14ac:dyDescent="0.4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17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 s="13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t="19.5" x14ac:dyDescent="0.4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17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 s="13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t="19.5" x14ac:dyDescent="0.4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17">
        <f t="shared" ref="F66:F129" si="4">E66/D66</f>
        <v>0.97642857142857142</v>
      </c>
      <c r="G66" t="s">
        <v>14</v>
      </c>
      <c r="H66">
        <v>38</v>
      </c>
      <c r="I66" s="5">
        <f t="shared" ref="I66:I129" si="5">IFERROR(E66/H66,0)</f>
        <v>71.94736842105263</v>
      </c>
      <c r="J66" t="s">
        <v>21</v>
      </c>
      <c r="K66" t="s">
        <v>22</v>
      </c>
      <c r="L66" s="13">
        <v>1530507600</v>
      </c>
      <c r="M66">
        <v>1531803600</v>
      </c>
      <c r="N66" s="9">
        <f t="shared" ref="N66:N129" si="6">(((L66/60)/60)/24)+DATE(1970,1,1)</f>
        <v>43283.208333333328</v>
      </c>
      <c r="O66" s="9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t="19.5" x14ac:dyDescent="0.4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17">
        <f t="shared" si="4"/>
        <v>2.3614754098360655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 s="13">
        <v>1296108000</v>
      </c>
      <c r="M67">
        <v>1296712800</v>
      </c>
      <c r="N67" s="9">
        <f t="shared" si="6"/>
        <v>40570.25</v>
      </c>
      <c r="O67" s="9">
        <f t="shared" si="7"/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ht="19.5" x14ac:dyDescent="0.4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17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 s="13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3.75" x14ac:dyDescent="0.4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17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 s="13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ht="19.5" x14ac:dyDescent="0.4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17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 s="13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19.5" x14ac:dyDescent="0.4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17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 s="13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ht="19.5" x14ac:dyDescent="0.4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17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 s="13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3.75" x14ac:dyDescent="0.4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17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 s="1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ht="19.5" x14ac:dyDescent="0.4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17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 s="13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ht="19.5" x14ac:dyDescent="0.4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17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 s="13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ht="19.5" x14ac:dyDescent="0.4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17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 s="13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ht="19.5" x14ac:dyDescent="0.4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17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 s="13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ht="19.5" x14ac:dyDescent="0.4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17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 s="13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ht="19.5" x14ac:dyDescent="0.4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17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 s="13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19.5" x14ac:dyDescent="0.4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17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 s="13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ht="19.5" x14ac:dyDescent="0.4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17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 s="13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19.5" x14ac:dyDescent="0.4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17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 s="13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ht="19.5" x14ac:dyDescent="0.4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17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 s="1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t="19.5" x14ac:dyDescent="0.4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17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 s="13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ht="19.5" x14ac:dyDescent="0.4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17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 s="13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19.5" x14ac:dyDescent="0.4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17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 s="13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ht="19.5" x14ac:dyDescent="0.4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17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 s="13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ht="19.5" x14ac:dyDescent="0.4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17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 s="13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3.75" x14ac:dyDescent="0.4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17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 s="13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ht="19.5" x14ac:dyDescent="0.4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17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 s="13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ht="19.5" x14ac:dyDescent="0.4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17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 s="13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ht="19.5" x14ac:dyDescent="0.4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17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 s="13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ht="19.5" x14ac:dyDescent="0.4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17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 s="1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3.75" x14ac:dyDescent="0.4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17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 s="13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ht="19.5" x14ac:dyDescent="0.4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17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 s="13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19.5" x14ac:dyDescent="0.4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17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 s="13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3.75" x14ac:dyDescent="0.4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17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 s="13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ht="19.5" x14ac:dyDescent="0.4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17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 s="13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t="19.5" x14ac:dyDescent="0.4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17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 s="13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ht="19.5" x14ac:dyDescent="0.4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17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 s="13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19.5" x14ac:dyDescent="0.4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17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 s="13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ht="19.5" x14ac:dyDescent="0.4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17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 s="13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ht="19.5" x14ac:dyDescent="0.4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17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 s="1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ht="19.5" x14ac:dyDescent="0.4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17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 s="13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ht="19.5" x14ac:dyDescent="0.4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17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 s="13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t="19.5" x14ac:dyDescent="0.4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17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 s="13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ht="19.5" x14ac:dyDescent="0.4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17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 s="13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t="19.5" x14ac:dyDescent="0.4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17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 s="13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3.75" x14ac:dyDescent="0.4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17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 s="13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3.75" x14ac:dyDescent="0.4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17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 s="13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ht="19.5" x14ac:dyDescent="0.4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17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 s="13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3.75" x14ac:dyDescent="0.4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17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 s="13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ht="19.5" x14ac:dyDescent="0.4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17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 s="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ht="19.5" x14ac:dyDescent="0.4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17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 s="13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ht="19.5" x14ac:dyDescent="0.4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17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 s="13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ht="19.5" x14ac:dyDescent="0.4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17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 s="13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ht="19.5" x14ac:dyDescent="0.4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17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 s="13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3.75" x14ac:dyDescent="0.4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17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 s="13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t="19.5" x14ac:dyDescent="0.4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17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 s="13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ht="19.5" x14ac:dyDescent="0.4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17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 s="13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3.75" x14ac:dyDescent="0.4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17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 s="13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ht="19.5" x14ac:dyDescent="0.4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17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 s="13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ht="19.5" x14ac:dyDescent="0.4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17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 s="1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ht="19.5" x14ac:dyDescent="0.4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17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 s="13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ht="19.5" x14ac:dyDescent="0.4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17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 s="13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ht="19.5" x14ac:dyDescent="0.4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17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 s="13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ht="19.5" x14ac:dyDescent="0.4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17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 s="13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ht="19.5" x14ac:dyDescent="0.4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17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 s="13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t="19.5" x14ac:dyDescent="0.4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17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 s="13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t="19.5" x14ac:dyDescent="0.4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17">
        <f t="shared" ref="F130:F193" si="8">E130/D130</f>
        <v>0.60334277620396604</v>
      </c>
      <c r="G130" t="s">
        <v>74</v>
      </c>
      <c r="H130">
        <v>532</v>
      </c>
      <c r="I130" s="5">
        <f t="shared" ref="I130:I193" si="9">IFERROR(E130/H130,0)</f>
        <v>80.067669172932327</v>
      </c>
      <c r="J130" t="s">
        <v>21</v>
      </c>
      <c r="K130" t="s">
        <v>22</v>
      </c>
      <c r="L130" s="13">
        <v>1282885200</v>
      </c>
      <c r="M130">
        <v>1284008400</v>
      </c>
      <c r="N130" s="9">
        <f t="shared" ref="N130:N193" si="10">(((L130/60)/60)/24)+DATE(1970,1,1)</f>
        <v>40417.208333333336</v>
      </c>
      <c r="O130" s="9">
        <f t="shared" ref="O130:O193" si="11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t="19.5" x14ac:dyDescent="0.4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17">
        <f t="shared" si="8"/>
        <v>3.2026936026936029E-2</v>
      </c>
      <c r="G131" t="s">
        <v>74</v>
      </c>
      <c r="H131">
        <v>55</v>
      </c>
      <c r="I131" s="5">
        <f t="shared" si="9"/>
        <v>86.472727272727269</v>
      </c>
      <c r="J131" t="s">
        <v>26</v>
      </c>
      <c r="K131" t="s">
        <v>27</v>
      </c>
      <c r="L131" s="13">
        <v>1422943200</v>
      </c>
      <c r="M131">
        <v>1425103200</v>
      </c>
      <c r="N131" s="9">
        <f t="shared" si="10"/>
        <v>42038.25</v>
      </c>
      <c r="O131" s="9">
        <f t="shared" si="11"/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ht="19.5" x14ac:dyDescent="0.4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17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 s="13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3.75" x14ac:dyDescent="0.4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17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 s="1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ht="19.5" x14ac:dyDescent="0.4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17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 s="13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ht="19.5" x14ac:dyDescent="0.4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17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 s="13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ht="19.5" x14ac:dyDescent="0.4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17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 s="13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ht="19.5" x14ac:dyDescent="0.4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17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 s="13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19.5" x14ac:dyDescent="0.4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17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 s="13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t="19.5" x14ac:dyDescent="0.4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17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 s="13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3.75" x14ac:dyDescent="0.4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17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 s="13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ht="19.5" x14ac:dyDescent="0.4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17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 s="13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3.75" x14ac:dyDescent="0.4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17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 s="13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ht="19.5" x14ac:dyDescent="0.4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17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 s="1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19.5" x14ac:dyDescent="0.4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17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 s="13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t="19.5" x14ac:dyDescent="0.4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17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 s="13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ht="19.5" x14ac:dyDescent="0.4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17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 s="13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ht="19.5" x14ac:dyDescent="0.4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17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 s="13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3.75" x14ac:dyDescent="0.4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17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 s="13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19.5" x14ac:dyDescent="0.4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17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 s="13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ht="19.5" x14ac:dyDescent="0.4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17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 s="13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ht="19.5" x14ac:dyDescent="0.4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17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 s="13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ht="19.5" x14ac:dyDescent="0.4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17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 s="13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t="19.5" x14ac:dyDescent="0.4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17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 s="1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ht="19.5" x14ac:dyDescent="0.4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17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 s="13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ht="19.5" x14ac:dyDescent="0.4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17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 s="13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t="19.5" x14ac:dyDescent="0.4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17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 s="13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ht="19.5" x14ac:dyDescent="0.4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17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 s="13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t="19.5" x14ac:dyDescent="0.4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17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 s="13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t="19.5" x14ac:dyDescent="0.4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17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 s="13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ht="19.5" x14ac:dyDescent="0.4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17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 s="13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ht="19.5" x14ac:dyDescent="0.4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17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 s="13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ht="19.5" x14ac:dyDescent="0.4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17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 s="13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3.75" x14ac:dyDescent="0.4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17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 s="1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3.75" x14ac:dyDescent="0.4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17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 s="13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ht="19.5" x14ac:dyDescent="0.4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17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 s="13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ht="19.5" x14ac:dyDescent="0.4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17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 s="13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ht="19.5" x14ac:dyDescent="0.4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17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 s="13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t="19.5" x14ac:dyDescent="0.4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17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 s="13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ht="19.5" x14ac:dyDescent="0.4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17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 s="13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ht="19.5" x14ac:dyDescent="0.4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17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 s="13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ht="19.5" x14ac:dyDescent="0.4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17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 s="13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ht="19.5" x14ac:dyDescent="0.4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17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 s="13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3.75" x14ac:dyDescent="0.4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17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 s="1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ht="19.5" x14ac:dyDescent="0.4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17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 s="13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19.5" x14ac:dyDescent="0.4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17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 s="13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ht="19.5" x14ac:dyDescent="0.4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17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 s="13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ht="19.5" x14ac:dyDescent="0.4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17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 s="13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3.75" x14ac:dyDescent="0.4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17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 s="13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t="19.5" x14ac:dyDescent="0.4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17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 s="13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ht="19.5" x14ac:dyDescent="0.4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17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 s="13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3.75" x14ac:dyDescent="0.4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17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 s="13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t="19.5" x14ac:dyDescent="0.4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17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 s="13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ht="19.5" x14ac:dyDescent="0.4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17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 s="1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3.75" x14ac:dyDescent="0.4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17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 s="13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3.75" x14ac:dyDescent="0.4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17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 s="13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t="19.5" x14ac:dyDescent="0.4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17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 s="13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ht="19.5" x14ac:dyDescent="0.4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17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 s="13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ht="19.5" x14ac:dyDescent="0.4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17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 s="13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t="19.5" x14ac:dyDescent="0.4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17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 s="13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ht="19.5" x14ac:dyDescent="0.4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17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 s="13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t="19.5" x14ac:dyDescent="0.4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17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 s="13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ht="19.5" x14ac:dyDescent="0.4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17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 s="13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t="19.5" x14ac:dyDescent="0.4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17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 s="1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19.5" x14ac:dyDescent="0.4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17">
        <f t="shared" ref="F194:F257" si="12">E194/D194</f>
        <v>0.19992957746478873</v>
      </c>
      <c r="G194" t="s">
        <v>14</v>
      </c>
      <c r="H194">
        <v>243</v>
      </c>
      <c r="I194" s="5">
        <f t="shared" ref="I194:I257" si="13">IFERROR(E194/H194,0)</f>
        <v>35.049382716049379</v>
      </c>
      <c r="J194" t="s">
        <v>21</v>
      </c>
      <c r="K194" t="s">
        <v>22</v>
      </c>
      <c r="L194" s="13">
        <v>1403845200</v>
      </c>
      <c r="M194">
        <v>1404190800</v>
      </c>
      <c r="N194" s="9">
        <f t="shared" ref="N194:N257" si="14">(((L194/60)/60)/24)+DATE(1970,1,1)</f>
        <v>41817.208333333336</v>
      </c>
      <c r="O194" s="9">
        <f t="shared" ref="O194:O257" si="15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ht="19.5" x14ac:dyDescent="0.4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17">
        <f t="shared" si="12"/>
        <v>0.45636363636363636</v>
      </c>
      <c r="G195" t="s">
        <v>14</v>
      </c>
      <c r="H195">
        <v>65</v>
      </c>
      <c r="I195" s="5">
        <f t="shared" si="13"/>
        <v>46.338461538461537</v>
      </c>
      <c r="J195" t="s">
        <v>21</v>
      </c>
      <c r="K195" t="s">
        <v>22</v>
      </c>
      <c r="L195" s="13">
        <v>1523163600</v>
      </c>
      <c r="M195">
        <v>1523509200</v>
      </c>
      <c r="N195" s="9">
        <f t="shared" si="14"/>
        <v>43198.208333333328</v>
      </c>
      <c r="O195" s="9">
        <f t="shared" si="15"/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ht="19.5" x14ac:dyDescent="0.4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17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 s="13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ht="19.5" x14ac:dyDescent="0.4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17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 s="13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ht="19.5" x14ac:dyDescent="0.4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17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 s="13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ht="19.5" x14ac:dyDescent="0.4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17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 s="13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ht="19.5" x14ac:dyDescent="0.4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17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 s="13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ht="19.5" x14ac:dyDescent="0.4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17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 s="13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ht="19.5" x14ac:dyDescent="0.4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17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 s="13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19.5" x14ac:dyDescent="0.4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17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 s="1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t="19.5" x14ac:dyDescent="0.4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17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 s="13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3.75" x14ac:dyDescent="0.4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17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 s="13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ht="19.5" x14ac:dyDescent="0.4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17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 s="13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ht="19.5" x14ac:dyDescent="0.4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17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 s="13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t="19.5" x14ac:dyDescent="0.4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17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 s="13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3.75" x14ac:dyDescent="0.4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17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 s="13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t="19.5" x14ac:dyDescent="0.4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17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 s="13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19.5" x14ac:dyDescent="0.4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17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 s="13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ht="19.5" x14ac:dyDescent="0.4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17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 s="13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3.75" x14ac:dyDescent="0.4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17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 s="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19.5" x14ac:dyDescent="0.4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17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 s="13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3.75" x14ac:dyDescent="0.4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17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 s="13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ht="19.5" x14ac:dyDescent="0.4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17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 s="13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ht="19.5" x14ac:dyDescent="0.4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17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 s="13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ht="19.5" x14ac:dyDescent="0.4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17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 s="13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ht="19.5" x14ac:dyDescent="0.4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17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 s="13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ht="19.5" x14ac:dyDescent="0.4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17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 s="13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ht="19.5" x14ac:dyDescent="0.4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17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 s="13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ht="19.5" x14ac:dyDescent="0.4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17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 s="13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3.75" x14ac:dyDescent="0.4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17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 s="1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ht="19.5" x14ac:dyDescent="0.4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17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 s="13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ht="19.5" x14ac:dyDescent="0.4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17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 s="13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ht="19.5" x14ac:dyDescent="0.4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17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 s="13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ht="19.5" x14ac:dyDescent="0.4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17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 s="13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ht="19.5" x14ac:dyDescent="0.4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17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 s="13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19.5" x14ac:dyDescent="0.4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17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 s="13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ht="19.5" x14ac:dyDescent="0.4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17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 s="13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ht="19.5" x14ac:dyDescent="0.4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17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 s="13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ht="19.5" x14ac:dyDescent="0.4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17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 s="13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ht="19.5" x14ac:dyDescent="0.4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17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 s="1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ht="19.5" x14ac:dyDescent="0.4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17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 s="13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ht="19.5" x14ac:dyDescent="0.4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17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 s="13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ht="19.5" x14ac:dyDescent="0.4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17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 s="13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3.75" x14ac:dyDescent="0.4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17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 s="13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ht="19.5" x14ac:dyDescent="0.4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17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 s="13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3.75" x14ac:dyDescent="0.4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17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 s="13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ht="19.5" x14ac:dyDescent="0.4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17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 s="13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19.5" x14ac:dyDescent="0.4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17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 s="13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ht="19.5" x14ac:dyDescent="0.4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17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 s="13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19.5" x14ac:dyDescent="0.4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17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 s="1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t="19.5" x14ac:dyDescent="0.4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17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 s="13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3.75" x14ac:dyDescent="0.4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17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 s="13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3.75" x14ac:dyDescent="0.4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17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 s="13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t="19.5" x14ac:dyDescent="0.4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17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 s="13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19.5" x14ac:dyDescent="0.4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17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 s="13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t="19.5" x14ac:dyDescent="0.4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17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 s="13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ht="19.5" x14ac:dyDescent="0.4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17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 s="13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ht="19.5" x14ac:dyDescent="0.4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17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 s="13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ht="19.5" x14ac:dyDescent="0.4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17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 s="13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ht="19.5" x14ac:dyDescent="0.4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17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 s="1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3.75" x14ac:dyDescent="0.4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17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 s="13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ht="19.5" x14ac:dyDescent="0.4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17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 s="13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3.75" x14ac:dyDescent="0.4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17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 s="13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3.75" x14ac:dyDescent="0.4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17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 s="13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ht="19.5" x14ac:dyDescent="0.4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17">
        <f t="shared" ref="F258:F321" si="16">E258/D258</f>
        <v>0.23390243902439026</v>
      </c>
      <c r="G258" t="s">
        <v>14</v>
      </c>
      <c r="H258">
        <v>15</v>
      </c>
      <c r="I258" s="5">
        <f t="shared" ref="I258:I321" si="17">IFERROR(E258/H258,0)</f>
        <v>63.93333333333333</v>
      </c>
      <c r="J258" t="s">
        <v>40</v>
      </c>
      <c r="K258" t="s">
        <v>41</v>
      </c>
      <c r="L258" s="13">
        <v>1453615200</v>
      </c>
      <c r="M258">
        <v>1456812000</v>
      </c>
      <c r="N258" s="9">
        <f t="shared" ref="N258:N321" si="18">(((L258/60)/60)/24)+DATE(1970,1,1)</f>
        <v>42393.25</v>
      </c>
      <c r="O258" s="9">
        <f t="shared" ref="O258:O321" si="19">(((M258/60)/60)/24)+DATE(1970,1,1)</f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ht="19.5" x14ac:dyDescent="0.4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17">
        <f t="shared" si="16"/>
        <v>1.46</v>
      </c>
      <c r="G259" t="s">
        <v>20</v>
      </c>
      <c r="H259">
        <v>92</v>
      </c>
      <c r="I259" s="5">
        <f t="shared" si="17"/>
        <v>90.456521739130437</v>
      </c>
      <c r="J259" t="s">
        <v>21</v>
      </c>
      <c r="K259" t="s">
        <v>22</v>
      </c>
      <c r="L259" s="13">
        <v>1362463200</v>
      </c>
      <c r="M259">
        <v>1363669200</v>
      </c>
      <c r="N259" s="9">
        <f t="shared" si="18"/>
        <v>41338.25</v>
      </c>
      <c r="O259" s="9">
        <f t="shared" si="19"/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ht="19.5" x14ac:dyDescent="0.4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17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 s="13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3.75" x14ac:dyDescent="0.4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17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 s="13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ht="19.5" x14ac:dyDescent="0.4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17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 s="13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3.75" x14ac:dyDescent="0.4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17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 s="1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ht="19.5" x14ac:dyDescent="0.4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17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 s="13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ht="19.5" x14ac:dyDescent="0.4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17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 s="13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ht="19.5" x14ac:dyDescent="0.4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17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 s="13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t="19.5" x14ac:dyDescent="0.4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17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 s="13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ht="19.5" x14ac:dyDescent="0.4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17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 s="13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ht="19.5" x14ac:dyDescent="0.4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17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 s="13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ht="19.5" x14ac:dyDescent="0.4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17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 s="13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ht="19.5" x14ac:dyDescent="0.4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17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 s="13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ht="19.5" x14ac:dyDescent="0.4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17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 s="13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3.75" x14ac:dyDescent="0.4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17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 s="1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ht="19.5" x14ac:dyDescent="0.4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17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 s="13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t="19.5" x14ac:dyDescent="0.4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17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 s="13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3.75" x14ac:dyDescent="0.4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17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 s="13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3.75" x14ac:dyDescent="0.4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17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 s="13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ht="19.5" x14ac:dyDescent="0.4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17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 s="13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3.75" x14ac:dyDescent="0.4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17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 s="13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t="19.5" x14ac:dyDescent="0.4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17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 s="13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19.5" x14ac:dyDescent="0.4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17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 s="13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3.75" x14ac:dyDescent="0.4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17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 s="13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ht="19.5" x14ac:dyDescent="0.4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17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 s="1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t="19.5" x14ac:dyDescent="0.4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17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 s="13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3.75" x14ac:dyDescent="0.4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17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 s="13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t="19.5" x14ac:dyDescent="0.4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17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 s="13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t="19.5" x14ac:dyDescent="0.4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17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 s="13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ht="19.5" x14ac:dyDescent="0.4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17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 s="13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t="19.5" x14ac:dyDescent="0.4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17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 s="13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ht="19.5" x14ac:dyDescent="0.4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17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 s="13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ht="19.5" x14ac:dyDescent="0.4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17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 s="13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ht="19.5" x14ac:dyDescent="0.4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17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 s="13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ht="19.5" x14ac:dyDescent="0.4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17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 s="1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ht="19.5" x14ac:dyDescent="0.4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17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 s="13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ht="19.5" x14ac:dyDescent="0.4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17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 s="13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t="19.5" x14ac:dyDescent="0.4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17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 s="13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3.75" x14ac:dyDescent="0.4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17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 s="13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3.75" x14ac:dyDescent="0.4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17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 s="13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ht="19.5" x14ac:dyDescent="0.4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17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 s="13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ht="19.5" x14ac:dyDescent="0.4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17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 s="13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3.75" x14ac:dyDescent="0.4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17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 s="13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ht="19.5" x14ac:dyDescent="0.4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17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 s="13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19.5" x14ac:dyDescent="0.4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17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 s="1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ht="19.5" x14ac:dyDescent="0.4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17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 s="13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ht="19.5" x14ac:dyDescent="0.4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17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 s="13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ht="19.5" x14ac:dyDescent="0.4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17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 s="13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ht="19.5" x14ac:dyDescent="0.4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17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 s="13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3.75" x14ac:dyDescent="0.4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17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 s="13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19.5" x14ac:dyDescent="0.4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17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 s="13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ht="19.5" x14ac:dyDescent="0.4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17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 s="13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t="19.5" x14ac:dyDescent="0.4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17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 s="13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ht="19.5" x14ac:dyDescent="0.4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17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 s="13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ht="19.5" x14ac:dyDescent="0.4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17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 s="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ht="19.5" x14ac:dyDescent="0.4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17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 s="13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t="19.5" x14ac:dyDescent="0.4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17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 s="13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t="19.5" x14ac:dyDescent="0.4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17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 s="13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3.75" x14ac:dyDescent="0.4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17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 s="13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t="19.5" x14ac:dyDescent="0.4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17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 s="13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ht="19.5" x14ac:dyDescent="0.4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17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 s="13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3.75" x14ac:dyDescent="0.4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17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 s="13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t="19.5" x14ac:dyDescent="0.4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17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 s="13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ht="19.5" x14ac:dyDescent="0.4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17">
        <f t="shared" ref="F322:F385" si="20">E322/D322</f>
        <v>9.5876777251184833E-2</v>
      </c>
      <c r="G322" t="s">
        <v>14</v>
      </c>
      <c r="H322">
        <v>80</v>
      </c>
      <c r="I322" s="5">
        <f t="shared" ref="I322:I385" si="21">IFERROR(E322/H322,0)</f>
        <v>101.15</v>
      </c>
      <c r="J322" t="s">
        <v>21</v>
      </c>
      <c r="K322" t="s">
        <v>22</v>
      </c>
      <c r="L322" s="13">
        <v>1305003600</v>
      </c>
      <c r="M322">
        <v>1305781200</v>
      </c>
      <c r="N322" s="9">
        <f t="shared" ref="N322:N385" si="22">(((L322/60)/60)/24)+DATE(1970,1,1)</f>
        <v>40673.208333333336</v>
      </c>
      <c r="O322" s="9">
        <f t="shared" ref="O322:O385" si="23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3.75" x14ac:dyDescent="0.4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17">
        <f t="shared" si="20"/>
        <v>0.94144366197183094</v>
      </c>
      <c r="G323" t="s">
        <v>14</v>
      </c>
      <c r="H323">
        <v>2468</v>
      </c>
      <c r="I323" s="5">
        <f t="shared" si="21"/>
        <v>65.000810372771468</v>
      </c>
      <c r="J323" t="s">
        <v>21</v>
      </c>
      <c r="K323" t="s">
        <v>22</v>
      </c>
      <c r="L323" s="13">
        <v>1301634000</v>
      </c>
      <c r="M323">
        <v>1302325200</v>
      </c>
      <c r="N323" s="9">
        <f t="shared" si="22"/>
        <v>40634.208333333336</v>
      </c>
      <c r="O323" s="9">
        <f t="shared" si="23"/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3.75" x14ac:dyDescent="0.4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17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 s="13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t="19.5" x14ac:dyDescent="0.4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17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 s="13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ht="19.5" x14ac:dyDescent="0.4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17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 s="13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3.75" x14ac:dyDescent="0.4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17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 s="13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3.75" x14ac:dyDescent="0.4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17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 s="13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ht="19.5" x14ac:dyDescent="0.4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17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 s="13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3.75" x14ac:dyDescent="0.4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17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 s="13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t="19.5" x14ac:dyDescent="0.4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17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 s="13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3.75" x14ac:dyDescent="0.4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17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 s="13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ht="19.5" x14ac:dyDescent="0.4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17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 s="1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3.75" x14ac:dyDescent="0.4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17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 s="13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ht="19.5" x14ac:dyDescent="0.4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17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 s="13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ht="19.5" x14ac:dyDescent="0.4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17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 s="13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ht="19.5" x14ac:dyDescent="0.4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17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 s="13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ht="19.5" x14ac:dyDescent="0.4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17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 s="13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ht="19.5" x14ac:dyDescent="0.4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17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 s="13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t="19.5" x14ac:dyDescent="0.4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17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 s="13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t="19.5" x14ac:dyDescent="0.4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17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 s="13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ht="19.5" x14ac:dyDescent="0.4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17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 s="13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19.5" x14ac:dyDescent="0.4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17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 s="1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ht="19.5" x14ac:dyDescent="0.4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17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 s="13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ht="19.5" x14ac:dyDescent="0.4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17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 s="13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ht="19.5" x14ac:dyDescent="0.4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17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 s="13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ht="19.5" x14ac:dyDescent="0.4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17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 s="13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ht="19.5" x14ac:dyDescent="0.4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17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 s="13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ht="19.5" x14ac:dyDescent="0.4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17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 s="13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ht="19.5" x14ac:dyDescent="0.4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17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 s="13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ht="19.5" x14ac:dyDescent="0.4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17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 s="13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ht="19.5" x14ac:dyDescent="0.4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17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 s="13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ht="19.5" x14ac:dyDescent="0.4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17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 s="1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ht="19.5" x14ac:dyDescent="0.4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17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 s="13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t="19.5" x14ac:dyDescent="0.4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17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 s="13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t="19.5" x14ac:dyDescent="0.4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17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 s="13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ht="19.5" x14ac:dyDescent="0.4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17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 s="13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ht="19.5" x14ac:dyDescent="0.4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17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 s="13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t="19.5" x14ac:dyDescent="0.4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17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 s="13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ht="19.5" x14ac:dyDescent="0.4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17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 s="13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t="19.5" x14ac:dyDescent="0.4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17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 s="13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ht="19.5" x14ac:dyDescent="0.4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17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 s="13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t="19.5" x14ac:dyDescent="0.4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17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 s="1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t="19.5" x14ac:dyDescent="0.4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17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 s="13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t="19.5" x14ac:dyDescent="0.4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17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 s="13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ht="19.5" x14ac:dyDescent="0.4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17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 s="13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ht="19.5" x14ac:dyDescent="0.4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17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 s="13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t="19.5" x14ac:dyDescent="0.4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17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 s="13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ht="19.5" x14ac:dyDescent="0.4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17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 s="13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ht="19.5" x14ac:dyDescent="0.4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17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 s="13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ht="19.5" x14ac:dyDescent="0.4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17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 s="13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ht="19.5" x14ac:dyDescent="0.4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17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 s="13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ht="19.5" x14ac:dyDescent="0.4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17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 s="1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3.75" x14ac:dyDescent="0.4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17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 s="13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ht="19.5" x14ac:dyDescent="0.4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17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 s="13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3.75" x14ac:dyDescent="0.4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17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 s="13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3.75" x14ac:dyDescent="0.4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17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 s="13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ht="19.5" x14ac:dyDescent="0.4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17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 s="13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ht="19.5" x14ac:dyDescent="0.4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17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 s="13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ht="19.5" x14ac:dyDescent="0.4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17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 s="13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ht="19.5" x14ac:dyDescent="0.4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17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 s="13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3.75" x14ac:dyDescent="0.4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17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 s="13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t="19.5" x14ac:dyDescent="0.4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17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 s="1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3.75" x14ac:dyDescent="0.4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17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 s="13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ht="19.5" x14ac:dyDescent="0.4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17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 s="13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ht="19.5" x14ac:dyDescent="0.4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17">
        <f t="shared" ref="F386:F449" si="24">E386/D386</f>
        <v>1.7200961538461539</v>
      </c>
      <c r="G386" t="s">
        <v>20</v>
      </c>
      <c r="H386">
        <v>4799</v>
      </c>
      <c r="I386" s="5">
        <f t="shared" ref="I386:I449" si="25">IFERROR(E386/H386,0)</f>
        <v>41.004167534903104</v>
      </c>
      <c r="J386" t="s">
        <v>21</v>
      </c>
      <c r="K386" t="s">
        <v>22</v>
      </c>
      <c r="L386" s="13">
        <v>1486706400</v>
      </c>
      <c r="M386">
        <v>1489039200</v>
      </c>
      <c r="N386" s="9">
        <f t="shared" ref="N386:N449" si="26">(((L386/60)/60)/24)+DATE(1970,1,1)</f>
        <v>42776.25</v>
      </c>
      <c r="O386" s="9">
        <f t="shared" ref="O386:O449" si="27">(((M386/60)/60)/24)+DATE(1970,1,1)</f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3.75" x14ac:dyDescent="0.4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17">
        <f t="shared" si="24"/>
        <v>1.4616709511568124</v>
      </c>
      <c r="G387" t="s">
        <v>20</v>
      </c>
      <c r="H387">
        <v>1137</v>
      </c>
      <c r="I387" s="5">
        <f t="shared" si="25"/>
        <v>50.007915567282325</v>
      </c>
      <c r="J387" t="s">
        <v>21</v>
      </c>
      <c r="K387" t="s">
        <v>22</v>
      </c>
      <c r="L387" s="13">
        <v>1553835600</v>
      </c>
      <c r="M387">
        <v>1556600400</v>
      </c>
      <c r="N387" s="9">
        <f t="shared" si="26"/>
        <v>43553.208333333328</v>
      </c>
      <c r="O387" s="9">
        <f t="shared" si="27"/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3.75" x14ac:dyDescent="0.4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17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 s="13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ht="19.5" x14ac:dyDescent="0.4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17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 s="13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ht="19.5" x14ac:dyDescent="0.4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17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 s="13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ht="19.5" x14ac:dyDescent="0.4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17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 s="13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ht="19.5" x14ac:dyDescent="0.4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17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 s="13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ht="19.5" x14ac:dyDescent="0.4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17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 s="1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3.75" x14ac:dyDescent="0.4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17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 s="13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ht="19.5" x14ac:dyDescent="0.4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17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 s="13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ht="19.5" x14ac:dyDescent="0.4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17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 s="13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3.75" x14ac:dyDescent="0.4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17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 s="13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ht="19.5" x14ac:dyDescent="0.4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17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 s="13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ht="19.5" x14ac:dyDescent="0.4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17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 s="13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19.5" x14ac:dyDescent="0.4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17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 s="13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ht="19.5" x14ac:dyDescent="0.4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17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 s="13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3.75" x14ac:dyDescent="0.4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17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 s="13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ht="19.5" x14ac:dyDescent="0.4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17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 s="1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ht="19.5" x14ac:dyDescent="0.4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17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 s="13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ht="19.5" x14ac:dyDescent="0.4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17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 s="13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t="19.5" x14ac:dyDescent="0.4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17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 s="13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ht="19.5" x14ac:dyDescent="0.4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17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 s="13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19.5" x14ac:dyDescent="0.4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17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 s="13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ht="19.5" x14ac:dyDescent="0.4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17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 s="13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ht="19.5" x14ac:dyDescent="0.4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17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 s="13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ht="19.5" x14ac:dyDescent="0.4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17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 s="13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t="19.5" x14ac:dyDescent="0.4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17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 s="13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ht="19.5" x14ac:dyDescent="0.4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17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 s="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t="19.5" x14ac:dyDescent="0.4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17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 s="13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ht="19.5" x14ac:dyDescent="0.4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17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 s="13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ht="19.5" x14ac:dyDescent="0.4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17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 s="13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ht="19.5" x14ac:dyDescent="0.4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17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 s="13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3.75" x14ac:dyDescent="0.4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17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 s="13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ht="19.5" x14ac:dyDescent="0.4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17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 s="13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t="19.5" x14ac:dyDescent="0.4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17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 s="13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ht="19.5" x14ac:dyDescent="0.4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17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 s="13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t="19.5" x14ac:dyDescent="0.4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17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 s="13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ht="19.5" x14ac:dyDescent="0.4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17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 s="1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3.75" x14ac:dyDescent="0.4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17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 s="13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ht="19.5" x14ac:dyDescent="0.4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17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 s="13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ht="19.5" x14ac:dyDescent="0.4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17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 s="13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ht="19.5" x14ac:dyDescent="0.4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17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 s="13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ht="19.5" x14ac:dyDescent="0.4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17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 s="13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ht="19.5" x14ac:dyDescent="0.4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17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 s="13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ht="19.5" x14ac:dyDescent="0.4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17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 s="13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t="19.5" x14ac:dyDescent="0.4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17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 s="13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19.5" x14ac:dyDescent="0.4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17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 s="13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t="19.5" x14ac:dyDescent="0.4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17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 s="1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19.5" x14ac:dyDescent="0.4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17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 s="13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t="19.5" x14ac:dyDescent="0.4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17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 s="13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ht="19.5" x14ac:dyDescent="0.4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17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 s="13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t="19.5" x14ac:dyDescent="0.4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17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 s="13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t="19.5" x14ac:dyDescent="0.4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17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 s="13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ht="19.5" x14ac:dyDescent="0.4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17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 s="13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3.75" x14ac:dyDescent="0.4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17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 s="13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t="19.5" x14ac:dyDescent="0.4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17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 s="13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ht="19.5" x14ac:dyDescent="0.4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17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 s="13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ht="19.5" x14ac:dyDescent="0.4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17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 s="1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ht="19.5" x14ac:dyDescent="0.4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17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 s="13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t="19.5" x14ac:dyDescent="0.4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17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 s="13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ht="19.5" x14ac:dyDescent="0.4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17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 s="13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3.75" x14ac:dyDescent="0.4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17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 s="13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ht="19.5" x14ac:dyDescent="0.4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17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 s="13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3.75" x14ac:dyDescent="0.4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17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 s="13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ht="19.5" x14ac:dyDescent="0.4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17">
        <f t="shared" ref="F450:F513" si="28">E450/D450</f>
        <v>0.50482758620689661</v>
      </c>
      <c r="G450" t="s">
        <v>14</v>
      </c>
      <c r="H450">
        <v>605</v>
      </c>
      <c r="I450" s="5">
        <f t="shared" ref="I450:I513" si="29">IFERROR(E450/H450,0)</f>
        <v>75.014876033057845</v>
      </c>
      <c r="J450" t="s">
        <v>21</v>
      </c>
      <c r="K450" t="s">
        <v>22</v>
      </c>
      <c r="L450" s="13">
        <v>1365915600</v>
      </c>
      <c r="M450">
        <v>1366088400</v>
      </c>
      <c r="N450" s="9">
        <f t="shared" ref="N450:N513" si="30">(((L450/60)/60)/24)+DATE(1970,1,1)</f>
        <v>41378.208333333336</v>
      </c>
      <c r="O450" s="9">
        <f t="shared" ref="O450:O513" si="31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ht="19.5" x14ac:dyDescent="0.4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17">
        <f t="shared" si="28"/>
        <v>9.67</v>
      </c>
      <c r="G451" t="s">
        <v>20</v>
      </c>
      <c r="H451">
        <v>86</v>
      </c>
      <c r="I451" s="5">
        <f t="shared" si="29"/>
        <v>101.19767441860465</v>
      </c>
      <c r="J451" t="s">
        <v>36</v>
      </c>
      <c r="K451" t="s">
        <v>37</v>
      </c>
      <c r="L451" s="13">
        <v>1551852000</v>
      </c>
      <c r="M451">
        <v>1553317200</v>
      </c>
      <c r="N451" s="9">
        <f t="shared" si="30"/>
        <v>43530.25</v>
      </c>
      <c r="O451" s="9">
        <f t="shared" si="31"/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ht="19.5" x14ac:dyDescent="0.4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17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 s="13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ht="19.5" x14ac:dyDescent="0.4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17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 s="1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3.75" x14ac:dyDescent="0.4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17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 s="13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3.75" x14ac:dyDescent="0.4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17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 s="13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ht="19.5" x14ac:dyDescent="0.4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17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 s="13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ht="19.5" x14ac:dyDescent="0.4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17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 s="13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3.75" x14ac:dyDescent="0.4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17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 s="13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ht="19.5" x14ac:dyDescent="0.4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17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 s="13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ht="19.5" x14ac:dyDescent="0.4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17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 s="13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ht="19.5" x14ac:dyDescent="0.4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17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 s="13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ht="19.5" x14ac:dyDescent="0.4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17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 s="13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ht="19.5" x14ac:dyDescent="0.4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17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 s="1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ht="19.5" x14ac:dyDescent="0.4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17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 s="13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3.75" x14ac:dyDescent="0.4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17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 s="13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ht="19.5" x14ac:dyDescent="0.4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17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 s="13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ht="19.5" x14ac:dyDescent="0.4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17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 s="13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ht="19.5" x14ac:dyDescent="0.4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17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 s="13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3.75" x14ac:dyDescent="0.4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17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 s="13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ht="19.5" x14ac:dyDescent="0.4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17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 s="13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ht="19.5" x14ac:dyDescent="0.4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17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 s="13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ht="19.5" x14ac:dyDescent="0.4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17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 s="13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ht="19.5" x14ac:dyDescent="0.4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17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 s="1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19.5" x14ac:dyDescent="0.4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17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 s="13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t="19.5" x14ac:dyDescent="0.4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17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 s="13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ht="19.5" x14ac:dyDescent="0.4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17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 s="13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3.75" x14ac:dyDescent="0.4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17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 s="13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3.75" x14ac:dyDescent="0.4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17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 s="13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ht="19.5" x14ac:dyDescent="0.4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17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 s="13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ht="19.5" x14ac:dyDescent="0.4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17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 s="13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ht="19.5" x14ac:dyDescent="0.4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17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 s="13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ht="19.5" x14ac:dyDescent="0.4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17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 s="13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3.75" x14ac:dyDescent="0.4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17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 s="1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3.75" x14ac:dyDescent="0.4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17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 s="13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ht="19.5" x14ac:dyDescent="0.4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17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 s="13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ht="19.5" x14ac:dyDescent="0.4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17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 s="13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3.75" x14ac:dyDescent="0.4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17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 s="13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3.75" x14ac:dyDescent="0.4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17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 s="13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ht="19.5" x14ac:dyDescent="0.4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17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 s="13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t="19.5" x14ac:dyDescent="0.4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17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 s="13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ht="19.5" x14ac:dyDescent="0.4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17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 s="13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19.5" x14ac:dyDescent="0.4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17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 s="13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3.75" x14ac:dyDescent="0.4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17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 s="1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ht="19.5" x14ac:dyDescent="0.4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17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 s="13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ht="19.5" x14ac:dyDescent="0.4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17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 s="13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19.5" x14ac:dyDescent="0.4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17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 s="13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ht="19.5" x14ac:dyDescent="0.4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17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 s="13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ht="19.5" x14ac:dyDescent="0.4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17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 s="13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ht="19.5" x14ac:dyDescent="0.4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17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 s="13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ht="19.5" x14ac:dyDescent="0.4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17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 s="13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3.75" x14ac:dyDescent="0.4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17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 s="13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ht="19.5" x14ac:dyDescent="0.4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17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 s="13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ht="19.5" x14ac:dyDescent="0.4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17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 s="1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t="19.5" x14ac:dyDescent="0.4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17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 s="13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3.75" x14ac:dyDescent="0.4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17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 s="13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ht="19.5" x14ac:dyDescent="0.4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17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 s="13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ht="19.5" x14ac:dyDescent="0.4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17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 s="13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t="19.5" x14ac:dyDescent="0.4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17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 s="13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3.75" x14ac:dyDescent="0.4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17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 s="13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19.5" x14ac:dyDescent="0.4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17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 s="13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ht="19.5" x14ac:dyDescent="0.4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17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 s="13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t="19.5" x14ac:dyDescent="0.4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17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 s="13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ht="19.5" x14ac:dyDescent="0.4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17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 s="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ht="19.5" x14ac:dyDescent="0.4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17">
        <f t="shared" ref="F514:F577" si="32">E514/D514</f>
        <v>1.3931868131868133</v>
      </c>
      <c r="G514" t="s">
        <v>20</v>
      </c>
      <c r="H514">
        <v>239</v>
      </c>
      <c r="I514" s="5">
        <f t="shared" ref="I514:I577" si="33">IFERROR(E514/H514,0)</f>
        <v>53.046025104602514</v>
      </c>
      <c r="J514" t="s">
        <v>21</v>
      </c>
      <c r="K514" t="s">
        <v>22</v>
      </c>
      <c r="L514" s="13">
        <v>1404536400</v>
      </c>
      <c r="M514">
        <v>1404622800</v>
      </c>
      <c r="N514" s="9">
        <f t="shared" ref="N514:N577" si="34">(((L514/60)/60)/24)+DATE(1970,1,1)</f>
        <v>41825.208333333336</v>
      </c>
      <c r="O514" s="9">
        <f t="shared" ref="O514:O577" si="35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ht="19.5" x14ac:dyDescent="0.4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17">
        <f t="shared" si="32"/>
        <v>0.39277108433734942</v>
      </c>
      <c r="G515" t="s">
        <v>74</v>
      </c>
      <c r="H515">
        <v>35</v>
      </c>
      <c r="I515" s="5">
        <f t="shared" si="33"/>
        <v>93.142857142857139</v>
      </c>
      <c r="J515" t="s">
        <v>21</v>
      </c>
      <c r="K515" t="s">
        <v>22</v>
      </c>
      <c r="L515" s="13">
        <v>1284008400</v>
      </c>
      <c r="M515">
        <v>1284181200</v>
      </c>
      <c r="N515" s="9">
        <f t="shared" si="34"/>
        <v>40430.208333333336</v>
      </c>
      <c r="O515" s="9">
        <f t="shared" si="35"/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ht="19.5" x14ac:dyDescent="0.4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17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 s="13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ht="19.5" x14ac:dyDescent="0.4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17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 s="13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t="19.5" x14ac:dyDescent="0.4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17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 s="13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19.5" x14ac:dyDescent="0.4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17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 s="13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3.75" x14ac:dyDescent="0.4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17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 s="13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ht="19.5" x14ac:dyDescent="0.4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17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 s="13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ht="19.5" x14ac:dyDescent="0.4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17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 s="13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t="19.5" x14ac:dyDescent="0.4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17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 s="1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3.75" x14ac:dyDescent="0.4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17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 s="13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ht="19.5" x14ac:dyDescent="0.4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17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 s="13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ht="19.5" x14ac:dyDescent="0.4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17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 s="13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19.5" x14ac:dyDescent="0.4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17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 s="13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3.75" x14ac:dyDescent="0.4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17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 s="13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ht="19.5" x14ac:dyDescent="0.4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17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 s="13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ht="19.5" x14ac:dyDescent="0.4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17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 s="13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ht="19.5" x14ac:dyDescent="0.4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17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 s="13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19.5" x14ac:dyDescent="0.4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17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 s="13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3.75" x14ac:dyDescent="0.4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17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 s="1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ht="19.5" x14ac:dyDescent="0.4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17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 s="13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ht="19.5" x14ac:dyDescent="0.4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17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 s="13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ht="19.5" x14ac:dyDescent="0.4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17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 s="13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ht="19.5" x14ac:dyDescent="0.4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17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 s="13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t="19.5" x14ac:dyDescent="0.4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17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 s="13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ht="19.5" x14ac:dyDescent="0.4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17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 s="13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ht="19.5" x14ac:dyDescent="0.4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17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 s="13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ht="19.5" x14ac:dyDescent="0.4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17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 s="13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ht="19.5" x14ac:dyDescent="0.4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17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 s="13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ht="19.5" x14ac:dyDescent="0.4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17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 s="1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ht="19.5" x14ac:dyDescent="0.4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17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 s="13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ht="19.5" x14ac:dyDescent="0.4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17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 s="13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3.75" x14ac:dyDescent="0.4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17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 s="13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ht="19.5" x14ac:dyDescent="0.4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17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 s="13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19.5" x14ac:dyDescent="0.4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17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 s="13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t="19.5" x14ac:dyDescent="0.4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17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 s="13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ht="19.5" x14ac:dyDescent="0.4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17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 s="13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3.75" x14ac:dyDescent="0.4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17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 s="13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3.75" x14ac:dyDescent="0.4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17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 s="13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19.5" x14ac:dyDescent="0.4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17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 s="1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t="19.5" x14ac:dyDescent="0.4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17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 s="13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3.75" x14ac:dyDescent="0.4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17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 s="13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3.75" x14ac:dyDescent="0.4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17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 s="13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ht="19.5" x14ac:dyDescent="0.4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17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 s="13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ht="19.5" x14ac:dyDescent="0.4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17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 s="13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ht="19.5" x14ac:dyDescent="0.4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17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 s="13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ht="19.5" x14ac:dyDescent="0.4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17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 s="13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19.5" x14ac:dyDescent="0.4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17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 s="13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ht="19.5" x14ac:dyDescent="0.4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17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 s="13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ht="19.5" x14ac:dyDescent="0.4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17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 s="1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3.75" x14ac:dyDescent="0.4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17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 s="13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t="19.5" x14ac:dyDescent="0.4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17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 s="13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ht="19.5" x14ac:dyDescent="0.4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17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 s="13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t="19.5" x14ac:dyDescent="0.4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17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 s="13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t="19.5" x14ac:dyDescent="0.4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17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 s="13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3.75" x14ac:dyDescent="0.4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17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 s="13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t="19.5" x14ac:dyDescent="0.4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17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 s="13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t="19.5" x14ac:dyDescent="0.4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17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 s="13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ht="19.5" x14ac:dyDescent="0.4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17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 s="13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ht="19.5" x14ac:dyDescent="0.4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17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 s="1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ht="19.5" x14ac:dyDescent="0.4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17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 s="13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ht="19.5" x14ac:dyDescent="0.4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17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 s="13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ht="19.5" x14ac:dyDescent="0.4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17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 s="13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ht="19.5" x14ac:dyDescent="0.4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17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 s="13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3.75" x14ac:dyDescent="0.4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17">
        <f t="shared" ref="F578:F641" si="36">E578/D578</f>
        <v>0.6492783505154639</v>
      </c>
      <c r="G578" t="s">
        <v>14</v>
      </c>
      <c r="H578">
        <v>64</v>
      </c>
      <c r="I578" s="5">
        <f t="shared" ref="I578:I641" si="37">IFERROR(E578/H578,0)</f>
        <v>98.40625</v>
      </c>
      <c r="J578" t="s">
        <v>21</v>
      </c>
      <c r="K578" t="s">
        <v>22</v>
      </c>
      <c r="L578" s="13">
        <v>1509512400</v>
      </c>
      <c r="M578">
        <v>1510984800</v>
      </c>
      <c r="N578" s="9">
        <f t="shared" ref="N578:N641" si="38">(((L578/60)/60)/24)+DATE(1970,1,1)</f>
        <v>43040.208333333328</v>
      </c>
      <c r="O578" s="9">
        <f t="shared" ref="O578:O641" si="39">(((M578/60)/60)/24)+DATE(1970,1,1)</f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t="19.5" x14ac:dyDescent="0.4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17">
        <f t="shared" si="36"/>
        <v>0.18853658536585366</v>
      </c>
      <c r="G579" t="s">
        <v>74</v>
      </c>
      <c r="H579">
        <v>37</v>
      </c>
      <c r="I579" s="5">
        <f t="shared" si="37"/>
        <v>41.783783783783782</v>
      </c>
      <c r="J579" t="s">
        <v>21</v>
      </c>
      <c r="K579" t="s">
        <v>22</v>
      </c>
      <c r="L579" s="13">
        <v>1299823200</v>
      </c>
      <c r="M579">
        <v>1302066000</v>
      </c>
      <c r="N579" s="9">
        <f t="shared" si="38"/>
        <v>40613.25</v>
      </c>
      <c r="O579" s="9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ht="19.5" x14ac:dyDescent="0.4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17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 s="13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t="19.5" x14ac:dyDescent="0.4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17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 s="13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ht="19.5" x14ac:dyDescent="0.4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17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 s="13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t="19.5" x14ac:dyDescent="0.4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17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 s="1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t="19.5" x14ac:dyDescent="0.4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17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 s="13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3.75" x14ac:dyDescent="0.4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17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 s="13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19.5" x14ac:dyDescent="0.4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17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 s="13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ht="19.5" x14ac:dyDescent="0.4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17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 s="13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19.5" x14ac:dyDescent="0.4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17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 s="13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ht="19.5" x14ac:dyDescent="0.4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17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 s="13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ht="19.5" x14ac:dyDescent="0.4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17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 s="13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ht="19.5" x14ac:dyDescent="0.4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17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 s="13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3.75" x14ac:dyDescent="0.4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17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 s="13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ht="19.5" x14ac:dyDescent="0.4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17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 s="1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3.75" x14ac:dyDescent="0.4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17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 s="13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19.5" x14ac:dyDescent="0.4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17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 s="13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3.75" x14ac:dyDescent="0.4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17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 s="13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3.75" x14ac:dyDescent="0.4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17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 s="13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ht="19.5" x14ac:dyDescent="0.4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17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 s="13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ht="19.5" x14ac:dyDescent="0.4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17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 s="13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t="19.5" x14ac:dyDescent="0.4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17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 s="13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3.75" x14ac:dyDescent="0.4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17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 s="13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ht="19.5" x14ac:dyDescent="0.4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17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 s="13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ht="19.5" x14ac:dyDescent="0.4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17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 s="1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19.5" x14ac:dyDescent="0.4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17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 s="13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t="19.5" x14ac:dyDescent="0.4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17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 s="13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ht="19.5" x14ac:dyDescent="0.4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17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 s="13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t="19.5" x14ac:dyDescent="0.4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17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 s="13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19.5" x14ac:dyDescent="0.4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17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 s="13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t="19.5" x14ac:dyDescent="0.4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17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 s="13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ht="19.5" x14ac:dyDescent="0.4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17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 s="13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ht="19.5" x14ac:dyDescent="0.4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17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 s="13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3.75" x14ac:dyDescent="0.4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17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 s="13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ht="19.5" x14ac:dyDescent="0.4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17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 s="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ht="19.5" x14ac:dyDescent="0.4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17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 s="13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19.5" x14ac:dyDescent="0.4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17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 s="13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3.75" x14ac:dyDescent="0.4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17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 s="13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t="19.5" x14ac:dyDescent="0.4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17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 s="13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t="19.5" x14ac:dyDescent="0.4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17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 s="13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ht="19.5" x14ac:dyDescent="0.4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17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 s="13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t="19.5" x14ac:dyDescent="0.4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17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 s="13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19.5" x14ac:dyDescent="0.4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17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 s="13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t="19.5" x14ac:dyDescent="0.4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17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 s="13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ht="19.5" x14ac:dyDescent="0.4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17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 s="1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ht="19.5" x14ac:dyDescent="0.4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17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 s="13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ht="19.5" x14ac:dyDescent="0.4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17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 s="13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ht="19.5" x14ac:dyDescent="0.4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17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 s="13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3.75" x14ac:dyDescent="0.4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17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 s="13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3.75" x14ac:dyDescent="0.4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17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 s="13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t="19.5" x14ac:dyDescent="0.4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17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 s="13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ht="19.5" x14ac:dyDescent="0.4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17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 s="13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ht="19.5" x14ac:dyDescent="0.4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17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 s="13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t="19.5" x14ac:dyDescent="0.4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17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 s="13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t="19.5" x14ac:dyDescent="0.4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17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 s="1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ht="19.5" x14ac:dyDescent="0.4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17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 s="13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19.5" x14ac:dyDescent="0.4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17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 s="13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ht="19.5" x14ac:dyDescent="0.4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17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 s="13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ht="19.5" x14ac:dyDescent="0.4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17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 s="13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ht="19.5" x14ac:dyDescent="0.4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17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 s="13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ht="19.5" x14ac:dyDescent="0.4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17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 s="13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ht="19.5" x14ac:dyDescent="0.4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17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 s="13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t="19.5" x14ac:dyDescent="0.4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17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 s="13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ht="19.5" x14ac:dyDescent="0.4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17">
        <f t="shared" ref="F642:F705" si="40">E642/D642</f>
        <v>0.16501669449081802</v>
      </c>
      <c r="G642" t="s">
        <v>14</v>
      </c>
      <c r="H642">
        <v>257</v>
      </c>
      <c r="I642" s="5">
        <f t="shared" ref="I642:I705" si="41">IFERROR(E642/H642,0)</f>
        <v>76.922178988326849</v>
      </c>
      <c r="J642" t="s">
        <v>21</v>
      </c>
      <c r="K642" t="s">
        <v>22</v>
      </c>
      <c r="L642" s="13">
        <v>1453096800</v>
      </c>
      <c r="M642">
        <v>1453356000</v>
      </c>
      <c r="N642" s="9">
        <f t="shared" ref="N642:N705" si="42">(((L642/60)/60)/24)+DATE(1970,1,1)</f>
        <v>42387.25</v>
      </c>
      <c r="O642" s="9">
        <f t="shared" ref="O642:O705" si="43">(((M642/60)/60)/24)+DATE(1970,1,1)</f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3.75" x14ac:dyDescent="0.4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17">
        <f t="shared" si="40"/>
        <v>1.1996808510638297</v>
      </c>
      <c r="G643" t="s">
        <v>20</v>
      </c>
      <c r="H643">
        <v>194</v>
      </c>
      <c r="I643" s="5">
        <f t="shared" si="41"/>
        <v>58.128865979381445</v>
      </c>
      <c r="J643" t="s">
        <v>98</v>
      </c>
      <c r="K643" t="s">
        <v>99</v>
      </c>
      <c r="L643" s="13">
        <v>1487570400</v>
      </c>
      <c r="M643">
        <v>1489986000</v>
      </c>
      <c r="N643" s="9">
        <f t="shared" si="42"/>
        <v>42786.25</v>
      </c>
      <c r="O643" s="9">
        <f t="shared" si="43"/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t="19.5" x14ac:dyDescent="0.4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17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 s="13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ht="19.5" x14ac:dyDescent="0.4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17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 s="13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ht="19.5" x14ac:dyDescent="0.4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17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 s="13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t="19.5" x14ac:dyDescent="0.4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17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 s="13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t="19.5" x14ac:dyDescent="0.4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17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 s="13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ht="19.5" x14ac:dyDescent="0.4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17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 s="13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t="19.5" x14ac:dyDescent="0.4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17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 s="13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ht="19.5" x14ac:dyDescent="0.4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17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 s="13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ht="19.5" x14ac:dyDescent="0.4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17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 s="13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ht="19.5" x14ac:dyDescent="0.4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17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 s="1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ht="19.5" x14ac:dyDescent="0.4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17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 s="13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19.5" x14ac:dyDescent="0.4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17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 s="13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t="19.5" x14ac:dyDescent="0.4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17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 s="13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ht="19.5" x14ac:dyDescent="0.4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17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 s="13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3.75" x14ac:dyDescent="0.4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17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 s="13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ht="19.5" x14ac:dyDescent="0.4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17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 s="13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t="19.5" x14ac:dyDescent="0.4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17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 s="13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ht="19.5" x14ac:dyDescent="0.4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17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 s="13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ht="19.5" x14ac:dyDescent="0.4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17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 s="13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ht="19.5" x14ac:dyDescent="0.4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17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 s="1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ht="19.5" x14ac:dyDescent="0.4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17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 s="13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ht="19.5" x14ac:dyDescent="0.4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17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 s="13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ht="19.5" x14ac:dyDescent="0.4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17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 s="13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ht="19.5" x14ac:dyDescent="0.4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17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 s="13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ht="19.5" x14ac:dyDescent="0.4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17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 s="13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3.75" x14ac:dyDescent="0.4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17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 s="13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3.75" x14ac:dyDescent="0.4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17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 s="13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t="19.5" x14ac:dyDescent="0.4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17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 s="13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3.75" x14ac:dyDescent="0.4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17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 s="13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3.75" x14ac:dyDescent="0.4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17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 s="1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ht="19.5" x14ac:dyDescent="0.4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17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 s="13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ht="19.5" x14ac:dyDescent="0.4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17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 s="13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ht="19.5" x14ac:dyDescent="0.4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17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 s="13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ht="19.5" x14ac:dyDescent="0.4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17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 s="13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t="19.5" x14ac:dyDescent="0.4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17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 s="13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ht="19.5" x14ac:dyDescent="0.4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17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 s="13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ht="19.5" x14ac:dyDescent="0.4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17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 s="13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ht="19.5" x14ac:dyDescent="0.4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17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 s="13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3.75" x14ac:dyDescent="0.4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17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 s="13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3.75" x14ac:dyDescent="0.4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17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 s="1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19.5" x14ac:dyDescent="0.4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17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 s="13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t="19.5" x14ac:dyDescent="0.4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17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 s="13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ht="19.5" x14ac:dyDescent="0.4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17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 s="13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19.5" x14ac:dyDescent="0.4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17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 s="13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ht="19.5" x14ac:dyDescent="0.4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17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 s="13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ht="19.5" x14ac:dyDescent="0.4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17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 s="13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t="19.5" x14ac:dyDescent="0.4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17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 s="13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ht="19.5" x14ac:dyDescent="0.4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17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 s="13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t="19.5" x14ac:dyDescent="0.4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17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 s="13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ht="19.5" x14ac:dyDescent="0.4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17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 s="1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19.5" x14ac:dyDescent="0.4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17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 s="13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3.75" x14ac:dyDescent="0.4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17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 s="13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ht="19.5" x14ac:dyDescent="0.4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17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 s="13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19.5" x14ac:dyDescent="0.4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17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 s="13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ht="19.5" x14ac:dyDescent="0.4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17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 s="13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19.5" x14ac:dyDescent="0.4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17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 s="13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ht="19.5" x14ac:dyDescent="0.4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17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 s="13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ht="19.5" x14ac:dyDescent="0.4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17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 s="13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3.75" x14ac:dyDescent="0.4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17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 s="13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3.75" x14ac:dyDescent="0.4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17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 s="1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3.75" x14ac:dyDescent="0.4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17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 s="13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ht="19.5" x14ac:dyDescent="0.4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17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 s="13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3.75" x14ac:dyDescent="0.4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17">
        <f t="shared" ref="F706:F769" si="44">E706/D706</f>
        <v>1.2278160919540231</v>
      </c>
      <c r="G706" t="s">
        <v>20</v>
      </c>
      <c r="H706">
        <v>116</v>
      </c>
      <c r="I706" s="5">
        <f t="shared" ref="I706:I769" si="45">IFERROR(E706/H706,0)</f>
        <v>92.08620689655173</v>
      </c>
      <c r="J706" t="s">
        <v>21</v>
      </c>
      <c r="K706" t="s">
        <v>22</v>
      </c>
      <c r="L706" s="13">
        <v>1467608400</v>
      </c>
      <c r="M706">
        <v>1468904400</v>
      </c>
      <c r="N706" s="9">
        <f t="shared" ref="N706:N769" si="46">(((L706/60)/60)/24)+DATE(1970,1,1)</f>
        <v>42555.208333333328</v>
      </c>
      <c r="O706" s="9">
        <f t="shared" ref="O706:O769" si="47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ht="19.5" x14ac:dyDescent="0.4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17">
        <f t="shared" si="44"/>
        <v>0.99026517383618151</v>
      </c>
      <c r="G707" t="s">
        <v>14</v>
      </c>
      <c r="H707">
        <v>2025</v>
      </c>
      <c r="I707" s="5">
        <f t="shared" si="45"/>
        <v>82.986666666666665</v>
      </c>
      <c r="J707" t="s">
        <v>40</v>
      </c>
      <c r="K707" t="s">
        <v>41</v>
      </c>
      <c r="L707" s="13">
        <v>1386741600</v>
      </c>
      <c r="M707">
        <v>1387087200</v>
      </c>
      <c r="N707" s="9">
        <f t="shared" si="46"/>
        <v>41619.25</v>
      </c>
      <c r="O707" s="9">
        <f t="shared" si="47"/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3.75" x14ac:dyDescent="0.4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17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 s="13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3.75" x14ac:dyDescent="0.4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17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 s="13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ht="19.5" x14ac:dyDescent="0.4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17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 s="13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t="19.5" x14ac:dyDescent="0.4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17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 s="13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3.75" x14ac:dyDescent="0.4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17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 s="13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3.75" x14ac:dyDescent="0.4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17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 s="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3.75" x14ac:dyDescent="0.4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17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 s="13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ht="19.5" x14ac:dyDescent="0.4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17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 s="13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ht="19.5" x14ac:dyDescent="0.4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17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 s="13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ht="19.5" x14ac:dyDescent="0.4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17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 s="13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ht="19.5" x14ac:dyDescent="0.4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17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 s="13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3.75" x14ac:dyDescent="0.4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17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 s="13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ht="19.5" x14ac:dyDescent="0.4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17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 s="13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ht="19.5" x14ac:dyDescent="0.4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17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 s="13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3.75" x14ac:dyDescent="0.4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17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 s="13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t="19.5" x14ac:dyDescent="0.4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17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 s="1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ht="19.5" x14ac:dyDescent="0.4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17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 s="13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ht="19.5" x14ac:dyDescent="0.4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17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 s="13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3.75" x14ac:dyDescent="0.4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17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 s="13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ht="19.5" x14ac:dyDescent="0.4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17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 s="13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19.5" x14ac:dyDescent="0.4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17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 s="13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t="19.5" x14ac:dyDescent="0.4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17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 s="13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3.75" x14ac:dyDescent="0.4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17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 s="13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3.75" x14ac:dyDescent="0.4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17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 s="13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ht="19.5" x14ac:dyDescent="0.4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17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 s="13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ht="19.5" x14ac:dyDescent="0.4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17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 s="1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ht="19.5" x14ac:dyDescent="0.4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17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 s="13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t="19.5" x14ac:dyDescent="0.4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17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 s="13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ht="19.5" x14ac:dyDescent="0.4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17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 s="13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3.75" x14ac:dyDescent="0.4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17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 s="13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ht="19.5" x14ac:dyDescent="0.4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17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 s="13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3.75" x14ac:dyDescent="0.4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17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 s="13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19.5" x14ac:dyDescent="0.4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17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 s="13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ht="19.5" x14ac:dyDescent="0.4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17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 s="13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19.5" x14ac:dyDescent="0.4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17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 s="13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ht="19.5" x14ac:dyDescent="0.4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17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 s="1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t="19.5" x14ac:dyDescent="0.4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17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 s="13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3.75" x14ac:dyDescent="0.4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17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 s="13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t="19.5" x14ac:dyDescent="0.4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17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 s="13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3.75" x14ac:dyDescent="0.4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17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 s="13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ht="19.5" x14ac:dyDescent="0.4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17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 s="13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ht="19.5" x14ac:dyDescent="0.4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17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 s="13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ht="19.5" x14ac:dyDescent="0.4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17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 s="13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ht="19.5" x14ac:dyDescent="0.4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17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 s="13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19.5" x14ac:dyDescent="0.4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17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 s="13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t="19.5" x14ac:dyDescent="0.4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17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 s="1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t="19.5" x14ac:dyDescent="0.4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17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 s="13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19.5" x14ac:dyDescent="0.4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17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 s="13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ht="19.5" x14ac:dyDescent="0.4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17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 s="13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ht="19.5" x14ac:dyDescent="0.4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17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 s="13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19.5" x14ac:dyDescent="0.4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17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 s="13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t="19.5" x14ac:dyDescent="0.4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17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 s="13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ht="19.5" x14ac:dyDescent="0.4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17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 s="13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3.75" x14ac:dyDescent="0.4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17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 s="13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ht="19.5" x14ac:dyDescent="0.4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17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 s="13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ht="19.5" x14ac:dyDescent="0.4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17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 s="1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t="19.5" x14ac:dyDescent="0.4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17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 s="13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ht="19.5" x14ac:dyDescent="0.4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17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 s="13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3.75" x14ac:dyDescent="0.4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17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 s="13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t="19.5" x14ac:dyDescent="0.4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17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 s="13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3.75" x14ac:dyDescent="0.4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17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 s="13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ht="19.5" x14ac:dyDescent="0.4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17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 s="13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ht="19.5" x14ac:dyDescent="0.4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17">
        <f t="shared" ref="F770:F833" si="48">E770/D770</f>
        <v>2.31</v>
      </c>
      <c r="G770" t="s">
        <v>20</v>
      </c>
      <c r="H770">
        <v>150</v>
      </c>
      <c r="I770" s="5">
        <f t="shared" ref="I770:I833" si="49">IFERROR(E770/H770,0)</f>
        <v>73.92</v>
      </c>
      <c r="J770" t="s">
        <v>21</v>
      </c>
      <c r="K770" t="s">
        <v>22</v>
      </c>
      <c r="L770" s="13">
        <v>1386741600</v>
      </c>
      <c r="M770">
        <v>1388037600</v>
      </c>
      <c r="N770" s="9">
        <f t="shared" ref="N770:N833" si="50">(((L770/60)/60)/24)+DATE(1970,1,1)</f>
        <v>41619.25</v>
      </c>
      <c r="O770" s="9">
        <f t="shared" ref="O770:O833" si="51">(((M770/60)/60)/24)+DATE(1970,1,1)</f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ht="19.5" x14ac:dyDescent="0.4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17">
        <f t="shared" si="48"/>
        <v>0.86867834394904464</v>
      </c>
      <c r="G771" t="s">
        <v>14</v>
      </c>
      <c r="H771">
        <v>3410</v>
      </c>
      <c r="I771" s="5">
        <f t="shared" si="49"/>
        <v>31.995894428152493</v>
      </c>
      <c r="J771" t="s">
        <v>21</v>
      </c>
      <c r="K771" t="s">
        <v>22</v>
      </c>
      <c r="L771" s="13">
        <v>1376542800</v>
      </c>
      <c r="M771">
        <v>1378789200</v>
      </c>
      <c r="N771" s="9">
        <f t="shared" si="50"/>
        <v>41501.208333333336</v>
      </c>
      <c r="O771" s="9">
        <f t="shared" si="51"/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19.5" x14ac:dyDescent="0.4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17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 s="13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t="19.5" x14ac:dyDescent="0.4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17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 s="1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t="19.5" x14ac:dyDescent="0.4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17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 s="13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ht="19.5" x14ac:dyDescent="0.4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17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 s="13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ht="19.5" x14ac:dyDescent="0.4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17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 s="13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3.75" x14ac:dyDescent="0.4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17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 s="13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ht="19.5" x14ac:dyDescent="0.4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17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 s="13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t="19.5" x14ac:dyDescent="0.4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17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 s="13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t="19.5" x14ac:dyDescent="0.4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17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 s="13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ht="19.5" x14ac:dyDescent="0.4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17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 s="13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19.5" x14ac:dyDescent="0.4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17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 s="13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ht="19.5" x14ac:dyDescent="0.4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17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 s="1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t="19.5" x14ac:dyDescent="0.4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17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 s="13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ht="19.5" x14ac:dyDescent="0.4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17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 s="13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ht="19.5" x14ac:dyDescent="0.4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17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 s="13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3.75" x14ac:dyDescent="0.4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17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 s="13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ht="19.5" x14ac:dyDescent="0.4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17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 s="13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ht="19.5" x14ac:dyDescent="0.4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17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 s="13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t="19.5" x14ac:dyDescent="0.4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17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 s="13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ht="19.5" x14ac:dyDescent="0.4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17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 s="13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t="19.5" x14ac:dyDescent="0.4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17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 s="13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ht="19.5" x14ac:dyDescent="0.4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17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 s="1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ht="19.5" x14ac:dyDescent="0.4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17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 s="13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t="19.5" x14ac:dyDescent="0.4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17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 s="13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t="19.5" x14ac:dyDescent="0.4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17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 s="13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3.75" x14ac:dyDescent="0.4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17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 s="13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ht="19.5" x14ac:dyDescent="0.4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17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 s="13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ht="19.5" x14ac:dyDescent="0.4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17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 s="13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ht="19.5" x14ac:dyDescent="0.4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17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 s="13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ht="19.5" x14ac:dyDescent="0.4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17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 s="13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ht="19.5" x14ac:dyDescent="0.4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17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 s="13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t="19.5" x14ac:dyDescent="0.4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17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 s="1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3.75" x14ac:dyDescent="0.4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17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 s="13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3.75" x14ac:dyDescent="0.4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17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 s="13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19.5" x14ac:dyDescent="0.4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17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 s="13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3.75" x14ac:dyDescent="0.4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17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 s="13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ht="19.5" x14ac:dyDescent="0.4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17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 s="13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ht="19.5" x14ac:dyDescent="0.4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17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 s="13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ht="19.5" x14ac:dyDescent="0.4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17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 s="13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ht="19.5" x14ac:dyDescent="0.4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17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 s="13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19.5" x14ac:dyDescent="0.4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17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 s="13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ht="19.5" x14ac:dyDescent="0.4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17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 s="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t="19.5" x14ac:dyDescent="0.4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17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 s="13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t="19.5" x14ac:dyDescent="0.4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17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 s="13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ht="19.5" x14ac:dyDescent="0.4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17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 s="13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3.75" x14ac:dyDescent="0.4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17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 s="13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19.5" x14ac:dyDescent="0.4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17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 s="13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t="19.5" x14ac:dyDescent="0.4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17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 s="13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t="19.5" x14ac:dyDescent="0.4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17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 s="13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3.75" x14ac:dyDescent="0.4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17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 s="13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ht="19.5" x14ac:dyDescent="0.4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17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 s="13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ht="19.5" x14ac:dyDescent="0.4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17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 s="1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ht="19.5" x14ac:dyDescent="0.4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17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 s="13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19.5" x14ac:dyDescent="0.4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17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 s="13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t="19.5" x14ac:dyDescent="0.4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17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 s="13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19.5" x14ac:dyDescent="0.4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17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 s="13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3.75" x14ac:dyDescent="0.4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17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 s="13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3.75" x14ac:dyDescent="0.4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17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 s="13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3.75" x14ac:dyDescent="0.4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17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 s="13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ht="19.5" x14ac:dyDescent="0.4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17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 s="13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3.75" x14ac:dyDescent="0.4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17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 s="13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3.75" x14ac:dyDescent="0.4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17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 s="1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ht="19.5" x14ac:dyDescent="0.4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17">
        <f t="shared" ref="F834:F897" si="52">E834/D834</f>
        <v>3.1517592592592591</v>
      </c>
      <c r="G834" t="s">
        <v>20</v>
      </c>
      <c r="H834">
        <v>1297</v>
      </c>
      <c r="I834" s="5">
        <f t="shared" ref="I834:I897" si="53">IFERROR(E834/H834,0)</f>
        <v>104.97764070932922</v>
      </c>
      <c r="J834" t="s">
        <v>36</v>
      </c>
      <c r="K834" t="s">
        <v>37</v>
      </c>
      <c r="L834" s="13">
        <v>1445490000</v>
      </c>
      <c r="M834">
        <v>1448431200</v>
      </c>
      <c r="N834" s="9">
        <f t="shared" ref="N834:N897" si="54">(((L834/60)/60)/24)+DATE(1970,1,1)</f>
        <v>42299.208333333328</v>
      </c>
      <c r="O834" s="9">
        <f t="shared" ref="O834:O897" si="55">(((M834/60)/60)/24)+DATE(1970,1,1)</f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ht="19.5" x14ac:dyDescent="0.4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17">
        <f t="shared" si="52"/>
        <v>1.5769117647058823</v>
      </c>
      <c r="G835" t="s">
        <v>20</v>
      </c>
      <c r="H835">
        <v>165</v>
      </c>
      <c r="I835" s="5">
        <f t="shared" si="53"/>
        <v>64.987878787878785</v>
      </c>
      <c r="J835" t="s">
        <v>36</v>
      </c>
      <c r="K835" t="s">
        <v>37</v>
      </c>
      <c r="L835" s="13">
        <v>1297663200</v>
      </c>
      <c r="M835">
        <v>1298613600</v>
      </c>
      <c r="N835" s="9">
        <f t="shared" si="54"/>
        <v>40588.25</v>
      </c>
      <c r="O835" s="9">
        <f t="shared" si="55"/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ht="19.5" x14ac:dyDescent="0.4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17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 s="13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ht="19.5" x14ac:dyDescent="0.4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17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 s="13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ht="19.5" x14ac:dyDescent="0.4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17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 s="13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ht="19.5" x14ac:dyDescent="0.4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17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 s="13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ht="19.5" x14ac:dyDescent="0.4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17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 s="13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ht="19.5" x14ac:dyDescent="0.4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17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 s="13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ht="19.5" x14ac:dyDescent="0.4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17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 s="13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t="19.5" x14ac:dyDescent="0.4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17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 s="1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3.75" x14ac:dyDescent="0.4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17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 s="13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3.75" x14ac:dyDescent="0.4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17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 s="13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ht="19.5" x14ac:dyDescent="0.4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17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 s="13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ht="19.5" x14ac:dyDescent="0.4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17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 s="13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ht="19.5" x14ac:dyDescent="0.4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17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 s="13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ht="19.5" x14ac:dyDescent="0.4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17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 s="13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ht="19.5" x14ac:dyDescent="0.4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17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 s="13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19.5" x14ac:dyDescent="0.4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17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 s="13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19.5" x14ac:dyDescent="0.4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17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 s="13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3.75" x14ac:dyDescent="0.4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17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 s="1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19.5" x14ac:dyDescent="0.4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17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 s="13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ht="19.5" x14ac:dyDescent="0.4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17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 s="13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19.5" x14ac:dyDescent="0.4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17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 s="13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ht="19.5" x14ac:dyDescent="0.4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17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 s="13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ht="19.5" x14ac:dyDescent="0.4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17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 s="13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3.75" x14ac:dyDescent="0.4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17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 s="13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3.75" x14ac:dyDescent="0.4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17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 s="13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3.75" x14ac:dyDescent="0.4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17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 s="13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3.75" x14ac:dyDescent="0.4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17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 s="13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ht="19.5" x14ac:dyDescent="0.4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17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 s="1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19.5" x14ac:dyDescent="0.4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17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 s="13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ht="19.5" x14ac:dyDescent="0.4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17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 s="13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ht="19.5" x14ac:dyDescent="0.4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17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 s="13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19.5" x14ac:dyDescent="0.4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17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 s="13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t="19.5" x14ac:dyDescent="0.4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17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 s="13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3.75" x14ac:dyDescent="0.4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17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 s="13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ht="19.5" x14ac:dyDescent="0.4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17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 s="13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t="19.5" x14ac:dyDescent="0.4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17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 s="13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ht="19.5" x14ac:dyDescent="0.4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17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 s="13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3.75" x14ac:dyDescent="0.4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17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 s="1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ht="19.5" x14ac:dyDescent="0.4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17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 s="13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ht="19.5" x14ac:dyDescent="0.4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17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 s="13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ht="19.5" x14ac:dyDescent="0.4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17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 s="13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ht="19.5" x14ac:dyDescent="0.4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17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 s="13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3.75" x14ac:dyDescent="0.4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17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 s="13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ht="19.5" x14ac:dyDescent="0.4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17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 s="13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ht="19.5" x14ac:dyDescent="0.4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17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 s="13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ht="19.5" x14ac:dyDescent="0.4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17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 s="13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19.5" x14ac:dyDescent="0.4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17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 s="13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ht="19.5" x14ac:dyDescent="0.4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17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 s="1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19.5" x14ac:dyDescent="0.4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17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 s="13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3.75" x14ac:dyDescent="0.4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17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 s="13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ht="19.5" x14ac:dyDescent="0.4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17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 s="13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t="19.5" x14ac:dyDescent="0.4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17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 s="13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ht="19.5" x14ac:dyDescent="0.4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17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 s="13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3.75" x14ac:dyDescent="0.4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17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 s="13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3.75" x14ac:dyDescent="0.4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17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 s="13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ht="19.5" x14ac:dyDescent="0.4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17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 s="13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ht="19.5" x14ac:dyDescent="0.4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17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 s="13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3.75" x14ac:dyDescent="0.4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17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 s="1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ht="19.5" x14ac:dyDescent="0.4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17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 s="13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ht="19.5" x14ac:dyDescent="0.4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17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 s="13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ht="19.5" x14ac:dyDescent="0.4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17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 s="13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3.75" x14ac:dyDescent="0.4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17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 s="13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3.75" x14ac:dyDescent="0.4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17">
        <f t="shared" ref="F898:F961" si="56">E898/D898</f>
        <v>7.7443434343434348</v>
      </c>
      <c r="G898" t="s">
        <v>20</v>
      </c>
      <c r="H898">
        <v>1460</v>
      </c>
      <c r="I898" s="5">
        <f t="shared" ref="I898:I961" si="57">IFERROR(E898/H898,0)</f>
        <v>105.02602739726028</v>
      </c>
      <c r="J898" t="s">
        <v>26</v>
      </c>
      <c r="K898" t="s">
        <v>27</v>
      </c>
      <c r="L898" s="13">
        <v>1310619600</v>
      </c>
      <c r="M898">
        <v>1310878800</v>
      </c>
      <c r="N898" s="9">
        <f t="shared" ref="N898:N961" si="58">(((L898/60)/60)/24)+DATE(1970,1,1)</f>
        <v>40738.208333333336</v>
      </c>
      <c r="O898" s="9">
        <f t="shared" ref="O898:O961" si="59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ht="19.5" x14ac:dyDescent="0.4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17">
        <f t="shared" si="56"/>
        <v>0.27693181818181817</v>
      </c>
      <c r="G899" t="s">
        <v>14</v>
      </c>
      <c r="H899">
        <v>27</v>
      </c>
      <c r="I899" s="5">
        <f t="shared" si="57"/>
        <v>90.259259259259252</v>
      </c>
      <c r="J899" t="s">
        <v>21</v>
      </c>
      <c r="K899" t="s">
        <v>22</v>
      </c>
      <c r="L899" s="13">
        <v>1556427600</v>
      </c>
      <c r="M899">
        <v>1556600400</v>
      </c>
      <c r="N899" s="9">
        <f t="shared" si="58"/>
        <v>43583.208333333328</v>
      </c>
      <c r="O899" s="9">
        <f t="shared" si="59"/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ht="19.5" x14ac:dyDescent="0.4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17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 s="13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ht="19.5" x14ac:dyDescent="0.4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17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 s="13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ht="19.5" x14ac:dyDescent="0.4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17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 s="13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ht="19.5" x14ac:dyDescent="0.4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17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 s="1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ht="19.5" x14ac:dyDescent="0.4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17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 s="13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3.75" x14ac:dyDescent="0.4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17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 s="13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t="19.5" x14ac:dyDescent="0.4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17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 s="13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ht="19.5" x14ac:dyDescent="0.4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17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 s="13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3.75" x14ac:dyDescent="0.4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17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 s="13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ht="19.5" x14ac:dyDescent="0.4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17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 s="13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ht="19.5" x14ac:dyDescent="0.4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17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 s="13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ht="19.5" x14ac:dyDescent="0.4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17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 s="13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t="19.5" x14ac:dyDescent="0.4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17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 s="13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t="19.5" x14ac:dyDescent="0.4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17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 s="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t="19.5" x14ac:dyDescent="0.4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17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 s="13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ht="19.5" x14ac:dyDescent="0.4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17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 s="13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ht="19.5" x14ac:dyDescent="0.4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17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 s="13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19.5" x14ac:dyDescent="0.4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17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 s="13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3.75" x14ac:dyDescent="0.4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17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 s="13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ht="19.5" x14ac:dyDescent="0.4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17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 s="13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ht="19.5" x14ac:dyDescent="0.4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17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 s="13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ht="19.5" x14ac:dyDescent="0.4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17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 s="13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ht="19.5" x14ac:dyDescent="0.4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17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 s="13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ht="19.5" x14ac:dyDescent="0.4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17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 s="1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ht="19.5" x14ac:dyDescent="0.4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17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 s="13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ht="19.5" x14ac:dyDescent="0.4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17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 s="13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t="19.5" x14ac:dyDescent="0.4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17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 s="13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3.75" x14ac:dyDescent="0.4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17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 s="13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ht="19.5" x14ac:dyDescent="0.4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17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 s="13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ht="19.5" x14ac:dyDescent="0.4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17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 s="13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t="19.5" x14ac:dyDescent="0.4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17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 s="13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ht="19.5" x14ac:dyDescent="0.4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17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 s="13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t="19.5" x14ac:dyDescent="0.4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17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 s="13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ht="19.5" x14ac:dyDescent="0.4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17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 s="1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t="19.5" x14ac:dyDescent="0.4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17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 s="13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ht="19.5" x14ac:dyDescent="0.4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17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 s="13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ht="19.5" x14ac:dyDescent="0.4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17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 s="13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3.75" x14ac:dyDescent="0.4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17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 s="13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ht="19.5" x14ac:dyDescent="0.4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17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 s="13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t="19.5" x14ac:dyDescent="0.4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17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 s="13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ht="19.5" x14ac:dyDescent="0.4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17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 s="13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3.75" x14ac:dyDescent="0.4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17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 s="13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ht="19.5" x14ac:dyDescent="0.4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17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 s="13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t="19.5" x14ac:dyDescent="0.4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17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 s="1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ht="19.5" x14ac:dyDescent="0.4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17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 s="13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t="19.5" x14ac:dyDescent="0.4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17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 s="13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ht="19.5" x14ac:dyDescent="0.4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17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 s="13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ht="19.5" x14ac:dyDescent="0.4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17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 s="13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3.75" x14ac:dyDescent="0.4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17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 s="13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t="19.5" x14ac:dyDescent="0.4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17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 s="13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t="19.5" x14ac:dyDescent="0.4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17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 s="13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3.75" x14ac:dyDescent="0.4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17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 s="13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19.5" x14ac:dyDescent="0.4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17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 s="13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ht="19.5" x14ac:dyDescent="0.4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17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 s="1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ht="19.5" x14ac:dyDescent="0.4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17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 s="13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3.75" x14ac:dyDescent="0.4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17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 s="13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ht="19.5" x14ac:dyDescent="0.4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17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 s="13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3.75" x14ac:dyDescent="0.4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17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 s="13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t="19.5" x14ac:dyDescent="0.4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17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 s="13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ht="19.5" x14ac:dyDescent="0.4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17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 s="13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3.75" x14ac:dyDescent="0.4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17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 s="13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ht="19.5" x14ac:dyDescent="0.4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17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 s="13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ht="19.5" x14ac:dyDescent="0.4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17">
        <f t="shared" ref="F962:F1025" si="60">E962/D962</f>
        <v>0.85054545454545449</v>
      </c>
      <c r="G962" t="s">
        <v>14</v>
      </c>
      <c r="H962">
        <v>55</v>
      </c>
      <c r="I962" s="5">
        <f t="shared" ref="I962:I1025" si="61">IFERROR(E962/H962,0)</f>
        <v>85.054545454545448</v>
      </c>
      <c r="J962" t="s">
        <v>21</v>
      </c>
      <c r="K962" t="s">
        <v>22</v>
      </c>
      <c r="L962" s="13">
        <v>1454911200</v>
      </c>
      <c r="M962">
        <v>1458104400</v>
      </c>
      <c r="N962" s="9">
        <f t="shared" ref="N962:N1001" si="62">(((L962/60)/60)/24)+DATE(1970,1,1)</f>
        <v>42408.25</v>
      </c>
      <c r="O962" s="9">
        <f t="shared" ref="O962:O1001" si="63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19.5" x14ac:dyDescent="0.4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17">
        <f t="shared" si="60"/>
        <v>1.1929824561403508</v>
      </c>
      <c r="G963" t="s">
        <v>20</v>
      </c>
      <c r="H963">
        <v>155</v>
      </c>
      <c r="I963" s="5">
        <f t="shared" si="61"/>
        <v>43.87096774193548</v>
      </c>
      <c r="J963" t="s">
        <v>21</v>
      </c>
      <c r="K963" t="s">
        <v>22</v>
      </c>
      <c r="L963" s="13">
        <v>1297922400</v>
      </c>
      <c r="M963">
        <v>1298268000</v>
      </c>
      <c r="N963" s="9">
        <f t="shared" si="62"/>
        <v>40591.25</v>
      </c>
      <c r="O963" s="9">
        <f t="shared" si="63"/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ht="19.5" x14ac:dyDescent="0.4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17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 s="13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ht="19.5" x14ac:dyDescent="0.4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17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 s="13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ht="19.5" x14ac:dyDescent="0.4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17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 s="13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ht="19.5" x14ac:dyDescent="0.4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17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 s="13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t="19.5" x14ac:dyDescent="0.4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17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 s="13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t="19.5" x14ac:dyDescent="0.4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17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 s="13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3.75" x14ac:dyDescent="0.4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17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 s="13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ht="19.5" x14ac:dyDescent="0.4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17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 s="13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3.75" x14ac:dyDescent="0.4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17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 s="13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ht="19.5" x14ac:dyDescent="0.4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17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 s="1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3.75" x14ac:dyDescent="0.4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17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 s="13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ht="19.5" x14ac:dyDescent="0.4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17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 s="13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t="19.5" x14ac:dyDescent="0.4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17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 s="13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t="19.5" x14ac:dyDescent="0.4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17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 s="13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3.75" x14ac:dyDescent="0.4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17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 s="13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ht="19.5" x14ac:dyDescent="0.4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17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 s="13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ht="19.5" x14ac:dyDescent="0.4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17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 s="13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ht="19.5" x14ac:dyDescent="0.4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17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 s="13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t="19.5" x14ac:dyDescent="0.4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17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 s="13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t="19.5" x14ac:dyDescent="0.4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17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 s="1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ht="19.5" x14ac:dyDescent="0.4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17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 s="13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ht="19.5" x14ac:dyDescent="0.4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17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 s="13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3.75" x14ac:dyDescent="0.4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17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 s="13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ht="19.5" x14ac:dyDescent="0.4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17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 s="13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19.5" x14ac:dyDescent="0.4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17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 s="13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t="19.5" x14ac:dyDescent="0.4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17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 s="13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ht="19.5" x14ac:dyDescent="0.4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17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 s="13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ht="19.5" x14ac:dyDescent="0.4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17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 s="13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ht="19.5" x14ac:dyDescent="0.4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17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 s="13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ht="19.5" x14ac:dyDescent="0.4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17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 s="1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ht="19.5" x14ac:dyDescent="0.4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17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 s="13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ht="19.5" x14ac:dyDescent="0.4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17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 s="13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ht="19.5" x14ac:dyDescent="0.4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17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 s="13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ht="19.5" x14ac:dyDescent="0.4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17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 s="13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3.75" x14ac:dyDescent="0.4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17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 s="13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t="19.5" x14ac:dyDescent="0.4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17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 s="13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t="19.5" x14ac:dyDescent="0.4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17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 s="13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ht="19.5" x14ac:dyDescent="0.4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17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 s="13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G1:G1048576">
    <cfRule type="containsText" dxfId="12" priority="2" operator="containsText" text="canceled">
      <formula>NOT(ISERROR(SEARCH("canceled",G1)))</formula>
    </cfRule>
    <cfRule type="containsText" dxfId="11" priority="3" operator="containsText" text="live">
      <formula>NOT(ISERROR(SEARCH("live",G1)))</formula>
    </cfRule>
    <cfRule type="containsText" dxfId="10" priority="4" operator="containsText" text="successful">
      <formula>NOT(ISERROR(SEARCH("successful",G1)))</formula>
    </cfRule>
    <cfRule type="containsText" dxfId="9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979A-73C0-4F2E-B360-65B240AE3F79}">
  <dimension ref="A1:F25"/>
  <sheetViews>
    <sheetView topLeftCell="A2" workbookViewId="0">
      <selection activeCell="C30" sqref="C30"/>
    </sheetView>
  </sheetViews>
  <sheetFormatPr defaultRowHeight="15.75" x14ac:dyDescent="0.25"/>
  <cols>
    <col min="1" max="1" width="16.5" bestFit="1" customWidth="1"/>
    <col min="2" max="2" width="10.75" customWidth="1"/>
    <col min="3" max="3" width="5.625" bestFit="1" customWidth="1"/>
    <col min="4" max="4" width="5.2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3" spans="1:6" x14ac:dyDescent="0.25">
      <c r="A3" s="6" t="s">
        <v>2069</v>
      </c>
      <c r="B3" s="6" t="s">
        <v>2070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2061</v>
      </c>
      <c r="E8">
        <v>4</v>
      </c>
      <c r="F8">
        <v>4</v>
      </c>
    </row>
    <row r="9" spans="1:6" x14ac:dyDescent="0.25">
      <c r="A9" s="7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6" x14ac:dyDescent="0.25">
      <c r="A16" s="21" t="s">
        <v>2114</v>
      </c>
      <c r="B16" s="19" t="s">
        <v>2117</v>
      </c>
      <c r="C16" s="19" t="s">
        <v>2115</v>
      </c>
      <c r="D16" s="19" t="s">
        <v>2116</v>
      </c>
      <c r="E16" s="19"/>
    </row>
    <row r="17" spans="1:4" x14ac:dyDescent="0.25">
      <c r="A17" s="7" t="s">
        <v>2038</v>
      </c>
      <c r="B17">
        <v>102</v>
      </c>
      <c r="C17">
        <v>178</v>
      </c>
      <c r="D17" s="3">
        <f>B17/C17</f>
        <v>0.5730337078651685</v>
      </c>
    </row>
    <row r="18" spans="1:4" x14ac:dyDescent="0.25">
      <c r="A18" s="7" t="s">
        <v>2030</v>
      </c>
      <c r="B18">
        <v>22</v>
      </c>
      <c r="C18">
        <v>46</v>
      </c>
      <c r="D18" s="3">
        <f t="shared" ref="D18:D25" si="0">B18/C18</f>
        <v>0.47826086956521741</v>
      </c>
    </row>
    <row r="19" spans="1:4" x14ac:dyDescent="0.25">
      <c r="A19" s="7" t="s">
        <v>2047</v>
      </c>
      <c r="B19">
        <v>21</v>
      </c>
      <c r="C19">
        <v>48</v>
      </c>
      <c r="D19" s="3">
        <f t="shared" si="0"/>
        <v>0.4375</v>
      </c>
    </row>
    <row r="20" spans="1:4" x14ac:dyDescent="0.25">
      <c r="A20" s="7" t="s">
        <v>2061</v>
      </c>
      <c r="B20">
        <v>4</v>
      </c>
      <c r="C20">
        <v>4</v>
      </c>
      <c r="D20" s="3">
        <f t="shared" si="0"/>
        <v>1</v>
      </c>
    </row>
    <row r="21" spans="1:4" x14ac:dyDescent="0.25">
      <c r="A21" s="7" t="s">
        <v>2032</v>
      </c>
      <c r="B21">
        <v>99</v>
      </c>
      <c r="C21">
        <v>175</v>
      </c>
      <c r="D21" s="3">
        <f t="shared" si="0"/>
        <v>0.56571428571428573</v>
      </c>
    </row>
    <row r="22" spans="1:4" x14ac:dyDescent="0.25">
      <c r="A22" s="7" t="s">
        <v>2051</v>
      </c>
      <c r="B22">
        <v>26</v>
      </c>
      <c r="C22">
        <v>42</v>
      </c>
      <c r="D22" s="3">
        <f t="shared" si="0"/>
        <v>0.61904761904761907</v>
      </c>
    </row>
    <row r="23" spans="1:4" x14ac:dyDescent="0.25">
      <c r="A23" s="7" t="s">
        <v>2044</v>
      </c>
      <c r="B23">
        <v>40</v>
      </c>
      <c r="C23">
        <v>67</v>
      </c>
      <c r="D23" s="3">
        <f t="shared" si="0"/>
        <v>0.59701492537313428</v>
      </c>
    </row>
    <row r="24" spans="1:4" x14ac:dyDescent="0.25">
      <c r="A24" s="7" t="s">
        <v>2034</v>
      </c>
      <c r="B24">
        <v>64</v>
      </c>
      <c r="C24">
        <v>96</v>
      </c>
      <c r="D24" s="3">
        <f t="shared" si="0"/>
        <v>0.66666666666666663</v>
      </c>
    </row>
    <row r="25" spans="1:4" x14ac:dyDescent="0.25">
      <c r="A25" s="7" t="s">
        <v>2036</v>
      </c>
      <c r="B25">
        <v>187</v>
      </c>
      <c r="C25">
        <v>344</v>
      </c>
      <c r="D25" s="3">
        <f t="shared" si="0"/>
        <v>0.54360465116279066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057F-4ED9-44E5-8F93-9A6249F3CDD0}">
  <dimension ref="A1:F30"/>
  <sheetViews>
    <sheetView topLeftCell="A4" workbookViewId="0">
      <selection activeCell="E36" sqref="E36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2" spans="1:6" x14ac:dyDescent="0.25">
      <c r="A2" s="6" t="s">
        <v>2063</v>
      </c>
      <c r="B2" t="s">
        <v>2068</v>
      </c>
    </row>
    <row r="4" spans="1:6" x14ac:dyDescent="0.25">
      <c r="A4" s="6" t="s">
        <v>2069</v>
      </c>
      <c r="B4" s="6" t="s">
        <v>2070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2062</v>
      </c>
      <c r="E7">
        <v>4</v>
      </c>
      <c r="F7">
        <v>4</v>
      </c>
    </row>
    <row r="8" spans="1:6" x14ac:dyDescent="0.25">
      <c r="A8" s="7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2040</v>
      </c>
      <c r="C10">
        <v>8</v>
      </c>
      <c r="E10">
        <v>10</v>
      </c>
      <c r="F10">
        <v>18</v>
      </c>
    </row>
    <row r="11" spans="1:6" x14ac:dyDescent="0.25">
      <c r="A11" s="7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2054</v>
      </c>
      <c r="C15">
        <v>3</v>
      </c>
      <c r="E15">
        <v>4</v>
      </c>
      <c r="F15">
        <v>7</v>
      </c>
    </row>
    <row r="16" spans="1:6" x14ac:dyDescent="0.25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2053</v>
      </c>
      <c r="C20">
        <v>4</v>
      </c>
      <c r="E20">
        <v>4</v>
      </c>
      <c r="F20">
        <v>8</v>
      </c>
    </row>
    <row r="21" spans="1:6" x14ac:dyDescent="0.25">
      <c r="A21" s="7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2060</v>
      </c>
      <c r="C22">
        <v>9</v>
      </c>
      <c r="E22">
        <v>5</v>
      </c>
      <c r="F22">
        <v>14</v>
      </c>
    </row>
    <row r="23" spans="1:6" x14ac:dyDescent="0.25">
      <c r="A23" s="7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2056</v>
      </c>
      <c r="C25">
        <v>7</v>
      </c>
      <c r="E25">
        <v>14</v>
      </c>
      <c r="F25">
        <v>21</v>
      </c>
    </row>
    <row r="26" spans="1:6" x14ac:dyDescent="0.25">
      <c r="A26" s="7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2059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EF0C-96B5-470D-829C-8C3253895B74}">
  <dimension ref="A2:E19"/>
  <sheetViews>
    <sheetView workbookViewId="0">
      <selection activeCell="K3" sqref="K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6" t="s">
        <v>2063</v>
      </c>
      <c r="B2" t="s">
        <v>2068</v>
      </c>
    </row>
    <row r="3" spans="1:5" x14ac:dyDescent="0.25">
      <c r="A3" s="6" t="s">
        <v>2085</v>
      </c>
      <c r="B3" t="s">
        <v>2068</v>
      </c>
    </row>
    <row r="5" spans="1:5" x14ac:dyDescent="0.25">
      <c r="A5" s="6" t="s">
        <v>2069</v>
      </c>
      <c r="B5" s="6" t="s">
        <v>2070</v>
      </c>
    </row>
    <row r="6" spans="1:5" x14ac:dyDescent="0.25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5">
      <c r="A7" s="14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14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14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14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14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14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14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14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14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14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14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14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14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D165-8F69-48B2-89D4-B021114B1E60}">
  <dimension ref="A1:H15"/>
  <sheetViews>
    <sheetView topLeftCell="A7" workbookViewId="0">
      <selection activeCell="D37" sqref="D37"/>
    </sheetView>
  </sheetViews>
  <sheetFormatPr defaultRowHeight="15.75" x14ac:dyDescent="0.25"/>
  <cols>
    <col min="1" max="1" width="24.125" customWidth="1"/>
    <col min="2" max="2" width="16.75" bestFit="1" customWidth="1"/>
    <col min="3" max="3" width="13.375" bestFit="1" customWidth="1"/>
    <col min="4" max="4" width="15.875" bestFit="1" customWidth="1"/>
    <col min="5" max="5" width="12.375" bestFit="1" customWidth="1"/>
    <col min="6" max="6" width="19.25" bestFit="1" customWidth="1"/>
    <col min="7" max="7" width="15.75" bestFit="1" customWidth="1"/>
    <col min="8" max="8" width="18.3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9.5" x14ac:dyDescent="0.25">
      <c r="A2" s="15" t="s">
        <v>2094</v>
      </c>
      <c r="B2">
        <f>COUNTIFS(Crowdfunding!$D:$D,"&lt;1000",Crowdfunding!$G:$G,B15)</f>
        <v>30</v>
      </c>
      <c r="C2">
        <f>COUNTIFS(Crowdfunding!$D:$D,"&lt;1000",Crowdfunding!$G:$G,C15)</f>
        <v>20</v>
      </c>
      <c r="D2">
        <f>COUNTIFS(Crowdfunding!$D:$D,"&lt;1000",Crowdfunding!$G:$G,D15)</f>
        <v>1</v>
      </c>
      <c r="E2">
        <f>SUM(B2:D2)</f>
        <v>51</v>
      </c>
      <c r="F2" s="3">
        <f>B2/$E2</f>
        <v>0.58823529411764708</v>
      </c>
      <c r="G2" s="3">
        <f t="shared" ref="G2:H2" si="0">C2/$E2</f>
        <v>0.39215686274509803</v>
      </c>
      <c r="H2" s="3">
        <f t="shared" si="0"/>
        <v>1.9607843137254902E-2</v>
      </c>
    </row>
    <row r="3" spans="1:8" ht="19.5" x14ac:dyDescent="0.25">
      <c r="A3" s="15" t="s">
        <v>2095</v>
      </c>
      <c r="B3">
        <f>COUNTIFS(Crowdfunding!$D:$D,"&gt;=1000",Crowdfunding!$D:$D,"&lt;=4999",Crowdfunding!$G:$G,B$15)</f>
        <v>191</v>
      </c>
      <c r="C3">
        <f>COUNTIFS(Crowdfunding!$D:$D,"&gt;=1000",Crowdfunding!$D:$D,"&lt;=4999",Crowdfunding!$G:$G,C$15)</f>
        <v>38</v>
      </c>
      <c r="D3">
        <f>COUNTIFS(Crowdfunding!$D:$D,"&gt;=1000",Crowdfunding!$D:$D,"&lt;=4999",Crowdfunding!$G:$G,D$15)</f>
        <v>2</v>
      </c>
      <c r="E3">
        <f t="shared" ref="E3:E13" si="1">SUM(B3:D3)</f>
        <v>231</v>
      </c>
      <c r="F3" s="3">
        <f t="shared" ref="F3:F13" si="2">B3/$E3</f>
        <v>0.82683982683982682</v>
      </c>
      <c r="G3" s="3">
        <f t="shared" ref="G3:G13" si="3">C3/$E3</f>
        <v>0.16450216450216451</v>
      </c>
      <c r="H3" s="3">
        <f t="shared" ref="H3:H13" si="4">D3/$E3</f>
        <v>8.658008658008658E-3</v>
      </c>
    </row>
    <row r="4" spans="1:8" ht="19.5" x14ac:dyDescent="0.25">
      <c r="A4" s="15" t="s">
        <v>2096</v>
      </c>
      <c r="B4">
        <f>COUNTIFS(Crowdfunding!$D:$D,"&gt;=5000",Crowdfunding!$D:$D,"&lt;=9999",Crowdfunding!$G:$G,B$15)</f>
        <v>164</v>
      </c>
      <c r="C4">
        <f>COUNTIFS(Crowdfunding!$D:$D,"&gt;=5000",Crowdfunding!$D:$D,"&lt;=9999",Crowdfunding!$G:$G,C$15)</f>
        <v>126</v>
      </c>
      <c r="D4">
        <f>COUNTIFS(Crowdfunding!$D:$D,"&gt;=5000",Crowdfunding!$D:$D,"&lt;=9999",Crowdfunding!$G:$G,D$15)</f>
        <v>25</v>
      </c>
      <c r="E4">
        <f t="shared" si="1"/>
        <v>315</v>
      </c>
      <c r="F4" s="3">
        <f t="shared" si="2"/>
        <v>0.52063492063492067</v>
      </c>
      <c r="G4" s="3">
        <f t="shared" si="3"/>
        <v>0.4</v>
      </c>
      <c r="H4" s="3">
        <f t="shared" si="4"/>
        <v>7.9365079365079361E-2</v>
      </c>
    </row>
    <row r="5" spans="1:8" ht="19.5" x14ac:dyDescent="0.25">
      <c r="A5" s="15" t="s">
        <v>2097</v>
      </c>
      <c r="B5">
        <f>COUNTIFS(Crowdfunding!$D:$D,"&gt;=10000",Crowdfunding!$D:$D,"&lt;=14999",Crowdfunding!$G:$G,B$15)</f>
        <v>4</v>
      </c>
      <c r="C5">
        <f>COUNTIFS(Crowdfunding!$D:$D,"&gt;=10000",Crowdfunding!$D:$D,"&lt;=14999",Crowdfunding!$G:$G,C$15)</f>
        <v>5</v>
      </c>
      <c r="D5">
        <f>COUNTIFS(Crowdfunding!$D:$D,"&gt;=10000",Crowdfunding!$D:$D,"&lt;=14999",Crowdfunding!$G:$G,D$15)</f>
        <v>0</v>
      </c>
      <c r="E5">
        <f t="shared" si="1"/>
        <v>9</v>
      </c>
      <c r="F5" s="3">
        <f t="shared" si="2"/>
        <v>0.44444444444444442</v>
      </c>
      <c r="G5" s="3">
        <f t="shared" si="3"/>
        <v>0.55555555555555558</v>
      </c>
      <c r="H5" s="3">
        <f t="shared" si="4"/>
        <v>0</v>
      </c>
    </row>
    <row r="6" spans="1:8" ht="19.5" x14ac:dyDescent="0.25">
      <c r="A6" s="15" t="s">
        <v>2098</v>
      </c>
      <c r="B6">
        <f>COUNTIFS(Crowdfunding!$D:$D,"&gt;=15000",Crowdfunding!$D:$D,"&lt;=19999",Crowdfunding!$G:$G,B$15)</f>
        <v>10</v>
      </c>
      <c r="C6">
        <f>COUNTIFS(Crowdfunding!$D:$D,"&gt;=15000",Crowdfunding!$D:$D,"&lt;=19999",Crowdfunding!$G:$G,C$15)</f>
        <v>0</v>
      </c>
      <c r="D6">
        <f>COUNTIFS(Crowdfunding!$D:$D,"&gt;=15000",Crowdfunding!$D:$D,"&lt;=19999",Crowdfunding!$G:$G,D$15)</f>
        <v>0</v>
      </c>
      <c r="E6">
        <f t="shared" si="1"/>
        <v>10</v>
      </c>
      <c r="F6" s="3">
        <f t="shared" si="2"/>
        <v>1</v>
      </c>
      <c r="G6" s="3">
        <f t="shared" si="3"/>
        <v>0</v>
      </c>
      <c r="H6" s="3">
        <f t="shared" si="4"/>
        <v>0</v>
      </c>
    </row>
    <row r="7" spans="1:8" ht="19.5" x14ac:dyDescent="0.25">
      <c r="A7" s="15" t="s">
        <v>2099</v>
      </c>
      <c r="B7">
        <f>COUNTIFS(Crowdfunding!$D:$D,"&gt;=20000",Crowdfunding!$D:$D,"&lt;=24999",Crowdfunding!$G:$G,B$15)</f>
        <v>7</v>
      </c>
      <c r="C7">
        <f>COUNTIFS(Crowdfunding!$D:$D,"&gt;=20000",Crowdfunding!$D:$D,"&lt;=24999",Crowdfunding!$G:$G,C$15)</f>
        <v>0</v>
      </c>
      <c r="D7">
        <f>COUNTIFS(Crowdfunding!$D:$D,"&gt;=20000",Crowdfunding!$D:$D,"&lt;=24999",Crowdfunding!$G:$G,D$15)</f>
        <v>0</v>
      </c>
      <c r="E7">
        <f t="shared" si="1"/>
        <v>7</v>
      </c>
      <c r="F7" s="3">
        <f t="shared" si="2"/>
        <v>1</v>
      </c>
      <c r="G7" s="3">
        <f t="shared" si="3"/>
        <v>0</v>
      </c>
      <c r="H7" s="3">
        <f t="shared" si="4"/>
        <v>0</v>
      </c>
    </row>
    <row r="8" spans="1:8" ht="19.5" x14ac:dyDescent="0.25">
      <c r="A8" s="15" t="s">
        <v>2100</v>
      </c>
      <c r="B8">
        <f>COUNTIFS(Crowdfunding!$D:$D,"&gt;=25000",Crowdfunding!$D:$D,"&lt;=29999",Crowdfunding!$G:$G,B$15)</f>
        <v>11</v>
      </c>
      <c r="C8">
        <f>COUNTIFS(Crowdfunding!$D:$D,"&gt;=25000",Crowdfunding!$D:$D,"&lt;=29999",Crowdfunding!$G:$G,C$15)</f>
        <v>3</v>
      </c>
      <c r="D8">
        <f>COUNTIFS(Crowdfunding!$D:$D,"&gt;=25000",Crowdfunding!$D:$D,"&lt;=29999",Crowdfunding!$G:$G,D$15)</f>
        <v>0</v>
      </c>
      <c r="E8">
        <f t="shared" si="1"/>
        <v>14</v>
      </c>
      <c r="F8" s="3">
        <f t="shared" si="2"/>
        <v>0.7857142857142857</v>
      </c>
      <c r="G8" s="3">
        <f t="shared" si="3"/>
        <v>0.21428571428571427</v>
      </c>
      <c r="H8" s="3">
        <f t="shared" si="4"/>
        <v>0</v>
      </c>
    </row>
    <row r="9" spans="1:8" ht="19.5" x14ac:dyDescent="0.25">
      <c r="A9" s="15" t="s">
        <v>2101</v>
      </c>
      <c r="B9">
        <f>COUNTIFS(Crowdfunding!$D:$D,"&gt;=30000",Crowdfunding!$D:$D,"&lt;=34999",Crowdfunding!$G:$G,B$15)</f>
        <v>7</v>
      </c>
      <c r="C9">
        <f>COUNTIFS(Crowdfunding!$D:$D,"&gt;=30000",Crowdfunding!$D:$D,"&lt;=34999",Crowdfunding!$G:$G,C$15)</f>
        <v>0</v>
      </c>
      <c r="D9">
        <f>COUNTIFS(Crowdfunding!$D:$D,"&gt;=30000",Crowdfunding!$D:$D,"&lt;=34999",Crowdfunding!$G:$G,D$15)</f>
        <v>0</v>
      </c>
      <c r="E9">
        <f t="shared" si="1"/>
        <v>7</v>
      </c>
      <c r="F9" s="3">
        <f t="shared" si="2"/>
        <v>1</v>
      </c>
      <c r="G9" s="3">
        <f t="shared" si="3"/>
        <v>0</v>
      </c>
      <c r="H9" s="3">
        <f t="shared" si="4"/>
        <v>0</v>
      </c>
    </row>
    <row r="10" spans="1:8" ht="19.5" x14ac:dyDescent="0.25">
      <c r="A10" s="15" t="s">
        <v>2102</v>
      </c>
      <c r="B10">
        <f>COUNTIFS(Crowdfunding!$D:$D,"&gt;=35000",Crowdfunding!$D:$D,"&lt;=39999",Crowdfunding!$G:$G,B$15)</f>
        <v>8</v>
      </c>
      <c r="C10">
        <f>COUNTIFS(Crowdfunding!$D:$D,"&gt;=35000",Crowdfunding!$D:$D,"&lt;=39999",Crowdfunding!$G:$G,C$15)</f>
        <v>3</v>
      </c>
      <c r="D10">
        <f>COUNTIFS(Crowdfunding!$D:$D,"&gt;=35000",Crowdfunding!$D:$D,"&lt;=39999",Crowdfunding!$G:$G,D$15)</f>
        <v>1</v>
      </c>
      <c r="E10">
        <f t="shared" si="1"/>
        <v>12</v>
      </c>
      <c r="F10" s="3">
        <f t="shared" si="2"/>
        <v>0.66666666666666663</v>
      </c>
      <c r="G10" s="3">
        <f t="shared" si="3"/>
        <v>0.25</v>
      </c>
      <c r="H10" s="3">
        <f t="shared" si="4"/>
        <v>8.3333333333333329E-2</v>
      </c>
    </row>
    <row r="11" spans="1:8" ht="19.5" x14ac:dyDescent="0.25">
      <c r="A11" s="15" t="s">
        <v>2103</v>
      </c>
      <c r="B11">
        <f>COUNTIFS(Crowdfunding!$D:$D,"&gt;=40000",Crowdfunding!$D:$D,"&lt;=44999",Crowdfunding!$G:$G,B$15)</f>
        <v>11</v>
      </c>
      <c r="C11">
        <f>COUNTIFS(Crowdfunding!$D:$D,"&gt;=40000",Crowdfunding!$D:$D,"&lt;=44999",Crowdfunding!$G:$G,C$15)</f>
        <v>3</v>
      </c>
      <c r="D11">
        <f>COUNTIFS(Crowdfunding!$D:$D,"&gt;=40000",Crowdfunding!$D:$D,"&lt;=44999",Crowdfunding!$G:$G,D$15)</f>
        <v>0</v>
      </c>
      <c r="E11">
        <f t="shared" si="1"/>
        <v>14</v>
      </c>
      <c r="F11" s="3">
        <f t="shared" si="2"/>
        <v>0.7857142857142857</v>
      </c>
      <c r="G11" s="3">
        <f t="shared" si="3"/>
        <v>0.21428571428571427</v>
      </c>
      <c r="H11" s="3">
        <f t="shared" si="4"/>
        <v>0</v>
      </c>
    </row>
    <row r="12" spans="1:8" ht="19.5" x14ac:dyDescent="0.25">
      <c r="A12" s="15" t="s">
        <v>2104</v>
      </c>
      <c r="B12">
        <f>COUNTIFS(Crowdfunding!$D:$D,"&gt;=45000",Crowdfunding!$D:$D,"&lt;=49999",Crowdfunding!$G:$G,B$15)</f>
        <v>8</v>
      </c>
      <c r="C12">
        <f>COUNTIFS(Crowdfunding!$D:$D,"&gt;=45000",Crowdfunding!$D:$D,"&lt;=49999",Crowdfunding!$G:$G,C$15)</f>
        <v>3</v>
      </c>
      <c r="D12">
        <f>COUNTIFS(Crowdfunding!$D:$D,"&gt;=45000",Crowdfunding!$D:$D,"&lt;=49999",Crowdfunding!$G:$G,D$15)</f>
        <v>0</v>
      </c>
      <c r="E12">
        <f t="shared" si="1"/>
        <v>11</v>
      </c>
      <c r="F12" s="3">
        <f t="shared" si="2"/>
        <v>0.72727272727272729</v>
      </c>
      <c r="G12" s="3">
        <f t="shared" si="3"/>
        <v>0.27272727272727271</v>
      </c>
      <c r="H12" s="3">
        <f t="shared" si="4"/>
        <v>0</v>
      </c>
    </row>
    <row r="13" spans="1:8" ht="39" x14ac:dyDescent="0.25">
      <c r="A13" s="15" t="s">
        <v>2105</v>
      </c>
      <c r="B13">
        <f>COUNTIFS(Crowdfunding!$D:$D,"&gt;=50000",Crowdfunding!$G:$G,B15)</f>
        <v>114</v>
      </c>
      <c r="C13">
        <f>COUNTIFS(Crowdfunding!$D:$D,"&gt;=50000",Crowdfunding!$G:$G,C15)</f>
        <v>163</v>
      </c>
      <c r="D13">
        <f>COUNTIFS(Crowdfunding!$D:$D,"&gt;=50000",Crowdfunding!$G:$G,D15)</f>
        <v>28</v>
      </c>
      <c r="E13">
        <f t="shared" si="1"/>
        <v>305</v>
      </c>
      <c r="F13" s="3">
        <f t="shared" si="2"/>
        <v>0.3737704918032787</v>
      </c>
      <c r="G13" s="3">
        <f t="shared" si="3"/>
        <v>0.53442622950819674</v>
      </c>
      <c r="H13" s="3">
        <f t="shared" si="4"/>
        <v>9.1803278688524587E-2</v>
      </c>
    </row>
    <row r="15" spans="1:8" x14ac:dyDescent="0.25">
      <c r="B15" t="s">
        <v>20</v>
      </c>
      <c r="C15" t="s">
        <v>14</v>
      </c>
      <c r="D15" t="s">
        <v>74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2EF2-3D5F-4567-92DB-1ACB9DD25426}">
  <dimension ref="A1:P566"/>
  <sheetViews>
    <sheetView tabSelected="1" workbookViewId="0">
      <selection activeCell="F29" sqref="F29"/>
    </sheetView>
  </sheetViews>
  <sheetFormatPr defaultRowHeight="15.75" x14ac:dyDescent="0.25"/>
  <cols>
    <col min="1" max="1" width="11"/>
    <col min="2" max="2" width="13" bestFit="1" customWidth="1"/>
    <col min="3" max="3" width="10.875" bestFit="1" customWidth="1"/>
    <col min="6" max="6" width="8.75" customWidth="1"/>
    <col min="7" max="7" width="11.875" bestFit="1" customWidth="1"/>
    <col min="8" max="8" width="10.875" bestFit="1" customWidth="1"/>
    <col min="10" max="10" width="13" bestFit="1" customWidth="1"/>
  </cols>
  <sheetData>
    <row r="1" spans="1:16" s="16" customFormat="1" ht="47.25" x14ac:dyDescent="0.25">
      <c r="A1" s="16" t="s">
        <v>4</v>
      </c>
      <c r="B1" s="1" t="s">
        <v>5</v>
      </c>
      <c r="C1" s="16" t="s">
        <v>2106</v>
      </c>
      <c r="D1" s="16" t="s">
        <v>2107</v>
      </c>
      <c r="E1" s="16" t="s">
        <v>2108</v>
      </c>
      <c r="F1" s="16" t="s">
        <v>2109</v>
      </c>
      <c r="G1" s="16" t="s">
        <v>2110</v>
      </c>
      <c r="H1" s="16" t="s">
        <v>2111</v>
      </c>
      <c r="I1" s="16" t="s">
        <v>4</v>
      </c>
      <c r="J1" s="1" t="s">
        <v>5</v>
      </c>
      <c r="K1" s="16" t="s">
        <v>2106</v>
      </c>
      <c r="L1" s="16" t="s">
        <v>2107</v>
      </c>
      <c r="M1" s="16" t="s">
        <v>2108</v>
      </c>
      <c r="N1" s="16" t="s">
        <v>2109</v>
      </c>
      <c r="O1" s="16" t="s">
        <v>2110</v>
      </c>
      <c r="P1" s="16" t="s">
        <v>2111</v>
      </c>
    </row>
    <row r="2" spans="1:16" x14ac:dyDescent="0.25">
      <c r="A2" t="s">
        <v>20</v>
      </c>
      <c r="B2">
        <v>158</v>
      </c>
      <c r="C2" s="11">
        <f>AVERAGE(B:B)</f>
        <v>851.14690265486729</v>
      </c>
      <c r="D2">
        <f>MEDIAN(B:B)</f>
        <v>201</v>
      </c>
      <c r="E2">
        <f>MIN(B:B)</f>
        <v>16</v>
      </c>
      <c r="F2">
        <f>MAX(B:B)</f>
        <v>7295</v>
      </c>
      <c r="G2" s="13">
        <f>_xlfn.VAR.P(B:B)</f>
        <v>1603373.7324019109</v>
      </c>
      <c r="H2" s="13">
        <f>_xlfn.STDEV.P(B:B)</f>
        <v>1266.2439466397898</v>
      </c>
      <c r="I2" t="s">
        <v>14</v>
      </c>
      <c r="J2">
        <v>0</v>
      </c>
      <c r="K2">
        <f>AVERAGE(J:J)</f>
        <v>585.61538461538464</v>
      </c>
      <c r="L2">
        <f>MEDIAN(J:J)</f>
        <v>114.5</v>
      </c>
      <c r="M2">
        <f>MIN(J:J)</f>
        <v>0</v>
      </c>
      <c r="N2">
        <f>MAX(J:J)</f>
        <v>6080</v>
      </c>
      <c r="O2" s="13">
        <f>_xlfn.VAR.P(J:J)</f>
        <v>921574.68174133555</v>
      </c>
      <c r="P2" s="13">
        <f>_xlfn.STDEV.P(J:J)</f>
        <v>959.98681331637863</v>
      </c>
    </row>
    <row r="3" spans="1:16" x14ac:dyDescent="0.25">
      <c r="A3" t="s">
        <v>20</v>
      </c>
      <c r="B3">
        <v>1425</v>
      </c>
      <c r="I3" t="s">
        <v>14</v>
      </c>
      <c r="J3">
        <v>24</v>
      </c>
    </row>
    <row r="4" spans="1:16" x14ac:dyDescent="0.25">
      <c r="A4" t="s">
        <v>20</v>
      </c>
      <c r="B4">
        <v>174</v>
      </c>
      <c r="I4" t="s">
        <v>14</v>
      </c>
      <c r="J4">
        <v>53</v>
      </c>
    </row>
    <row r="5" spans="1:16" x14ac:dyDescent="0.25">
      <c r="A5" t="s">
        <v>20</v>
      </c>
      <c r="B5">
        <v>227</v>
      </c>
      <c r="I5" t="s">
        <v>14</v>
      </c>
      <c r="J5">
        <v>18</v>
      </c>
    </row>
    <row r="6" spans="1:16" x14ac:dyDescent="0.25">
      <c r="A6" t="s">
        <v>20</v>
      </c>
      <c r="B6">
        <v>220</v>
      </c>
      <c r="I6" t="s">
        <v>14</v>
      </c>
      <c r="J6">
        <v>44</v>
      </c>
    </row>
    <row r="7" spans="1:16" x14ac:dyDescent="0.25">
      <c r="A7" t="s">
        <v>20</v>
      </c>
      <c r="B7">
        <v>98</v>
      </c>
      <c r="I7" t="s">
        <v>14</v>
      </c>
      <c r="J7">
        <v>27</v>
      </c>
    </row>
    <row r="8" spans="1:16" x14ac:dyDescent="0.25">
      <c r="A8" t="s">
        <v>20</v>
      </c>
      <c r="B8">
        <v>100</v>
      </c>
      <c r="I8" t="s">
        <v>14</v>
      </c>
      <c r="J8">
        <v>55</v>
      </c>
    </row>
    <row r="9" spans="1:16" x14ac:dyDescent="0.25">
      <c r="A9" t="s">
        <v>20</v>
      </c>
      <c r="B9">
        <v>1249</v>
      </c>
      <c r="I9" t="s">
        <v>14</v>
      </c>
      <c r="J9">
        <v>200</v>
      </c>
    </row>
    <row r="10" spans="1:16" x14ac:dyDescent="0.25">
      <c r="A10" t="s">
        <v>20</v>
      </c>
      <c r="B10">
        <v>1396</v>
      </c>
      <c r="I10" t="s">
        <v>14</v>
      </c>
      <c r="J10">
        <v>452</v>
      </c>
    </row>
    <row r="11" spans="1:16" x14ac:dyDescent="0.25">
      <c r="A11" t="s">
        <v>20</v>
      </c>
      <c r="B11">
        <v>890</v>
      </c>
      <c r="I11" t="s">
        <v>14</v>
      </c>
      <c r="J11">
        <v>674</v>
      </c>
    </row>
    <row r="12" spans="1:16" x14ac:dyDescent="0.25">
      <c r="A12" t="s">
        <v>20</v>
      </c>
      <c r="B12">
        <v>142</v>
      </c>
      <c r="I12" t="s">
        <v>14</v>
      </c>
      <c r="J12">
        <v>558</v>
      </c>
    </row>
    <row r="13" spans="1:16" x14ac:dyDescent="0.25">
      <c r="A13" t="s">
        <v>20</v>
      </c>
      <c r="B13">
        <v>2673</v>
      </c>
      <c r="I13" t="s">
        <v>14</v>
      </c>
      <c r="J13">
        <v>15</v>
      </c>
    </row>
    <row r="14" spans="1:16" x14ac:dyDescent="0.25">
      <c r="A14" t="s">
        <v>20</v>
      </c>
      <c r="B14">
        <v>163</v>
      </c>
      <c r="I14" t="s">
        <v>14</v>
      </c>
      <c r="J14">
        <v>2307</v>
      </c>
    </row>
    <row r="15" spans="1:16" x14ac:dyDescent="0.25">
      <c r="A15" t="s">
        <v>20</v>
      </c>
      <c r="B15">
        <v>2220</v>
      </c>
      <c r="I15" t="s">
        <v>14</v>
      </c>
      <c r="J15">
        <v>88</v>
      </c>
    </row>
    <row r="16" spans="1:16" x14ac:dyDescent="0.25">
      <c r="A16" t="s">
        <v>20</v>
      </c>
      <c r="B16">
        <v>1606</v>
      </c>
      <c r="I16" t="s">
        <v>14</v>
      </c>
      <c r="J16">
        <v>48</v>
      </c>
    </row>
    <row r="17" spans="1:12" x14ac:dyDescent="0.25">
      <c r="A17" t="s">
        <v>20</v>
      </c>
      <c r="B17">
        <v>129</v>
      </c>
      <c r="I17" t="s">
        <v>14</v>
      </c>
      <c r="J17">
        <v>1</v>
      </c>
    </row>
    <row r="18" spans="1:12" x14ac:dyDescent="0.25">
      <c r="A18" t="s">
        <v>20</v>
      </c>
      <c r="B18">
        <v>226</v>
      </c>
      <c r="I18" t="s">
        <v>14</v>
      </c>
      <c r="J18">
        <v>1467</v>
      </c>
    </row>
    <row r="19" spans="1:12" x14ac:dyDescent="0.25">
      <c r="A19" t="s">
        <v>20</v>
      </c>
      <c r="B19">
        <v>5419</v>
      </c>
      <c r="I19" t="s">
        <v>14</v>
      </c>
      <c r="J19">
        <v>75</v>
      </c>
    </row>
    <row r="20" spans="1:12" x14ac:dyDescent="0.25">
      <c r="A20" t="s">
        <v>20</v>
      </c>
      <c r="B20">
        <v>165</v>
      </c>
      <c r="I20" t="s">
        <v>14</v>
      </c>
      <c r="J20">
        <v>120</v>
      </c>
    </row>
    <row r="21" spans="1:12" x14ac:dyDescent="0.25">
      <c r="A21" t="s">
        <v>20</v>
      </c>
      <c r="B21">
        <v>1965</v>
      </c>
      <c r="I21" t="s">
        <v>14</v>
      </c>
      <c r="J21">
        <v>2253</v>
      </c>
    </row>
    <row r="22" spans="1:12" x14ac:dyDescent="0.25">
      <c r="A22" t="s">
        <v>20</v>
      </c>
      <c r="B22">
        <v>16</v>
      </c>
      <c r="I22" t="s">
        <v>14</v>
      </c>
      <c r="J22">
        <v>5</v>
      </c>
    </row>
    <row r="23" spans="1:12" x14ac:dyDescent="0.25">
      <c r="A23" t="s">
        <v>20</v>
      </c>
      <c r="B23">
        <v>107</v>
      </c>
      <c r="I23" t="s">
        <v>14</v>
      </c>
      <c r="J23">
        <v>38</v>
      </c>
    </row>
    <row r="24" spans="1:12" x14ac:dyDescent="0.25">
      <c r="A24" t="s">
        <v>20</v>
      </c>
      <c r="B24">
        <v>134</v>
      </c>
      <c r="I24" t="s">
        <v>14</v>
      </c>
      <c r="J24">
        <v>12</v>
      </c>
    </row>
    <row r="25" spans="1:12" x14ac:dyDescent="0.25">
      <c r="A25" t="s">
        <v>20</v>
      </c>
      <c r="B25">
        <v>198</v>
      </c>
      <c r="I25" t="s">
        <v>14</v>
      </c>
      <c r="J25">
        <v>1684</v>
      </c>
    </row>
    <row r="26" spans="1:12" x14ac:dyDescent="0.25">
      <c r="A26" t="s">
        <v>20</v>
      </c>
      <c r="B26">
        <v>111</v>
      </c>
      <c r="I26" t="s">
        <v>14</v>
      </c>
      <c r="J26">
        <v>56</v>
      </c>
    </row>
    <row r="27" spans="1:12" x14ac:dyDescent="0.25">
      <c r="A27" t="s">
        <v>20</v>
      </c>
      <c r="B27">
        <v>222</v>
      </c>
      <c r="C27" s="20" t="s">
        <v>2112</v>
      </c>
      <c r="D27">
        <f>_xlfn.QUARTILE.EXC(B:B,1)</f>
        <v>127.5</v>
      </c>
      <c r="I27" t="s">
        <v>14</v>
      </c>
      <c r="J27">
        <v>838</v>
      </c>
      <c r="K27" s="20" t="s">
        <v>2112</v>
      </c>
      <c r="L27">
        <f>_xlfn.QUARTILE.EXC(J:J,1)</f>
        <v>38</v>
      </c>
    </row>
    <row r="28" spans="1:12" x14ac:dyDescent="0.25">
      <c r="A28" t="s">
        <v>20</v>
      </c>
      <c r="B28">
        <v>6212</v>
      </c>
      <c r="C28" s="20" t="s">
        <v>2113</v>
      </c>
      <c r="D28">
        <f>_xlfn.QUARTILE.EXC((B:B),3)</f>
        <v>1288.5</v>
      </c>
      <c r="I28" t="s">
        <v>14</v>
      </c>
      <c r="J28">
        <v>1000</v>
      </c>
      <c r="K28" s="20" t="s">
        <v>2113</v>
      </c>
      <c r="L28">
        <f>_xlfn.QUARTILE.EXC((J:J),3)</f>
        <v>789.5</v>
      </c>
    </row>
    <row r="29" spans="1:12" x14ac:dyDescent="0.25">
      <c r="A29" t="s">
        <v>20</v>
      </c>
      <c r="B29">
        <v>98</v>
      </c>
      <c r="I29" t="s">
        <v>14</v>
      </c>
      <c r="J29">
        <v>1482</v>
      </c>
    </row>
    <row r="30" spans="1:12" x14ac:dyDescent="0.25">
      <c r="A30" t="s">
        <v>20</v>
      </c>
      <c r="B30">
        <v>92</v>
      </c>
      <c r="I30" t="s">
        <v>14</v>
      </c>
      <c r="J30">
        <v>106</v>
      </c>
    </row>
    <row r="31" spans="1:12" x14ac:dyDescent="0.25">
      <c r="A31" t="s">
        <v>20</v>
      </c>
      <c r="B31">
        <v>149</v>
      </c>
      <c r="I31" t="s">
        <v>14</v>
      </c>
      <c r="J31">
        <v>679</v>
      </c>
    </row>
    <row r="32" spans="1:12" x14ac:dyDescent="0.25">
      <c r="A32" t="s">
        <v>20</v>
      </c>
      <c r="B32">
        <v>2431</v>
      </c>
      <c r="I32" t="s">
        <v>14</v>
      </c>
      <c r="J32">
        <v>1220</v>
      </c>
    </row>
    <row r="33" spans="1:10" x14ac:dyDescent="0.25">
      <c r="A33" t="s">
        <v>20</v>
      </c>
      <c r="B33">
        <v>303</v>
      </c>
      <c r="I33" t="s">
        <v>14</v>
      </c>
      <c r="J33">
        <v>1</v>
      </c>
    </row>
    <row r="34" spans="1:10" x14ac:dyDescent="0.25">
      <c r="A34" t="s">
        <v>20</v>
      </c>
      <c r="B34">
        <v>209</v>
      </c>
      <c r="I34" t="s">
        <v>14</v>
      </c>
      <c r="J34">
        <v>37</v>
      </c>
    </row>
    <row r="35" spans="1:10" x14ac:dyDescent="0.25">
      <c r="A35" t="s">
        <v>20</v>
      </c>
      <c r="B35">
        <v>131</v>
      </c>
      <c r="I35" t="s">
        <v>14</v>
      </c>
      <c r="J35">
        <v>60</v>
      </c>
    </row>
    <row r="36" spans="1:10" x14ac:dyDescent="0.25">
      <c r="A36" t="s">
        <v>20</v>
      </c>
      <c r="B36">
        <v>164</v>
      </c>
      <c r="I36" t="s">
        <v>14</v>
      </c>
      <c r="J36">
        <v>296</v>
      </c>
    </row>
    <row r="37" spans="1:10" x14ac:dyDescent="0.25">
      <c r="A37" t="s">
        <v>20</v>
      </c>
      <c r="B37">
        <v>201</v>
      </c>
      <c r="I37" t="s">
        <v>14</v>
      </c>
      <c r="J37">
        <v>3304</v>
      </c>
    </row>
    <row r="38" spans="1:10" x14ac:dyDescent="0.25">
      <c r="A38" t="s">
        <v>20</v>
      </c>
      <c r="B38">
        <v>211</v>
      </c>
      <c r="I38" t="s">
        <v>14</v>
      </c>
      <c r="J38">
        <v>73</v>
      </c>
    </row>
    <row r="39" spans="1:10" x14ac:dyDescent="0.25">
      <c r="A39" t="s">
        <v>20</v>
      </c>
      <c r="B39">
        <v>128</v>
      </c>
      <c r="I39" t="s">
        <v>14</v>
      </c>
      <c r="J39">
        <v>3387</v>
      </c>
    </row>
    <row r="40" spans="1:10" x14ac:dyDescent="0.25">
      <c r="A40" t="s">
        <v>20</v>
      </c>
      <c r="B40">
        <v>1600</v>
      </c>
      <c r="I40" t="s">
        <v>14</v>
      </c>
      <c r="J40">
        <v>662</v>
      </c>
    </row>
    <row r="41" spans="1:10" x14ac:dyDescent="0.25">
      <c r="A41" t="s">
        <v>20</v>
      </c>
      <c r="B41">
        <v>249</v>
      </c>
      <c r="I41" t="s">
        <v>14</v>
      </c>
      <c r="J41">
        <v>774</v>
      </c>
    </row>
    <row r="42" spans="1:10" x14ac:dyDescent="0.25">
      <c r="A42" t="s">
        <v>20</v>
      </c>
      <c r="B42">
        <v>236</v>
      </c>
      <c r="I42" t="s">
        <v>14</v>
      </c>
      <c r="J42">
        <v>672</v>
      </c>
    </row>
    <row r="43" spans="1:10" x14ac:dyDescent="0.25">
      <c r="A43" t="s">
        <v>20</v>
      </c>
      <c r="B43">
        <v>4065</v>
      </c>
      <c r="I43" t="s">
        <v>14</v>
      </c>
      <c r="J43">
        <v>940</v>
      </c>
    </row>
    <row r="44" spans="1:10" x14ac:dyDescent="0.25">
      <c r="A44" t="s">
        <v>20</v>
      </c>
      <c r="B44">
        <v>246</v>
      </c>
      <c r="I44" t="s">
        <v>14</v>
      </c>
      <c r="J44">
        <v>117</v>
      </c>
    </row>
    <row r="45" spans="1:10" x14ac:dyDescent="0.25">
      <c r="A45" t="s">
        <v>20</v>
      </c>
      <c r="B45">
        <v>2475</v>
      </c>
      <c r="I45" t="s">
        <v>14</v>
      </c>
      <c r="J45">
        <v>115</v>
      </c>
    </row>
    <row r="46" spans="1:10" x14ac:dyDescent="0.25">
      <c r="A46" t="s">
        <v>20</v>
      </c>
      <c r="B46">
        <v>76</v>
      </c>
      <c r="I46" t="s">
        <v>14</v>
      </c>
      <c r="J46">
        <v>326</v>
      </c>
    </row>
    <row r="47" spans="1:10" x14ac:dyDescent="0.25">
      <c r="A47" t="s">
        <v>20</v>
      </c>
      <c r="B47">
        <v>54</v>
      </c>
      <c r="I47" t="s">
        <v>14</v>
      </c>
      <c r="J47">
        <v>1</v>
      </c>
    </row>
    <row r="48" spans="1:10" x14ac:dyDescent="0.25">
      <c r="A48" t="s">
        <v>20</v>
      </c>
      <c r="B48">
        <v>88</v>
      </c>
      <c r="I48" t="s">
        <v>14</v>
      </c>
      <c r="J48">
        <v>1467</v>
      </c>
    </row>
    <row r="49" spans="1:10" x14ac:dyDescent="0.25">
      <c r="A49" t="s">
        <v>20</v>
      </c>
      <c r="B49">
        <v>85</v>
      </c>
      <c r="I49" t="s">
        <v>14</v>
      </c>
      <c r="J49">
        <v>5681</v>
      </c>
    </row>
    <row r="50" spans="1:10" x14ac:dyDescent="0.25">
      <c r="A50" t="s">
        <v>20</v>
      </c>
      <c r="B50">
        <v>170</v>
      </c>
      <c r="I50" t="s">
        <v>14</v>
      </c>
      <c r="J50">
        <v>1059</v>
      </c>
    </row>
    <row r="51" spans="1:10" x14ac:dyDescent="0.25">
      <c r="A51" t="s">
        <v>20</v>
      </c>
      <c r="B51">
        <v>330</v>
      </c>
      <c r="I51" t="s">
        <v>14</v>
      </c>
      <c r="J51">
        <v>1194</v>
      </c>
    </row>
    <row r="52" spans="1:10" x14ac:dyDescent="0.25">
      <c r="A52" t="s">
        <v>20</v>
      </c>
      <c r="B52">
        <v>127</v>
      </c>
      <c r="I52" t="s">
        <v>14</v>
      </c>
      <c r="J52">
        <v>30</v>
      </c>
    </row>
    <row r="53" spans="1:10" x14ac:dyDescent="0.25">
      <c r="A53" t="s">
        <v>20</v>
      </c>
      <c r="B53">
        <v>411</v>
      </c>
      <c r="I53" t="s">
        <v>14</v>
      </c>
      <c r="J53">
        <v>75</v>
      </c>
    </row>
    <row r="54" spans="1:10" x14ac:dyDescent="0.25">
      <c r="A54" t="s">
        <v>20</v>
      </c>
      <c r="B54">
        <v>180</v>
      </c>
      <c r="I54" t="s">
        <v>14</v>
      </c>
      <c r="J54">
        <v>955</v>
      </c>
    </row>
    <row r="55" spans="1:10" x14ac:dyDescent="0.25">
      <c r="A55" t="s">
        <v>20</v>
      </c>
      <c r="B55">
        <v>374</v>
      </c>
      <c r="I55" t="s">
        <v>14</v>
      </c>
      <c r="J55">
        <v>67</v>
      </c>
    </row>
    <row r="56" spans="1:10" x14ac:dyDescent="0.25">
      <c r="A56" t="s">
        <v>20</v>
      </c>
      <c r="B56">
        <v>71</v>
      </c>
      <c r="I56" t="s">
        <v>14</v>
      </c>
      <c r="J56">
        <v>5</v>
      </c>
    </row>
    <row r="57" spans="1:10" x14ac:dyDescent="0.25">
      <c r="A57" t="s">
        <v>20</v>
      </c>
      <c r="B57">
        <v>203</v>
      </c>
      <c r="I57" t="s">
        <v>14</v>
      </c>
      <c r="J57">
        <v>26</v>
      </c>
    </row>
    <row r="58" spans="1:10" x14ac:dyDescent="0.25">
      <c r="A58" t="s">
        <v>20</v>
      </c>
      <c r="B58">
        <v>113</v>
      </c>
      <c r="I58" t="s">
        <v>14</v>
      </c>
      <c r="J58">
        <v>1130</v>
      </c>
    </row>
    <row r="59" spans="1:10" x14ac:dyDescent="0.25">
      <c r="A59" t="s">
        <v>20</v>
      </c>
      <c r="B59">
        <v>96</v>
      </c>
      <c r="I59" t="s">
        <v>14</v>
      </c>
      <c r="J59">
        <v>782</v>
      </c>
    </row>
    <row r="60" spans="1:10" x14ac:dyDescent="0.25">
      <c r="A60" t="s">
        <v>20</v>
      </c>
      <c r="B60">
        <v>498</v>
      </c>
      <c r="I60" t="s">
        <v>14</v>
      </c>
      <c r="J60">
        <v>210</v>
      </c>
    </row>
    <row r="61" spans="1:10" x14ac:dyDescent="0.25">
      <c r="A61" t="s">
        <v>20</v>
      </c>
      <c r="B61">
        <v>180</v>
      </c>
      <c r="I61" t="s">
        <v>14</v>
      </c>
      <c r="J61">
        <v>136</v>
      </c>
    </row>
    <row r="62" spans="1:10" x14ac:dyDescent="0.25">
      <c r="A62" t="s">
        <v>20</v>
      </c>
      <c r="B62">
        <v>27</v>
      </c>
      <c r="I62" t="s">
        <v>14</v>
      </c>
      <c r="J62">
        <v>86</v>
      </c>
    </row>
    <row r="63" spans="1:10" x14ac:dyDescent="0.25">
      <c r="A63" t="s">
        <v>20</v>
      </c>
      <c r="B63">
        <v>2331</v>
      </c>
      <c r="I63" t="s">
        <v>14</v>
      </c>
      <c r="J63">
        <v>19</v>
      </c>
    </row>
    <row r="64" spans="1:10" x14ac:dyDescent="0.25">
      <c r="A64" t="s">
        <v>20</v>
      </c>
      <c r="B64">
        <v>113</v>
      </c>
      <c r="I64" t="s">
        <v>14</v>
      </c>
      <c r="J64">
        <v>886</v>
      </c>
    </row>
    <row r="65" spans="1:10" x14ac:dyDescent="0.25">
      <c r="A65" t="s">
        <v>20</v>
      </c>
      <c r="B65">
        <v>164</v>
      </c>
      <c r="I65" t="s">
        <v>14</v>
      </c>
      <c r="J65">
        <v>35</v>
      </c>
    </row>
    <row r="66" spans="1:10" x14ac:dyDescent="0.25">
      <c r="A66" t="s">
        <v>20</v>
      </c>
      <c r="B66">
        <v>164</v>
      </c>
      <c r="I66" t="s">
        <v>14</v>
      </c>
      <c r="J66">
        <v>24</v>
      </c>
    </row>
    <row r="67" spans="1:10" x14ac:dyDescent="0.25">
      <c r="A67" t="s">
        <v>20</v>
      </c>
      <c r="B67">
        <v>336</v>
      </c>
      <c r="I67" t="s">
        <v>14</v>
      </c>
      <c r="J67">
        <v>86</v>
      </c>
    </row>
    <row r="68" spans="1:10" x14ac:dyDescent="0.25">
      <c r="A68" t="s">
        <v>20</v>
      </c>
      <c r="B68">
        <v>1917</v>
      </c>
      <c r="I68" t="s">
        <v>14</v>
      </c>
      <c r="J68">
        <v>243</v>
      </c>
    </row>
    <row r="69" spans="1:10" x14ac:dyDescent="0.25">
      <c r="A69" t="s">
        <v>20</v>
      </c>
      <c r="B69">
        <v>95</v>
      </c>
      <c r="I69" t="s">
        <v>14</v>
      </c>
      <c r="J69">
        <v>65</v>
      </c>
    </row>
    <row r="70" spans="1:10" x14ac:dyDescent="0.25">
      <c r="A70" t="s">
        <v>20</v>
      </c>
      <c r="B70">
        <v>147</v>
      </c>
      <c r="I70" t="s">
        <v>14</v>
      </c>
      <c r="J70">
        <v>100</v>
      </c>
    </row>
    <row r="71" spans="1:10" x14ac:dyDescent="0.25">
      <c r="A71" t="s">
        <v>20</v>
      </c>
      <c r="B71">
        <v>86</v>
      </c>
      <c r="I71" t="s">
        <v>14</v>
      </c>
      <c r="J71">
        <v>168</v>
      </c>
    </row>
    <row r="72" spans="1:10" x14ac:dyDescent="0.25">
      <c r="A72" t="s">
        <v>20</v>
      </c>
      <c r="B72">
        <v>83</v>
      </c>
      <c r="I72" t="s">
        <v>14</v>
      </c>
      <c r="J72">
        <v>13</v>
      </c>
    </row>
    <row r="73" spans="1:10" x14ac:dyDescent="0.25">
      <c r="A73" t="s">
        <v>20</v>
      </c>
      <c r="B73">
        <v>676</v>
      </c>
      <c r="I73" t="s">
        <v>14</v>
      </c>
      <c r="J73">
        <v>1</v>
      </c>
    </row>
    <row r="74" spans="1:10" x14ac:dyDescent="0.25">
      <c r="A74" t="s">
        <v>20</v>
      </c>
      <c r="B74">
        <v>361</v>
      </c>
      <c r="I74" t="s">
        <v>14</v>
      </c>
      <c r="J74">
        <v>40</v>
      </c>
    </row>
    <row r="75" spans="1:10" x14ac:dyDescent="0.25">
      <c r="A75" t="s">
        <v>20</v>
      </c>
      <c r="B75">
        <v>131</v>
      </c>
      <c r="I75" t="s">
        <v>14</v>
      </c>
      <c r="J75">
        <v>226</v>
      </c>
    </row>
    <row r="76" spans="1:10" x14ac:dyDescent="0.25">
      <c r="A76" t="s">
        <v>20</v>
      </c>
      <c r="B76">
        <v>126</v>
      </c>
      <c r="I76" t="s">
        <v>14</v>
      </c>
      <c r="J76">
        <v>1625</v>
      </c>
    </row>
    <row r="77" spans="1:10" x14ac:dyDescent="0.25">
      <c r="A77" t="s">
        <v>20</v>
      </c>
      <c r="B77">
        <v>275</v>
      </c>
      <c r="I77" t="s">
        <v>14</v>
      </c>
      <c r="J77">
        <v>143</v>
      </c>
    </row>
    <row r="78" spans="1:10" x14ac:dyDescent="0.25">
      <c r="A78" t="s">
        <v>20</v>
      </c>
      <c r="B78">
        <v>67</v>
      </c>
      <c r="I78" t="s">
        <v>14</v>
      </c>
      <c r="J78">
        <v>934</v>
      </c>
    </row>
    <row r="79" spans="1:10" x14ac:dyDescent="0.25">
      <c r="A79" t="s">
        <v>20</v>
      </c>
      <c r="B79">
        <v>154</v>
      </c>
      <c r="I79" t="s">
        <v>14</v>
      </c>
      <c r="J79">
        <v>17</v>
      </c>
    </row>
    <row r="80" spans="1:10" x14ac:dyDescent="0.25">
      <c r="A80" t="s">
        <v>20</v>
      </c>
      <c r="B80">
        <v>1782</v>
      </c>
      <c r="I80" t="s">
        <v>14</v>
      </c>
      <c r="J80">
        <v>2179</v>
      </c>
    </row>
    <row r="81" spans="1:10" x14ac:dyDescent="0.25">
      <c r="A81" t="s">
        <v>20</v>
      </c>
      <c r="B81">
        <v>903</v>
      </c>
      <c r="I81" t="s">
        <v>14</v>
      </c>
      <c r="J81">
        <v>931</v>
      </c>
    </row>
    <row r="82" spans="1:10" x14ac:dyDescent="0.25">
      <c r="A82" t="s">
        <v>20</v>
      </c>
      <c r="B82">
        <v>94</v>
      </c>
      <c r="I82" t="s">
        <v>14</v>
      </c>
      <c r="J82">
        <v>92</v>
      </c>
    </row>
    <row r="83" spans="1:10" x14ac:dyDescent="0.25">
      <c r="A83" t="s">
        <v>20</v>
      </c>
      <c r="B83">
        <v>180</v>
      </c>
      <c r="I83" t="s">
        <v>14</v>
      </c>
      <c r="J83">
        <v>57</v>
      </c>
    </row>
    <row r="84" spans="1:10" x14ac:dyDescent="0.25">
      <c r="A84" t="s">
        <v>20</v>
      </c>
      <c r="B84">
        <v>533</v>
      </c>
      <c r="I84" t="s">
        <v>14</v>
      </c>
      <c r="J84">
        <v>41</v>
      </c>
    </row>
    <row r="85" spans="1:10" x14ac:dyDescent="0.25">
      <c r="A85" t="s">
        <v>20</v>
      </c>
      <c r="B85">
        <v>2443</v>
      </c>
      <c r="I85" t="s">
        <v>14</v>
      </c>
      <c r="J85">
        <v>1</v>
      </c>
    </row>
    <row r="86" spans="1:10" x14ac:dyDescent="0.25">
      <c r="A86" t="s">
        <v>20</v>
      </c>
      <c r="B86">
        <v>89</v>
      </c>
      <c r="I86" t="s">
        <v>14</v>
      </c>
      <c r="J86">
        <v>101</v>
      </c>
    </row>
    <row r="87" spans="1:10" x14ac:dyDescent="0.25">
      <c r="A87" t="s">
        <v>20</v>
      </c>
      <c r="B87">
        <v>159</v>
      </c>
      <c r="I87" t="s">
        <v>14</v>
      </c>
      <c r="J87">
        <v>1335</v>
      </c>
    </row>
    <row r="88" spans="1:10" x14ac:dyDescent="0.25">
      <c r="A88" t="s">
        <v>20</v>
      </c>
      <c r="B88">
        <v>50</v>
      </c>
      <c r="I88" t="s">
        <v>14</v>
      </c>
      <c r="J88">
        <v>15</v>
      </c>
    </row>
    <row r="89" spans="1:10" x14ac:dyDescent="0.25">
      <c r="A89" t="s">
        <v>20</v>
      </c>
      <c r="B89">
        <v>186</v>
      </c>
      <c r="I89" t="s">
        <v>14</v>
      </c>
      <c r="J89">
        <v>454</v>
      </c>
    </row>
    <row r="90" spans="1:10" x14ac:dyDescent="0.25">
      <c r="A90" t="s">
        <v>20</v>
      </c>
      <c r="B90">
        <v>1071</v>
      </c>
      <c r="I90" t="s">
        <v>14</v>
      </c>
      <c r="J90">
        <v>3182</v>
      </c>
    </row>
    <row r="91" spans="1:10" x14ac:dyDescent="0.25">
      <c r="A91" t="s">
        <v>20</v>
      </c>
      <c r="B91">
        <v>117</v>
      </c>
      <c r="I91" t="s">
        <v>14</v>
      </c>
      <c r="J91">
        <v>15</v>
      </c>
    </row>
    <row r="92" spans="1:10" x14ac:dyDescent="0.25">
      <c r="A92" t="s">
        <v>20</v>
      </c>
      <c r="B92">
        <v>70</v>
      </c>
      <c r="I92" t="s">
        <v>14</v>
      </c>
      <c r="J92">
        <v>133</v>
      </c>
    </row>
    <row r="93" spans="1:10" x14ac:dyDescent="0.25">
      <c r="A93" t="s">
        <v>20</v>
      </c>
      <c r="B93">
        <v>135</v>
      </c>
      <c r="I93" t="s">
        <v>14</v>
      </c>
      <c r="J93">
        <v>2062</v>
      </c>
    </row>
    <row r="94" spans="1:10" x14ac:dyDescent="0.25">
      <c r="A94" t="s">
        <v>20</v>
      </c>
      <c r="B94">
        <v>768</v>
      </c>
      <c r="I94" t="s">
        <v>14</v>
      </c>
      <c r="J94">
        <v>29</v>
      </c>
    </row>
    <row r="95" spans="1:10" x14ac:dyDescent="0.25">
      <c r="A95" t="s">
        <v>20</v>
      </c>
      <c r="B95">
        <v>199</v>
      </c>
      <c r="I95" t="s">
        <v>14</v>
      </c>
      <c r="J95">
        <v>132</v>
      </c>
    </row>
    <row r="96" spans="1:10" x14ac:dyDescent="0.25">
      <c r="A96" t="s">
        <v>20</v>
      </c>
      <c r="B96">
        <v>107</v>
      </c>
      <c r="I96" t="s">
        <v>14</v>
      </c>
      <c r="J96">
        <v>137</v>
      </c>
    </row>
    <row r="97" spans="1:10" x14ac:dyDescent="0.25">
      <c r="A97" t="s">
        <v>20</v>
      </c>
      <c r="B97">
        <v>195</v>
      </c>
      <c r="I97" t="s">
        <v>14</v>
      </c>
      <c r="J97">
        <v>908</v>
      </c>
    </row>
    <row r="98" spans="1:10" x14ac:dyDescent="0.25">
      <c r="A98" t="s">
        <v>20</v>
      </c>
      <c r="B98">
        <v>3376</v>
      </c>
      <c r="I98" t="s">
        <v>14</v>
      </c>
      <c r="J98">
        <v>10</v>
      </c>
    </row>
    <row r="99" spans="1:10" x14ac:dyDescent="0.25">
      <c r="A99" t="s">
        <v>20</v>
      </c>
      <c r="B99">
        <v>41</v>
      </c>
      <c r="I99" t="s">
        <v>14</v>
      </c>
      <c r="J99">
        <v>1910</v>
      </c>
    </row>
    <row r="100" spans="1:10" x14ac:dyDescent="0.25">
      <c r="A100" t="s">
        <v>20</v>
      </c>
      <c r="B100">
        <v>1821</v>
      </c>
      <c r="I100" t="s">
        <v>14</v>
      </c>
      <c r="J100">
        <v>38</v>
      </c>
    </row>
    <row r="101" spans="1:10" x14ac:dyDescent="0.25">
      <c r="A101" t="s">
        <v>20</v>
      </c>
      <c r="B101">
        <v>164</v>
      </c>
      <c r="I101" t="s">
        <v>14</v>
      </c>
      <c r="J101">
        <v>104</v>
      </c>
    </row>
    <row r="102" spans="1:10" x14ac:dyDescent="0.25">
      <c r="A102" t="s">
        <v>20</v>
      </c>
      <c r="B102">
        <v>157</v>
      </c>
      <c r="I102" t="s">
        <v>14</v>
      </c>
      <c r="J102">
        <v>49</v>
      </c>
    </row>
    <row r="103" spans="1:10" x14ac:dyDescent="0.25">
      <c r="A103" t="s">
        <v>20</v>
      </c>
      <c r="B103">
        <v>246</v>
      </c>
      <c r="I103" t="s">
        <v>14</v>
      </c>
      <c r="J103">
        <v>1</v>
      </c>
    </row>
    <row r="104" spans="1:10" x14ac:dyDescent="0.25">
      <c r="A104" t="s">
        <v>20</v>
      </c>
      <c r="B104">
        <v>1396</v>
      </c>
      <c r="I104" t="s">
        <v>14</v>
      </c>
      <c r="J104">
        <v>245</v>
      </c>
    </row>
    <row r="105" spans="1:10" x14ac:dyDescent="0.25">
      <c r="A105" t="s">
        <v>20</v>
      </c>
      <c r="B105">
        <v>2506</v>
      </c>
      <c r="I105" t="s">
        <v>14</v>
      </c>
      <c r="J105">
        <v>32</v>
      </c>
    </row>
    <row r="106" spans="1:10" x14ac:dyDescent="0.25">
      <c r="A106" t="s">
        <v>20</v>
      </c>
      <c r="B106">
        <v>244</v>
      </c>
      <c r="I106" t="s">
        <v>14</v>
      </c>
      <c r="J106">
        <v>7</v>
      </c>
    </row>
    <row r="107" spans="1:10" x14ac:dyDescent="0.25">
      <c r="A107" t="s">
        <v>20</v>
      </c>
      <c r="B107">
        <v>146</v>
      </c>
      <c r="I107" t="s">
        <v>14</v>
      </c>
      <c r="J107">
        <v>803</v>
      </c>
    </row>
    <row r="108" spans="1:10" x14ac:dyDescent="0.25">
      <c r="A108" t="s">
        <v>20</v>
      </c>
      <c r="B108">
        <v>1267</v>
      </c>
      <c r="I108" t="s">
        <v>14</v>
      </c>
      <c r="J108">
        <v>16</v>
      </c>
    </row>
    <row r="109" spans="1:10" x14ac:dyDescent="0.25">
      <c r="A109" t="s">
        <v>20</v>
      </c>
      <c r="B109">
        <v>1561</v>
      </c>
      <c r="I109" t="s">
        <v>14</v>
      </c>
      <c r="J109">
        <v>31</v>
      </c>
    </row>
    <row r="110" spans="1:10" x14ac:dyDescent="0.25">
      <c r="A110" t="s">
        <v>20</v>
      </c>
      <c r="B110">
        <v>48</v>
      </c>
      <c r="I110" t="s">
        <v>14</v>
      </c>
      <c r="J110">
        <v>108</v>
      </c>
    </row>
    <row r="111" spans="1:10" x14ac:dyDescent="0.25">
      <c r="A111" t="s">
        <v>20</v>
      </c>
      <c r="B111">
        <v>2739</v>
      </c>
      <c r="I111" t="s">
        <v>14</v>
      </c>
      <c r="J111">
        <v>30</v>
      </c>
    </row>
    <row r="112" spans="1:10" x14ac:dyDescent="0.25">
      <c r="A112" t="s">
        <v>20</v>
      </c>
      <c r="B112">
        <v>3537</v>
      </c>
      <c r="I112" t="s">
        <v>14</v>
      </c>
      <c r="J112">
        <v>17</v>
      </c>
    </row>
    <row r="113" spans="1:10" x14ac:dyDescent="0.25">
      <c r="A113" t="s">
        <v>20</v>
      </c>
      <c r="B113">
        <v>2107</v>
      </c>
      <c r="I113" t="s">
        <v>14</v>
      </c>
      <c r="J113">
        <v>80</v>
      </c>
    </row>
    <row r="114" spans="1:10" x14ac:dyDescent="0.25">
      <c r="A114" t="s">
        <v>20</v>
      </c>
      <c r="B114">
        <v>3318</v>
      </c>
      <c r="I114" t="s">
        <v>14</v>
      </c>
      <c r="J114">
        <v>2468</v>
      </c>
    </row>
    <row r="115" spans="1:10" x14ac:dyDescent="0.25">
      <c r="A115" t="s">
        <v>20</v>
      </c>
      <c r="B115">
        <v>340</v>
      </c>
      <c r="I115" t="s">
        <v>14</v>
      </c>
      <c r="J115">
        <v>26</v>
      </c>
    </row>
    <row r="116" spans="1:10" x14ac:dyDescent="0.25">
      <c r="A116" t="s">
        <v>20</v>
      </c>
      <c r="B116">
        <v>1442</v>
      </c>
      <c r="I116" t="s">
        <v>14</v>
      </c>
      <c r="J116">
        <v>73</v>
      </c>
    </row>
    <row r="117" spans="1:10" x14ac:dyDescent="0.25">
      <c r="A117" t="s">
        <v>20</v>
      </c>
      <c r="B117">
        <v>126</v>
      </c>
      <c r="I117" t="s">
        <v>14</v>
      </c>
      <c r="J117">
        <v>128</v>
      </c>
    </row>
    <row r="118" spans="1:10" x14ac:dyDescent="0.25">
      <c r="A118" t="s">
        <v>20</v>
      </c>
      <c r="B118">
        <v>524</v>
      </c>
      <c r="I118" t="s">
        <v>14</v>
      </c>
      <c r="J118">
        <v>33</v>
      </c>
    </row>
    <row r="119" spans="1:10" x14ac:dyDescent="0.25">
      <c r="A119" t="s">
        <v>20</v>
      </c>
      <c r="B119">
        <v>1989</v>
      </c>
      <c r="I119" t="s">
        <v>14</v>
      </c>
      <c r="J119">
        <v>1072</v>
      </c>
    </row>
    <row r="120" spans="1:10" x14ac:dyDescent="0.25">
      <c r="A120" t="s">
        <v>20</v>
      </c>
      <c r="B120">
        <v>157</v>
      </c>
      <c r="I120" t="s">
        <v>14</v>
      </c>
      <c r="J120">
        <v>393</v>
      </c>
    </row>
    <row r="121" spans="1:10" x14ac:dyDescent="0.25">
      <c r="A121" t="s">
        <v>20</v>
      </c>
      <c r="B121">
        <v>4498</v>
      </c>
      <c r="I121" t="s">
        <v>14</v>
      </c>
      <c r="J121">
        <v>1257</v>
      </c>
    </row>
    <row r="122" spans="1:10" x14ac:dyDescent="0.25">
      <c r="A122" t="s">
        <v>20</v>
      </c>
      <c r="B122">
        <v>80</v>
      </c>
      <c r="I122" t="s">
        <v>14</v>
      </c>
      <c r="J122">
        <v>328</v>
      </c>
    </row>
    <row r="123" spans="1:10" x14ac:dyDescent="0.25">
      <c r="A123" t="s">
        <v>20</v>
      </c>
      <c r="B123">
        <v>43</v>
      </c>
      <c r="I123" t="s">
        <v>14</v>
      </c>
      <c r="J123">
        <v>147</v>
      </c>
    </row>
    <row r="124" spans="1:10" x14ac:dyDescent="0.25">
      <c r="A124" t="s">
        <v>20</v>
      </c>
      <c r="B124">
        <v>2053</v>
      </c>
      <c r="I124" t="s">
        <v>14</v>
      </c>
      <c r="J124">
        <v>830</v>
      </c>
    </row>
    <row r="125" spans="1:10" x14ac:dyDescent="0.25">
      <c r="A125" t="s">
        <v>20</v>
      </c>
      <c r="B125">
        <v>168</v>
      </c>
      <c r="I125" t="s">
        <v>14</v>
      </c>
      <c r="J125">
        <v>331</v>
      </c>
    </row>
    <row r="126" spans="1:10" x14ac:dyDescent="0.25">
      <c r="A126" t="s">
        <v>20</v>
      </c>
      <c r="B126">
        <v>4289</v>
      </c>
      <c r="I126" t="s">
        <v>14</v>
      </c>
      <c r="J126">
        <v>25</v>
      </c>
    </row>
    <row r="127" spans="1:10" x14ac:dyDescent="0.25">
      <c r="A127" t="s">
        <v>20</v>
      </c>
      <c r="B127">
        <v>165</v>
      </c>
      <c r="I127" t="s">
        <v>14</v>
      </c>
      <c r="J127">
        <v>3483</v>
      </c>
    </row>
    <row r="128" spans="1:10" x14ac:dyDescent="0.25">
      <c r="A128" t="s">
        <v>20</v>
      </c>
      <c r="B128">
        <v>1815</v>
      </c>
      <c r="I128" t="s">
        <v>14</v>
      </c>
      <c r="J128">
        <v>923</v>
      </c>
    </row>
    <row r="129" spans="1:10" x14ac:dyDescent="0.25">
      <c r="A129" t="s">
        <v>20</v>
      </c>
      <c r="B129">
        <v>397</v>
      </c>
      <c r="I129" t="s">
        <v>14</v>
      </c>
      <c r="J129">
        <v>1</v>
      </c>
    </row>
    <row r="130" spans="1:10" x14ac:dyDescent="0.25">
      <c r="A130" t="s">
        <v>20</v>
      </c>
      <c r="B130">
        <v>1539</v>
      </c>
      <c r="I130" t="s">
        <v>14</v>
      </c>
      <c r="J130">
        <v>33</v>
      </c>
    </row>
    <row r="131" spans="1:10" x14ac:dyDescent="0.25">
      <c r="A131" t="s">
        <v>20</v>
      </c>
      <c r="B131">
        <v>138</v>
      </c>
      <c r="I131" t="s">
        <v>14</v>
      </c>
      <c r="J131">
        <v>40</v>
      </c>
    </row>
    <row r="132" spans="1:10" x14ac:dyDescent="0.25">
      <c r="A132" t="s">
        <v>20</v>
      </c>
      <c r="B132">
        <v>3594</v>
      </c>
      <c r="I132" t="s">
        <v>14</v>
      </c>
      <c r="J132">
        <v>23</v>
      </c>
    </row>
    <row r="133" spans="1:10" x14ac:dyDescent="0.25">
      <c r="A133" t="s">
        <v>20</v>
      </c>
      <c r="B133">
        <v>5880</v>
      </c>
      <c r="I133" t="s">
        <v>14</v>
      </c>
      <c r="J133">
        <v>75</v>
      </c>
    </row>
    <row r="134" spans="1:10" x14ac:dyDescent="0.25">
      <c r="A134" t="s">
        <v>20</v>
      </c>
      <c r="B134">
        <v>112</v>
      </c>
      <c r="I134" t="s">
        <v>14</v>
      </c>
      <c r="J134">
        <v>2176</v>
      </c>
    </row>
    <row r="135" spans="1:10" x14ac:dyDescent="0.25">
      <c r="A135" t="s">
        <v>20</v>
      </c>
      <c r="B135">
        <v>943</v>
      </c>
      <c r="I135" t="s">
        <v>14</v>
      </c>
      <c r="J135">
        <v>441</v>
      </c>
    </row>
    <row r="136" spans="1:10" x14ac:dyDescent="0.25">
      <c r="A136" t="s">
        <v>20</v>
      </c>
      <c r="B136">
        <v>2468</v>
      </c>
      <c r="I136" t="s">
        <v>14</v>
      </c>
      <c r="J136">
        <v>25</v>
      </c>
    </row>
    <row r="137" spans="1:10" x14ac:dyDescent="0.25">
      <c r="A137" t="s">
        <v>20</v>
      </c>
      <c r="B137">
        <v>2551</v>
      </c>
      <c r="I137" t="s">
        <v>14</v>
      </c>
      <c r="J137">
        <v>127</v>
      </c>
    </row>
    <row r="138" spans="1:10" x14ac:dyDescent="0.25">
      <c r="A138" t="s">
        <v>20</v>
      </c>
      <c r="B138">
        <v>101</v>
      </c>
      <c r="I138" t="s">
        <v>14</v>
      </c>
      <c r="J138">
        <v>355</v>
      </c>
    </row>
    <row r="139" spans="1:10" x14ac:dyDescent="0.25">
      <c r="A139" t="s">
        <v>20</v>
      </c>
      <c r="B139">
        <v>92</v>
      </c>
      <c r="I139" t="s">
        <v>14</v>
      </c>
      <c r="J139">
        <v>44</v>
      </c>
    </row>
    <row r="140" spans="1:10" x14ac:dyDescent="0.25">
      <c r="A140" t="s">
        <v>20</v>
      </c>
      <c r="B140">
        <v>62</v>
      </c>
      <c r="I140" t="s">
        <v>14</v>
      </c>
      <c r="J140">
        <v>67</v>
      </c>
    </row>
    <row r="141" spans="1:10" x14ac:dyDescent="0.25">
      <c r="A141" t="s">
        <v>20</v>
      </c>
      <c r="B141">
        <v>149</v>
      </c>
      <c r="I141" t="s">
        <v>14</v>
      </c>
      <c r="J141">
        <v>1068</v>
      </c>
    </row>
    <row r="142" spans="1:10" x14ac:dyDescent="0.25">
      <c r="A142" t="s">
        <v>20</v>
      </c>
      <c r="B142">
        <v>329</v>
      </c>
      <c r="I142" t="s">
        <v>14</v>
      </c>
      <c r="J142">
        <v>424</v>
      </c>
    </row>
    <row r="143" spans="1:10" x14ac:dyDescent="0.25">
      <c r="A143" t="s">
        <v>20</v>
      </c>
      <c r="B143">
        <v>97</v>
      </c>
      <c r="I143" t="s">
        <v>14</v>
      </c>
      <c r="J143">
        <v>151</v>
      </c>
    </row>
    <row r="144" spans="1:10" x14ac:dyDescent="0.25">
      <c r="A144" t="s">
        <v>20</v>
      </c>
      <c r="B144">
        <v>1784</v>
      </c>
      <c r="I144" t="s">
        <v>14</v>
      </c>
      <c r="J144">
        <v>1608</v>
      </c>
    </row>
    <row r="145" spans="1:10" x14ac:dyDescent="0.25">
      <c r="A145" t="s">
        <v>20</v>
      </c>
      <c r="B145">
        <v>1684</v>
      </c>
      <c r="I145" t="s">
        <v>14</v>
      </c>
      <c r="J145">
        <v>941</v>
      </c>
    </row>
    <row r="146" spans="1:10" x14ac:dyDescent="0.25">
      <c r="A146" t="s">
        <v>20</v>
      </c>
      <c r="B146">
        <v>250</v>
      </c>
      <c r="I146" t="s">
        <v>14</v>
      </c>
      <c r="J146">
        <v>1</v>
      </c>
    </row>
    <row r="147" spans="1:10" x14ac:dyDescent="0.25">
      <c r="A147" t="s">
        <v>20</v>
      </c>
      <c r="B147">
        <v>238</v>
      </c>
      <c r="I147" t="s">
        <v>14</v>
      </c>
      <c r="J147">
        <v>40</v>
      </c>
    </row>
    <row r="148" spans="1:10" x14ac:dyDescent="0.25">
      <c r="A148" t="s">
        <v>20</v>
      </c>
      <c r="B148">
        <v>53</v>
      </c>
      <c r="I148" t="s">
        <v>14</v>
      </c>
      <c r="J148">
        <v>3015</v>
      </c>
    </row>
    <row r="149" spans="1:10" x14ac:dyDescent="0.25">
      <c r="A149" t="s">
        <v>20</v>
      </c>
      <c r="B149">
        <v>214</v>
      </c>
      <c r="I149" t="s">
        <v>14</v>
      </c>
      <c r="J149">
        <v>435</v>
      </c>
    </row>
    <row r="150" spans="1:10" x14ac:dyDescent="0.25">
      <c r="A150" t="s">
        <v>20</v>
      </c>
      <c r="B150">
        <v>222</v>
      </c>
      <c r="I150" t="s">
        <v>14</v>
      </c>
      <c r="J150">
        <v>714</v>
      </c>
    </row>
    <row r="151" spans="1:10" x14ac:dyDescent="0.25">
      <c r="A151" t="s">
        <v>20</v>
      </c>
      <c r="B151">
        <v>1884</v>
      </c>
      <c r="I151" t="s">
        <v>14</v>
      </c>
      <c r="J151">
        <v>5497</v>
      </c>
    </row>
    <row r="152" spans="1:10" x14ac:dyDescent="0.25">
      <c r="A152" t="s">
        <v>20</v>
      </c>
      <c r="B152">
        <v>218</v>
      </c>
      <c r="I152" t="s">
        <v>14</v>
      </c>
      <c r="J152">
        <v>418</v>
      </c>
    </row>
    <row r="153" spans="1:10" x14ac:dyDescent="0.25">
      <c r="A153" t="s">
        <v>20</v>
      </c>
      <c r="B153">
        <v>6465</v>
      </c>
      <c r="I153" t="s">
        <v>14</v>
      </c>
      <c r="J153">
        <v>1439</v>
      </c>
    </row>
    <row r="154" spans="1:10" x14ac:dyDescent="0.25">
      <c r="A154" t="s">
        <v>20</v>
      </c>
      <c r="B154">
        <v>59</v>
      </c>
      <c r="I154" t="s">
        <v>14</v>
      </c>
      <c r="J154">
        <v>15</v>
      </c>
    </row>
    <row r="155" spans="1:10" x14ac:dyDescent="0.25">
      <c r="A155" t="s">
        <v>20</v>
      </c>
      <c r="B155">
        <v>88</v>
      </c>
      <c r="I155" t="s">
        <v>14</v>
      </c>
      <c r="J155">
        <v>1999</v>
      </c>
    </row>
    <row r="156" spans="1:10" x14ac:dyDescent="0.25">
      <c r="A156" t="s">
        <v>20</v>
      </c>
      <c r="B156">
        <v>1697</v>
      </c>
      <c r="I156" t="s">
        <v>14</v>
      </c>
      <c r="J156">
        <v>118</v>
      </c>
    </row>
    <row r="157" spans="1:10" x14ac:dyDescent="0.25">
      <c r="A157" t="s">
        <v>20</v>
      </c>
      <c r="B157">
        <v>92</v>
      </c>
      <c r="I157" t="s">
        <v>14</v>
      </c>
      <c r="J157">
        <v>162</v>
      </c>
    </row>
    <row r="158" spans="1:10" x14ac:dyDescent="0.25">
      <c r="A158" t="s">
        <v>20</v>
      </c>
      <c r="B158">
        <v>186</v>
      </c>
      <c r="I158" t="s">
        <v>14</v>
      </c>
      <c r="J158">
        <v>83</v>
      </c>
    </row>
    <row r="159" spans="1:10" x14ac:dyDescent="0.25">
      <c r="A159" t="s">
        <v>20</v>
      </c>
      <c r="B159">
        <v>138</v>
      </c>
      <c r="I159" t="s">
        <v>14</v>
      </c>
      <c r="J159">
        <v>747</v>
      </c>
    </row>
    <row r="160" spans="1:10" x14ac:dyDescent="0.25">
      <c r="A160" t="s">
        <v>20</v>
      </c>
      <c r="B160">
        <v>261</v>
      </c>
      <c r="I160" t="s">
        <v>14</v>
      </c>
      <c r="J160">
        <v>84</v>
      </c>
    </row>
    <row r="161" spans="1:10" x14ac:dyDescent="0.25">
      <c r="A161" t="s">
        <v>20</v>
      </c>
      <c r="B161">
        <v>107</v>
      </c>
      <c r="I161" t="s">
        <v>14</v>
      </c>
      <c r="J161">
        <v>91</v>
      </c>
    </row>
    <row r="162" spans="1:10" x14ac:dyDescent="0.25">
      <c r="A162" t="s">
        <v>20</v>
      </c>
      <c r="B162">
        <v>199</v>
      </c>
      <c r="I162" t="s">
        <v>14</v>
      </c>
      <c r="J162">
        <v>792</v>
      </c>
    </row>
    <row r="163" spans="1:10" x14ac:dyDescent="0.25">
      <c r="A163" t="s">
        <v>20</v>
      </c>
      <c r="B163">
        <v>5512</v>
      </c>
      <c r="I163" t="s">
        <v>14</v>
      </c>
      <c r="J163">
        <v>32</v>
      </c>
    </row>
    <row r="164" spans="1:10" x14ac:dyDescent="0.25">
      <c r="A164" t="s">
        <v>20</v>
      </c>
      <c r="B164">
        <v>86</v>
      </c>
      <c r="I164" t="s">
        <v>14</v>
      </c>
      <c r="J164">
        <v>186</v>
      </c>
    </row>
    <row r="165" spans="1:10" x14ac:dyDescent="0.25">
      <c r="A165" t="s">
        <v>20</v>
      </c>
      <c r="B165">
        <v>2768</v>
      </c>
      <c r="I165" t="s">
        <v>14</v>
      </c>
      <c r="J165">
        <v>605</v>
      </c>
    </row>
    <row r="166" spans="1:10" x14ac:dyDescent="0.25">
      <c r="A166" t="s">
        <v>20</v>
      </c>
      <c r="B166">
        <v>48</v>
      </c>
      <c r="I166" t="s">
        <v>14</v>
      </c>
      <c r="J166">
        <v>1</v>
      </c>
    </row>
    <row r="167" spans="1:10" x14ac:dyDescent="0.25">
      <c r="A167" t="s">
        <v>20</v>
      </c>
      <c r="B167">
        <v>87</v>
      </c>
      <c r="I167" t="s">
        <v>14</v>
      </c>
      <c r="J167">
        <v>31</v>
      </c>
    </row>
    <row r="168" spans="1:10" x14ac:dyDescent="0.25">
      <c r="A168" t="s">
        <v>20</v>
      </c>
      <c r="B168">
        <v>1894</v>
      </c>
      <c r="I168" t="s">
        <v>14</v>
      </c>
      <c r="J168">
        <v>1181</v>
      </c>
    </row>
    <row r="169" spans="1:10" x14ac:dyDescent="0.25">
      <c r="A169" t="s">
        <v>20</v>
      </c>
      <c r="B169">
        <v>282</v>
      </c>
      <c r="I169" t="s">
        <v>14</v>
      </c>
      <c r="J169">
        <v>39</v>
      </c>
    </row>
    <row r="170" spans="1:10" x14ac:dyDescent="0.25">
      <c r="A170" t="s">
        <v>20</v>
      </c>
      <c r="B170">
        <v>116</v>
      </c>
      <c r="I170" t="s">
        <v>14</v>
      </c>
      <c r="J170">
        <v>46</v>
      </c>
    </row>
    <row r="171" spans="1:10" x14ac:dyDescent="0.25">
      <c r="A171" t="s">
        <v>20</v>
      </c>
      <c r="B171">
        <v>83</v>
      </c>
      <c r="I171" t="s">
        <v>14</v>
      </c>
      <c r="J171">
        <v>105</v>
      </c>
    </row>
    <row r="172" spans="1:10" x14ac:dyDescent="0.25">
      <c r="A172" t="s">
        <v>20</v>
      </c>
      <c r="B172">
        <v>91</v>
      </c>
      <c r="I172" t="s">
        <v>14</v>
      </c>
      <c r="J172">
        <v>535</v>
      </c>
    </row>
    <row r="173" spans="1:10" x14ac:dyDescent="0.25">
      <c r="A173" t="s">
        <v>20</v>
      </c>
      <c r="B173">
        <v>546</v>
      </c>
      <c r="I173" t="s">
        <v>14</v>
      </c>
      <c r="J173">
        <v>16</v>
      </c>
    </row>
    <row r="174" spans="1:10" x14ac:dyDescent="0.25">
      <c r="A174" t="s">
        <v>20</v>
      </c>
      <c r="B174">
        <v>393</v>
      </c>
      <c r="I174" t="s">
        <v>14</v>
      </c>
      <c r="J174">
        <v>575</v>
      </c>
    </row>
    <row r="175" spans="1:10" x14ac:dyDescent="0.25">
      <c r="A175" t="s">
        <v>20</v>
      </c>
      <c r="B175">
        <v>133</v>
      </c>
      <c r="I175" t="s">
        <v>14</v>
      </c>
      <c r="J175">
        <v>1120</v>
      </c>
    </row>
    <row r="176" spans="1:10" x14ac:dyDescent="0.25">
      <c r="A176" t="s">
        <v>20</v>
      </c>
      <c r="B176">
        <v>254</v>
      </c>
      <c r="I176" t="s">
        <v>14</v>
      </c>
      <c r="J176">
        <v>113</v>
      </c>
    </row>
    <row r="177" spans="1:10" x14ac:dyDescent="0.25">
      <c r="A177" t="s">
        <v>20</v>
      </c>
      <c r="B177">
        <v>176</v>
      </c>
      <c r="I177" t="s">
        <v>14</v>
      </c>
      <c r="J177">
        <v>1538</v>
      </c>
    </row>
    <row r="178" spans="1:10" x14ac:dyDescent="0.25">
      <c r="A178" t="s">
        <v>20</v>
      </c>
      <c r="B178">
        <v>337</v>
      </c>
      <c r="I178" t="s">
        <v>14</v>
      </c>
      <c r="J178">
        <v>9</v>
      </c>
    </row>
    <row r="179" spans="1:10" x14ac:dyDescent="0.25">
      <c r="A179" t="s">
        <v>20</v>
      </c>
      <c r="B179">
        <v>107</v>
      </c>
      <c r="I179" t="s">
        <v>14</v>
      </c>
      <c r="J179">
        <v>554</v>
      </c>
    </row>
    <row r="180" spans="1:10" x14ac:dyDescent="0.25">
      <c r="A180" t="s">
        <v>20</v>
      </c>
      <c r="B180">
        <v>183</v>
      </c>
      <c r="I180" t="s">
        <v>14</v>
      </c>
      <c r="J180">
        <v>648</v>
      </c>
    </row>
    <row r="181" spans="1:10" x14ac:dyDescent="0.25">
      <c r="A181" t="s">
        <v>20</v>
      </c>
      <c r="B181">
        <v>72</v>
      </c>
      <c r="I181" t="s">
        <v>14</v>
      </c>
      <c r="J181">
        <v>21</v>
      </c>
    </row>
    <row r="182" spans="1:10" x14ac:dyDescent="0.25">
      <c r="A182" t="s">
        <v>20</v>
      </c>
      <c r="B182">
        <v>295</v>
      </c>
      <c r="I182" t="s">
        <v>14</v>
      </c>
      <c r="J182">
        <v>54</v>
      </c>
    </row>
    <row r="183" spans="1:10" x14ac:dyDescent="0.25">
      <c r="A183" t="s">
        <v>20</v>
      </c>
      <c r="B183">
        <v>142</v>
      </c>
      <c r="I183" t="s">
        <v>14</v>
      </c>
      <c r="J183">
        <v>120</v>
      </c>
    </row>
    <row r="184" spans="1:10" x14ac:dyDescent="0.25">
      <c r="A184" t="s">
        <v>20</v>
      </c>
      <c r="B184">
        <v>85</v>
      </c>
      <c r="I184" t="s">
        <v>14</v>
      </c>
      <c r="J184">
        <v>579</v>
      </c>
    </row>
    <row r="185" spans="1:10" x14ac:dyDescent="0.25">
      <c r="A185" t="s">
        <v>20</v>
      </c>
      <c r="B185">
        <v>659</v>
      </c>
      <c r="I185" t="s">
        <v>14</v>
      </c>
      <c r="J185">
        <v>2072</v>
      </c>
    </row>
    <row r="186" spans="1:10" x14ac:dyDescent="0.25">
      <c r="A186" t="s">
        <v>20</v>
      </c>
      <c r="B186">
        <v>121</v>
      </c>
      <c r="I186" t="s">
        <v>14</v>
      </c>
      <c r="J186">
        <v>0</v>
      </c>
    </row>
    <row r="187" spans="1:10" x14ac:dyDescent="0.25">
      <c r="A187" t="s">
        <v>20</v>
      </c>
      <c r="B187">
        <v>3742</v>
      </c>
      <c r="I187" t="s">
        <v>14</v>
      </c>
      <c r="J187">
        <v>1796</v>
      </c>
    </row>
    <row r="188" spans="1:10" x14ac:dyDescent="0.25">
      <c r="A188" t="s">
        <v>20</v>
      </c>
      <c r="B188">
        <v>223</v>
      </c>
      <c r="I188" t="s">
        <v>14</v>
      </c>
      <c r="J188">
        <v>62</v>
      </c>
    </row>
    <row r="189" spans="1:10" x14ac:dyDescent="0.25">
      <c r="A189" t="s">
        <v>20</v>
      </c>
      <c r="B189">
        <v>133</v>
      </c>
      <c r="I189" t="s">
        <v>14</v>
      </c>
      <c r="J189">
        <v>347</v>
      </c>
    </row>
    <row r="190" spans="1:10" x14ac:dyDescent="0.25">
      <c r="A190" t="s">
        <v>20</v>
      </c>
      <c r="B190">
        <v>5168</v>
      </c>
      <c r="I190" t="s">
        <v>14</v>
      </c>
      <c r="J190">
        <v>19</v>
      </c>
    </row>
    <row r="191" spans="1:10" x14ac:dyDescent="0.25">
      <c r="A191" t="s">
        <v>20</v>
      </c>
      <c r="B191">
        <v>307</v>
      </c>
      <c r="I191" t="s">
        <v>14</v>
      </c>
      <c r="J191">
        <v>1258</v>
      </c>
    </row>
    <row r="192" spans="1:10" x14ac:dyDescent="0.25">
      <c r="A192" t="s">
        <v>20</v>
      </c>
      <c r="B192">
        <v>2441</v>
      </c>
      <c r="I192" t="s">
        <v>14</v>
      </c>
      <c r="J192">
        <v>362</v>
      </c>
    </row>
    <row r="193" spans="1:10" x14ac:dyDescent="0.25">
      <c r="A193" t="s">
        <v>20</v>
      </c>
      <c r="B193">
        <v>1385</v>
      </c>
      <c r="I193" t="s">
        <v>14</v>
      </c>
      <c r="J193">
        <v>133</v>
      </c>
    </row>
    <row r="194" spans="1:10" x14ac:dyDescent="0.25">
      <c r="A194" t="s">
        <v>20</v>
      </c>
      <c r="B194">
        <v>190</v>
      </c>
      <c r="I194" t="s">
        <v>14</v>
      </c>
      <c r="J194">
        <v>846</v>
      </c>
    </row>
    <row r="195" spans="1:10" x14ac:dyDescent="0.25">
      <c r="A195" t="s">
        <v>20</v>
      </c>
      <c r="B195">
        <v>470</v>
      </c>
      <c r="I195" t="s">
        <v>14</v>
      </c>
      <c r="J195">
        <v>10</v>
      </c>
    </row>
    <row r="196" spans="1:10" x14ac:dyDescent="0.25">
      <c r="A196" t="s">
        <v>20</v>
      </c>
      <c r="B196">
        <v>253</v>
      </c>
      <c r="I196" t="s">
        <v>14</v>
      </c>
      <c r="J196">
        <v>191</v>
      </c>
    </row>
    <row r="197" spans="1:10" x14ac:dyDescent="0.25">
      <c r="A197" t="s">
        <v>20</v>
      </c>
      <c r="B197">
        <v>1113</v>
      </c>
      <c r="I197" t="s">
        <v>14</v>
      </c>
      <c r="J197">
        <v>1979</v>
      </c>
    </row>
    <row r="198" spans="1:10" x14ac:dyDescent="0.25">
      <c r="A198" t="s">
        <v>20</v>
      </c>
      <c r="B198">
        <v>2283</v>
      </c>
      <c r="I198" t="s">
        <v>14</v>
      </c>
      <c r="J198">
        <v>63</v>
      </c>
    </row>
    <row r="199" spans="1:10" x14ac:dyDescent="0.25">
      <c r="A199" t="s">
        <v>20</v>
      </c>
      <c r="B199">
        <v>1095</v>
      </c>
      <c r="I199" t="s">
        <v>14</v>
      </c>
      <c r="J199">
        <v>6080</v>
      </c>
    </row>
    <row r="200" spans="1:10" x14ac:dyDescent="0.25">
      <c r="A200" t="s">
        <v>20</v>
      </c>
      <c r="B200">
        <v>1690</v>
      </c>
      <c r="I200" t="s">
        <v>14</v>
      </c>
      <c r="J200">
        <v>80</v>
      </c>
    </row>
    <row r="201" spans="1:10" x14ac:dyDescent="0.25">
      <c r="A201" t="s">
        <v>20</v>
      </c>
      <c r="B201">
        <v>191</v>
      </c>
      <c r="I201" t="s">
        <v>14</v>
      </c>
      <c r="J201">
        <v>9</v>
      </c>
    </row>
    <row r="202" spans="1:10" x14ac:dyDescent="0.25">
      <c r="A202" t="s">
        <v>20</v>
      </c>
      <c r="B202">
        <v>2013</v>
      </c>
      <c r="I202" t="s">
        <v>14</v>
      </c>
      <c r="J202">
        <v>1784</v>
      </c>
    </row>
    <row r="203" spans="1:10" x14ac:dyDescent="0.25">
      <c r="A203" t="s">
        <v>20</v>
      </c>
      <c r="B203">
        <v>1703</v>
      </c>
      <c r="I203" t="s">
        <v>14</v>
      </c>
      <c r="J203">
        <v>243</v>
      </c>
    </row>
    <row r="204" spans="1:10" x14ac:dyDescent="0.25">
      <c r="A204" t="s">
        <v>20</v>
      </c>
      <c r="B204">
        <v>80</v>
      </c>
      <c r="I204" t="s">
        <v>14</v>
      </c>
      <c r="J204">
        <v>1296</v>
      </c>
    </row>
    <row r="205" spans="1:10" x14ac:dyDescent="0.25">
      <c r="A205" t="s">
        <v>20</v>
      </c>
      <c r="B205">
        <v>41</v>
      </c>
      <c r="I205" t="s">
        <v>14</v>
      </c>
      <c r="J205">
        <v>77</v>
      </c>
    </row>
    <row r="206" spans="1:10" x14ac:dyDescent="0.25">
      <c r="A206" t="s">
        <v>20</v>
      </c>
      <c r="B206">
        <v>187</v>
      </c>
      <c r="I206" t="s">
        <v>14</v>
      </c>
      <c r="J206">
        <v>395</v>
      </c>
    </row>
    <row r="207" spans="1:10" x14ac:dyDescent="0.25">
      <c r="A207" t="s">
        <v>20</v>
      </c>
      <c r="B207">
        <v>2875</v>
      </c>
      <c r="I207" t="s">
        <v>14</v>
      </c>
      <c r="J207">
        <v>49</v>
      </c>
    </row>
    <row r="208" spans="1:10" x14ac:dyDescent="0.25">
      <c r="A208" t="s">
        <v>20</v>
      </c>
      <c r="B208">
        <v>88</v>
      </c>
      <c r="I208" t="s">
        <v>14</v>
      </c>
      <c r="J208">
        <v>180</v>
      </c>
    </row>
    <row r="209" spans="1:10" x14ac:dyDescent="0.25">
      <c r="A209" t="s">
        <v>20</v>
      </c>
      <c r="B209">
        <v>191</v>
      </c>
      <c r="I209" t="s">
        <v>14</v>
      </c>
      <c r="J209">
        <v>2690</v>
      </c>
    </row>
    <row r="210" spans="1:10" x14ac:dyDescent="0.25">
      <c r="A210" t="s">
        <v>20</v>
      </c>
      <c r="B210">
        <v>139</v>
      </c>
      <c r="I210" t="s">
        <v>14</v>
      </c>
      <c r="J210">
        <v>2779</v>
      </c>
    </row>
    <row r="211" spans="1:10" x14ac:dyDescent="0.25">
      <c r="A211" t="s">
        <v>20</v>
      </c>
      <c r="B211">
        <v>186</v>
      </c>
      <c r="I211" t="s">
        <v>14</v>
      </c>
      <c r="J211">
        <v>92</v>
      </c>
    </row>
    <row r="212" spans="1:10" x14ac:dyDescent="0.25">
      <c r="A212" t="s">
        <v>20</v>
      </c>
      <c r="B212">
        <v>112</v>
      </c>
      <c r="I212" t="s">
        <v>14</v>
      </c>
      <c r="J212">
        <v>1028</v>
      </c>
    </row>
    <row r="213" spans="1:10" x14ac:dyDescent="0.25">
      <c r="A213" t="s">
        <v>20</v>
      </c>
      <c r="B213">
        <v>101</v>
      </c>
      <c r="I213" t="s">
        <v>14</v>
      </c>
      <c r="J213">
        <v>26</v>
      </c>
    </row>
    <row r="214" spans="1:10" x14ac:dyDescent="0.25">
      <c r="A214" t="s">
        <v>20</v>
      </c>
      <c r="B214">
        <v>206</v>
      </c>
      <c r="I214" t="s">
        <v>14</v>
      </c>
      <c r="J214">
        <v>1790</v>
      </c>
    </row>
    <row r="215" spans="1:10" x14ac:dyDescent="0.25">
      <c r="A215" t="s">
        <v>20</v>
      </c>
      <c r="B215">
        <v>154</v>
      </c>
      <c r="I215" t="s">
        <v>14</v>
      </c>
      <c r="J215">
        <v>37</v>
      </c>
    </row>
    <row r="216" spans="1:10" x14ac:dyDescent="0.25">
      <c r="A216" t="s">
        <v>20</v>
      </c>
      <c r="B216">
        <v>5966</v>
      </c>
      <c r="I216" t="s">
        <v>14</v>
      </c>
      <c r="J216">
        <v>35</v>
      </c>
    </row>
    <row r="217" spans="1:10" x14ac:dyDescent="0.25">
      <c r="A217" t="s">
        <v>20</v>
      </c>
      <c r="B217">
        <v>169</v>
      </c>
      <c r="I217" t="s">
        <v>14</v>
      </c>
      <c r="J217">
        <v>558</v>
      </c>
    </row>
    <row r="218" spans="1:10" x14ac:dyDescent="0.25">
      <c r="A218" t="s">
        <v>20</v>
      </c>
      <c r="B218">
        <v>2106</v>
      </c>
      <c r="I218" t="s">
        <v>14</v>
      </c>
      <c r="J218">
        <v>64</v>
      </c>
    </row>
    <row r="219" spans="1:10" x14ac:dyDescent="0.25">
      <c r="A219" t="s">
        <v>20</v>
      </c>
      <c r="B219">
        <v>131</v>
      </c>
      <c r="I219" t="s">
        <v>14</v>
      </c>
      <c r="J219">
        <v>245</v>
      </c>
    </row>
    <row r="220" spans="1:10" x14ac:dyDescent="0.25">
      <c r="A220" t="s">
        <v>20</v>
      </c>
      <c r="B220">
        <v>84</v>
      </c>
      <c r="I220" t="s">
        <v>14</v>
      </c>
      <c r="J220">
        <v>71</v>
      </c>
    </row>
    <row r="221" spans="1:10" x14ac:dyDescent="0.25">
      <c r="A221" t="s">
        <v>20</v>
      </c>
      <c r="B221">
        <v>155</v>
      </c>
      <c r="I221" t="s">
        <v>14</v>
      </c>
      <c r="J221">
        <v>42</v>
      </c>
    </row>
    <row r="222" spans="1:10" x14ac:dyDescent="0.25">
      <c r="A222" t="s">
        <v>20</v>
      </c>
      <c r="B222">
        <v>189</v>
      </c>
      <c r="I222" t="s">
        <v>14</v>
      </c>
      <c r="J222">
        <v>156</v>
      </c>
    </row>
    <row r="223" spans="1:10" x14ac:dyDescent="0.25">
      <c r="A223" t="s">
        <v>20</v>
      </c>
      <c r="B223">
        <v>4799</v>
      </c>
      <c r="I223" t="s">
        <v>14</v>
      </c>
      <c r="J223">
        <v>1368</v>
      </c>
    </row>
    <row r="224" spans="1:10" x14ac:dyDescent="0.25">
      <c r="A224" t="s">
        <v>20</v>
      </c>
      <c r="B224">
        <v>1137</v>
      </c>
      <c r="I224" t="s">
        <v>14</v>
      </c>
      <c r="J224">
        <v>102</v>
      </c>
    </row>
    <row r="225" spans="1:10" x14ac:dyDescent="0.25">
      <c r="A225" t="s">
        <v>20</v>
      </c>
      <c r="B225">
        <v>1152</v>
      </c>
      <c r="I225" t="s">
        <v>14</v>
      </c>
      <c r="J225">
        <v>86</v>
      </c>
    </row>
    <row r="226" spans="1:10" x14ac:dyDescent="0.25">
      <c r="A226" t="s">
        <v>20</v>
      </c>
      <c r="B226">
        <v>50</v>
      </c>
      <c r="I226" t="s">
        <v>14</v>
      </c>
      <c r="J226">
        <v>253</v>
      </c>
    </row>
    <row r="227" spans="1:10" x14ac:dyDescent="0.25">
      <c r="A227" t="s">
        <v>20</v>
      </c>
      <c r="B227">
        <v>3059</v>
      </c>
      <c r="I227" t="s">
        <v>14</v>
      </c>
      <c r="J227">
        <v>157</v>
      </c>
    </row>
    <row r="228" spans="1:10" x14ac:dyDescent="0.25">
      <c r="A228" t="s">
        <v>20</v>
      </c>
      <c r="B228">
        <v>34</v>
      </c>
      <c r="I228" t="s">
        <v>14</v>
      </c>
      <c r="J228">
        <v>183</v>
      </c>
    </row>
    <row r="229" spans="1:10" x14ac:dyDescent="0.25">
      <c r="A229" t="s">
        <v>20</v>
      </c>
      <c r="B229">
        <v>220</v>
      </c>
      <c r="I229" t="s">
        <v>14</v>
      </c>
      <c r="J229">
        <v>82</v>
      </c>
    </row>
    <row r="230" spans="1:10" x14ac:dyDescent="0.25">
      <c r="A230" t="s">
        <v>20</v>
      </c>
      <c r="B230">
        <v>1604</v>
      </c>
      <c r="I230" t="s">
        <v>14</v>
      </c>
      <c r="J230">
        <v>1</v>
      </c>
    </row>
    <row r="231" spans="1:10" x14ac:dyDescent="0.25">
      <c r="A231" t="s">
        <v>20</v>
      </c>
      <c r="B231">
        <v>454</v>
      </c>
      <c r="I231" t="s">
        <v>14</v>
      </c>
      <c r="J231">
        <v>1198</v>
      </c>
    </row>
    <row r="232" spans="1:10" x14ac:dyDescent="0.25">
      <c r="A232" t="s">
        <v>20</v>
      </c>
      <c r="B232">
        <v>123</v>
      </c>
      <c r="I232" t="s">
        <v>14</v>
      </c>
      <c r="J232">
        <v>648</v>
      </c>
    </row>
    <row r="233" spans="1:10" x14ac:dyDescent="0.25">
      <c r="A233" t="s">
        <v>20</v>
      </c>
      <c r="B233">
        <v>299</v>
      </c>
      <c r="I233" t="s">
        <v>14</v>
      </c>
      <c r="J233">
        <v>64</v>
      </c>
    </row>
    <row r="234" spans="1:10" x14ac:dyDescent="0.25">
      <c r="A234" t="s">
        <v>20</v>
      </c>
      <c r="B234">
        <v>2237</v>
      </c>
      <c r="I234" t="s">
        <v>14</v>
      </c>
      <c r="J234">
        <v>62</v>
      </c>
    </row>
    <row r="235" spans="1:10" x14ac:dyDescent="0.25">
      <c r="A235" t="s">
        <v>20</v>
      </c>
      <c r="B235">
        <v>645</v>
      </c>
      <c r="I235" t="s">
        <v>14</v>
      </c>
      <c r="J235">
        <v>750</v>
      </c>
    </row>
    <row r="236" spans="1:10" x14ac:dyDescent="0.25">
      <c r="A236" t="s">
        <v>20</v>
      </c>
      <c r="B236">
        <v>484</v>
      </c>
      <c r="I236" t="s">
        <v>14</v>
      </c>
      <c r="J236">
        <v>105</v>
      </c>
    </row>
    <row r="237" spans="1:10" x14ac:dyDescent="0.25">
      <c r="A237" t="s">
        <v>20</v>
      </c>
      <c r="B237">
        <v>154</v>
      </c>
      <c r="I237" t="s">
        <v>14</v>
      </c>
      <c r="J237">
        <v>2604</v>
      </c>
    </row>
    <row r="238" spans="1:10" x14ac:dyDescent="0.25">
      <c r="A238" t="s">
        <v>20</v>
      </c>
      <c r="B238">
        <v>82</v>
      </c>
      <c r="I238" t="s">
        <v>14</v>
      </c>
      <c r="J238">
        <v>65</v>
      </c>
    </row>
    <row r="239" spans="1:10" x14ac:dyDescent="0.25">
      <c r="A239" t="s">
        <v>20</v>
      </c>
      <c r="B239">
        <v>134</v>
      </c>
      <c r="I239" t="s">
        <v>14</v>
      </c>
      <c r="J239">
        <v>94</v>
      </c>
    </row>
    <row r="240" spans="1:10" x14ac:dyDescent="0.25">
      <c r="A240" t="s">
        <v>20</v>
      </c>
      <c r="B240">
        <v>5203</v>
      </c>
      <c r="I240" t="s">
        <v>14</v>
      </c>
      <c r="J240">
        <v>257</v>
      </c>
    </row>
    <row r="241" spans="1:10" x14ac:dyDescent="0.25">
      <c r="A241" t="s">
        <v>20</v>
      </c>
      <c r="B241">
        <v>94</v>
      </c>
      <c r="I241" t="s">
        <v>14</v>
      </c>
      <c r="J241">
        <v>2928</v>
      </c>
    </row>
    <row r="242" spans="1:10" x14ac:dyDescent="0.25">
      <c r="A242" t="s">
        <v>20</v>
      </c>
      <c r="B242">
        <v>205</v>
      </c>
      <c r="I242" t="s">
        <v>14</v>
      </c>
      <c r="J242">
        <v>4697</v>
      </c>
    </row>
    <row r="243" spans="1:10" x14ac:dyDescent="0.25">
      <c r="A243" t="s">
        <v>20</v>
      </c>
      <c r="B243">
        <v>92</v>
      </c>
      <c r="I243" t="s">
        <v>14</v>
      </c>
      <c r="J243">
        <v>2915</v>
      </c>
    </row>
    <row r="244" spans="1:10" x14ac:dyDescent="0.25">
      <c r="A244" t="s">
        <v>20</v>
      </c>
      <c r="B244">
        <v>219</v>
      </c>
      <c r="I244" t="s">
        <v>14</v>
      </c>
      <c r="J244">
        <v>18</v>
      </c>
    </row>
    <row r="245" spans="1:10" x14ac:dyDescent="0.25">
      <c r="A245" t="s">
        <v>20</v>
      </c>
      <c r="B245">
        <v>2526</v>
      </c>
      <c r="I245" t="s">
        <v>14</v>
      </c>
      <c r="J245">
        <v>602</v>
      </c>
    </row>
    <row r="246" spans="1:10" x14ac:dyDescent="0.25">
      <c r="A246" t="s">
        <v>20</v>
      </c>
      <c r="B246">
        <v>94</v>
      </c>
      <c r="I246" t="s">
        <v>14</v>
      </c>
      <c r="J246">
        <v>1</v>
      </c>
    </row>
    <row r="247" spans="1:10" x14ac:dyDescent="0.25">
      <c r="A247" t="s">
        <v>20</v>
      </c>
      <c r="B247">
        <v>1713</v>
      </c>
      <c r="I247" t="s">
        <v>14</v>
      </c>
      <c r="J247">
        <v>3868</v>
      </c>
    </row>
    <row r="248" spans="1:10" x14ac:dyDescent="0.25">
      <c r="A248" t="s">
        <v>20</v>
      </c>
      <c r="B248">
        <v>249</v>
      </c>
      <c r="I248" t="s">
        <v>14</v>
      </c>
      <c r="J248">
        <v>504</v>
      </c>
    </row>
    <row r="249" spans="1:10" x14ac:dyDescent="0.25">
      <c r="A249" t="s">
        <v>20</v>
      </c>
      <c r="B249">
        <v>192</v>
      </c>
      <c r="I249" t="s">
        <v>14</v>
      </c>
      <c r="J249">
        <v>14</v>
      </c>
    </row>
    <row r="250" spans="1:10" x14ac:dyDescent="0.25">
      <c r="A250" t="s">
        <v>20</v>
      </c>
      <c r="B250">
        <v>247</v>
      </c>
      <c r="I250" t="s">
        <v>14</v>
      </c>
      <c r="J250">
        <v>750</v>
      </c>
    </row>
    <row r="251" spans="1:10" x14ac:dyDescent="0.25">
      <c r="A251" t="s">
        <v>20</v>
      </c>
      <c r="B251">
        <v>2293</v>
      </c>
      <c r="I251" t="s">
        <v>14</v>
      </c>
      <c r="J251">
        <v>77</v>
      </c>
    </row>
    <row r="252" spans="1:10" x14ac:dyDescent="0.25">
      <c r="A252" t="s">
        <v>20</v>
      </c>
      <c r="B252">
        <v>3131</v>
      </c>
      <c r="I252" t="s">
        <v>14</v>
      </c>
      <c r="J252">
        <v>752</v>
      </c>
    </row>
    <row r="253" spans="1:10" x14ac:dyDescent="0.25">
      <c r="A253" t="s">
        <v>20</v>
      </c>
      <c r="B253">
        <v>143</v>
      </c>
      <c r="I253" t="s">
        <v>14</v>
      </c>
      <c r="J253">
        <v>131</v>
      </c>
    </row>
    <row r="254" spans="1:10" x14ac:dyDescent="0.25">
      <c r="A254" t="s">
        <v>20</v>
      </c>
      <c r="B254">
        <v>296</v>
      </c>
      <c r="I254" t="s">
        <v>14</v>
      </c>
      <c r="J254">
        <v>87</v>
      </c>
    </row>
    <row r="255" spans="1:10" x14ac:dyDescent="0.25">
      <c r="A255" t="s">
        <v>20</v>
      </c>
      <c r="B255">
        <v>170</v>
      </c>
      <c r="I255" t="s">
        <v>14</v>
      </c>
      <c r="J255">
        <v>1063</v>
      </c>
    </row>
    <row r="256" spans="1:10" x14ac:dyDescent="0.25">
      <c r="A256" t="s">
        <v>20</v>
      </c>
      <c r="B256">
        <v>86</v>
      </c>
      <c r="I256" t="s">
        <v>14</v>
      </c>
      <c r="J256">
        <v>76</v>
      </c>
    </row>
    <row r="257" spans="1:10" x14ac:dyDescent="0.25">
      <c r="A257" t="s">
        <v>20</v>
      </c>
      <c r="B257">
        <v>6286</v>
      </c>
      <c r="I257" t="s">
        <v>14</v>
      </c>
      <c r="J257">
        <v>4428</v>
      </c>
    </row>
    <row r="258" spans="1:10" x14ac:dyDescent="0.25">
      <c r="A258" t="s">
        <v>20</v>
      </c>
      <c r="B258">
        <v>3727</v>
      </c>
      <c r="I258" t="s">
        <v>14</v>
      </c>
      <c r="J258">
        <v>58</v>
      </c>
    </row>
    <row r="259" spans="1:10" x14ac:dyDescent="0.25">
      <c r="A259" t="s">
        <v>20</v>
      </c>
      <c r="B259">
        <v>1605</v>
      </c>
      <c r="I259" t="s">
        <v>14</v>
      </c>
      <c r="J259">
        <v>111</v>
      </c>
    </row>
    <row r="260" spans="1:10" x14ac:dyDescent="0.25">
      <c r="A260" t="s">
        <v>20</v>
      </c>
      <c r="B260">
        <v>2120</v>
      </c>
      <c r="I260" t="s">
        <v>14</v>
      </c>
      <c r="J260">
        <v>2955</v>
      </c>
    </row>
    <row r="261" spans="1:10" x14ac:dyDescent="0.25">
      <c r="A261" t="s">
        <v>20</v>
      </c>
      <c r="B261">
        <v>50</v>
      </c>
      <c r="I261" t="s">
        <v>14</v>
      </c>
      <c r="J261">
        <v>1657</v>
      </c>
    </row>
    <row r="262" spans="1:10" x14ac:dyDescent="0.25">
      <c r="A262" t="s">
        <v>20</v>
      </c>
      <c r="B262">
        <v>2080</v>
      </c>
      <c r="I262" t="s">
        <v>14</v>
      </c>
      <c r="J262">
        <v>926</v>
      </c>
    </row>
    <row r="263" spans="1:10" x14ac:dyDescent="0.25">
      <c r="A263" t="s">
        <v>20</v>
      </c>
      <c r="B263">
        <v>2105</v>
      </c>
      <c r="I263" t="s">
        <v>14</v>
      </c>
      <c r="J263">
        <v>77</v>
      </c>
    </row>
    <row r="264" spans="1:10" x14ac:dyDescent="0.25">
      <c r="A264" t="s">
        <v>20</v>
      </c>
      <c r="B264">
        <v>2436</v>
      </c>
      <c r="I264" t="s">
        <v>14</v>
      </c>
      <c r="J264">
        <v>1748</v>
      </c>
    </row>
    <row r="265" spans="1:10" x14ac:dyDescent="0.25">
      <c r="A265" t="s">
        <v>20</v>
      </c>
      <c r="B265">
        <v>80</v>
      </c>
      <c r="I265" t="s">
        <v>14</v>
      </c>
      <c r="J265">
        <v>79</v>
      </c>
    </row>
    <row r="266" spans="1:10" x14ac:dyDescent="0.25">
      <c r="A266" t="s">
        <v>20</v>
      </c>
      <c r="B266">
        <v>42</v>
      </c>
      <c r="I266" t="s">
        <v>14</v>
      </c>
      <c r="J266">
        <v>889</v>
      </c>
    </row>
    <row r="267" spans="1:10" x14ac:dyDescent="0.25">
      <c r="A267" t="s">
        <v>20</v>
      </c>
      <c r="B267">
        <v>139</v>
      </c>
      <c r="I267" t="s">
        <v>14</v>
      </c>
      <c r="J267">
        <v>56</v>
      </c>
    </row>
    <row r="268" spans="1:10" x14ac:dyDescent="0.25">
      <c r="A268" t="s">
        <v>20</v>
      </c>
      <c r="B268">
        <v>159</v>
      </c>
      <c r="I268" t="s">
        <v>14</v>
      </c>
      <c r="J268">
        <v>1</v>
      </c>
    </row>
    <row r="269" spans="1:10" x14ac:dyDescent="0.25">
      <c r="A269" t="s">
        <v>20</v>
      </c>
      <c r="B269">
        <v>381</v>
      </c>
      <c r="I269" t="s">
        <v>14</v>
      </c>
      <c r="J269">
        <v>83</v>
      </c>
    </row>
    <row r="270" spans="1:10" x14ac:dyDescent="0.25">
      <c r="A270" t="s">
        <v>20</v>
      </c>
      <c r="B270">
        <v>194</v>
      </c>
      <c r="I270" t="s">
        <v>14</v>
      </c>
      <c r="J270">
        <v>2025</v>
      </c>
    </row>
    <row r="271" spans="1:10" x14ac:dyDescent="0.25">
      <c r="A271" t="s">
        <v>20</v>
      </c>
      <c r="B271">
        <v>106</v>
      </c>
      <c r="I271" t="s">
        <v>14</v>
      </c>
      <c r="J271">
        <v>14</v>
      </c>
    </row>
    <row r="272" spans="1:10" x14ac:dyDescent="0.25">
      <c r="A272" t="s">
        <v>20</v>
      </c>
      <c r="B272">
        <v>142</v>
      </c>
      <c r="I272" t="s">
        <v>14</v>
      </c>
      <c r="J272">
        <v>656</v>
      </c>
    </row>
    <row r="273" spans="1:10" x14ac:dyDescent="0.25">
      <c r="A273" t="s">
        <v>20</v>
      </c>
      <c r="B273">
        <v>211</v>
      </c>
      <c r="I273" t="s">
        <v>14</v>
      </c>
      <c r="J273">
        <v>1596</v>
      </c>
    </row>
    <row r="274" spans="1:10" x14ac:dyDescent="0.25">
      <c r="A274" t="s">
        <v>20</v>
      </c>
      <c r="B274">
        <v>2756</v>
      </c>
      <c r="I274" t="s">
        <v>14</v>
      </c>
      <c r="J274">
        <v>10</v>
      </c>
    </row>
    <row r="275" spans="1:10" x14ac:dyDescent="0.25">
      <c r="A275" t="s">
        <v>20</v>
      </c>
      <c r="B275">
        <v>173</v>
      </c>
      <c r="I275" t="s">
        <v>14</v>
      </c>
      <c r="J275">
        <v>1121</v>
      </c>
    </row>
    <row r="276" spans="1:10" x14ac:dyDescent="0.25">
      <c r="A276" t="s">
        <v>20</v>
      </c>
      <c r="B276">
        <v>87</v>
      </c>
      <c r="I276" t="s">
        <v>14</v>
      </c>
      <c r="J276">
        <v>15</v>
      </c>
    </row>
    <row r="277" spans="1:10" x14ac:dyDescent="0.25">
      <c r="A277" t="s">
        <v>20</v>
      </c>
      <c r="B277">
        <v>1572</v>
      </c>
      <c r="I277" t="s">
        <v>14</v>
      </c>
      <c r="J277">
        <v>191</v>
      </c>
    </row>
    <row r="278" spans="1:10" x14ac:dyDescent="0.25">
      <c r="A278" t="s">
        <v>20</v>
      </c>
      <c r="B278">
        <v>2346</v>
      </c>
      <c r="I278" t="s">
        <v>14</v>
      </c>
      <c r="J278">
        <v>16</v>
      </c>
    </row>
    <row r="279" spans="1:10" x14ac:dyDescent="0.25">
      <c r="A279" t="s">
        <v>20</v>
      </c>
      <c r="B279">
        <v>115</v>
      </c>
      <c r="I279" t="s">
        <v>14</v>
      </c>
      <c r="J279">
        <v>17</v>
      </c>
    </row>
    <row r="280" spans="1:10" x14ac:dyDescent="0.25">
      <c r="A280" t="s">
        <v>20</v>
      </c>
      <c r="B280">
        <v>85</v>
      </c>
      <c r="I280" t="s">
        <v>14</v>
      </c>
      <c r="J280">
        <v>34</v>
      </c>
    </row>
    <row r="281" spans="1:10" x14ac:dyDescent="0.25">
      <c r="A281" t="s">
        <v>20</v>
      </c>
      <c r="B281">
        <v>144</v>
      </c>
      <c r="I281" t="s">
        <v>14</v>
      </c>
      <c r="J281">
        <v>1</v>
      </c>
    </row>
    <row r="282" spans="1:10" x14ac:dyDescent="0.25">
      <c r="A282" t="s">
        <v>20</v>
      </c>
      <c r="B282">
        <v>2443</v>
      </c>
      <c r="I282" t="s">
        <v>14</v>
      </c>
      <c r="J282">
        <v>1274</v>
      </c>
    </row>
    <row r="283" spans="1:10" x14ac:dyDescent="0.25">
      <c r="A283" t="s">
        <v>20</v>
      </c>
      <c r="B283">
        <v>64</v>
      </c>
      <c r="I283" t="s">
        <v>14</v>
      </c>
      <c r="J283">
        <v>210</v>
      </c>
    </row>
    <row r="284" spans="1:10" x14ac:dyDescent="0.25">
      <c r="A284" t="s">
        <v>20</v>
      </c>
      <c r="B284">
        <v>268</v>
      </c>
      <c r="I284" t="s">
        <v>14</v>
      </c>
      <c r="J284">
        <v>248</v>
      </c>
    </row>
    <row r="285" spans="1:10" x14ac:dyDescent="0.25">
      <c r="A285" t="s">
        <v>20</v>
      </c>
      <c r="B285">
        <v>195</v>
      </c>
      <c r="I285" t="s">
        <v>14</v>
      </c>
      <c r="J285">
        <v>513</v>
      </c>
    </row>
    <row r="286" spans="1:10" x14ac:dyDescent="0.25">
      <c r="A286" t="s">
        <v>20</v>
      </c>
      <c r="B286">
        <v>186</v>
      </c>
      <c r="I286" t="s">
        <v>14</v>
      </c>
      <c r="J286">
        <v>3410</v>
      </c>
    </row>
    <row r="287" spans="1:10" x14ac:dyDescent="0.25">
      <c r="A287" t="s">
        <v>20</v>
      </c>
      <c r="B287">
        <v>460</v>
      </c>
      <c r="I287" t="s">
        <v>14</v>
      </c>
      <c r="J287">
        <v>10</v>
      </c>
    </row>
    <row r="288" spans="1:10" x14ac:dyDescent="0.25">
      <c r="A288" t="s">
        <v>20</v>
      </c>
      <c r="B288">
        <v>2528</v>
      </c>
      <c r="I288" t="s">
        <v>14</v>
      </c>
      <c r="J288">
        <v>2201</v>
      </c>
    </row>
    <row r="289" spans="1:10" x14ac:dyDescent="0.25">
      <c r="A289" t="s">
        <v>20</v>
      </c>
      <c r="B289">
        <v>3657</v>
      </c>
      <c r="I289" t="s">
        <v>14</v>
      </c>
      <c r="J289">
        <v>676</v>
      </c>
    </row>
    <row r="290" spans="1:10" x14ac:dyDescent="0.25">
      <c r="A290" t="s">
        <v>20</v>
      </c>
      <c r="B290">
        <v>131</v>
      </c>
      <c r="I290" t="s">
        <v>14</v>
      </c>
      <c r="J290">
        <v>831</v>
      </c>
    </row>
    <row r="291" spans="1:10" x14ac:dyDescent="0.25">
      <c r="A291" t="s">
        <v>20</v>
      </c>
      <c r="B291">
        <v>239</v>
      </c>
      <c r="I291" t="s">
        <v>14</v>
      </c>
      <c r="J291">
        <v>859</v>
      </c>
    </row>
    <row r="292" spans="1:10" x14ac:dyDescent="0.25">
      <c r="A292" t="s">
        <v>20</v>
      </c>
      <c r="B292">
        <v>78</v>
      </c>
      <c r="I292" t="s">
        <v>14</v>
      </c>
      <c r="J292">
        <v>45</v>
      </c>
    </row>
    <row r="293" spans="1:10" x14ac:dyDescent="0.25">
      <c r="A293" t="s">
        <v>20</v>
      </c>
      <c r="B293">
        <v>1773</v>
      </c>
      <c r="I293" t="s">
        <v>14</v>
      </c>
      <c r="J293">
        <v>6</v>
      </c>
    </row>
    <row r="294" spans="1:10" x14ac:dyDescent="0.25">
      <c r="A294" t="s">
        <v>20</v>
      </c>
      <c r="B294">
        <v>32</v>
      </c>
      <c r="I294" t="s">
        <v>14</v>
      </c>
      <c r="J294">
        <v>7</v>
      </c>
    </row>
    <row r="295" spans="1:10" x14ac:dyDescent="0.25">
      <c r="A295" t="s">
        <v>20</v>
      </c>
      <c r="B295">
        <v>369</v>
      </c>
      <c r="I295" t="s">
        <v>14</v>
      </c>
      <c r="J295">
        <v>31</v>
      </c>
    </row>
    <row r="296" spans="1:10" x14ac:dyDescent="0.25">
      <c r="A296" t="s">
        <v>20</v>
      </c>
      <c r="B296">
        <v>89</v>
      </c>
      <c r="I296" t="s">
        <v>14</v>
      </c>
      <c r="J296">
        <v>78</v>
      </c>
    </row>
    <row r="297" spans="1:10" x14ac:dyDescent="0.25">
      <c r="A297" t="s">
        <v>20</v>
      </c>
      <c r="B297">
        <v>147</v>
      </c>
      <c r="I297" t="s">
        <v>14</v>
      </c>
      <c r="J297">
        <v>1225</v>
      </c>
    </row>
    <row r="298" spans="1:10" x14ac:dyDescent="0.25">
      <c r="A298" t="s">
        <v>20</v>
      </c>
      <c r="B298">
        <v>126</v>
      </c>
      <c r="I298" t="s">
        <v>14</v>
      </c>
      <c r="J298">
        <v>1</v>
      </c>
    </row>
    <row r="299" spans="1:10" x14ac:dyDescent="0.25">
      <c r="A299" t="s">
        <v>20</v>
      </c>
      <c r="B299">
        <v>2218</v>
      </c>
      <c r="I299" t="s">
        <v>14</v>
      </c>
      <c r="J299">
        <v>67</v>
      </c>
    </row>
    <row r="300" spans="1:10" x14ac:dyDescent="0.25">
      <c r="A300" t="s">
        <v>20</v>
      </c>
      <c r="B300">
        <v>202</v>
      </c>
      <c r="I300" t="s">
        <v>14</v>
      </c>
      <c r="J300">
        <v>19</v>
      </c>
    </row>
    <row r="301" spans="1:10" x14ac:dyDescent="0.25">
      <c r="A301" t="s">
        <v>20</v>
      </c>
      <c r="B301">
        <v>140</v>
      </c>
      <c r="I301" t="s">
        <v>14</v>
      </c>
      <c r="J301">
        <v>2108</v>
      </c>
    </row>
    <row r="302" spans="1:10" x14ac:dyDescent="0.25">
      <c r="A302" t="s">
        <v>20</v>
      </c>
      <c r="B302">
        <v>1052</v>
      </c>
      <c r="I302" t="s">
        <v>14</v>
      </c>
      <c r="J302">
        <v>679</v>
      </c>
    </row>
    <row r="303" spans="1:10" x14ac:dyDescent="0.25">
      <c r="A303" t="s">
        <v>20</v>
      </c>
      <c r="B303">
        <v>247</v>
      </c>
      <c r="I303" t="s">
        <v>14</v>
      </c>
      <c r="J303">
        <v>36</v>
      </c>
    </row>
    <row r="304" spans="1:10" x14ac:dyDescent="0.25">
      <c r="A304" t="s">
        <v>20</v>
      </c>
      <c r="B304">
        <v>84</v>
      </c>
      <c r="I304" t="s">
        <v>14</v>
      </c>
      <c r="J304">
        <v>47</v>
      </c>
    </row>
    <row r="305" spans="1:10" x14ac:dyDescent="0.25">
      <c r="A305" t="s">
        <v>20</v>
      </c>
      <c r="B305">
        <v>88</v>
      </c>
      <c r="I305" t="s">
        <v>14</v>
      </c>
      <c r="J305">
        <v>70</v>
      </c>
    </row>
    <row r="306" spans="1:10" x14ac:dyDescent="0.25">
      <c r="A306" t="s">
        <v>20</v>
      </c>
      <c r="B306">
        <v>156</v>
      </c>
      <c r="I306" t="s">
        <v>14</v>
      </c>
      <c r="J306">
        <v>154</v>
      </c>
    </row>
    <row r="307" spans="1:10" x14ac:dyDescent="0.25">
      <c r="A307" t="s">
        <v>20</v>
      </c>
      <c r="B307">
        <v>2985</v>
      </c>
      <c r="I307" t="s">
        <v>14</v>
      </c>
      <c r="J307">
        <v>22</v>
      </c>
    </row>
    <row r="308" spans="1:10" x14ac:dyDescent="0.25">
      <c r="A308" t="s">
        <v>20</v>
      </c>
      <c r="B308">
        <v>762</v>
      </c>
      <c r="I308" t="s">
        <v>14</v>
      </c>
      <c r="J308">
        <v>1758</v>
      </c>
    </row>
    <row r="309" spans="1:10" x14ac:dyDescent="0.25">
      <c r="A309" t="s">
        <v>20</v>
      </c>
      <c r="B309">
        <v>554</v>
      </c>
      <c r="I309" t="s">
        <v>14</v>
      </c>
      <c r="J309">
        <v>94</v>
      </c>
    </row>
    <row r="310" spans="1:10" x14ac:dyDescent="0.25">
      <c r="A310" t="s">
        <v>20</v>
      </c>
      <c r="B310">
        <v>135</v>
      </c>
      <c r="I310" t="s">
        <v>14</v>
      </c>
      <c r="J310">
        <v>33</v>
      </c>
    </row>
    <row r="311" spans="1:10" x14ac:dyDescent="0.25">
      <c r="A311" t="s">
        <v>20</v>
      </c>
      <c r="B311">
        <v>122</v>
      </c>
      <c r="I311" t="s">
        <v>14</v>
      </c>
      <c r="J311">
        <v>1</v>
      </c>
    </row>
    <row r="312" spans="1:10" x14ac:dyDescent="0.25">
      <c r="A312" t="s">
        <v>20</v>
      </c>
      <c r="B312">
        <v>221</v>
      </c>
      <c r="I312" t="s">
        <v>14</v>
      </c>
      <c r="J312">
        <v>31</v>
      </c>
    </row>
    <row r="313" spans="1:10" x14ac:dyDescent="0.25">
      <c r="A313" t="s">
        <v>20</v>
      </c>
      <c r="B313">
        <v>126</v>
      </c>
      <c r="I313" t="s">
        <v>14</v>
      </c>
      <c r="J313">
        <v>35</v>
      </c>
    </row>
    <row r="314" spans="1:10" x14ac:dyDescent="0.25">
      <c r="A314" t="s">
        <v>20</v>
      </c>
      <c r="B314">
        <v>1022</v>
      </c>
      <c r="I314" t="s">
        <v>14</v>
      </c>
      <c r="J314">
        <v>63</v>
      </c>
    </row>
    <row r="315" spans="1:10" x14ac:dyDescent="0.25">
      <c r="A315" t="s">
        <v>20</v>
      </c>
      <c r="B315">
        <v>3177</v>
      </c>
      <c r="I315" t="s">
        <v>14</v>
      </c>
      <c r="J315">
        <v>526</v>
      </c>
    </row>
    <row r="316" spans="1:10" x14ac:dyDescent="0.25">
      <c r="A316" t="s">
        <v>20</v>
      </c>
      <c r="B316">
        <v>198</v>
      </c>
      <c r="I316" t="s">
        <v>14</v>
      </c>
      <c r="J316">
        <v>121</v>
      </c>
    </row>
    <row r="317" spans="1:10" x14ac:dyDescent="0.25">
      <c r="A317" t="s">
        <v>20</v>
      </c>
      <c r="B317">
        <v>85</v>
      </c>
      <c r="I317" t="s">
        <v>14</v>
      </c>
      <c r="J317">
        <v>67</v>
      </c>
    </row>
    <row r="318" spans="1:10" x14ac:dyDescent="0.25">
      <c r="A318" t="s">
        <v>20</v>
      </c>
      <c r="B318">
        <v>3596</v>
      </c>
      <c r="I318" t="s">
        <v>14</v>
      </c>
      <c r="J318">
        <v>57</v>
      </c>
    </row>
    <row r="319" spans="1:10" x14ac:dyDescent="0.25">
      <c r="A319" t="s">
        <v>20</v>
      </c>
      <c r="B319">
        <v>244</v>
      </c>
      <c r="I319" t="s">
        <v>14</v>
      </c>
      <c r="J319">
        <v>1229</v>
      </c>
    </row>
    <row r="320" spans="1:10" x14ac:dyDescent="0.25">
      <c r="A320" t="s">
        <v>20</v>
      </c>
      <c r="B320">
        <v>5180</v>
      </c>
      <c r="I320" t="s">
        <v>14</v>
      </c>
      <c r="J320">
        <v>12</v>
      </c>
    </row>
    <row r="321" spans="1:10" x14ac:dyDescent="0.25">
      <c r="A321" t="s">
        <v>20</v>
      </c>
      <c r="B321">
        <v>589</v>
      </c>
      <c r="I321" t="s">
        <v>14</v>
      </c>
      <c r="J321">
        <v>452</v>
      </c>
    </row>
    <row r="322" spans="1:10" x14ac:dyDescent="0.25">
      <c r="A322" t="s">
        <v>20</v>
      </c>
      <c r="B322">
        <v>2725</v>
      </c>
      <c r="I322" t="s">
        <v>14</v>
      </c>
      <c r="J322">
        <v>1886</v>
      </c>
    </row>
    <row r="323" spans="1:10" x14ac:dyDescent="0.25">
      <c r="A323" t="s">
        <v>20</v>
      </c>
      <c r="B323">
        <v>300</v>
      </c>
      <c r="I323" t="s">
        <v>14</v>
      </c>
      <c r="J323">
        <v>1825</v>
      </c>
    </row>
    <row r="324" spans="1:10" x14ac:dyDescent="0.25">
      <c r="A324" t="s">
        <v>20</v>
      </c>
      <c r="B324">
        <v>144</v>
      </c>
      <c r="I324" t="s">
        <v>14</v>
      </c>
      <c r="J324">
        <v>31</v>
      </c>
    </row>
    <row r="325" spans="1:10" x14ac:dyDescent="0.25">
      <c r="A325" t="s">
        <v>20</v>
      </c>
      <c r="B325">
        <v>87</v>
      </c>
      <c r="I325" t="s">
        <v>14</v>
      </c>
      <c r="J325">
        <v>107</v>
      </c>
    </row>
    <row r="326" spans="1:10" x14ac:dyDescent="0.25">
      <c r="A326" t="s">
        <v>20</v>
      </c>
      <c r="B326">
        <v>3116</v>
      </c>
      <c r="I326" t="s">
        <v>14</v>
      </c>
      <c r="J326">
        <v>27</v>
      </c>
    </row>
    <row r="327" spans="1:10" x14ac:dyDescent="0.25">
      <c r="A327" t="s">
        <v>20</v>
      </c>
      <c r="B327">
        <v>909</v>
      </c>
      <c r="I327" t="s">
        <v>14</v>
      </c>
      <c r="J327">
        <v>1221</v>
      </c>
    </row>
    <row r="328" spans="1:10" x14ac:dyDescent="0.25">
      <c r="A328" t="s">
        <v>20</v>
      </c>
      <c r="B328">
        <v>1613</v>
      </c>
      <c r="I328" t="s">
        <v>14</v>
      </c>
      <c r="J328">
        <v>1</v>
      </c>
    </row>
    <row r="329" spans="1:10" x14ac:dyDescent="0.25">
      <c r="A329" t="s">
        <v>20</v>
      </c>
      <c r="B329">
        <v>136</v>
      </c>
      <c r="I329" t="s">
        <v>14</v>
      </c>
      <c r="J329">
        <v>16</v>
      </c>
    </row>
    <row r="330" spans="1:10" x14ac:dyDescent="0.25">
      <c r="A330" t="s">
        <v>20</v>
      </c>
      <c r="B330">
        <v>130</v>
      </c>
      <c r="I330" t="s">
        <v>14</v>
      </c>
      <c r="J330">
        <v>41</v>
      </c>
    </row>
    <row r="331" spans="1:10" x14ac:dyDescent="0.25">
      <c r="A331" t="s">
        <v>20</v>
      </c>
      <c r="B331">
        <v>102</v>
      </c>
      <c r="I331" t="s">
        <v>14</v>
      </c>
      <c r="J331">
        <v>523</v>
      </c>
    </row>
    <row r="332" spans="1:10" x14ac:dyDescent="0.25">
      <c r="A332" t="s">
        <v>20</v>
      </c>
      <c r="B332">
        <v>4006</v>
      </c>
      <c r="I332" t="s">
        <v>14</v>
      </c>
      <c r="J332">
        <v>141</v>
      </c>
    </row>
    <row r="333" spans="1:10" x14ac:dyDescent="0.25">
      <c r="A333" t="s">
        <v>20</v>
      </c>
      <c r="B333">
        <v>1629</v>
      </c>
      <c r="I333" t="s">
        <v>14</v>
      </c>
      <c r="J333">
        <v>52</v>
      </c>
    </row>
    <row r="334" spans="1:10" x14ac:dyDescent="0.25">
      <c r="A334" t="s">
        <v>20</v>
      </c>
      <c r="B334">
        <v>2188</v>
      </c>
      <c r="I334" t="s">
        <v>14</v>
      </c>
      <c r="J334">
        <v>225</v>
      </c>
    </row>
    <row r="335" spans="1:10" x14ac:dyDescent="0.25">
      <c r="A335" t="s">
        <v>20</v>
      </c>
      <c r="B335">
        <v>2409</v>
      </c>
      <c r="I335" t="s">
        <v>14</v>
      </c>
      <c r="J335">
        <v>38</v>
      </c>
    </row>
    <row r="336" spans="1:10" x14ac:dyDescent="0.25">
      <c r="A336" t="s">
        <v>20</v>
      </c>
      <c r="B336">
        <v>194</v>
      </c>
      <c r="I336" t="s">
        <v>14</v>
      </c>
      <c r="J336">
        <v>15</v>
      </c>
    </row>
    <row r="337" spans="1:10" x14ac:dyDescent="0.25">
      <c r="A337" t="s">
        <v>20</v>
      </c>
      <c r="B337">
        <v>1140</v>
      </c>
      <c r="I337" t="s">
        <v>14</v>
      </c>
      <c r="J337">
        <v>37</v>
      </c>
    </row>
    <row r="338" spans="1:10" x14ac:dyDescent="0.25">
      <c r="A338" t="s">
        <v>20</v>
      </c>
      <c r="B338">
        <v>102</v>
      </c>
      <c r="I338" t="s">
        <v>14</v>
      </c>
      <c r="J338">
        <v>112</v>
      </c>
    </row>
    <row r="339" spans="1:10" x14ac:dyDescent="0.25">
      <c r="A339" t="s">
        <v>20</v>
      </c>
      <c r="B339">
        <v>2857</v>
      </c>
      <c r="I339" t="s">
        <v>14</v>
      </c>
      <c r="J339">
        <v>21</v>
      </c>
    </row>
    <row r="340" spans="1:10" x14ac:dyDescent="0.25">
      <c r="A340" t="s">
        <v>20</v>
      </c>
      <c r="B340">
        <v>107</v>
      </c>
      <c r="I340" t="s">
        <v>14</v>
      </c>
      <c r="J340">
        <v>67</v>
      </c>
    </row>
    <row r="341" spans="1:10" x14ac:dyDescent="0.25">
      <c r="A341" t="s">
        <v>20</v>
      </c>
      <c r="B341">
        <v>160</v>
      </c>
      <c r="I341" t="s">
        <v>14</v>
      </c>
      <c r="J341">
        <v>78</v>
      </c>
    </row>
    <row r="342" spans="1:10" x14ac:dyDescent="0.25">
      <c r="A342" t="s">
        <v>20</v>
      </c>
      <c r="B342">
        <v>2230</v>
      </c>
      <c r="I342" t="s">
        <v>14</v>
      </c>
      <c r="J342">
        <v>67</v>
      </c>
    </row>
    <row r="343" spans="1:10" x14ac:dyDescent="0.25">
      <c r="A343" t="s">
        <v>20</v>
      </c>
      <c r="B343">
        <v>316</v>
      </c>
      <c r="I343" t="s">
        <v>14</v>
      </c>
      <c r="J343">
        <v>263</v>
      </c>
    </row>
    <row r="344" spans="1:10" x14ac:dyDescent="0.25">
      <c r="A344" t="s">
        <v>20</v>
      </c>
      <c r="B344">
        <v>117</v>
      </c>
      <c r="I344" t="s">
        <v>14</v>
      </c>
      <c r="J344">
        <v>1691</v>
      </c>
    </row>
    <row r="345" spans="1:10" x14ac:dyDescent="0.25">
      <c r="A345" t="s">
        <v>20</v>
      </c>
      <c r="B345">
        <v>6406</v>
      </c>
      <c r="I345" t="s">
        <v>14</v>
      </c>
      <c r="J345">
        <v>181</v>
      </c>
    </row>
    <row r="346" spans="1:10" x14ac:dyDescent="0.25">
      <c r="A346" t="s">
        <v>20</v>
      </c>
      <c r="B346">
        <v>192</v>
      </c>
      <c r="I346" t="s">
        <v>14</v>
      </c>
      <c r="J346">
        <v>13</v>
      </c>
    </row>
    <row r="347" spans="1:10" x14ac:dyDescent="0.25">
      <c r="A347" t="s">
        <v>20</v>
      </c>
      <c r="B347">
        <v>26</v>
      </c>
      <c r="I347" t="s">
        <v>14</v>
      </c>
      <c r="J347">
        <v>1</v>
      </c>
    </row>
    <row r="348" spans="1:10" x14ac:dyDescent="0.25">
      <c r="A348" t="s">
        <v>20</v>
      </c>
      <c r="B348">
        <v>723</v>
      </c>
      <c r="I348" t="s">
        <v>14</v>
      </c>
      <c r="J348">
        <v>21</v>
      </c>
    </row>
    <row r="349" spans="1:10" x14ac:dyDescent="0.25">
      <c r="A349" t="s">
        <v>20</v>
      </c>
      <c r="B349">
        <v>170</v>
      </c>
      <c r="I349" t="s">
        <v>14</v>
      </c>
      <c r="J349">
        <v>830</v>
      </c>
    </row>
    <row r="350" spans="1:10" x14ac:dyDescent="0.25">
      <c r="A350" t="s">
        <v>20</v>
      </c>
      <c r="B350">
        <v>238</v>
      </c>
      <c r="I350" t="s">
        <v>14</v>
      </c>
      <c r="J350">
        <v>130</v>
      </c>
    </row>
    <row r="351" spans="1:10" x14ac:dyDescent="0.25">
      <c r="A351" t="s">
        <v>20</v>
      </c>
      <c r="B351">
        <v>55</v>
      </c>
      <c r="I351" t="s">
        <v>14</v>
      </c>
      <c r="J351">
        <v>55</v>
      </c>
    </row>
    <row r="352" spans="1:10" x14ac:dyDescent="0.25">
      <c r="A352" t="s">
        <v>20</v>
      </c>
      <c r="B352">
        <v>128</v>
      </c>
      <c r="I352" t="s">
        <v>14</v>
      </c>
      <c r="J352">
        <v>114</v>
      </c>
    </row>
    <row r="353" spans="1:10" x14ac:dyDescent="0.25">
      <c r="A353" t="s">
        <v>20</v>
      </c>
      <c r="B353">
        <v>2144</v>
      </c>
      <c r="I353" t="s">
        <v>14</v>
      </c>
      <c r="J353">
        <v>594</v>
      </c>
    </row>
    <row r="354" spans="1:10" x14ac:dyDescent="0.25">
      <c r="A354" t="s">
        <v>20</v>
      </c>
      <c r="B354">
        <v>2693</v>
      </c>
      <c r="I354" t="s">
        <v>14</v>
      </c>
      <c r="J354">
        <v>24</v>
      </c>
    </row>
    <row r="355" spans="1:10" x14ac:dyDescent="0.25">
      <c r="A355" t="s">
        <v>20</v>
      </c>
      <c r="B355">
        <v>432</v>
      </c>
      <c r="I355" t="s">
        <v>14</v>
      </c>
      <c r="J355">
        <v>252</v>
      </c>
    </row>
    <row r="356" spans="1:10" x14ac:dyDescent="0.25">
      <c r="A356" t="s">
        <v>20</v>
      </c>
      <c r="B356">
        <v>189</v>
      </c>
      <c r="I356" t="s">
        <v>14</v>
      </c>
      <c r="J356">
        <v>67</v>
      </c>
    </row>
    <row r="357" spans="1:10" x14ac:dyDescent="0.25">
      <c r="A357" t="s">
        <v>20</v>
      </c>
      <c r="B357">
        <v>154</v>
      </c>
      <c r="I357" t="s">
        <v>14</v>
      </c>
      <c r="J357">
        <v>742</v>
      </c>
    </row>
    <row r="358" spans="1:10" x14ac:dyDescent="0.25">
      <c r="A358" t="s">
        <v>20</v>
      </c>
      <c r="B358">
        <v>96</v>
      </c>
      <c r="I358" t="s">
        <v>14</v>
      </c>
      <c r="J358">
        <v>75</v>
      </c>
    </row>
    <row r="359" spans="1:10" x14ac:dyDescent="0.25">
      <c r="A359" t="s">
        <v>20</v>
      </c>
      <c r="B359">
        <v>3063</v>
      </c>
      <c r="I359" t="s">
        <v>14</v>
      </c>
      <c r="J359">
        <v>4405</v>
      </c>
    </row>
    <row r="360" spans="1:10" x14ac:dyDescent="0.25">
      <c r="A360" t="s">
        <v>20</v>
      </c>
      <c r="B360">
        <v>2266</v>
      </c>
      <c r="I360" t="s">
        <v>14</v>
      </c>
      <c r="J360">
        <v>92</v>
      </c>
    </row>
    <row r="361" spans="1:10" x14ac:dyDescent="0.25">
      <c r="A361" t="s">
        <v>20</v>
      </c>
      <c r="B361">
        <v>194</v>
      </c>
      <c r="I361" t="s">
        <v>14</v>
      </c>
      <c r="J361">
        <v>64</v>
      </c>
    </row>
    <row r="362" spans="1:10" x14ac:dyDescent="0.25">
      <c r="A362" t="s">
        <v>20</v>
      </c>
      <c r="B362">
        <v>129</v>
      </c>
      <c r="I362" t="s">
        <v>14</v>
      </c>
      <c r="J362">
        <v>64</v>
      </c>
    </row>
    <row r="363" spans="1:10" x14ac:dyDescent="0.25">
      <c r="A363" t="s">
        <v>20</v>
      </c>
      <c r="B363">
        <v>375</v>
      </c>
      <c r="I363" t="s">
        <v>14</v>
      </c>
      <c r="J363">
        <v>842</v>
      </c>
    </row>
    <row r="364" spans="1:10" x14ac:dyDescent="0.25">
      <c r="A364" t="s">
        <v>20</v>
      </c>
      <c r="B364">
        <v>409</v>
      </c>
      <c r="I364" t="s">
        <v>14</v>
      </c>
      <c r="J364">
        <v>112</v>
      </c>
    </row>
    <row r="365" spans="1:10" x14ac:dyDescent="0.25">
      <c r="A365" t="s">
        <v>20</v>
      </c>
      <c r="B365">
        <v>234</v>
      </c>
      <c r="I365" t="s">
        <v>14</v>
      </c>
      <c r="J365">
        <v>374</v>
      </c>
    </row>
    <row r="366" spans="1:10" x14ac:dyDescent="0.25">
      <c r="A366" t="s">
        <v>20</v>
      </c>
      <c r="B366">
        <v>3016</v>
      </c>
    </row>
    <row r="367" spans="1:10" x14ac:dyDescent="0.25">
      <c r="A367" t="s">
        <v>20</v>
      </c>
      <c r="B367">
        <v>264</v>
      </c>
    </row>
    <row r="368" spans="1:10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I1:J1" xr:uid="{CDD52EF2-3D5F-4567-92DB-1ACB9DD25426}">
    <sortState xmlns:xlrd2="http://schemas.microsoft.com/office/spreadsheetml/2017/richdata2" ref="I2:J1001">
      <sortCondition sortBy="cellColor" ref="I1" dxfId="8"/>
    </sortState>
  </autoFilter>
  <conditionalFormatting sqref="A1:A104857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I1:I1048576">
    <cfRule type="containsText" dxfId="3" priority="1" operator="containsText" text="canceled">
      <formula>NOT(ISERROR(SEARCH("canceled",I1)))</formula>
    </cfRule>
    <cfRule type="containsText" dxfId="2" priority="2" operator="containsText" text="live">
      <formula>NOT(ISERROR(SEARCH("live",I1)))</formula>
    </cfRule>
    <cfRule type="containsText" dxfId="1" priority="3" operator="containsText" text="successful">
      <formula>NOT(ISERROR(SEARCH("successful",I1)))</formula>
    </cfRule>
    <cfRule type="containsText" dxfId="0" priority="4" operator="containsText" text="failed">
      <formula>NOT(ISERROR(SEARCH("failed",I1)))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8435-4C84-4626-993B-6D44147D0C2D}">
  <dimension ref="A3:G23"/>
  <sheetViews>
    <sheetView workbookViewId="0">
      <selection activeCell="K28" sqref="K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3" spans="1:7" x14ac:dyDescent="0.25">
      <c r="A3" s="6" t="s">
        <v>2069</v>
      </c>
      <c r="B3" s="6" t="s">
        <v>2070</v>
      </c>
    </row>
    <row r="4" spans="1:7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2118</v>
      </c>
      <c r="G4" t="s">
        <v>2067</v>
      </c>
    </row>
    <row r="5" spans="1:7" x14ac:dyDescent="0.25">
      <c r="A5" s="7" t="s">
        <v>26</v>
      </c>
      <c r="B5">
        <v>2</v>
      </c>
      <c r="C5">
        <v>16</v>
      </c>
      <c r="D5">
        <v>1</v>
      </c>
      <c r="E5">
        <v>24</v>
      </c>
      <c r="G5">
        <v>43</v>
      </c>
    </row>
    <row r="6" spans="1:7" x14ac:dyDescent="0.25">
      <c r="A6" s="7" t="s">
        <v>15</v>
      </c>
      <c r="B6">
        <v>2</v>
      </c>
      <c r="C6">
        <v>19</v>
      </c>
      <c r="D6">
        <v>1</v>
      </c>
      <c r="E6">
        <v>22</v>
      </c>
      <c r="G6">
        <v>44</v>
      </c>
    </row>
    <row r="7" spans="1:7" x14ac:dyDescent="0.25">
      <c r="A7" s="7" t="s">
        <v>98</v>
      </c>
      <c r="B7">
        <v>4</v>
      </c>
      <c r="C7">
        <v>6</v>
      </c>
      <c r="D7">
        <v>1</v>
      </c>
      <c r="E7">
        <v>12</v>
      </c>
      <c r="G7">
        <v>23</v>
      </c>
    </row>
    <row r="8" spans="1:7" x14ac:dyDescent="0.25">
      <c r="A8" s="7" t="s">
        <v>36</v>
      </c>
      <c r="B8">
        <v>1</v>
      </c>
      <c r="C8">
        <v>12</v>
      </c>
      <c r="D8">
        <v>1</v>
      </c>
      <c r="E8">
        <v>17</v>
      </c>
      <c r="G8">
        <v>31</v>
      </c>
    </row>
    <row r="9" spans="1:7" x14ac:dyDescent="0.25">
      <c r="A9" s="7" t="s">
        <v>40</v>
      </c>
      <c r="B9">
        <v>1</v>
      </c>
      <c r="C9">
        <v>18</v>
      </c>
      <c r="D9">
        <v>1</v>
      </c>
      <c r="E9">
        <v>28</v>
      </c>
      <c r="G9">
        <v>48</v>
      </c>
    </row>
    <row r="10" spans="1:7" x14ac:dyDescent="0.25">
      <c r="A10" s="7" t="s">
        <v>107</v>
      </c>
      <c r="B10">
        <v>3</v>
      </c>
      <c r="C10">
        <v>19</v>
      </c>
      <c r="E10">
        <v>26</v>
      </c>
      <c r="G10">
        <v>48</v>
      </c>
    </row>
    <row r="11" spans="1:7" x14ac:dyDescent="0.25">
      <c r="A11" s="7" t="s">
        <v>21</v>
      </c>
      <c r="B11">
        <v>44</v>
      </c>
      <c r="C11">
        <v>274</v>
      </c>
      <c r="D11">
        <v>9</v>
      </c>
      <c r="E11">
        <v>436</v>
      </c>
      <c r="G11">
        <v>763</v>
      </c>
    </row>
    <row r="12" spans="1:7" x14ac:dyDescent="0.25">
      <c r="A12" s="7" t="s">
        <v>2118</v>
      </c>
    </row>
    <row r="13" spans="1:7" x14ac:dyDescent="0.25">
      <c r="A13" s="7" t="s">
        <v>2067</v>
      </c>
      <c r="B13">
        <v>57</v>
      </c>
      <c r="C13">
        <v>364</v>
      </c>
      <c r="D13">
        <v>14</v>
      </c>
      <c r="E13">
        <v>565</v>
      </c>
      <c r="G13">
        <v>1000</v>
      </c>
    </row>
    <row r="16" spans="1:7" x14ac:dyDescent="0.25">
      <c r="B16" t="s">
        <v>2119</v>
      </c>
      <c r="E16" t="s">
        <v>2115</v>
      </c>
      <c r="G16" t="s">
        <v>2120</v>
      </c>
    </row>
    <row r="17" spans="1:7" x14ac:dyDescent="0.25">
      <c r="A17" t="s">
        <v>26</v>
      </c>
      <c r="B17">
        <v>24</v>
      </c>
      <c r="E17">
        <v>43</v>
      </c>
      <c r="G17">
        <f>B17/E17</f>
        <v>0.55813953488372092</v>
      </c>
    </row>
    <row r="18" spans="1:7" x14ac:dyDescent="0.25">
      <c r="A18" t="s">
        <v>15</v>
      </c>
      <c r="B18">
        <v>22</v>
      </c>
      <c r="E18">
        <v>44</v>
      </c>
      <c r="G18">
        <f t="shared" ref="G18:G23" si="0">B18/E18</f>
        <v>0.5</v>
      </c>
    </row>
    <row r="19" spans="1:7" x14ac:dyDescent="0.25">
      <c r="A19" t="s">
        <v>98</v>
      </c>
      <c r="B19">
        <v>12</v>
      </c>
      <c r="E19">
        <v>23</v>
      </c>
      <c r="G19">
        <f t="shared" si="0"/>
        <v>0.52173913043478259</v>
      </c>
    </row>
    <row r="20" spans="1:7" x14ac:dyDescent="0.25">
      <c r="A20" t="s">
        <v>36</v>
      </c>
      <c r="B20">
        <v>17</v>
      </c>
      <c r="E20">
        <v>31</v>
      </c>
      <c r="G20">
        <f t="shared" si="0"/>
        <v>0.54838709677419351</v>
      </c>
    </row>
    <row r="21" spans="1:7" x14ac:dyDescent="0.25">
      <c r="A21" t="s">
        <v>40</v>
      </c>
      <c r="B21">
        <v>28</v>
      </c>
      <c r="E21">
        <v>48</v>
      </c>
      <c r="G21">
        <f t="shared" si="0"/>
        <v>0.58333333333333337</v>
      </c>
    </row>
    <row r="22" spans="1:7" x14ac:dyDescent="0.25">
      <c r="A22" t="s">
        <v>107</v>
      </c>
      <c r="B22">
        <v>26</v>
      </c>
      <c r="E22">
        <v>48</v>
      </c>
      <c r="G22">
        <f t="shared" si="0"/>
        <v>0.54166666666666663</v>
      </c>
    </row>
    <row r="23" spans="1:7" x14ac:dyDescent="0.25">
      <c r="A23" t="s">
        <v>21</v>
      </c>
      <c r="B23">
        <v>436</v>
      </c>
      <c r="E23">
        <v>763</v>
      </c>
      <c r="G23">
        <f t="shared" si="0"/>
        <v>0.5714285714285714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Outcome by Category</vt:lpstr>
      <vt:lpstr>Outcome by Subcategory</vt:lpstr>
      <vt:lpstr>Outcome by Month</vt:lpstr>
      <vt:lpstr>Outcomes by Goals</vt:lpstr>
      <vt:lpstr>Summary Stats on Backers</vt:lpstr>
      <vt:lpstr>Outcome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16123</cp:lastModifiedBy>
  <dcterms:created xsi:type="dcterms:W3CDTF">2021-09-29T18:52:28Z</dcterms:created>
  <dcterms:modified xsi:type="dcterms:W3CDTF">2023-04-06T01:14:11Z</dcterms:modified>
</cp:coreProperties>
</file>