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kaylakelley/Desktop/Thermal Energy Storage Project/"/>
    </mc:Choice>
  </mc:AlternateContent>
  <bookViews>
    <workbookView xWindow="0" yWindow="0" windowWidth="28800" windowHeight="18000" tabRatio="500"/>
  </bookViews>
  <sheets>
    <sheet name="Materials (general)" sheetId="1" r:id="rId1"/>
    <sheet name="Materials at ~525 C, 80 bar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G13" i="1"/>
  <c r="G11" i="2"/>
  <c r="F11" i="2"/>
  <c r="E11" i="2"/>
  <c r="D11" i="2"/>
  <c r="B11" i="2"/>
  <c r="G7" i="2"/>
  <c r="E6" i="2"/>
  <c r="E7" i="2"/>
  <c r="G6" i="2"/>
  <c r="D6" i="2"/>
  <c r="G8" i="1"/>
  <c r="G7" i="1"/>
  <c r="G6" i="1"/>
  <c r="G5" i="1"/>
</calcChain>
</file>

<file path=xl/sharedStrings.xml><?xml version="1.0" encoding="utf-8"?>
<sst xmlns="http://schemas.openxmlformats.org/spreadsheetml/2006/main" count="161" uniqueCount="132">
  <si>
    <t>Material</t>
  </si>
  <si>
    <t>Thermal Conductivity</t>
  </si>
  <si>
    <t>Enthalpy of Fusion</t>
  </si>
  <si>
    <t>Heat Capacity</t>
  </si>
  <si>
    <t>Density</t>
  </si>
  <si>
    <t>Vapor Pressure</t>
  </si>
  <si>
    <t>Boiling Point</t>
  </si>
  <si>
    <t>Pricing</t>
  </si>
  <si>
    <t>Corrosion Properties</t>
  </si>
  <si>
    <t>Solar Salt (NaNO3 KNO3)</t>
  </si>
  <si>
    <t>Sources</t>
  </si>
  <si>
    <t>https://ac.els-cdn.com/S1876610217301649/1-s2.0-S1876610217301649-main.pdf?_tid=4473b58e-c190-11e7-ba0a-00000aab0f26&amp;acdnat=1509821282_9c61fe8f9e316dc1f1ddeeefbf3258b1</t>
  </si>
  <si>
    <t>http://www.archimedesolarenergy.it/molten_salt.htm</t>
  </si>
  <si>
    <t>Hitec (NaNo3 NaNo2 KNO3)</t>
  </si>
  <si>
    <t>https://arxiv.org/pdf/1307.7343.pdf</t>
  </si>
  <si>
    <t>https://www.ncbi.nlm.nih.gov/pmc/articles/PMC4505107/</t>
  </si>
  <si>
    <t>Hitec XL (Calcium Nitrate Salt)</t>
  </si>
  <si>
    <t>http://citeseerx.ist.psu.edu/viewdoc/download;jsessionid=EEF2FB424A194C9E54C54644941B0F5F?doi=10.1.1.465.3535&amp;rep=rep1&amp;type=pdf</t>
  </si>
  <si>
    <t>0.45 W/mk --- (Also, refer to reference 5 for distribution)</t>
  </si>
  <si>
    <t>1560 J/kgK --- (Also, refer to page 23 reference 4 for distribution</t>
  </si>
  <si>
    <t>0.49 $/kg, one of the lowest cost nitrate salts</t>
  </si>
  <si>
    <t>1.19 $/kg</t>
  </si>
  <si>
    <t>Storage Cost</t>
  </si>
  <si>
    <t xml:space="preserve">0.93 $/kg </t>
  </si>
  <si>
    <t xml:space="preserve"> </t>
  </si>
  <si>
    <t>120 C</t>
  </si>
  <si>
    <t xml:space="preserve">Other Costs </t>
  </si>
  <si>
    <t>Requires N2 cover gas in thermal stoarage tanks to prevent nitrite from converting to nitrate</t>
  </si>
  <si>
    <t>Freeze protection: ~162,000/year for 2 million m^3 of natural gas for 55MW plant</t>
  </si>
  <si>
    <t>http://stoppingclimatechange.com/MSR%20-%20HITEC%20Heat%20Transfer%20Salt.pdf</t>
  </si>
  <si>
    <t>1496 J/kgK --- (1396.044+0.172·T J/kgK, reference 4) (Refer to page 23 refernce 4 for distribution)</t>
  </si>
  <si>
    <t>https://sfera2.sollab.eu/uploads/images/networking/SFERA%20SUMMER%20SCHOOL%202014%20-%20PRESENTATIONS/Overview%20Heat%20Transfer%20Fluid%20-%20Gilles%20Flamant.pdf</t>
  </si>
  <si>
    <t>https://www.process-heating.com/directories/2733-heat-transfer-fluids-guide/listing/5001-coastal-chemical-hitec-xl</t>
  </si>
  <si>
    <t>415 K = 142 C</t>
  </si>
  <si>
    <t>495 K = 222 C</t>
  </si>
  <si>
    <t>http://sterg.sun.ac.za/wp-content/uploads/2012/10/Kotze-HTF1.pdf</t>
  </si>
  <si>
    <t>35 Btu/lb = 81.41 kJ/kg</t>
  </si>
  <si>
    <t>Slide 12</t>
  </si>
  <si>
    <t>https://energy.gov/sites/prod/files/2014/01/f7/csp_review_meeting_042413_grogan.pdf</t>
  </si>
  <si>
    <t>low vapor pressure</t>
  </si>
  <si>
    <t>Glauber Salt (Na2So4 10H2O)</t>
  </si>
  <si>
    <t>http://digitalcommons.usu.edu/cgi/viewcontent.cgi?article=1565&amp;context=water_rep</t>
  </si>
  <si>
    <t>251 kJ/kg</t>
  </si>
  <si>
    <t>https://www.extension.purdue.edu/extmedia/ae/ae-89.html</t>
  </si>
  <si>
    <t>0.5 BTU/lbF below 90 F (2093.4 J/kgK), 0.8 BTU/lb F above 90F (3349.44 J/kgK)</t>
  </si>
  <si>
    <t>1.46 g/mL = 1460 kg/m^3</t>
  </si>
  <si>
    <t>https://www.scbt.com/scbt/product/sodium-sulfate-decahydrate-7727-73-3</t>
  </si>
  <si>
    <t>http://www.sciencedirect.com/science/article/pii/S0038092X13002636</t>
  </si>
  <si>
    <t>$30/ton</t>
  </si>
  <si>
    <t>https://en.wikipedia.org/wiki/Sodium_sulfate</t>
  </si>
  <si>
    <t>http://onlinelibrary.wiley.com/doi/10.1002/maco.201609300/full</t>
  </si>
  <si>
    <t>Paraffin RT6</t>
  </si>
  <si>
    <t>Paraffin RT10</t>
  </si>
  <si>
    <t>Parafin RT 20</t>
  </si>
  <si>
    <t>174 kJ/kg</t>
  </si>
  <si>
    <t>152 kJ/kg</t>
  </si>
  <si>
    <t>130 kJ/kg</t>
  </si>
  <si>
    <t>0.77 kg/l (15 C)</t>
  </si>
  <si>
    <t>https://intraweb.stockton.edu/eyos/energy_studies/content/docs/effstock09/Session_11_3_PCM%20storage/116.pdf</t>
  </si>
  <si>
    <t>0.78 kg/l (20 C)</t>
  </si>
  <si>
    <t>0.75 kg/l (70 C)</t>
  </si>
  <si>
    <t>12 C</t>
  </si>
  <si>
    <t>22 C</t>
  </si>
  <si>
    <t>Melting Point</t>
  </si>
  <si>
    <t xml:space="preserve">Concrete </t>
  </si>
  <si>
    <t>5.8 $/kWh thermal</t>
  </si>
  <si>
    <t>10.7 $/kWh thermal</t>
  </si>
  <si>
    <t xml:space="preserve">15.2-30 $/kWh thermal depending on temperature rise </t>
  </si>
  <si>
    <t xml:space="preserve">4.5 $/kWh thermal </t>
  </si>
  <si>
    <t xml:space="preserve">130 $/m^3 = 0.054 $/kg </t>
  </si>
  <si>
    <t>1.9-2.465 W/mK depending on concrete composition</t>
  </si>
  <si>
    <t>http://ieeexplore.ieee.org/stamp/stamp.jsp?arnumber=6828925</t>
  </si>
  <si>
    <t>2557 - 2778 kg/m^3 depending on concrete compoition</t>
  </si>
  <si>
    <t>Thermal Diffusivity (k/rho*Cp) (m^2/s)</t>
  </si>
  <si>
    <t xml:space="preserve"> --- </t>
  </si>
  <si>
    <t>8 C</t>
  </si>
  <si>
    <t>Calculated</t>
  </si>
  <si>
    <t>1062 - 1928 J/kgK depending on concrete composition</t>
  </si>
  <si>
    <t>1.287E-03 - 1.820E-03 depending on concrete composition (Not the same as when calulated)</t>
  </si>
  <si>
    <t>567 C = 870 K</t>
  </si>
  <si>
    <t>120 C = 393 K</t>
  </si>
  <si>
    <t>32 C = 305 K</t>
  </si>
  <si>
    <t>538 C = 811 K</t>
  </si>
  <si>
    <t>500 C = 773 K</t>
  </si>
  <si>
    <t>330 C = 603 K</t>
  </si>
  <si>
    <t>.54 W/ mK</t>
  </si>
  <si>
    <t>Heat Capacity (J/kg K)</t>
  </si>
  <si>
    <t>Density (kg/m^3)</t>
  </si>
  <si>
    <t>May not be at 525</t>
  </si>
  <si>
    <t>Dowtherm A</t>
  </si>
  <si>
    <t>15 C = 288 K</t>
  </si>
  <si>
    <t>400 C = 673 K</t>
  </si>
  <si>
    <t>0.093 W /mK</t>
  </si>
  <si>
    <t>2.5 kJ/kg K = 2500 J/kgK</t>
  </si>
  <si>
    <t>1056 kg/m^3</t>
  </si>
  <si>
    <t>~1312.5 J/kgK or ~2187.5 J/kgK</t>
  </si>
  <si>
    <t>1640 kg/m^3 --- (Also, refer to page 12 refernce 4 for distribution, 2279.799-0.7324T)</t>
  </si>
  <si>
    <t>1899 kg/m^3 --- (Also, refer to Figure 4  Reference 5 for distribution, rho = 2263.628-0.636T)</t>
  </si>
  <si>
    <t>120 kJ/kg (222-260 C)</t>
  </si>
  <si>
    <t>From figure 3 below??</t>
  </si>
  <si>
    <t>Properties at 525 C / 798 K / 977 F</t>
  </si>
  <si>
    <t>0.48 W/mk --- (0.363 W/mK from reference 10) (reported as constants)</t>
  </si>
  <si>
    <t>0.3 Btu/hr ft F = 0.51887 W/mK (315 C)</t>
  </si>
  <si>
    <t>1447 J/kgK (300 C)</t>
  </si>
  <si>
    <t>1992 kg/m^3 (300 C)</t>
  </si>
  <si>
    <t>0.8 BTU/lbF = 3349.44 J/kgK (above 90 F)</t>
  </si>
  <si>
    <t>Not in range</t>
  </si>
  <si>
    <t>359 C = 632 K</t>
  </si>
  <si>
    <t>0.086 W/mk (360 C) (distribution in reference)</t>
  </si>
  <si>
    <t>2.806 kJ/kgK = 2806 J/kgK (distribution in reference)</t>
  </si>
  <si>
    <t>765.9 kg/m^3 (360 C) (distribution in reference)</t>
  </si>
  <si>
    <t>103.42 kPa (absolute) (distribution in reference)</t>
  </si>
  <si>
    <t>Vapor Pressure (kPa)</t>
  </si>
  <si>
    <t>http://twt.mpei.ac.ru/TTHB/HEDH/HTF-66.PDF</t>
  </si>
  <si>
    <t>Therminol 66</t>
  </si>
  <si>
    <t>0.51 W/mK -- (refer to reference 12 Figure 10 for distribution (70-81 C))</t>
  </si>
  <si>
    <t>Other info</t>
  </si>
  <si>
    <t>Not in range , actual operating range is -85 C to 400 C</t>
  </si>
  <si>
    <t>At max operating temperature the pressure is 11 bar; also, not in range</t>
  </si>
  <si>
    <t>185 kJ/kg (Therminol LT at 340 C)</t>
  </si>
  <si>
    <t>http://www.rosma.ru/netcat_files/multifile/2369/Therminol_LT.pdf</t>
  </si>
  <si>
    <t>98.2 kJ/kg</t>
  </si>
  <si>
    <t>http://msdssearch.dow.com/PublishedLiteratureDOWCOM/dh_0030/0901b803800303cd.pdf</t>
  </si>
  <si>
    <t>2.38 bar (300 C)</t>
  </si>
  <si>
    <t>538 C = 811</t>
  </si>
  <si>
    <t>32 C = 305K</t>
  </si>
  <si>
    <t>Calcium silicate</t>
  </si>
  <si>
    <t>0.07 W/mK</t>
  </si>
  <si>
    <t>http://www.ims-insulation.com/wp-content/uploads/2013/05/Cal-Sil-Data-Sheet.pdf</t>
  </si>
  <si>
    <t>Matlab model insulation</t>
  </si>
  <si>
    <t xml:space="preserve">This file contains material properties for the molten salt system and the concrete system. Please refer to the color key on the right for links to all the references. </t>
  </si>
  <si>
    <t>This page is the same as the Materials (general) page, however material properties are tailored to ~525 C and 80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</si>
</sst>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 (Body)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" fillId="0" borderId="1" xfId="0" applyFont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11" borderId="1" xfId="0" applyFill="1" applyBorder="1"/>
    <xf numFmtId="0" fontId="0" fillId="16" borderId="1" xfId="0" applyFill="1" applyBorder="1"/>
    <xf numFmtId="0" fontId="0" fillId="8" borderId="1" xfId="0" applyFill="1" applyBorder="1"/>
    <xf numFmtId="0" fontId="0" fillId="0" borderId="1" xfId="0" applyFill="1" applyBorder="1"/>
    <xf numFmtId="0" fontId="0" fillId="10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0" borderId="1" xfId="0" quotePrefix="1" applyFill="1" applyBorder="1"/>
    <xf numFmtId="0" fontId="0" fillId="17" borderId="1" xfId="0" applyFill="1" applyBorder="1"/>
    <xf numFmtId="0" fontId="0" fillId="2" borderId="1" xfId="0" applyFill="1" applyBorder="1"/>
    <xf numFmtId="0" fontId="0" fillId="18" borderId="1" xfId="0" applyFill="1" applyBorder="1"/>
    <xf numFmtId="0" fontId="0" fillId="19" borderId="0" xfId="0" applyFill="1"/>
    <xf numFmtId="0" fontId="0" fillId="19" borderId="1" xfId="0" applyFill="1" applyBorder="1"/>
    <xf numFmtId="0" fontId="0" fillId="19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0" fillId="5" borderId="0" xfId="0" applyFill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1" borderId="0" xfId="0" applyFill="1"/>
    <xf numFmtId="0" fontId="0" fillId="21" borderId="1" xfId="0" applyFill="1" applyBorder="1"/>
    <xf numFmtId="0" fontId="0" fillId="21" borderId="1" xfId="0" applyFont="1" applyFill="1" applyBorder="1"/>
    <xf numFmtId="0" fontId="0" fillId="21" borderId="1" xfId="0" applyFill="1" applyBorder="1" applyAlignment="1">
      <alignment horizontal="left"/>
    </xf>
    <xf numFmtId="0" fontId="0" fillId="21" borderId="1" xfId="0" applyFill="1" applyBorder="1" applyAlignment="1">
      <alignment horizontal="left" vertical="top"/>
    </xf>
    <xf numFmtId="0" fontId="0" fillId="20" borderId="0" xfId="0" applyFill="1"/>
    <xf numFmtId="0" fontId="0" fillId="22" borderId="1" xfId="0" applyFill="1" applyBorder="1" applyAlignment="1">
      <alignment horizontal="left"/>
    </xf>
    <xf numFmtId="0" fontId="0" fillId="20" borderId="1" xfId="0" applyFill="1" applyBorder="1"/>
    <xf numFmtId="0" fontId="0" fillId="23" borderId="1" xfId="0" applyFill="1" applyBorder="1"/>
    <xf numFmtId="0" fontId="0" fillId="23" borderId="0" xfId="0" applyFill="1"/>
    <xf numFmtId="0" fontId="5" fillId="0" borderId="0" xfId="0" applyFont="1"/>
    <xf numFmtId="0" fontId="0" fillId="22" borderId="0" xfId="0" applyFon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804335</xdr:colOff>
      <xdr:row>20</xdr:row>
      <xdr:rowOff>1</xdr:rowOff>
    </xdr:from>
    <xdr:to>
      <xdr:col>9</xdr:col>
      <xdr:colOff>4305233</xdr:colOff>
      <xdr:row>42</xdr:row>
      <xdr:rowOff>127344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8868" y="3657601"/>
          <a:ext cx="8343832" cy="4597743"/>
        </a:xfrm>
        <a:prstGeom prst="rect">
          <a:avLst/>
        </a:prstGeom>
      </xdr:spPr>
    </xdr:pic>
    <xdr:clientData/>
  </xdr:twoCellAnchor>
  <xdr:twoCellAnchor>
    <xdr:from>
      <xdr:col>9</xdr:col>
      <xdr:colOff>1155700</xdr:colOff>
      <xdr:row>28</xdr:row>
      <xdr:rowOff>63500</xdr:rowOff>
    </xdr:from>
    <xdr:to>
      <xdr:col>9</xdr:col>
      <xdr:colOff>1155700</xdr:colOff>
      <xdr:row>38</xdr:row>
      <xdr:rowOff>114300</xdr:rowOff>
    </xdr:to>
    <xdr:cxnSp macro="">
      <xdr:nvCxnSpPr>
        <xdr:cNvPr id="8" name="Straight Connector 7"/>
        <xdr:cNvCxnSpPr/>
      </xdr:nvCxnSpPr>
      <xdr:spPr>
        <a:xfrm flipH="1" flipV="1">
          <a:off x="17293167" y="5346700"/>
          <a:ext cx="0" cy="2082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1456267</xdr:colOff>
      <xdr:row>28</xdr:row>
      <xdr:rowOff>67733</xdr:rowOff>
    </xdr:from>
    <xdr:to>
      <xdr:col>9</xdr:col>
      <xdr:colOff>1151467</xdr:colOff>
      <xdr:row>28</xdr:row>
      <xdr:rowOff>67733</xdr:rowOff>
    </xdr:to>
    <xdr:cxnSp macro="">
      <xdr:nvCxnSpPr>
        <xdr:cNvPr id="10" name="Straight Connector 9"/>
        <xdr:cNvCxnSpPr/>
      </xdr:nvCxnSpPr>
      <xdr:spPr>
        <a:xfrm flipH="1">
          <a:off x="12750800" y="5350933"/>
          <a:ext cx="453813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2213242</xdr:colOff>
      <xdr:row>20</xdr:row>
      <xdr:rowOff>111649</xdr:rowOff>
    </xdr:from>
    <xdr:to>
      <xdr:col>4</xdr:col>
      <xdr:colOff>1155474</xdr:colOff>
      <xdr:row>45</xdr:row>
      <xdr:rowOff>1098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3242" y="3769249"/>
          <a:ext cx="7459699" cy="4969450"/>
        </a:xfrm>
        <a:prstGeom prst="rect">
          <a:avLst/>
        </a:prstGeom>
      </xdr:spPr>
    </xdr:pic>
    <xdr:clientData/>
  </xdr:twoCellAnchor>
  <xdr:twoCellAnchor>
    <xdr:from>
      <xdr:col>2</xdr:col>
      <xdr:colOff>1004834</xdr:colOff>
      <xdr:row>23</xdr:row>
      <xdr:rowOff>125604</xdr:rowOff>
    </xdr:from>
    <xdr:to>
      <xdr:col>2</xdr:col>
      <xdr:colOff>1004835</xdr:colOff>
      <xdr:row>40</xdr:row>
      <xdr:rowOff>148492</xdr:rowOff>
    </xdr:to>
    <xdr:cxnSp macro="">
      <xdr:nvCxnSpPr>
        <xdr:cNvPr id="13" name="Straight Connector 12"/>
        <xdr:cNvCxnSpPr/>
      </xdr:nvCxnSpPr>
      <xdr:spPr>
        <a:xfrm flipV="1">
          <a:off x="7326922" y="4521758"/>
          <a:ext cx="1" cy="35816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1100668</xdr:colOff>
      <xdr:row>36</xdr:row>
      <xdr:rowOff>186268</xdr:rowOff>
    </xdr:from>
    <xdr:to>
      <xdr:col>2</xdr:col>
      <xdr:colOff>1478411</xdr:colOff>
      <xdr:row>36</xdr:row>
      <xdr:rowOff>190362</xdr:rowOff>
    </xdr:to>
    <xdr:cxnSp macro="">
      <xdr:nvCxnSpPr>
        <xdr:cNvPr id="15" name="Straight Connector 14"/>
        <xdr:cNvCxnSpPr/>
      </xdr:nvCxnSpPr>
      <xdr:spPr>
        <a:xfrm flipH="1" flipV="1">
          <a:off x="3352801" y="7095068"/>
          <a:ext cx="1952543" cy="40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1253067</xdr:colOff>
      <xdr:row>28</xdr:row>
      <xdr:rowOff>101600</xdr:rowOff>
    </xdr:from>
    <xdr:to>
      <xdr:col>2</xdr:col>
      <xdr:colOff>1589873</xdr:colOff>
      <xdr:row>28</xdr:row>
      <xdr:rowOff>110533</xdr:rowOff>
    </xdr:to>
    <xdr:cxnSp macro="">
      <xdr:nvCxnSpPr>
        <xdr:cNvPr id="19" name="Straight Connector 18"/>
        <xdr:cNvCxnSpPr/>
      </xdr:nvCxnSpPr>
      <xdr:spPr>
        <a:xfrm flipH="1" flipV="1">
          <a:off x="3505200" y="5384800"/>
          <a:ext cx="1911606" cy="89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626533</xdr:colOff>
      <xdr:row>44</xdr:row>
      <xdr:rowOff>18675</xdr:rowOff>
    </xdr:from>
    <xdr:to>
      <xdr:col>5</xdr:col>
      <xdr:colOff>169333</xdr:colOff>
      <xdr:row>76</xdr:row>
      <xdr:rowOff>782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78666" y="8553075"/>
          <a:ext cx="7112000" cy="6480223"/>
        </a:xfrm>
        <a:prstGeom prst="rect">
          <a:avLst/>
        </a:prstGeom>
      </xdr:spPr>
    </xdr:pic>
    <xdr:clientData/>
  </xdr:twoCellAnchor>
  <xdr:twoCellAnchor>
    <xdr:from>
      <xdr:col>3</xdr:col>
      <xdr:colOff>2782795</xdr:colOff>
      <xdr:row>48</xdr:row>
      <xdr:rowOff>74705</xdr:rowOff>
    </xdr:from>
    <xdr:to>
      <xdr:col>3</xdr:col>
      <xdr:colOff>2801471</xdr:colOff>
      <xdr:row>71</xdr:row>
      <xdr:rowOff>134947</xdr:rowOff>
    </xdr:to>
    <xdr:cxnSp macro="">
      <xdr:nvCxnSpPr>
        <xdr:cNvPr id="21" name="Straight Connector 20"/>
        <xdr:cNvCxnSpPr/>
      </xdr:nvCxnSpPr>
      <xdr:spPr>
        <a:xfrm flipV="1">
          <a:off x="11131177" y="9524999"/>
          <a:ext cx="18676" cy="4785389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1037916</xdr:colOff>
      <xdr:row>51</xdr:row>
      <xdr:rowOff>127249</xdr:rowOff>
    </xdr:from>
    <xdr:to>
      <xdr:col>4</xdr:col>
      <xdr:colOff>427318</xdr:colOff>
      <xdr:row>51</xdr:row>
      <xdr:rowOff>141206</xdr:rowOff>
    </xdr:to>
    <xdr:cxnSp macro="">
      <xdr:nvCxnSpPr>
        <xdr:cNvPr id="23" name="Straight Connector 22"/>
        <xdr:cNvCxnSpPr/>
      </xdr:nvCxnSpPr>
      <xdr:spPr>
        <a:xfrm flipH="1">
          <a:off x="4864849" y="10084049"/>
          <a:ext cx="4079936" cy="13957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zoomScale="90" workbookViewId="0">
      <selection activeCell="A21" sqref="A21"/>
    </sheetView>
  </sheetViews>
  <sheetFormatPr baseColWidth="10" defaultRowHeight="16" x14ac:dyDescent="0.2"/>
  <cols>
    <col min="1" max="1" width="31.5" customWidth="1"/>
    <col min="2" max="2" width="59.33203125" customWidth="1"/>
    <col min="3" max="3" width="30.83203125" customWidth="1"/>
    <col min="4" max="4" width="80.33203125" customWidth="1"/>
    <col min="5" max="5" width="74.33203125" customWidth="1"/>
    <col min="6" max="6" width="42.6640625" customWidth="1"/>
    <col min="7" max="7" width="81.1640625" customWidth="1"/>
    <col min="8" max="8" width="16.1640625" customWidth="1"/>
    <col min="9" max="9" width="15.5" customWidth="1"/>
    <col min="10" max="10" width="38.1640625" customWidth="1"/>
    <col min="11" max="11" width="38.5" customWidth="1"/>
    <col min="12" max="12" width="76.33203125" customWidth="1"/>
    <col min="13" max="13" width="20.33203125" customWidth="1"/>
    <col min="14" max="14" width="18.33203125" customWidth="1"/>
    <col min="16" max="16" width="10.83203125" customWidth="1"/>
  </cols>
  <sheetData>
    <row r="1" spans="1:16" x14ac:dyDescent="0.2">
      <c r="A1" s="1" t="s">
        <v>130</v>
      </c>
    </row>
    <row r="2" spans="1:16" x14ac:dyDescent="0.2">
      <c r="A2" s="1"/>
    </row>
    <row r="3" spans="1:16" x14ac:dyDescent="0.2">
      <c r="G3" s="43"/>
      <c r="I3" s="17"/>
      <c r="J3" s="17"/>
      <c r="P3" s="1" t="s">
        <v>10</v>
      </c>
    </row>
    <row r="4" spans="1:16" x14ac:dyDescent="0.2">
      <c r="A4" s="21" t="s">
        <v>0</v>
      </c>
      <c r="B4" s="21" t="s">
        <v>1</v>
      </c>
      <c r="C4" s="21" t="s">
        <v>2</v>
      </c>
      <c r="D4" s="21" t="s">
        <v>3</v>
      </c>
      <c r="E4" s="21" t="s">
        <v>4</v>
      </c>
      <c r="F4" s="21" t="s">
        <v>5</v>
      </c>
      <c r="G4" s="21" t="s">
        <v>73</v>
      </c>
      <c r="H4" s="21" t="s">
        <v>6</v>
      </c>
      <c r="I4" s="21" t="s">
        <v>63</v>
      </c>
      <c r="J4" s="21" t="s">
        <v>7</v>
      </c>
      <c r="K4" s="21" t="s">
        <v>22</v>
      </c>
      <c r="L4" s="21" t="s">
        <v>26</v>
      </c>
      <c r="M4" s="21" t="s">
        <v>8</v>
      </c>
      <c r="N4" s="1"/>
      <c r="P4" s="61" t="s">
        <v>76</v>
      </c>
    </row>
    <row r="5" spans="1:16" x14ac:dyDescent="0.2">
      <c r="A5" s="22" t="s">
        <v>9</v>
      </c>
      <c r="B5" s="23" t="s">
        <v>18</v>
      </c>
      <c r="C5" s="24" t="s">
        <v>98</v>
      </c>
      <c r="D5" s="25" t="s">
        <v>30</v>
      </c>
      <c r="E5" s="25" t="s">
        <v>97</v>
      </c>
      <c r="F5" s="23" t="s">
        <v>39</v>
      </c>
      <c r="G5" s="56">
        <f>0.45/(1899*1496)</f>
        <v>1.5840028385330868E-7</v>
      </c>
      <c r="H5" s="26" t="s">
        <v>79</v>
      </c>
      <c r="I5" s="23" t="s">
        <v>34</v>
      </c>
      <c r="J5" s="25" t="s">
        <v>20</v>
      </c>
      <c r="K5" s="25" t="s">
        <v>65</v>
      </c>
      <c r="L5" s="25" t="s">
        <v>28</v>
      </c>
      <c r="M5" s="27" t="s">
        <v>24</v>
      </c>
      <c r="N5" s="7"/>
      <c r="O5">
        <v>1</v>
      </c>
      <c r="P5" s="2" t="s">
        <v>47</v>
      </c>
    </row>
    <row r="6" spans="1:16" x14ac:dyDescent="0.2">
      <c r="A6" s="22" t="s">
        <v>13</v>
      </c>
      <c r="B6" s="23" t="s">
        <v>101</v>
      </c>
      <c r="C6" s="28" t="s">
        <v>36</v>
      </c>
      <c r="D6" s="25" t="s">
        <v>19</v>
      </c>
      <c r="E6" s="25" t="s">
        <v>96</v>
      </c>
      <c r="F6" s="23" t="s">
        <v>39</v>
      </c>
      <c r="G6" s="56">
        <f>0.48/(1640*1560)</f>
        <v>1.876172607879925E-7</v>
      </c>
      <c r="H6" s="26" t="s">
        <v>124</v>
      </c>
      <c r="I6" s="23" t="s">
        <v>33</v>
      </c>
      <c r="J6" s="25" t="s">
        <v>23</v>
      </c>
      <c r="K6" s="25" t="s">
        <v>66</v>
      </c>
      <c r="L6" s="25" t="s">
        <v>27</v>
      </c>
      <c r="M6" s="29" t="s">
        <v>24</v>
      </c>
      <c r="O6">
        <v>2</v>
      </c>
      <c r="P6" s="3" t="s">
        <v>11</v>
      </c>
    </row>
    <row r="7" spans="1:16" x14ac:dyDescent="0.2">
      <c r="A7" s="22" t="s">
        <v>16</v>
      </c>
      <c r="B7" s="30" t="s">
        <v>102</v>
      </c>
      <c r="C7" s="22"/>
      <c r="D7" s="25" t="s">
        <v>103</v>
      </c>
      <c r="E7" s="25" t="s">
        <v>104</v>
      </c>
      <c r="F7" s="23" t="s">
        <v>39</v>
      </c>
      <c r="G7" s="56">
        <f>0.51887/(1992*1447)</f>
        <v>1.8001168460989779E-7</v>
      </c>
      <c r="H7" s="26" t="s">
        <v>83</v>
      </c>
      <c r="I7" s="26" t="s">
        <v>25</v>
      </c>
      <c r="J7" s="25" t="s">
        <v>21</v>
      </c>
      <c r="K7" s="25" t="s">
        <v>67</v>
      </c>
      <c r="L7" s="29" t="s">
        <v>24</v>
      </c>
      <c r="M7" s="31" t="s">
        <v>37</v>
      </c>
      <c r="O7">
        <v>3</v>
      </c>
      <c r="P7" s="4" t="s">
        <v>12</v>
      </c>
    </row>
    <row r="8" spans="1:16" x14ac:dyDescent="0.2">
      <c r="A8" s="29" t="s">
        <v>40</v>
      </c>
      <c r="B8" s="32" t="s">
        <v>115</v>
      </c>
      <c r="C8" s="32" t="s">
        <v>42</v>
      </c>
      <c r="D8" s="33" t="s">
        <v>44</v>
      </c>
      <c r="E8" s="34" t="s">
        <v>45</v>
      </c>
      <c r="F8" s="35" t="s">
        <v>24</v>
      </c>
      <c r="G8" s="56">
        <f>0.51/(1460*3349.44)</f>
        <v>1.0429058842467717E-7</v>
      </c>
      <c r="H8" s="34" t="s">
        <v>84</v>
      </c>
      <c r="I8" s="34" t="s">
        <v>125</v>
      </c>
      <c r="J8" s="36" t="s">
        <v>48</v>
      </c>
      <c r="K8" s="29"/>
      <c r="L8" s="29"/>
      <c r="M8" s="29"/>
      <c r="N8" s="7"/>
      <c r="O8">
        <v>4</v>
      </c>
      <c r="P8" s="5" t="s">
        <v>14</v>
      </c>
    </row>
    <row r="9" spans="1:16" x14ac:dyDescent="0.2">
      <c r="A9" s="29" t="s">
        <v>64</v>
      </c>
      <c r="B9" s="40" t="s">
        <v>70</v>
      </c>
      <c r="C9" s="29"/>
      <c r="D9" s="40" t="s">
        <v>77</v>
      </c>
      <c r="E9" s="40" t="s">
        <v>72</v>
      </c>
      <c r="F9" s="29"/>
      <c r="G9" s="41" t="s">
        <v>78</v>
      </c>
      <c r="H9" s="42" t="s">
        <v>74</v>
      </c>
      <c r="I9" s="42" t="s">
        <v>74</v>
      </c>
      <c r="J9" s="37" t="s">
        <v>69</v>
      </c>
      <c r="K9" s="37" t="s">
        <v>68</v>
      </c>
      <c r="L9" s="29"/>
      <c r="M9" s="29"/>
      <c r="N9" s="7"/>
      <c r="O9">
        <v>5</v>
      </c>
      <c r="P9" s="6" t="s">
        <v>15</v>
      </c>
    </row>
    <row r="10" spans="1:16" x14ac:dyDescent="0.2">
      <c r="A10" s="29" t="s">
        <v>51</v>
      </c>
      <c r="B10" s="22"/>
      <c r="C10" s="38" t="s">
        <v>54</v>
      </c>
      <c r="D10" s="22"/>
      <c r="E10" s="38" t="s">
        <v>57</v>
      </c>
      <c r="F10" s="22"/>
      <c r="G10" s="22"/>
      <c r="H10" s="22"/>
      <c r="I10" s="38" t="s">
        <v>75</v>
      </c>
      <c r="J10" s="22"/>
      <c r="K10" s="29"/>
      <c r="L10" s="22"/>
      <c r="M10" s="22"/>
      <c r="O10">
        <v>6</v>
      </c>
      <c r="P10" s="8" t="s">
        <v>17</v>
      </c>
    </row>
    <row r="11" spans="1:16" x14ac:dyDescent="0.2">
      <c r="A11" s="29" t="s">
        <v>52</v>
      </c>
      <c r="B11" s="22"/>
      <c r="C11" s="38" t="s">
        <v>55</v>
      </c>
      <c r="D11" s="22"/>
      <c r="E11" s="38" t="s">
        <v>59</v>
      </c>
      <c r="F11" s="22"/>
      <c r="G11" s="22"/>
      <c r="H11" s="22"/>
      <c r="I11" s="38" t="s">
        <v>61</v>
      </c>
      <c r="J11" s="22"/>
      <c r="K11" s="22"/>
      <c r="L11" s="22"/>
      <c r="M11" s="22"/>
      <c r="O11">
        <v>7</v>
      </c>
      <c r="P11" s="9" t="s">
        <v>29</v>
      </c>
    </row>
    <row r="12" spans="1:16" x14ac:dyDescent="0.2">
      <c r="A12" s="29" t="s">
        <v>53</v>
      </c>
      <c r="B12" s="22"/>
      <c r="C12" s="38" t="s">
        <v>56</v>
      </c>
      <c r="D12" s="22"/>
      <c r="E12" s="38" t="s">
        <v>60</v>
      </c>
      <c r="F12" s="22"/>
      <c r="G12" s="22"/>
      <c r="H12" s="22"/>
      <c r="I12" s="38" t="s">
        <v>62</v>
      </c>
      <c r="J12" s="22"/>
      <c r="K12" s="22"/>
      <c r="L12" s="22"/>
      <c r="M12" s="22"/>
      <c r="O12">
        <v>8</v>
      </c>
      <c r="P12" s="10" t="s">
        <v>31</v>
      </c>
    </row>
    <row r="13" spans="1:16" x14ac:dyDescent="0.2">
      <c r="A13" s="29" t="s">
        <v>114</v>
      </c>
      <c r="B13" s="51" t="s">
        <v>108</v>
      </c>
      <c r="C13" s="57" t="s">
        <v>119</v>
      </c>
      <c r="D13" s="51" t="s">
        <v>109</v>
      </c>
      <c r="E13" s="52" t="s">
        <v>110</v>
      </c>
      <c r="F13" s="51" t="s">
        <v>111</v>
      </c>
      <c r="G13" s="56">
        <f>0.086/(764.9*2806)</f>
        <v>4.0068780391121615E-8</v>
      </c>
      <c r="H13" s="51" t="s">
        <v>107</v>
      </c>
      <c r="I13" s="29"/>
      <c r="J13" s="22"/>
      <c r="K13" s="22"/>
      <c r="L13" s="22"/>
      <c r="M13" s="22"/>
      <c r="O13">
        <v>9</v>
      </c>
      <c r="P13" s="11" t="s">
        <v>32</v>
      </c>
    </row>
    <row r="14" spans="1:16" x14ac:dyDescent="0.2">
      <c r="A14" s="29" t="s">
        <v>89</v>
      </c>
      <c r="B14" s="26" t="s">
        <v>92</v>
      </c>
      <c r="C14" s="58" t="s">
        <v>121</v>
      </c>
      <c r="D14" s="26" t="s">
        <v>93</v>
      </c>
      <c r="E14" s="26" t="s">
        <v>94</v>
      </c>
      <c r="F14" s="58" t="s">
        <v>123</v>
      </c>
      <c r="G14" s="56">
        <f>0.093/(2500*1056)</f>
        <v>3.5227272727272728E-8</v>
      </c>
      <c r="H14" s="26" t="s">
        <v>91</v>
      </c>
      <c r="I14" s="26" t="s">
        <v>90</v>
      </c>
      <c r="J14" s="22"/>
      <c r="K14" s="22"/>
      <c r="L14" s="22"/>
      <c r="M14" s="22"/>
      <c r="O14">
        <v>10</v>
      </c>
      <c r="P14" s="12" t="s">
        <v>35</v>
      </c>
    </row>
    <row r="15" spans="1:16" x14ac:dyDescent="0.2">
      <c r="O15">
        <v>11</v>
      </c>
      <c r="P15" s="13" t="s">
        <v>38</v>
      </c>
    </row>
    <row r="16" spans="1:16" x14ac:dyDescent="0.2">
      <c r="O16">
        <v>12</v>
      </c>
      <c r="P16" s="14" t="s">
        <v>41</v>
      </c>
    </row>
    <row r="17" spans="1:16" x14ac:dyDescent="0.2">
      <c r="A17" t="s">
        <v>129</v>
      </c>
      <c r="B17" s="43"/>
      <c r="O17">
        <v>13</v>
      </c>
      <c r="P17" s="15" t="s">
        <v>46</v>
      </c>
    </row>
    <row r="18" spans="1:16" x14ac:dyDescent="0.2">
      <c r="A18" t="s">
        <v>126</v>
      </c>
      <c r="B18" s="60" t="s">
        <v>127</v>
      </c>
      <c r="O18">
        <v>14</v>
      </c>
      <c r="P18" s="16" t="s">
        <v>43</v>
      </c>
    </row>
    <row r="19" spans="1:16" x14ac:dyDescent="0.2">
      <c r="B19" s="43" t="s">
        <v>128</v>
      </c>
      <c r="O19" s="7">
        <v>15</v>
      </c>
      <c r="P19" s="19" t="s">
        <v>49</v>
      </c>
    </row>
    <row r="20" spans="1:16" x14ac:dyDescent="0.2">
      <c r="B20" s="43"/>
      <c r="C20" s="43"/>
      <c r="O20" s="7">
        <v>16</v>
      </c>
      <c r="P20" s="18" t="s">
        <v>50</v>
      </c>
    </row>
    <row r="21" spans="1:16" x14ac:dyDescent="0.2">
      <c r="B21" s="43"/>
      <c r="O21" s="7">
        <v>17</v>
      </c>
      <c r="P21" s="20" t="s">
        <v>58</v>
      </c>
    </row>
    <row r="22" spans="1:16" x14ac:dyDescent="0.2">
      <c r="B22" s="43"/>
      <c r="O22" s="7">
        <v>18</v>
      </c>
      <c r="P22" s="39" t="s">
        <v>71</v>
      </c>
    </row>
    <row r="23" spans="1:16" x14ac:dyDescent="0.2">
      <c r="B23" s="43"/>
      <c r="O23" s="7">
        <v>19</v>
      </c>
      <c r="P23" s="50" t="s">
        <v>113</v>
      </c>
    </row>
    <row r="24" spans="1:16" x14ac:dyDescent="0.2">
      <c r="B24" s="43"/>
      <c r="O24" s="7">
        <v>20</v>
      </c>
      <c r="P24" s="55" t="s">
        <v>120</v>
      </c>
    </row>
    <row r="25" spans="1:16" x14ac:dyDescent="0.2">
      <c r="B25" s="43"/>
      <c r="O25" s="7">
        <v>21</v>
      </c>
      <c r="P25" s="59" t="s">
        <v>122</v>
      </c>
    </row>
    <row r="26" spans="1:16" x14ac:dyDescent="0.2">
      <c r="B26" s="43"/>
    </row>
    <row r="27" spans="1:16" x14ac:dyDescent="0.2">
      <c r="B27" s="43"/>
    </row>
    <row r="28" spans="1:16" x14ac:dyDescent="0.2">
      <c r="B28" s="43"/>
    </row>
    <row r="29" spans="1:16" x14ac:dyDescent="0.2">
      <c r="B29" s="43"/>
    </row>
    <row r="30" spans="1:16" x14ac:dyDescent="0.2">
      <c r="B30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A2" zoomScale="83" workbookViewId="0">
      <selection activeCell="A5" sqref="A5:A12"/>
    </sheetView>
  </sheetViews>
  <sheetFormatPr baseColWidth="10" defaultRowHeight="16" x14ac:dyDescent="0.2"/>
  <cols>
    <col min="1" max="1" width="29.5" customWidth="1"/>
    <col min="2" max="2" width="20.6640625" customWidth="1"/>
    <col min="3" max="3" width="23" customWidth="1"/>
    <col min="4" max="4" width="38.33203125" customWidth="1"/>
    <col min="5" max="5" width="17.1640625" customWidth="1"/>
    <col min="6" max="6" width="19.33203125" customWidth="1"/>
    <col min="7" max="7" width="34.83203125" customWidth="1"/>
    <col min="8" max="8" width="14.83203125" customWidth="1"/>
    <col min="9" max="9" width="13.6640625" customWidth="1"/>
    <col min="10" max="10" width="60.1640625" customWidth="1"/>
  </cols>
  <sheetData>
    <row r="1" spans="1:13" x14ac:dyDescent="0.2">
      <c r="A1" t="s">
        <v>100</v>
      </c>
    </row>
    <row r="2" spans="1:13" x14ac:dyDescent="0.2">
      <c r="A2" s="1" t="s">
        <v>131</v>
      </c>
    </row>
    <row r="3" spans="1:13" x14ac:dyDescent="0.2">
      <c r="A3" s="1"/>
    </row>
    <row r="4" spans="1:13" x14ac:dyDescent="0.2">
      <c r="C4" t="s">
        <v>88</v>
      </c>
    </row>
    <row r="5" spans="1:13" x14ac:dyDescent="0.2">
      <c r="A5" s="21" t="s">
        <v>0</v>
      </c>
      <c r="B5" s="21" t="s">
        <v>1</v>
      </c>
      <c r="C5" s="21" t="s">
        <v>2</v>
      </c>
      <c r="D5" s="21" t="s">
        <v>86</v>
      </c>
      <c r="E5" s="21" t="s">
        <v>87</v>
      </c>
      <c r="F5" s="21" t="s">
        <v>112</v>
      </c>
      <c r="G5" s="21" t="s">
        <v>73</v>
      </c>
      <c r="H5" s="21" t="s">
        <v>6</v>
      </c>
      <c r="I5" s="21" t="s">
        <v>63</v>
      </c>
      <c r="J5" s="46" t="s">
        <v>116</v>
      </c>
      <c r="K5" s="45"/>
      <c r="L5" s="45"/>
      <c r="M5" s="45"/>
    </row>
    <row r="6" spans="1:13" x14ac:dyDescent="0.2">
      <c r="A6" s="22" t="s">
        <v>9</v>
      </c>
      <c r="B6" s="24" t="s">
        <v>85</v>
      </c>
      <c r="C6" s="29"/>
      <c r="D6" s="47">
        <f>1396.044+0.172*798</f>
        <v>1533.3000000000002</v>
      </c>
      <c r="E6" s="48">
        <f>2263.628-0.636*(798)</f>
        <v>1756.1000000000001</v>
      </c>
      <c r="F6" s="29"/>
      <c r="G6" s="56">
        <f>0.54/(E6*D6)</f>
        <v>2.0054755945820114E-7</v>
      </c>
      <c r="H6" s="26" t="s">
        <v>79</v>
      </c>
      <c r="I6" s="23" t="s">
        <v>34</v>
      </c>
      <c r="J6" s="29"/>
      <c r="K6" s="44"/>
      <c r="L6" s="44"/>
      <c r="M6" s="44"/>
    </row>
    <row r="7" spans="1:13" x14ac:dyDescent="0.2">
      <c r="A7" s="22" t="s">
        <v>13</v>
      </c>
      <c r="B7" s="29"/>
      <c r="C7" s="28" t="s">
        <v>99</v>
      </c>
      <c r="D7" s="23" t="s">
        <v>95</v>
      </c>
      <c r="E7" s="48">
        <f>2279.799-0.7324*798</f>
        <v>1695.3438000000001</v>
      </c>
      <c r="F7" s="29"/>
      <c r="G7" s="56">
        <f>0.48/(1312.5*E7)</f>
        <v>2.157168862824671E-7</v>
      </c>
      <c r="H7" s="26" t="s">
        <v>82</v>
      </c>
      <c r="I7" s="23" t="s">
        <v>33</v>
      </c>
      <c r="J7" s="29"/>
      <c r="K7" s="44"/>
      <c r="L7" s="44"/>
      <c r="M7" s="44"/>
    </row>
    <row r="8" spans="1:13" x14ac:dyDescent="0.2">
      <c r="A8" s="22" t="s">
        <v>16</v>
      </c>
      <c r="B8" s="29"/>
      <c r="C8" s="29"/>
      <c r="D8" s="29"/>
      <c r="E8" s="29"/>
      <c r="F8" s="29"/>
      <c r="G8" s="49"/>
      <c r="H8" s="26" t="s">
        <v>83</v>
      </c>
      <c r="I8" s="26" t="s">
        <v>80</v>
      </c>
      <c r="J8" s="29"/>
      <c r="K8" s="44"/>
      <c r="L8" s="44"/>
      <c r="M8" s="44"/>
    </row>
    <row r="9" spans="1:13" x14ac:dyDescent="0.2">
      <c r="A9" s="29" t="s">
        <v>40</v>
      </c>
      <c r="B9" s="29"/>
      <c r="C9" s="29"/>
      <c r="D9" s="33" t="s">
        <v>105</v>
      </c>
      <c r="E9" s="29"/>
      <c r="F9" s="35"/>
      <c r="G9" s="49"/>
      <c r="H9" s="34" t="s">
        <v>84</v>
      </c>
      <c r="I9" s="34" t="s">
        <v>81</v>
      </c>
      <c r="J9" s="29" t="s">
        <v>106</v>
      </c>
      <c r="K9" s="44"/>
      <c r="L9" s="44"/>
      <c r="M9" s="44"/>
    </row>
    <row r="10" spans="1:13" x14ac:dyDescent="0.2">
      <c r="A10" s="29" t="s">
        <v>64</v>
      </c>
      <c r="B10" s="29"/>
      <c r="C10" s="29"/>
      <c r="D10" s="29"/>
      <c r="E10" s="29"/>
      <c r="F10" s="29"/>
      <c r="G10" s="49"/>
      <c r="H10" s="42" t="s">
        <v>74</v>
      </c>
      <c r="I10" s="42" t="s">
        <v>74</v>
      </c>
      <c r="J10" s="29"/>
      <c r="K10" s="44"/>
      <c r="L10" s="44"/>
      <c r="M10" s="44"/>
    </row>
    <row r="11" spans="1:13" x14ac:dyDescent="0.2">
      <c r="A11" s="29" t="s">
        <v>114</v>
      </c>
      <c r="B11" s="53">
        <f>-0.000033*525-0.00000015*(525^2)+0.118294</f>
        <v>5.9625249999999998E-2</v>
      </c>
      <c r="C11" s="29"/>
      <c r="D11" s="53">
        <f>(0.003313*525+0.0000008970785*(525^2)+1.496005)*1000</f>
        <v>3482.5872615625003</v>
      </c>
      <c r="E11" s="54">
        <f>-0.614254*525-0.000321*(525^2)+1020.62</f>
        <v>609.66102500000011</v>
      </c>
      <c r="F11" s="51">
        <f>EXP((-9094.52/(525+340))+17.6371)</f>
        <v>1240.4184312609773</v>
      </c>
      <c r="G11" s="56">
        <f>B11/(D11*E11)</f>
        <v>2.8082759062602299E-8</v>
      </c>
      <c r="H11" s="51" t="s">
        <v>107</v>
      </c>
      <c r="I11" s="22"/>
      <c r="J11" s="29" t="s">
        <v>117</v>
      </c>
    </row>
    <row r="12" spans="1:13" x14ac:dyDescent="0.2">
      <c r="A12" s="29" t="s">
        <v>89</v>
      </c>
      <c r="B12" s="29"/>
      <c r="C12" s="29"/>
      <c r="D12" s="29"/>
      <c r="E12" s="29"/>
      <c r="F12" s="29"/>
      <c r="G12" s="29"/>
      <c r="H12" s="26" t="s">
        <v>91</v>
      </c>
      <c r="I12" s="26" t="s">
        <v>90</v>
      </c>
      <c r="J12" s="26" t="s">
        <v>118</v>
      </c>
      <c r="L12" s="4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Materials (general)</vt:lpstr>
      <vt:lpstr>Materials at ~525 C, 80 bar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2017-11-04T18:20:46Z</dcterms:created>
  <dcterms:modified xsi:type="dcterms:W3CDTF">2018-04-22T02:23:42Z</dcterms:modified>
</cp:coreProperties>
</file>