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kristakraskura/Desktop/BOX/UCSB/Research/Pacific Salmon/Manuscr Swimming Lit Rev /Data files/2022_final_work/"/>
    </mc:Choice>
  </mc:AlternateContent>
  <xr:revisionPtr revIDLastSave="0" documentId="13_ncr:1_{51EF3870-D711-A64E-929B-07E0AB1CDD47}" xr6:coauthVersionLast="47" xr6:coauthVersionMax="47" xr10:uidLastSave="{00000000-0000-0000-0000-000000000000}"/>
  <bookViews>
    <workbookView xWindow="0" yWindow="1120" windowWidth="38400" windowHeight="17140" activeTab="3" xr2:uid="{33E6048C-BFD0-854B-A4B8-112B1366C3AB}"/>
  </bookViews>
  <sheets>
    <sheet name="GoogleScholar search" sheetId="1" r:id="rId1"/>
    <sheet name="Tables 12" sheetId="2" r:id="rId2"/>
    <sheet name="Table 3" sheetId="9" r:id="rId3"/>
    <sheet name="Table S10" sheetId="10" r:id="rId4"/>
    <sheet name="Fig 6 data" sheetId="4" r:id="rId5"/>
    <sheet name="SI table 3" sheetId="5" r:id="rId6"/>
    <sheet name="SI tables 78 " sheetId="6" r:id="rId7"/>
    <sheet name="SI tables 456"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 i="10" l="1"/>
  <c r="O5" i="10"/>
  <c r="N5" i="10"/>
  <c r="M5" i="10"/>
  <c r="L5" i="10"/>
  <c r="K5" i="10"/>
  <c r="P4" i="10"/>
  <c r="O4" i="10"/>
  <c r="N4" i="10"/>
  <c r="M4" i="10"/>
  <c r="L4" i="10"/>
  <c r="K4" i="10"/>
  <c r="P3" i="10"/>
  <c r="O3" i="10"/>
  <c r="N3" i="10"/>
  <c r="M3" i="10"/>
  <c r="L3" i="10"/>
  <c r="K3" i="10"/>
  <c r="O2" i="10"/>
  <c r="N2" i="10"/>
  <c r="M2" i="10"/>
  <c r="L2" i="10"/>
  <c r="K2" i="10"/>
  <c r="I4" i="9"/>
  <c r="I10" i="9"/>
  <c r="I9" i="9"/>
  <c r="I8" i="9"/>
  <c r="I7" i="9"/>
  <c r="I6" i="9"/>
  <c r="I5" i="9"/>
  <c r="K15" i="9"/>
  <c r="K16" i="9"/>
  <c r="K17" i="9"/>
  <c r="K18" i="9"/>
  <c r="K19" i="9"/>
  <c r="K20" i="9"/>
  <c r="K21" i="9"/>
  <c r="K22" i="9"/>
  <c r="K23" i="9"/>
  <c r="K24" i="9"/>
  <c r="K25" i="9"/>
  <c r="K26" i="9"/>
  <c r="K27" i="9"/>
  <c r="K28" i="9"/>
  <c r="K29" i="9"/>
  <c r="K30" i="9"/>
  <c r="K31" i="9"/>
  <c r="K32" i="9"/>
  <c r="K33" i="9"/>
  <c r="K34" i="9"/>
  <c r="K14" i="9"/>
  <c r="J15" i="9"/>
  <c r="J16" i="9"/>
  <c r="J17" i="9"/>
  <c r="J18" i="9"/>
  <c r="J19" i="9"/>
  <c r="J20" i="9"/>
  <c r="J21" i="9"/>
  <c r="J22" i="9"/>
  <c r="J23" i="9"/>
  <c r="J24" i="9"/>
  <c r="J25" i="9"/>
  <c r="J26" i="9"/>
  <c r="J27" i="9"/>
  <c r="J28" i="9"/>
  <c r="J29" i="9"/>
  <c r="J30" i="9"/>
  <c r="J31" i="9"/>
  <c r="J32" i="9"/>
  <c r="J33" i="9"/>
  <c r="J34" i="9"/>
  <c r="J14" i="9"/>
  <c r="AK19" i="2"/>
  <c r="AG5" i="2"/>
  <c r="AH5" i="2"/>
  <c r="AI5" i="2"/>
  <c r="AJ5" i="2"/>
  <c r="AK5" i="2"/>
  <c r="AG6" i="2"/>
  <c r="AH6" i="2"/>
  <c r="AI6" i="2"/>
  <c r="AJ6" i="2"/>
  <c r="AK6" i="2"/>
  <c r="AF7" i="2"/>
  <c r="AG7" i="2"/>
  <c r="AH7" i="2"/>
  <c r="AI7" i="2"/>
  <c r="AJ7" i="2"/>
  <c r="AK7" i="2"/>
  <c r="AG8" i="2"/>
  <c r="AH8" i="2"/>
  <c r="AI8" i="2"/>
  <c r="AJ8" i="2"/>
  <c r="AK8" i="2"/>
  <c r="AF9" i="2"/>
  <c r="AG9" i="2"/>
  <c r="AH9" i="2"/>
  <c r="AI9" i="2"/>
  <c r="AJ9" i="2"/>
  <c r="AK9" i="2"/>
  <c r="AG10" i="2"/>
  <c r="AH10" i="2"/>
  <c r="AI10" i="2"/>
  <c r="AJ10" i="2"/>
  <c r="AK10" i="2"/>
  <c r="AF11" i="2"/>
  <c r="AG11" i="2"/>
  <c r="AH11" i="2"/>
  <c r="AI11" i="2"/>
  <c r="AK11" i="2"/>
  <c r="AG12" i="2"/>
  <c r="AH12" i="2"/>
  <c r="AI12" i="2"/>
  <c r="AJ12" i="2"/>
  <c r="AK12" i="2"/>
  <c r="AF13" i="2"/>
  <c r="AG13" i="2"/>
  <c r="AH13" i="2"/>
  <c r="AI13" i="2"/>
  <c r="AJ13" i="2"/>
  <c r="AK13" i="2"/>
  <c r="AF14" i="2"/>
  <c r="AG14" i="2"/>
  <c r="AH14" i="2"/>
  <c r="AI14" i="2"/>
  <c r="AJ14" i="2"/>
  <c r="AK14" i="2"/>
  <c r="AG15" i="2"/>
  <c r="AH15" i="2"/>
  <c r="AI15" i="2"/>
  <c r="AJ15" i="2"/>
  <c r="AK15" i="2"/>
  <c r="AF16" i="2"/>
  <c r="AG16" i="2"/>
  <c r="AH16" i="2"/>
  <c r="AI16" i="2"/>
  <c r="AJ16" i="2"/>
  <c r="AK16" i="2"/>
  <c r="AG17" i="2"/>
  <c r="AH17" i="2"/>
  <c r="AI17" i="2"/>
  <c r="AJ17" i="2"/>
  <c r="AK17" i="2"/>
  <c r="AF18" i="2"/>
  <c r="AG18" i="2"/>
  <c r="AH18" i="2"/>
  <c r="AI18" i="2"/>
  <c r="AJ18" i="2"/>
  <c r="AK18" i="2"/>
  <c r="AG19" i="2"/>
  <c r="AH19" i="2"/>
  <c r="AI19" i="2"/>
  <c r="AG20" i="2"/>
  <c r="AH20" i="2"/>
  <c r="AI20" i="2"/>
  <c r="AJ20" i="2"/>
  <c r="AK20" i="2"/>
  <c r="AI4" i="2"/>
  <c r="AJ4" i="2"/>
  <c r="AK4" i="2"/>
  <c r="AH4" i="2"/>
  <c r="AG4" i="2"/>
  <c r="AF4" i="2"/>
  <c r="Z5" i="2"/>
  <c r="AA5" i="2"/>
  <c r="AB5" i="2"/>
  <c r="AC5" i="2"/>
  <c r="AD5" i="2"/>
  <c r="Y6" i="2"/>
  <c r="Z6" i="2"/>
  <c r="AA6" i="2"/>
  <c r="AB6" i="2"/>
  <c r="AD6" i="2"/>
  <c r="Z7" i="2"/>
  <c r="AA7" i="2"/>
  <c r="AB7" i="2"/>
  <c r="AD7" i="2"/>
  <c r="Z8" i="2"/>
  <c r="AA8" i="2"/>
  <c r="AB8" i="2"/>
  <c r="AD8" i="2"/>
  <c r="Y9" i="2"/>
  <c r="Z9" i="2"/>
  <c r="AA9" i="2"/>
  <c r="AD9" i="2"/>
  <c r="Z10" i="2"/>
  <c r="AA10" i="2"/>
  <c r="AB10" i="2"/>
  <c r="AC10" i="2"/>
  <c r="AD10" i="2"/>
  <c r="Z11" i="2"/>
  <c r="AA11" i="2"/>
  <c r="AB11" i="2"/>
  <c r="AD11" i="2"/>
  <c r="Y12" i="2"/>
  <c r="Z12" i="2"/>
  <c r="AA12" i="2"/>
  <c r="AB12" i="2"/>
  <c r="AD12" i="2"/>
  <c r="Z13" i="2"/>
  <c r="AA13" i="2"/>
  <c r="AB13" i="2"/>
  <c r="AC13" i="2"/>
  <c r="AD13" i="2"/>
  <c r="Z14" i="2"/>
  <c r="AA14" i="2"/>
  <c r="AB14" i="2"/>
  <c r="AC14" i="2"/>
  <c r="AD14" i="2"/>
  <c r="Y15" i="2"/>
  <c r="Z15" i="2"/>
  <c r="AA15" i="2"/>
  <c r="AB15" i="2"/>
  <c r="AC15" i="2"/>
  <c r="AD15" i="2"/>
  <c r="Z16" i="2"/>
  <c r="AA16" i="2"/>
  <c r="AB16" i="2"/>
  <c r="AC16" i="2"/>
  <c r="Z17" i="2"/>
  <c r="AA17" i="2"/>
  <c r="AB17" i="2"/>
  <c r="AD17" i="2"/>
  <c r="Z18" i="2"/>
  <c r="AA18" i="2"/>
  <c r="AB18" i="2"/>
  <c r="AC18" i="2"/>
  <c r="AD18" i="2"/>
  <c r="Z19" i="2"/>
  <c r="AA19" i="2"/>
  <c r="AB19" i="2"/>
  <c r="AC19" i="2"/>
  <c r="AD19" i="2"/>
  <c r="Y20" i="2"/>
  <c r="Z20" i="2"/>
  <c r="AA20" i="2"/>
  <c r="AB20" i="2"/>
  <c r="AC20" i="2"/>
  <c r="AD20" i="2"/>
  <c r="Z21" i="2"/>
  <c r="AA21" i="2"/>
  <c r="AB21" i="2"/>
  <c r="AC21" i="2"/>
  <c r="AD21" i="2"/>
  <c r="Y22" i="2"/>
  <c r="Z22" i="2"/>
  <c r="AA22" i="2"/>
  <c r="AB22" i="2"/>
  <c r="AC22" i="2"/>
  <c r="AD22" i="2"/>
  <c r="Z23" i="2"/>
  <c r="AA23" i="2"/>
  <c r="AB23" i="2"/>
  <c r="AD23" i="2"/>
  <c r="Z24" i="2"/>
  <c r="AA24" i="2"/>
  <c r="AB24" i="2"/>
  <c r="AC24" i="2"/>
  <c r="AD24" i="2"/>
  <c r="Z25" i="2"/>
  <c r="AA25" i="2"/>
  <c r="AB25" i="2"/>
  <c r="AC25" i="2"/>
  <c r="AD25" i="2"/>
  <c r="Y26" i="2"/>
  <c r="Z26" i="2"/>
  <c r="AA26" i="2"/>
  <c r="AD4" i="2"/>
  <c r="AC4" i="2"/>
  <c r="AB4" i="2"/>
  <c r="AA4" i="2"/>
  <c r="Z4" i="2"/>
  <c r="Y4" i="2"/>
  <c r="R33" i="2"/>
  <c r="S33" i="2"/>
  <c r="T33" i="2"/>
  <c r="S5" i="2"/>
  <c r="S11" i="2"/>
  <c r="S14" i="2"/>
  <c r="S15" i="2"/>
  <c r="S16" i="2"/>
  <c r="S17" i="2"/>
  <c r="S18" i="2"/>
  <c r="S19" i="2"/>
  <c r="S20" i="2"/>
  <c r="S21" i="2"/>
  <c r="S22" i="2"/>
  <c r="S23" i="2"/>
  <c r="S24" i="2"/>
  <c r="S25" i="2"/>
  <c r="S26" i="2"/>
  <c r="S30" i="2"/>
  <c r="S31" i="2"/>
  <c r="S32" i="2"/>
  <c r="S35" i="2"/>
  <c r="S37" i="2"/>
  <c r="S38" i="2"/>
  <c r="S40" i="2"/>
  <c r="S42" i="2"/>
  <c r="S44" i="2"/>
  <c r="S48" i="2"/>
  <c r="S49" i="2"/>
  <c r="S50" i="2"/>
  <c r="S51" i="2"/>
  <c r="S53" i="2"/>
  <c r="S54" i="2"/>
  <c r="S4" i="2"/>
  <c r="R5" i="2"/>
  <c r="R7" i="2"/>
  <c r="R8" i="2"/>
  <c r="R9" i="2"/>
  <c r="R10" i="2"/>
  <c r="R11" i="2"/>
  <c r="R12" i="2"/>
  <c r="R13" i="2"/>
  <c r="R14" i="2"/>
  <c r="R15" i="2"/>
  <c r="R16" i="2"/>
  <c r="R17" i="2"/>
  <c r="R18" i="2"/>
  <c r="R19" i="2"/>
  <c r="R20" i="2"/>
  <c r="R21" i="2"/>
  <c r="R22" i="2"/>
  <c r="R23" i="2"/>
  <c r="R24" i="2"/>
  <c r="R25" i="2"/>
  <c r="R26" i="2"/>
  <c r="R30" i="2"/>
  <c r="R31" i="2"/>
  <c r="R32" i="2"/>
  <c r="R35" i="2"/>
  <c r="R37" i="2"/>
  <c r="R38" i="2"/>
  <c r="R39" i="2"/>
  <c r="R40" i="2"/>
  <c r="R42" i="2"/>
  <c r="R44" i="2"/>
  <c r="R48" i="2"/>
  <c r="R49" i="2"/>
  <c r="R50" i="2"/>
  <c r="R51" i="2"/>
  <c r="R52" i="2"/>
  <c r="R53" i="2"/>
  <c r="R54" i="2"/>
  <c r="R4" i="2"/>
  <c r="T7" i="2"/>
  <c r="T8" i="2"/>
  <c r="T9" i="2"/>
  <c r="T10" i="2"/>
  <c r="T11" i="2"/>
  <c r="T12" i="2"/>
  <c r="T13" i="2"/>
  <c r="T14" i="2"/>
  <c r="T15" i="2"/>
  <c r="T16" i="2"/>
  <c r="T17" i="2"/>
  <c r="T18" i="2"/>
  <c r="T19" i="2"/>
  <c r="T20" i="2"/>
  <c r="T21" i="2"/>
  <c r="T22" i="2"/>
  <c r="T23" i="2"/>
  <c r="T24" i="2"/>
  <c r="T25" i="2"/>
  <c r="T26" i="2"/>
  <c r="T30" i="2"/>
  <c r="T31" i="2"/>
  <c r="T32" i="2"/>
  <c r="T35" i="2"/>
  <c r="T37" i="2"/>
  <c r="T38" i="2"/>
  <c r="T39" i="2"/>
  <c r="T40" i="2"/>
  <c r="T42" i="2"/>
  <c r="T44" i="2"/>
  <c r="T48" i="2"/>
  <c r="T49" i="2"/>
  <c r="T50" i="2"/>
  <c r="T51" i="2"/>
  <c r="T52" i="2"/>
  <c r="T53" i="2"/>
  <c r="T54" i="2"/>
  <c r="T5" i="2"/>
  <c r="T4" i="2"/>
  <c r="Q7" i="2"/>
  <c r="Q8" i="2"/>
  <c r="Q9" i="2"/>
  <c r="Q10" i="2"/>
  <c r="Q11" i="2"/>
  <c r="Q12" i="2"/>
  <c r="Q13" i="2"/>
  <c r="Q14" i="2"/>
  <c r="Q15" i="2"/>
  <c r="Q16" i="2"/>
  <c r="Q17" i="2"/>
  <c r="Q18" i="2"/>
  <c r="Q19" i="2"/>
  <c r="Q20" i="2"/>
  <c r="Q21" i="2"/>
  <c r="Q22" i="2"/>
  <c r="Q23" i="2"/>
  <c r="Q24" i="2"/>
  <c r="Q25" i="2"/>
  <c r="Q26" i="2"/>
  <c r="Q27" i="2"/>
  <c r="Q30" i="2"/>
  <c r="Q31" i="2"/>
  <c r="Q32" i="2"/>
  <c r="Q33" i="2"/>
  <c r="Q35" i="2"/>
  <c r="Q37" i="2"/>
  <c r="Q38" i="2"/>
  <c r="Q39" i="2"/>
  <c r="Q40" i="2"/>
  <c r="Q42" i="2"/>
  <c r="Q44" i="2"/>
  <c r="Q48" i="2"/>
  <c r="Q49" i="2"/>
  <c r="Q50" i="2"/>
  <c r="Q51" i="2"/>
  <c r="Q52" i="2"/>
  <c r="Q53" i="2"/>
  <c r="Q54" i="2"/>
  <c r="Q5" i="2"/>
  <c r="Q4" i="2"/>
  <c r="S14" i="6"/>
  <c r="S15" i="6"/>
  <c r="T15" i="6"/>
  <c r="S17" i="6"/>
  <c r="T17" i="6"/>
  <c r="S18" i="6"/>
  <c r="T18" i="6"/>
  <c r="S19" i="6"/>
  <c r="T19" i="6"/>
  <c r="S20" i="6"/>
  <c r="T20" i="6"/>
  <c r="S21" i="6"/>
  <c r="T21" i="6"/>
  <c r="S22" i="6"/>
  <c r="S23" i="6"/>
  <c r="T23" i="6"/>
  <c r="S24" i="6"/>
  <c r="T24" i="6"/>
  <c r="S13" i="6"/>
  <c r="T4" i="6"/>
  <c r="T6" i="6"/>
  <c r="T7" i="6"/>
  <c r="T9" i="6"/>
  <c r="Q24" i="6"/>
  <c r="Q23" i="6"/>
  <c r="Q22" i="6"/>
  <c r="Q21" i="6"/>
  <c r="Q20" i="6"/>
  <c r="Q19" i="6"/>
  <c r="Q18" i="6"/>
  <c r="Q17" i="6"/>
  <c r="Q16" i="6"/>
  <c r="Q15" i="6"/>
  <c r="Q14" i="6"/>
  <c r="Q13" i="6"/>
  <c r="Q3" i="6"/>
  <c r="Q4" i="6"/>
  <c r="Q5" i="6"/>
  <c r="Q6" i="6"/>
  <c r="Q7" i="6"/>
  <c r="Q8" i="6"/>
  <c r="Q9" i="6"/>
  <c r="Q2" i="6"/>
  <c r="S3" i="6"/>
  <c r="S4" i="6"/>
  <c r="S5" i="6"/>
  <c r="S6" i="6"/>
  <c r="S7" i="6"/>
  <c r="S8" i="6"/>
  <c r="S9" i="6"/>
  <c r="S2" i="6"/>
  <c r="R24" i="6"/>
  <c r="R23" i="6"/>
  <c r="R22" i="6"/>
  <c r="R21" i="6"/>
  <c r="R20" i="6"/>
  <c r="R19" i="6"/>
  <c r="R18" i="6"/>
  <c r="R17" i="6"/>
  <c r="R16" i="6"/>
  <c r="R15" i="6"/>
  <c r="R14" i="6"/>
  <c r="R13" i="6"/>
  <c r="R3" i="6"/>
  <c r="R4" i="6"/>
  <c r="R5" i="6"/>
  <c r="R6" i="6"/>
  <c r="R7" i="6"/>
  <c r="R8" i="6"/>
  <c r="R9" i="6"/>
  <c r="R2" i="6"/>
  <c r="G16" i="6"/>
  <c r="K39" i="2"/>
  <c r="S39" i="2" s="1"/>
  <c r="K24" i="2"/>
  <c r="H4" i="5"/>
  <c r="I4" i="5"/>
  <c r="H5" i="5"/>
  <c r="I5" i="5"/>
  <c r="H6" i="5"/>
  <c r="I6" i="5"/>
  <c r="H7" i="5"/>
  <c r="I7" i="5"/>
  <c r="H8" i="5"/>
  <c r="I8" i="5"/>
  <c r="H9" i="5"/>
  <c r="I9" i="5"/>
  <c r="H10" i="5"/>
  <c r="I10" i="5"/>
  <c r="F4" i="5"/>
  <c r="G4" i="5"/>
  <c r="F5" i="5"/>
  <c r="G5" i="5"/>
  <c r="F6" i="5"/>
  <c r="G6" i="5"/>
  <c r="F7" i="5"/>
  <c r="G7" i="5"/>
  <c r="F8" i="5"/>
  <c r="G8" i="5"/>
  <c r="F9" i="5"/>
  <c r="G9" i="5"/>
  <c r="F10" i="5"/>
  <c r="G10" i="5"/>
  <c r="D4" i="5"/>
  <c r="E4" i="5"/>
  <c r="D5" i="5"/>
  <c r="E5" i="5"/>
  <c r="D6" i="5"/>
  <c r="E6" i="5"/>
  <c r="D7" i="5"/>
  <c r="E7" i="5"/>
  <c r="D8" i="5"/>
  <c r="E8" i="5"/>
  <c r="D9" i="5"/>
  <c r="E9" i="5"/>
  <c r="D10" i="5"/>
  <c r="E10" i="5"/>
  <c r="I3" i="5"/>
  <c r="H3" i="5"/>
  <c r="G3" i="5"/>
  <c r="F3" i="5"/>
  <c r="E3" i="5"/>
  <c r="D3" i="5"/>
  <c r="C4" i="5"/>
  <c r="C5" i="5"/>
  <c r="C6" i="5"/>
  <c r="C7" i="5"/>
  <c r="C8" i="5"/>
  <c r="C9" i="5"/>
  <c r="C10" i="5"/>
  <c r="C3" i="5"/>
  <c r="B4" i="5"/>
  <c r="B5" i="5"/>
  <c r="B6" i="5"/>
  <c r="B7" i="5"/>
  <c r="B8" i="5"/>
  <c r="B9" i="5"/>
  <c r="B10" i="5"/>
  <c r="B3" i="5"/>
</calcChain>
</file>

<file path=xl/sharedStrings.xml><?xml version="1.0" encoding="utf-8"?>
<sst xmlns="http://schemas.openxmlformats.org/spreadsheetml/2006/main" count="1025" uniqueCount="502">
  <si>
    <t>Date of the search</t>
  </si>
  <si>
    <t>Search terms</t>
  </si>
  <si>
    <t>years</t>
  </si>
  <si>
    <t>Pacific salmon swim</t>
  </si>
  <si>
    <t xml:space="preserve">Salmon burst </t>
  </si>
  <si>
    <t>Salmon sprint</t>
  </si>
  <si>
    <t>Burst swim adult trout</t>
  </si>
  <si>
    <t>1950-1960</t>
  </si>
  <si>
    <t xml:space="preserve">Salmon swim </t>
  </si>
  <si>
    <t>Salmon burst</t>
  </si>
  <si>
    <t xml:space="preserve">Burst swim </t>
  </si>
  <si>
    <t>Salmon Ucrit</t>
  </si>
  <si>
    <t>1961 - 1970</t>
  </si>
  <si>
    <t>1971-1980</t>
  </si>
  <si>
    <t>1981-1990</t>
  </si>
  <si>
    <t>1991-2000</t>
  </si>
  <si>
    <t xml:space="preserve">Page 10 mostly onlly smolts and juvies </t>
  </si>
  <si>
    <t>Adult Atlantic salmon swim (march  21)</t>
  </si>
  <si>
    <t>2001-2010</t>
  </si>
  <si>
    <t>Dec 31, March 21</t>
  </si>
  <si>
    <t>2011 - 2020</t>
  </si>
  <si>
    <t xml:space="preserve">columbia river salmon swim </t>
  </si>
  <si>
    <t xml:space="preserve">Burst swim adult trout </t>
  </si>
  <si>
    <t>Notes on reviews and returns</t>
  </si>
  <si>
    <t>March 18 2020</t>
  </si>
  <si>
    <t>Dec 26 2019</t>
  </si>
  <si>
    <t>Returned literature became irrelevant (different species, no swimming) to our topic starting pages 10 - 13, search stopped.</t>
  </si>
  <si>
    <t>Unsuccessful search, no fish. Not reviewed passed pages 3-4.</t>
  </si>
  <si>
    <t>Unsuccessful search. Mostly irrelevant literature, even in the page 1.</t>
  </si>
  <si>
    <t>Jan 15 2020</t>
  </si>
  <si>
    <t>Returns are not fish (thus salmonid) specific</t>
  </si>
  <si>
    <t>Salmon swim Columbia river</t>
  </si>
  <si>
    <t>Dec 27 2019</t>
  </si>
  <si>
    <t>Pacific salmon burst</t>
  </si>
  <si>
    <t>Salmon swim columbia river</t>
  </si>
  <si>
    <t xml:space="preserve">Pacific salmon ucrit </t>
  </si>
  <si>
    <t xml:space="preserve">salmon jump </t>
  </si>
  <si>
    <t>starting page 4 - returns become completely irrelevant to our goal. Most returns are by author with name Salmon. page 12, no more relevant papers. Mostly young life stages, atlantic salmon, and not swimming performance</t>
  </si>
  <si>
    <t>Pacific Salmon ucrit</t>
  </si>
  <si>
    <t>Pacific salmon anaerobic swim</t>
  </si>
  <si>
    <t>Dec 28 2019</t>
  </si>
  <si>
    <t>Dec 30 2019</t>
  </si>
  <si>
    <t xml:space="preserve">salmon swim columbia river </t>
  </si>
  <si>
    <t>Mar 19 2020</t>
  </si>
  <si>
    <t xml:space="preserve">About 11,900 results (0.11 sec); Page 12 - mostly juvenile fish research and other species.   </t>
  </si>
  <si>
    <t>Pacific salmon burst swim</t>
  </si>
  <si>
    <t>Adult Atlantic salmon swim</t>
  </si>
  <si>
    <t>Adult trout swimming</t>
  </si>
  <si>
    <t>Not specified</t>
  </si>
  <si>
    <t>Jan 14 2020</t>
  </si>
  <si>
    <t>Swimming masu salmon</t>
  </si>
  <si>
    <t xml:space="preserve">Salmon burst swim </t>
  </si>
  <si>
    <t xml:space="preserve">Pacific salmon swim </t>
  </si>
  <si>
    <t xml:space="preserve">Salmon Ucrit  </t>
  </si>
  <si>
    <t>Salmon anaerobic swim</t>
  </si>
  <si>
    <t xml:space="preserve">Pacific salmon burst swim </t>
  </si>
  <si>
    <t xml:space="preserve">Adult trout swimming </t>
  </si>
  <si>
    <t xml:space="preserve">Pacific salmon anaerobic swim </t>
  </si>
  <si>
    <t>Pacific salmon max swim speed</t>
  </si>
  <si>
    <t>About 1,480 results (0.08 sec).Pages 5-6 (…) all returns are on different fish species, or focus on irrelevant performances and contexts , e.g. behavioral studies only</t>
  </si>
  <si>
    <t xml:space="preserve">About 1,050 results (0.07 sec).  Generally, starting to get a lot of Oregon coho studies and trout, and swimming studies that use tracking. Starting page 9 - mostly yearling, fry, hatchery development, and aquaculture papers, and mostly trout. </t>
  </si>
  <si>
    <t xml:space="preserve">About 1,120 results (0.20 sec); after page 15 returned literature is irrelevant </t>
  </si>
  <si>
    <t>About 538 results (0.04 sec); Page 5 - papers are stillAbout swimming but on other fish species, not Pacific salmon</t>
  </si>
  <si>
    <t xml:space="preserve">About 4,240 results (0.09 sec); Page  9 no more relevant papers. </t>
  </si>
  <si>
    <t>About 10,700 results (0.12 sec)</t>
  </si>
  <si>
    <t>About 14,500 results (0.12 sec)</t>
  </si>
  <si>
    <t xml:space="preserve">About 16,900 results (0.10 sec) </t>
  </si>
  <si>
    <t>About 2,200 results (0.13 sec): went to page 10, no added directly related studies</t>
  </si>
  <si>
    <t xml:space="preserve">Page 18 ofAbout 13,800 results (0.09 sec); Reviewed 18 pages. </t>
  </si>
  <si>
    <t xml:space="preserve">Unsuccessful. </t>
  </si>
  <si>
    <t>Mar 21 2020</t>
  </si>
  <si>
    <t>About 720 results (0.05 sec)</t>
  </si>
  <si>
    <t>About 1,450 results (0.10 sec). Page 8 not very relevant</t>
  </si>
  <si>
    <t>About 536 results (0.08 sec); Lots of repeat and Atlantic salmon</t>
  </si>
  <si>
    <t>About 17,100 results (0.08 sec)</t>
  </si>
  <si>
    <t>About 61,500 results (0.07 sec)</t>
  </si>
  <si>
    <t xml:space="preserve">About 761 results (0.08 sec) (march 18, 2020) </t>
  </si>
  <si>
    <t xml:space="preserve">About 1,130 results (0.04 sec). Reviewed until 14 and finding no more relevant studies. </t>
  </si>
  <si>
    <t xml:space="preserve">About 805 results (0.13 sec), in around page 4, most relevant pubs already marked and noted, and others are irrelevant. </t>
  </si>
  <si>
    <t xml:space="preserve">3 results (0.06 sec), 2 Brett papers, and a paper that cites &amp; discusses the search term in text. </t>
  </si>
  <si>
    <t>3 results (0.04 sec), 2 Webb papers, and Dadswell paper on sturgeon</t>
  </si>
  <si>
    <t>12 results (0.11 sec)</t>
  </si>
  <si>
    <t xml:space="preserve">About 3,310 results (0.08 sec) - a lot more studies on Atlantic salmon. Page 8 - no more relevant papers. </t>
  </si>
  <si>
    <t>About 73 results (0.08 sec). All studies reviewed This is the most successful and relevant search</t>
  </si>
  <si>
    <t xml:space="preserve">About 3,210 results (0.10 sec); Page 10 - no more relevant papers. </t>
  </si>
  <si>
    <t xml:space="preserve">About 4,100 results (0.10 sec); Page 10 - no more relevant papers, and non-adult lifes stage tudies. </t>
  </si>
  <si>
    <t>About 349 results (0.06 sec); Page 6 starting to deviate from Pacific salmon studies, page 7 no more relevant papers</t>
  </si>
  <si>
    <t xml:space="preserve">About 4,350 results (0.10 sec); Page 6 no more relevant returns. </t>
  </si>
  <si>
    <t xml:space="preserve">About 15,400 results (0.14 sec); No adult fish studies page 13-17; stop at 18 (18 including) </t>
  </si>
  <si>
    <t xml:space="preserve">About 5,800 results (0.08 sec); Page 7,8 no more relevant studies, mostly other species. return a lot of offspring burst swim capacity studies to understand maternal effects. </t>
  </si>
  <si>
    <t>About 2,300 results (0.08 sec); review until Page 13</t>
  </si>
  <si>
    <t>About 28,700 results (0.28 sec)</t>
  </si>
  <si>
    <t xml:space="preserve">About 2,600 results (0.09 sec); Went through 5 pages, no relevant studies found (except one that was already reported: Miyoshi et al 2014) </t>
  </si>
  <si>
    <r>
      <t xml:space="preserve"> </t>
    </r>
    <r>
      <rPr>
        <sz val="10"/>
        <color rgb="FF000000"/>
        <rFont val="Arial"/>
        <family val="2"/>
      </rPr>
      <t>salmon swim columbia rive</t>
    </r>
    <r>
      <rPr>
        <sz val="10"/>
        <color theme="1"/>
        <rFont val="Arial"/>
        <family val="2"/>
      </rPr>
      <t xml:space="preserve">r </t>
    </r>
  </si>
  <si>
    <t>Species_latin</t>
  </si>
  <si>
    <t>Oncorhynchus gorbuscha</t>
  </si>
  <si>
    <t xml:space="preserve">7 (211) </t>
  </si>
  <si>
    <t>6, 9, 13, 21, 24, 43, 88</t>
  </si>
  <si>
    <t xml:space="preserve">4 (58) </t>
  </si>
  <si>
    <t>9, 13, 20, 43</t>
  </si>
  <si>
    <t xml:space="preserve">3 (52) </t>
  </si>
  <si>
    <t>9, 13, 43</t>
  </si>
  <si>
    <t>Oncorhynchus keta</t>
  </si>
  <si>
    <t xml:space="preserve">5 (57) </t>
  </si>
  <si>
    <t>39, 41, 42, 44, 88</t>
  </si>
  <si>
    <t xml:space="preserve">5 (36) </t>
  </si>
  <si>
    <t>39, 41, 50, 53, 54</t>
  </si>
  <si>
    <t xml:space="preserve">2 (2) </t>
  </si>
  <si>
    <t>39, 41</t>
  </si>
  <si>
    <t>Oncorhynchus kisutch</t>
  </si>
  <si>
    <t xml:space="preserve">6 (134) </t>
  </si>
  <si>
    <t>10, 18, 28, 45, 89, 12</t>
  </si>
  <si>
    <t xml:space="preserve">6 (100) </t>
  </si>
  <si>
    <t>10, 18, 17, 50, 89, 12</t>
  </si>
  <si>
    <t xml:space="preserve">3 (89) </t>
  </si>
  <si>
    <t>10, 18, 89</t>
  </si>
  <si>
    <t>Oncorhynchus masou</t>
  </si>
  <si>
    <t xml:space="preserve">2 (23) </t>
  </si>
  <si>
    <t>63, 44</t>
  </si>
  <si>
    <t>NA</t>
  </si>
  <si>
    <t>Oncorhynchus mykiss</t>
  </si>
  <si>
    <t xml:space="preserve">10 (60) </t>
  </si>
  <si>
    <t>68, 72, 74, 75, 77, 80, 90, 92, 94, 95</t>
  </si>
  <si>
    <t xml:space="preserve">8 (79) </t>
  </si>
  <si>
    <t>53, 65, 68, 69, 73, 76, 87, 95</t>
  </si>
  <si>
    <t xml:space="preserve">2 (5) </t>
  </si>
  <si>
    <t>68, 95</t>
  </si>
  <si>
    <t>Oncorhynchus nerka</t>
  </si>
  <si>
    <t xml:space="preserve">21 (353) </t>
  </si>
  <si>
    <t>1, 3, 5, 19, 7, 8, 9, 13, 14, 15, 16, 21, 22, 23, 25, 26, 27, 47, 46, 48, 12</t>
  </si>
  <si>
    <t xml:space="preserve">21 (410) </t>
  </si>
  <si>
    <t>1, 2, 3, 5, 7, 9, 13, 20, 25, 27, 29, 30, 31, 38, 50, 48, 54, 40, 58, 79, 12</t>
  </si>
  <si>
    <t xml:space="preserve">9 (147) </t>
  </si>
  <si>
    <t>1, 3, 5, 7, 9, 13, 25, 27, 48</t>
  </si>
  <si>
    <t>Oncorhynchus tshawytscha</t>
  </si>
  <si>
    <t xml:space="preserve">2 (9) </t>
  </si>
  <si>
    <t>4, 35</t>
  </si>
  <si>
    <t xml:space="preserve">6 (81) </t>
  </si>
  <si>
    <t>36, 35, 37, 53, 66, 33</t>
  </si>
  <si>
    <t xml:space="preserve">1 (7) </t>
  </si>
  <si>
    <t>Salmo salar</t>
  </si>
  <si>
    <t xml:space="preserve">14 (139) </t>
  </si>
  <si>
    <t>55, 56, 71, 78, 81, 82, 84, 91, 93, 96, 100, 102, 104, 105</t>
  </si>
  <si>
    <t xml:space="preserve">14 (129) </t>
  </si>
  <si>
    <t>56, 57, 60, 62, 70, 78, 81, 83, 84, 85, 86, 61, 102, 105</t>
  </si>
  <si>
    <t xml:space="preserve">4 (15) </t>
  </si>
  <si>
    <t>56, 78, 81, 84</t>
  </si>
  <si>
    <t>Test_performance2</t>
  </si>
  <si>
    <t>min_swim_speedCM</t>
  </si>
  <si>
    <t>max_swim_speedCM</t>
  </si>
  <si>
    <t>mean_swim_speedCM</t>
  </si>
  <si>
    <t>n_swim_speedCM</t>
  </si>
  <si>
    <t>min_LengthCM</t>
  </si>
  <si>
    <t>max_LengthCM</t>
  </si>
  <si>
    <t>mean_LengthCM</t>
  </si>
  <si>
    <t>min_Sizekg</t>
  </si>
  <si>
    <t>max_Sizekg</t>
  </si>
  <si>
    <t>mean_Sizekg</t>
  </si>
  <si>
    <t>Field</t>
  </si>
  <si>
    <t>Ucrit</t>
  </si>
  <si>
    <t>Swim</t>
  </si>
  <si>
    <t>Umax</t>
  </si>
  <si>
    <t>Jump</t>
  </si>
  <si>
    <t>TTF</t>
  </si>
  <si>
    <t>min_swim_speedBL</t>
  </si>
  <si>
    <t>max_swim_speedBL</t>
  </si>
  <si>
    <t>mean_swim_speedBL</t>
  </si>
  <si>
    <t>n_swim_speedBL</t>
  </si>
  <si>
    <t>N studies (n entries)</t>
  </si>
  <si>
    <t>Reference ID</t>
  </si>
  <si>
    <t>Oncorhynchus spp. * (combined O. nerka and O. kisutch)</t>
  </si>
  <si>
    <t>min_Temp</t>
  </si>
  <si>
    <t>max_Temp</t>
  </si>
  <si>
    <t>mean_Temp</t>
  </si>
  <si>
    <t>salar</t>
  </si>
  <si>
    <t>Salmo</t>
  </si>
  <si>
    <t>tshawytscha</t>
  </si>
  <si>
    <t>Oncorhynchus</t>
  </si>
  <si>
    <t>nerka</t>
  </si>
  <si>
    <t>mykiss</t>
  </si>
  <si>
    <t>masou</t>
  </si>
  <si>
    <t>kisutch</t>
  </si>
  <si>
    <t>keta</t>
  </si>
  <si>
    <t>gorbuscha</t>
  </si>
  <si>
    <t>count_temp</t>
  </si>
  <si>
    <t>count_Lenght</t>
  </si>
  <si>
    <t>Figure 6 data</t>
  </si>
  <si>
    <t>n_studies_ref_dp</t>
  </si>
  <si>
    <t>studies</t>
  </si>
  <si>
    <t>swim_units</t>
  </si>
  <si>
    <t>BL.s</t>
  </si>
  <si>
    <t>cm.s</t>
  </si>
  <si>
    <t>BL.s_cm.s</t>
  </si>
  <si>
    <t>Absolute swim speed (cm/s)</t>
  </si>
  <si>
    <t>Relative swim speed (BL/s)</t>
  </si>
  <si>
    <t>Entries with both, relative and absolute swim speed</t>
  </si>
  <si>
    <t>ENTRIES IN DATASET</t>
  </si>
  <si>
    <t xml:space="preserve">8 (216) </t>
  </si>
  <si>
    <t>6, 9, 13, 20, 21, 24, 43, 88</t>
  </si>
  <si>
    <t>CM_S_ALL</t>
  </si>
  <si>
    <t xml:space="preserve">8 (74) </t>
  </si>
  <si>
    <t>39, 41, 42, 44, 50, 53, 54, 88</t>
  </si>
  <si>
    <t xml:space="preserve">8 (145) </t>
  </si>
  <si>
    <t>10, 18, 17, 28, 45, 50, 89, 12</t>
  </si>
  <si>
    <t xml:space="preserve">1 (5) </t>
  </si>
  <si>
    <t xml:space="preserve">16 (134) </t>
  </si>
  <si>
    <t>53, 65, 68, 69, 72, 73, 74, 75, 76, 77, 80, 87, 90, 92, 94, 95</t>
  </si>
  <si>
    <t xml:space="preserve">31 (607) </t>
  </si>
  <si>
    <t>1, 2, 3, 5, 19, 7, 8, 9, 13, 14, 15, 16, 20, 21, 22, 23, 25, 26, 27, 29, 30, 31, 38, 47, 50, 48, 54, 40, 58, 79, 12</t>
  </si>
  <si>
    <t>Oncorhynchus spp.</t>
  </si>
  <si>
    <t xml:space="preserve">1 (2) </t>
  </si>
  <si>
    <t xml:space="preserve">7 (83) </t>
  </si>
  <si>
    <t>4, 36, 35, 37, 53, 66, 33</t>
  </si>
  <si>
    <t xml:space="preserve">22 (253) </t>
  </si>
  <si>
    <t>55, 56, 57, 60, 62, 70, 71, 78, 81, 82, 83, 84, 85, 86, 61, 91, 93, 96, 100, 102, 104, 105</t>
  </si>
  <si>
    <t>Inf</t>
  </si>
  <si>
    <t xml:space="preserve">Body length, cm  (range) </t>
  </si>
  <si>
    <t xml:space="preserve">Body mass, kg (range) </t>
  </si>
  <si>
    <t xml:space="preserve">Mean temperature during swim (ºC)  (range) </t>
  </si>
  <si>
    <t>Test performance</t>
  </si>
  <si>
    <t>Species</t>
  </si>
  <si>
    <t>Fish_Conditions</t>
  </si>
  <si>
    <t>count_swim</t>
  </si>
  <si>
    <t>diet</t>
  </si>
  <si>
    <t>exercise trained</t>
  </si>
  <si>
    <t>fallback</t>
  </si>
  <si>
    <t>infection</t>
  </si>
  <si>
    <t>mature</t>
  </si>
  <si>
    <t>pass</t>
  </si>
  <si>
    <t xml:space="preserve">toxicant </t>
  </si>
  <si>
    <t>unhealthy</t>
  </si>
  <si>
    <t>count_swimBL</t>
  </si>
  <si>
    <t>density</t>
  </si>
  <si>
    <t>density exercise trained</t>
  </si>
  <si>
    <t>prior anesthetic</t>
  </si>
  <si>
    <t>spawned</t>
  </si>
  <si>
    <t>* na  = 719</t>
  </si>
  <si>
    <t>* na  = 732</t>
  </si>
  <si>
    <t>Diet</t>
  </si>
  <si>
    <t>Exercise trained</t>
  </si>
  <si>
    <t>Fallback</t>
  </si>
  <si>
    <t>Infection</t>
  </si>
  <si>
    <t>Mature</t>
  </si>
  <si>
    <t>Pass</t>
  </si>
  <si>
    <t xml:space="preserve">Toxicant </t>
  </si>
  <si>
    <t>Unhealthy</t>
  </si>
  <si>
    <t>Spawned</t>
  </si>
  <si>
    <t>Prior anesthetic</t>
  </si>
  <si>
    <t>Density</t>
  </si>
  <si>
    <t>Density exercise trained</t>
  </si>
  <si>
    <t>N</t>
  </si>
  <si>
    <t>Fish Length (cm)</t>
  </si>
  <si>
    <t>Condition</t>
  </si>
  <si>
    <t>Swim speed (cm/s)</t>
  </si>
  <si>
    <t>Swim speed (BL/s)</t>
  </si>
  <si>
    <t>Temperature (ºC)</t>
  </si>
  <si>
    <t>Dam</t>
  </si>
  <si>
    <t>Fraser-Dam</t>
  </si>
  <si>
    <t>American-Dam</t>
  </si>
  <si>
    <t>Fall</t>
  </si>
  <si>
    <t>Fall-artificial</t>
  </si>
  <si>
    <t>Fraser</t>
  </si>
  <si>
    <t>Fraser-Segm4</t>
  </si>
  <si>
    <t>Fraser-Segm2</t>
  </si>
  <si>
    <t>Fraser-Segm9</t>
  </si>
  <si>
    <t>Fraser-Segm7</t>
  </si>
  <si>
    <t>Fraser-Segm1</t>
  </si>
  <si>
    <t>Fraser-Segm3</t>
  </si>
  <si>
    <t>Fraser-Segm5</t>
  </si>
  <si>
    <t>Fraser-Segm6</t>
  </si>
  <si>
    <t>Fraser-Segm8</t>
  </si>
  <si>
    <t>Fraser-Segm10</t>
  </si>
  <si>
    <t>Fraser-Easy</t>
  </si>
  <si>
    <t>Fraser-Intermediate</t>
  </si>
  <si>
    <t>Fraser-Difficult</t>
  </si>
  <si>
    <t>Klickitat</t>
  </si>
  <si>
    <t>Klickitat-Falls</t>
  </si>
  <si>
    <t>other</t>
  </si>
  <si>
    <t>hypoxia</t>
  </si>
  <si>
    <t>Ammonia</t>
  </si>
  <si>
    <t>Shibetsu</t>
  </si>
  <si>
    <t>Shibetsu-Construction</t>
  </si>
  <si>
    <t>Toyohira</t>
  </si>
  <si>
    <t>Toyohira-GroundSill</t>
  </si>
  <si>
    <t>Toyohira-Segm1</t>
  </si>
  <si>
    <t>Toyohira-Segm2</t>
  </si>
  <si>
    <t>Toyohira-Segm3</t>
  </si>
  <si>
    <t>Toyohira-Segm4</t>
  </si>
  <si>
    <t>Toyohira-Segm5</t>
  </si>
  <si>
    <t>Toyohira-Segm6</t>
  </si>
  <si>
    <t>Toyohira-Segm7</t>
  </si>
  <si>
    <t>Toyohira-Segm8</t>
  </si>
  <si>
    <t>1 (8) </t>
  </si>
  <si>
    <t>Columbia-Dam </t>
  </si>
  <si>
    <t>2 (16) </t>
  </si>
  <si>
    <t>22, 23</t>
  </si>
  <si>
    <t>2 (9) </t>
  </si>
  <si>
    <t>40, 58</t>
  </si>
  <si>
    <t>1 (4) </t>
  </si>
  <si>
    <t>1 (13) </t>
  </si>
  <si>
    <t>1 (11) </t>
  </si>
  <si>
    <t>3 (22) </t>
  </si>
  <si>
    <t>20, 21, 29</t>
  </si>
  <si>
    <t>1 (15) </t>
  </si>
  <si>
    <t>1 (12) </t>
  </si>
  <si>
    <t>2 (17) </t>
  </si>
  <si>
    <t>21, 29</t>
  </si>
  <si>
    <t>3 (18) </t>
  </si>
  <si>
    <t>2 (37) </t>
  </si>
  <si>
    <t>36, 66</t>
  </si>
  <si>
    <t>1 (1) </t>
  </si>
  <si>
    <t>pH 5.15</t>
  </si>
  <si>
    <t>1 (2) </t>
  </si>
  <si>
    <t>pH 5.24 + Al</t>
  </si>
  <si>
    <t>2 (21) </t>
  </si>
  <si>
    <t>39, 88</t>
  </si>
  <si>
    <t>2 (12) </t>
  </si>
  <si>
    <t>41, 44</t>
  </si>
  <si>
    <t>80 (1246) </t>
  </si>
  <si>
    <t>1, 2, 3, 4, 5, 6, 19, 7, 8, 9, 10, 13, 14, 15, 16, 18, 17, 24, 25, 26, 27, 28, 30, 31, 37, 38, 39, 41, 42, 43, 44, 45, 46, 50, 48, 53, 54, 55, 56, 57, 60, 62, 63, 65, 68, 69, 70, 71, 72, 73, 74, 75, 76, 77, 78, 79, 80, 81, 82, 83, 84, 85, 86, 87, 88, 89, 61, 90, 33, 91, 92, 93, 94, 95, 96, 100, 12, 102, 104, 105</t>
  </si>
  <si>
    <t>24 (426) </t>
  </si>
  <si>
    <t>5, 8, 20, 21, 22, 23, 29, 30, 31, 36, 35, 38, 39, 41, 44, 47, 46, 50, 53, 56, 63, 66, 87, 88</t>
  </si>
  <si>
    <t>Swim-1</t>
  </si>
  <si>
    <t>2 (25) </t>
  </si>
  <si>
    <t>54, 78</t>
  </si>
  <si>
    <t>Swim-2</t>
  </si>
  <si>
    <t>1 (24) </t>
  </si>
  <si>
    <t>Swim-3</t>
  </si>
  <si>
    <t>1 (23) </t>
  </si>
  <si>
    <t>Swim-4</t>
  </si>
  <si>
    <t>1 (7) </t>
  </si>
  <si>
    <t>7 (119) </t>
  </si>
  <si>
    <t>2, 57, 60, 79, 84, 61, 105</t>
  </si>
  <si>
    <t>EMG-Ucrit</t>
  </si>
  <si>
    <t>7 (21) </t>
  </si>
  <si>
    <t>35, 37, 41, 62, 87, 88, 33</t>
  </si>
  <si>
    <t>Ucrit-1</t>
  </si>
  <si>
    <t>57 (590) </t>
  </si>
  <si>
    <t>1, 3, 4, 6, 19, 7, 9, 10, 13, 14, 15, 16, 17, 25, 26, 27, 28, 37, 39, 42, 43, 44, 48, 55, 57, 65, 68, 69, 70, 71, 72, 73, 74, 75, 76, 77, 80, 81, 82, 83, 84, 85, 86, 87, 89, 90, 91, 92, 93, 94, 95, 96, 100, 12, 102, 104, 105</t>
  </si>
  <si>
    <t>Ucrit-2</t>
  </si>
  <si>
    <t>18 (144) </t>
  </si>
  <si>
    <t>19, 7, 10, 13, 14, 15, 16, 25, 48, 68, 69, 76, 81, 82, 90, 92, 93, 12</t>
  </si>
  <si>
    <t>Ucrit-3</t>
  </si>
  <si>
    <t>4 (14) </t>
  </si>
  <si>
    <t>19, 69, 90, 93</t>
  </si>
  <si>
    <t>Ucrit-4</t>
  </si>
  <si>
    <t>2 (4) </t>
  </si>
  <si>
    <t>69, 93</t>
  </si>
  <si>
    <t>4 (158) </t>
  </si>
  <si>
    <t>18, 24, 45, 76</t>
  </si>
  <si>
    <t>Accelerometer</t>
  </si>
  <si>
    <t>4 (39) </t>
  </si>
  <si>
    <t>22, 23, 27, 47</t>
  </si>
  <si>
    <t>AcousticTag</t>
  </si>
  <si>
    <t>Cannulation</t>
  </si>
  <si>
    <t>11 (57) </t>
  </si>
  <si>
    <t>19, 7, 15, 16, 17, 68, 72, 74, 76, 79, 80</t>
  </si>
  <si>
    <t>Cannulation and FlowProbe</t>
  </si>
  <si>
    <t>4 (22) </t>
  </si>
  <si>
    <t>25, 26, 48, 95</t>
  </si>
  <si>
    <t>cent-HRT-ACT tag</t>
  </si>
  <si>
    <t>DSTHRBiologger</t>
  </si>
  <si>
    <t>EMGtag</t>
  </si>
  <si>
    <t>23 (386) </t>
  </si>
  <si>
    <t>5, 8, 20, 21, 29, 36, 35, 37, 38, 39, 41, 42, 43, 44, 57, 62, 65, 66, 69, 70, 87, 88, 33</t>
  </si>
  <si>
    <t>FlowProbe</t>
  </si>
  <si>
    <t>3 (69) </t>
  </si>
  <si>
    <t>24, 83, 96</t>
  </si>
  <si>
    <t>Ligation</t>
  </si>
  <si>
    <t>2 (3) </t>
  </si>
  <si>
    <t>4, 73</t>
  </si>
  <si>
    <t>MagneticRing</t>
  </si>
  <si>
    <t>Optode implant</t>
  </si>
  <si>
    <t>RadioTag</t>
  </si>
  <si>
    <t>56, 60</t>
  </si>
  <si>
    <t>2 (18) </t>
  </si>
  <si>
    <t>81, 82</t>
  </si>
  <si>
    <t>73, 75</t>
  </si>
  <si>
    <t>4 (18) </t>
  </si>
  <si>
    <t>8, 36, 38, 41</t>
  </si>
  <si>
    <t>5 (23) </t>
  </si>
  <si>
    <t>13, 15, 55, 93, 96</t>
  </si>
  <si>
    <t>9 (137) </t>
  </si>
  <si>
    <t>6, 13, 22, 23, 56, 71, 83, 89, 61</t>
  </si>
  <si>
    <t>4 (17) </t>
  </si>
  <si>
    <t>2 (10) </t>
  </si>
  <si>
    <t>42, 77</t>
  </si>
  <si>
    <t>3 (9) </t>
  </si>
  <si>
    <t>19, 7, 72</t>
  </si>
  <si>
    <t>3 (59) </t>
  </si>
  <si>
    <t>7, 14, 18</t>
  </si>
  <si>
    <t>76 (1258) </t>
  </si>
  <si>
    <t>1, 2, 3, 4, 5, 19, 7, 9, 10, 13, 15, 16, 18, 17, 20, 21, 24, 25, 26, 27, 28, 29, 30, 31, 35, 37, 39, 41, 42, 43, 44, 45, 47, 46, 50, 48, 53, 54, 55, 57, 40, 58, 60, 62, 63, 65, 66, 68, 69, 70, 72, 73, 74, 75, 76, 77, 78, 79, 80, 84, 85, 86, 87, 88, 90, 33, 91, 92, 93, 95, 96, 100, 12, 102, 104, 105</t>
  </si>
  <si>
    <t>56 (839) </t>
  </si>
  <si>
    <t>1, 2, 3, 4, 6, 9, 10, 13, 14, 18, 24, 25, 27, 28, 30, 31, 37, 39, 41, 42, 44, 45, 50, 53, 54, 55, 57, 40, 58, 60, 65, 69, 70, 71, 73, 75, 76, 77, 78, 81, 82, 84, 85, 86, 87, 89, 61, 90, 12, 102,91, 93, 94, 102, 104, 105</t>
  </si>
  <si>
    <t xml:space="preserve">Surgically implanted acceleration transmitter used for field tracking. </t>
  </si>
  <si>
    <t xml:space="preserve">Surgically implanted sound wave emitting tag used for field tracking. </t>
  </si>
  <si>
    <t xml:space="preserve">A surgical procedure where cannula is placed inside the aorta to provide access to blood. Both dorsal and ventral aorta cannulation was reported. </t>
  </si>
  <si>
    <t>A surgical instrumentation of blood flow probes around the dorsal aorta.</t>
  </si>
  <si>
    <t xml:space="preserve">Both procedures, cannulation and insertion of blood flow probe, were performed. </t>
  </si>
  <si>
    <t xml:space="preserve">Electromyogram tag. Surgically implanted tag with electrodes directly inserted in red and/or white muscle to measure muscular activity. </t>
  </si>
  <si>
    <t xml:space="preserve">A surgical procedure of closing off coronary artery. </t>
  </si>
  <si>
    <t>An instrumentation with a magnetic ring for field tracking, tag is attached to the body of fish.</t>
  </si>
  <si>
    <t>An instrumentation with radio transmitter, tag is attached to the body of fish.</t>
  </si>
  <si>
    <t>Implantation of a sensor into the sinus venosus of the heart</t>
  </si>
  <si>
    <t xml:space="preserve">Fish fed different types of diets </t>
  </si>
  <si>
    <t>Fish reared at varying densities and at high flow</t>
  </si>
  <si>
    <t>Fish undergone exercise training</t>
  </si>
  <si>
    <t>Fish reported as non-successful migrants in the field studies</t>
  </si>
  <si>
    <t>Fish reported as successful migrants in the field studies</t>
  </si>
  <si>
    <t xml:space="preserve">Fish that had undergone anesthesia near before swimming </t>
  </si>
  <si>
    <t xml:space="preserve">Fish that had spawned </t>
  </si>
  <si>
    <t>Fish exposed to a toxin prior swimming. DHA = dehydroabietic acid; PCP = pentachlorophenol; sublethal levels of Ammonia</t>
  </si>
  <si>
    <t>Fish in unhealthy conditions</t>
  </si>
  <si>
    <t>A set of conditions in Fraser River, BC, Canada within a section with dam.</t>
  </si>
  <si>
    <t>A set of conditions in Columbia River, WA, USA within a section with dam.</t>
  </si>
  <si>
    <t>A set of conditions in American River, CA, USA within a section with dam.</t>
  </si>
  <si>
    <t>Artificial fall conditions that were used to measure swim performance of salmon during simulated passage</t>
  </si>
  <si>
    <t>Natural fall conditions in Klickitat River, WA, USA</t>
  </si>
  <si>
    <t>Environmental hypoxia (13.3–18.8 kPa)</t>
  </si>
  <si>
    <t>Lower pH in the water</t>
  </si>
  <si>
    <t xml:space="preserve">Lower pH and Al presence in the water </t>
  </si>
  <si>
    <t xml:space="preserve">Elevated water ammonia levels </t>
  </si>
  <si>
    <t>Section in Shibetsu River, Japan that was modified by constructions (either reconstructed or canalized)</t>
  </si>
  <si>
    <t>Author defined segment in Toyohira River, Japan. Swim speeds were recorded for each section</t>
  </si>
  <si>
    <t xml:space="preserve">Swim speeds reported during migration in the field. In one study [53] swim tests were performed in the filed intersecting spawning migration. </t>
  </si>
  <si>
    <t xml:space="preserve">Jump velocity of fish, this incudes horizontal, vertical, total and take-off velocity </t>
  </si>
  <si>
    <t xml:space="preserve">Studies that used a unique type of experimental setup and design, i.e. these were not following one of the standard protocols in fish swimming. The number represents the repeat tests order.  </t>
  </si>
  <si>
    <t xml:space="preserve">Time to fatigue. Fish are swum at defined velocity until they reach fatigue (unable to continue swimming)  </t>
  </si>
  <si>
    <t xml:space="preserve">Constant acceleration test; established swim performance test in fish swimming. Umax is measured in a swim tunnel or flume, where velocity is increased continuously at a defined rate until fish reaches fatigue. The number represents the repeat tests order. This is sometimes reported as Ucat for constant acceleration test. </t>
  </si>
  <si>
    <t xml:space="preserve">Critical swim speed (Brett, 1964); established swim performance test in fish swimming. Ucrit is measured in a swim tunnel or flume, where velocity is increased in increments (step-test) until fish reaches fatigue. The number represents the repeat tests order. EMG-Ucrit denote Ucrit test performed on fish instrumented with EMG tags. The results of these test are used to calibrate EMG tags and predict swim speed in field tracking studies. </t>
  </si>
  <si>
    <t>Author defined segment in Fraser River, BC, Canada. Swim speeds were recorded for each section. Segment # 1 includes The Hell’s Gate</t>
  </si>
  <si>
    <t>Subcategory of the condition</t>
  </si>
  <si>
    <t>Ref. ID</t>
  </si>
  <si>
    <t>A set of conditions in Toyohira River, Japan. Section with a groundsill.</t>
  </si>
  <si>
    <t>Description</t>
  </si>
  <si>
    <t>Fish reared at varying densities ( high, and low)</t>
  </si>
  <si>
    <t>Fish prone to infection or fish that were infected at different severity levels  (prone to fungal infection, weak Parvicapsula minibirnis infection, strong Parvicapsula minibirnis infection, Sea lice infected 0.02 sealice/g, Sea lice infected 0.13 sealice/g, Aeromonas salmonicida, infection, Sea lice infected 0.13 sealice/g)</t>
  </si>
  <si>
    <t>Mature fish. * different terms were used to describe maturity of fish. The subcategory list here represents more common ways, but not all. (gravid, spawning, nearing spawning condition, ripe within days of spawning, At terminal spawning ground, mature, mature; pre stripping near/at spawning)</t>
  </si>
  <si>
    <t xml:space="preserve">MEAN SPEEDS </t>
  </si>
  <si>
    <t>MEAN LENGTHS</t>
  </si>
  <si>
    <t>MEAN KG</t>
  </si>
  <si>
    <t>MEAN TEMP</t>
  </si>
  <si>
    <t>Mean swim speed (n) (range), cm/s</t>
  </si>
  <si>
    <t>Mean swim speed (n) (range) , BL/s</t>
  </si>
  <si>
    <t>Temperature</t>
  </si>
  <si>
    <t>Estimate</t>
  </si>
  <si>
    <t>Std.</t>
  </si>
  <si>
    <t>(Intercept)</t>
  </si>
  <si>
    <t>term</t>
  </si>
  <si>
    <t>estimate</t>
  </si>
  <si>
    <t>std.error</t>
  </si>
  <si>
    <t>statistic</t>
  </si>
  <si>
    <t>p.value</t>
  </si>
  <si>
    <t>Temp</t>
  </si>
  <si>
    <t>Temp2</t>
  </si>
  <si>
    <t>p &lt; 0.001</t>
  </si>
  <si>
    <t>115.653 (21.41)</t>
  </si>
  <si>
    <t>1.167 (2.61)</t>
  </si>
  <si>
    <t>-0.005 (0.07)</t>
  </si>
  <si>
    <t>439.76 (389.38)</t>
  </si>
  <si>
    <t>-48.096 (66.68)</t>
  </si>
  <si>
    <t>1.652 (2.82)</t>
  </si>
  <si>
    <t>-22.554 (21.52)</t>
  </si>
  <si>
    <t>21.474 (3.79)</t>
  </si>
  <si>
    <t>-0.673 (0.15)</t>
  </si>
  <si>
    <t>-24.791 (22.07)</t>
  </si>
  <si>
    <t>19.747 (4.11)</t>
  </si>
  <si>
    <t>-0.774 (0.17)</t>
  </si>
  <si>
    <t>26.321 (28.74)</t>
  </si>
  <si>
    <t>11.299 (3.65)</t>
  </si>
  <si>
    <t>-0.337 (0.11)</t>
  </si>
  <si>
    <t>253.285 (94.78)</t>
  </si>
  <si>
    <t>-11.821 (14.98)</t>
  </si>
  <si>
    <t>0.441 (0.57)</t>
  </si>
  <si>
    <t>54.996 (47.69)</t>
  </si>
  <si>
    <t>9.832 (7.16)</t>
  </si>
  <si>
    <t>-0.339 (0.27)</t>
  </si>
  <si>
    <t>&lt; 0.001</t>
  </si>
  <si>
    <t>P</t>
  </si>
  <si>
    <t>beta</t>
  </si>
  <si>
    <t>Temp term</t>
  </si>
  <si>
    <t>Temp^2 term</t>
  </si>
  <si>
    <t>Equation</t>
  </si>
  <si>
    <t>LENGTH_cm</t>
  </si>
  <si>
    <t>Field ALL</t>
  </si>
  <si>
    <t>Field High</t>
  </si>
  <si>
    <t>Field Low</t>
  </si>
  <si>
    <t>Chi2</t>
  </si>
  <si>
    <t>df</t>
  </si>
  <si>
    <t>N data</t>
  </si>
  <si>
    <t>N species</t>
  </si>
  <si>
    <t>Data Subgroup</t>
  </si>
  <si>
    <t>Ucrit and Umax</t>
  </si>
  <si>
    <t>Field (all data togeher)</t>
  </si>
  <si>
    <t>Field (speeds &gt; 250 cm/s)</t>
  </si>
  <si>
    <t>Field (speeds &lt; 250 cm/s)</t>
  </si>
  <si>
    <t>N (data)</t>
  </si>
  <si>
    <t>(N sp)</t>
  </si>
  <si>
    <t>Intercept (ß, SE)</t>
  </si>
  <si>
    <t>Slope (ß, SE)</t>
  </si>
  <si>
    <t>Chi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</si>
</sst>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00"/>
  </numFmts>
  <fonts count="20">
    <font>
      <sz val="12"/>
      <color theme="1"/>
      <name val="Calibri"/>
      <family val="2"/>
      <scheme val="minor"/>
    </font>
    <font>
      <sz val="10"/>
      <color rgb="FF000000"/>
      <name val="Arial"/>
      <family val="2"/>
    </font>
    <font>
      <sz val="10"/>
      <color theme="1"/>
      <name val="Arial"/>
      <family val="2"/>
    </font>
    <font>
      <i/>
      <sz val="12"/>
      <color theme="1"/>
      <name val="Calibri"/>
      <family val="2"/>
      <scheme val="minor"/>
    </font>
    <font>
      <sz val="12"/>
      <color theme="1"/>
      <name val="Arial"/>
      <family val="2"/>
    </font>
    <font>
      <b/>
      <sz val="12"/>
      <color theme="1"/>
      <name val="Arial"/>
      <family val="2"/>
    </font>
    <font>
      <i/>
      <sz val="12"/>
      <color theme="1"/>
      <name val="Arial"/>
      <family val="2"/>
    </font>
    <font>
      <b/>
      <sz val="12"/>
      <color rgb="FF3F3F3F"/>
      <name val="Calibri"/>
      <family val="2"/>
      <scheme val="minor"/>
    </font>
    <font>
      <sz val="11"/>
      <color rgb="FFFFFFFF"/>
      <name val="Lucida Grande"/>
      <family val="2"/>
    </font>
    <font>
      <sz val="12"/>
      <color rgb="FFFF0000"/>
      <name val="Calibri"/>
      <family val="2"/>
      <scheme val="minor"/>
    </font>
    <font>
      <b/>
      <i/>
      <sz val="12"/>
      <color theme="1"/>
      <name val="Arial"/>
      <family val="2"/>
    </font>
    <font>
      <b/>
      <sz val="11"/>
      <color rgb="FF000000"/>
      <name val="Helvetica"/>
      <family val="2"/>
    </font>
    <font>
      <sz val="12"/>
      <color rgb="FF000000"/>
      <name val="Calibri"/>
      <family val="2"/>
      <scheme val="minor"/>
    </font>
    <font>
      <sz val="12"/>
      <color theme="1"/>
      <name val="Helvetica"/>
      <family val="2"/>
    </font>
    <font>
      <sz val="10.5"/>
      <color theme="1"/>
      <name val="Helvetica"/>
      <family val="2"/>
    </font>
    <font>
      <b/>
      <sz val="10.5"/>
      <color theme="1"/>
      <name val="Helvetica"/>
      <family val="2"/>
    </font>
    <font>
      <sz val="10.5"/>
      <color rgb="FF000000"/>
      <name val="Helvetica"/>
      <family val="2"/>
    </font>
    <font>
      <b/>
      <i/>
      <sz val="10.5"/>
      <color rgb="FF000000"/>
      <name val="Helvetica"/>
      <family val="2"/>
    </font>
    <font>
      <i/>
      <sz val="10.5"/>
      <color theme="1"/>
      <name val="Helvetica"/>
      <family val="2"/>
    </font>
    <font>
      <b/>
      <i/>
      <sz val="11"/>
      <color rgb="FF000000"/>
      <name val="Helvetica"/>
      <family val="2"/>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rgb="FFF2F2F2"/>
      </patternFill>
    </fill>
    <fill>
      <patternFill patternType="solid">
        <fgColor theme="2" tint="-9.9978637043366805E-2"/>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7" fillId="6" borderId="4" applyNumberFormat="0" applyAlignment="0" applyProtection="0"/>
  </cellStyleXfs>
  <cellXfs count="104">
    <xf numFmtId="0" fontId="0" fillId="0" borderId="0" xfId="0"/>
    <xf numFmtId="0" fontId="0" fillId="0" borderId="0" xfId="0" applyAlignment="1">
      <alignment vertical="top" wrapText="1"/>
    </xf>
    <xf numFmtId="0" fontId="2" fillId="0" borderId="1" xfId="0" applyFont="1" applyBorder="1" applyAlignment="1">
      <alignment vertical="top" wrapText="1"/>
    </xf>
    <xf numFmtId="0" fontId="2" fillId="0" borderId="1" xfId="0" applyFont="1" applyFill="1" applyBorder="1" applyAlignment="1">
      <alignment vertical="top" wrapText="1"/>
    </xf>
    <xf numFmtId="0" fontId="4" fillId="0" borderId="0" xfId="0" applyFont="1" applyAlignment="1">
      <alignment wrapText="1"/>
    </xf>
    <xf numFmtId="0" fontId="4" fillId="0" borderId="0" xfId="0" applyFont="1"/>
    <xf numFmtId="0" fontId="4" fillId="0" borderId="2" xfId="0" applyFont="1" applyBorder="1"/>
    <xf numFmtId="0" fontId="4" fillId="0" borderId="0" xfId="0" applyFont="1" applyBorder="1"/>
    <xf numFmtId="0" fontId="4" fillId="0" borderId="0" xfId="0" applyFont="1" applyAlignment="1">
      <alignment horizontal="center" vertical="center" wrapText="1"/>
    </xf>
    <xf numFmtId="0" fontId="4" fillId="2" borderId="0" xfId="0" applyFont="1" applyFill="1" applyAlignment="1">
      <alignment horizontal="center" vertical="center" wrapText="1"/>
    </xf>
    <xf numFmtId="0" fontId="4" fillId="3" borderId="0" xfId="0" applyFont="1" applyFill="1" applyAlignment="1">
      <alignment horizontal="center" vertical="center" wrapText="1"/>
    </xf>
    <xf numFmtId="0" fontId="0" fillId="4" borderId="0" xfId="0" applyFill="1"/>
    <xf numFmtId="0" fontId="4" fillId="5" borderId="0" xfId="0" applyFont="1" applyFill="1" applyAlignment="1">
      <alignment horizontal="center" vertical="center" wrapText="1"/>
    </xf>
    <xf numFmtId="0" fontId="4" fillId="5" borderId="0" xfId="0" applyFont="1" applyFill="1"/>
    <xf numFmtId="0" fontId="0" fillId="0" borderId="0" xfId="0" applyAlignment="1">
      <alignment horizontal="left" vertical="top"/>
    </xf>
    <xf numFmtId="0" fontId="3" fillId="0" borderId="0" xfId="0" applyFont="1" applyAlignment="1">
      <alignment horizontal="left" vertical="top"/>
    </xf>
    <xf numFmtId="0" fontId="0" fillId="0" borderId="3" xfId="0" applyBorder="1"/>
    <xf numFmtId="0" fontId="4" fillId="0" borderId="1" xfId="0" applyFont="1" applyBorder="1"/>
    <xf numFmtId="0" fontId="7" fillId="6" borderId="4" xfId="1"/>
    <xf numFmtId="0" fontId="8" fillId="0" borderId="0" xfId="0" applyFont="1"/>
    <xf numFmtId="0" fontId="5" fillId="0" borderId="0" xfId="0" applyFont="1"/>
    <xf numFmtId="0" fontId="4" fillId="0" borderId="0" xfId="0" applyFont="1" applyAlignment="1">
      <alignment horizontal="center" vertic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2" xfId="0" applyBorder="1"/>
    <xf numFmtId="0" fontId="0" fillId="0" borderId="11" xfId="0" applyBorder="1"/>
    <xf numFmtId="0" fontId="4" fillId="0" borderId="9" xfId="0" applyFont="1" applyBorder="1"/>
    <xf numFmtId="0" fontId="6" fillId="0" borderId="1" xfId="0" applyFont="1" applyBorder="1" applyAlignment="1">
      <alignment vertical="top"/>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10"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9" fillId="0" borderId="0" xfId="0" applyFont="1"/>
    <xf numFmtId="0" fontId="12" fillId="0" borderId="0" xfId="0" applyFont="1"/>
    <xf numFmtId="0" fontId="13" fillId="0" borderId="0" xfId="0" applyFont="1"/>
    <xf numFmtId="0" fontId="14" fillId="0" borderId="0" xfId="0" applyFont="1"/>
    <xf numFmtId="0" fontId="14" fillId="0" borderId="1" xfId="0" applyFont="1" applyBorder="1"/>
    <xf numFmtId="0" fontId="15" fillId="0" borderId="1" xfId="0" applyFont="1" applyBorder="1"/>
    <xf numFmtId="0" fontId="0" fillId="0" borderId="0" xfId="0" applyAlignment="1">
      <alignment wrapText="1"/>
    </xf>
    <xf numFmtId="0" fontId="14" fillId="0" borderId="1" xfId="0" applyFont="1" applyBorder="1" applyAlignment="1">
      <alignment horizontal="left" wrapText="1"/>
    </xf>
    <xf numFmtId="0" fontId="15" fillId="0" borderId="1" xfId="0" applyFont="1" applyBorder="1" applyAlignment="1">
      <alignment vertical="top" wrapText="1"/>
    </xf>
    <xf numFmtId="0" fontId="17" fillId="0" borderId="1" xfId="0" applyFont="1" applyBorder="1" applyAlignment="1">
      <alignment vertical="top" wrapText="1"/>
    </xf>
    <xf numFmtId="0" fontId="14" fillId="0" borderId="1" xfId="0" applyFont="1" applyBorder="1" applyAlignment="1">
      <alignment vertical="top"/>
    </xf>
    <xf numFmtId="0" fontId="18" fillId="0" borderId="1" xfId="0" applyFont="1" applyBorder="1" applyAlignment="1">
      <alignment vertical="top"/>
    </xf>
    <xf numFmtId="0" fontId="15" fillId="0" borderId="1" xfId="0" applyFont="1" applyBorder="1" applyAlignment="1">
      <alignment vertical="top"/>
    </xf>
    <xf numFmtId="0" fontId="17" fillId="0" borderId="1" xfId="0" applyFont="1" applyBorder="1" applyAlignment="1">
      <alignment vertical="top"/>
    </xf>
    <xf numFmtId="0" fontId="14" fillId="0" borderId="0" xfId="0" applyFont="1" applyAlignment="1">
      <alignment vertical="top"/>
    </xf>
    <xf numFmtId="0" fontId="16" fillId="0" borderId="1" xfId="0" applyFont="1" applyBorder="1" applyAlignment="1">
      <alignment vertical="top" wrapText="1"/>
    </xf>
    <xf numFmtId="0" fontId="14" fillId="0" borderId="1" xfId="0" applyFont="1" applyBorder="1" applyAlignment="1">
      <alignment vertical="top" wrapText="1"/>
    </xf>
    <xf numFmtId="0" fontId="14" fillId="0" borderId="0" xfId="0" applyFont="1" applyAlignment="1">
      <alignment vertical="top" wrapText="1"/>
    </xf>
    <xf numFmtId="0" fontId="14" fillId="0" borderId="14" xfId="0" applyFont="1" applyBorder="1" applyAlignment="1">
      <alignment vertical="top" wrapText="1"/>
    </xf>
    <xf numFmtId="0" fontId="14" fillId="0" borderId="0" xfId="0" applyFont="1" applyBorder="1" applyAlignment="1">
      <alignment vertical="top" wrapText="1"/>
    </xf>
    <xf numFmtId="0" fontId="18" fillId="0" borderId="0" xfId="0" applyFont="1" applyAlignment="1">
      <alignment vertical="top"/>
    </xf>
    <xf numFmtId="0" fontId="4" fillId="7" borderId="0" xfId="0" applyFont="1" applyFill="1"/>
    <xf numFmtId="0" fontId="4" fillId="7" borderId="0" xfId="0" applyFont="1" applyFill="1" applyAlignment="1">
      <alignment horizontal="center" vertical="center" wrapText="1"/>
    </xf>
    <xf numFmtId="0" fontId="0" fillId="7" borderId="0" xfId="0" applyFill="1"/>
    <xf numFmtId="0" fontId="4" fillId="7" borderId="0" xfId="0" applyFont="1" applyFill="1" applyAlignment="1">
      <alignment wrapText="1"/>
    </xf>
    <xf numFmtId="0" fontId="4" fillId="7" borderId="0" xfId="0" applyFont="1" applyFill="1" applyBorder="1"/>
    <xf numFmtId="0" fontId="4" fillId="7" borderId="2" xfId="0" applyFont="1" applyFill="1" applyBorder="1"/>
    <xf numFmtId="0" fontId="4" fillId="0" borderId="1" xfId="0" applyFont="1" applyBorder="1" applyAlignment="1"/>
    <xf numFmtId="0" fontId="4" fillId="0" borderId="8" xfId="0" applyFont="1" applyBorder="1"/>
    <xf numFmtId="0" fontId="5" fillId="0" borderId="8" xfId="0" applyFont="1" applyBorder="1" applyAlignment="1">
      <alignment horizontal="center" vertical="center" wrapText="1"/>
    </xf>
    <xf numFmtId="0" fontId="5" fillId="0" borderId="0" xfId="0" applyFont="1" applyBorder="1" applyAlignment="1">
      <alignment horizontal="center" vertical="center" wrapText="1"/>
    </xf>
    <xf numFmtId="0" fontId="5"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Border="1" applyAlignment="1">
      <alignment horizontal="center" vertical="center" wrapText="1"/>
    </xf>
    <xf numFmtId="0" fontId="4" fillId="0" borderId="9" xfId="0" applyFont="1" applyBorder="1" applyAlignment="1">
      <alignment horizontal="center" vertical="center" wrapText="1"/>
    </xf>
    <xf numFmtId="0" fontId="4" fillId="0" borderId="0" xfId="0" applyFont="1" applyBorder="1" applyAlignment="1"/>
    <xf numFmtId="0" fontId="11" fillId="0" borderId="16" xfId="0" applyFont="1" applyBorder="1" applyAlignment="1">
      <alignment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19" fillId="0" borderId="1" xfId="0" applyFont="1" applyBorder="1" applyAlignment="1">
      <alignment vertical="center"/>
    </xf>
    <xf numFmtId="0" fontId="19" fillId="0" borderId="1" xfId="0" applyFont="1" applyBorder="1" applyAlignment="1">
      <alignment horizontal="center" vertical="center" wrapText="1"/>
    </xf>
    <xf numFmtId="0" fontId="6" fillId="0" borderId="1" xfId="0" applyFont="1" applyBorder="1" applyAlignment="1"/>
    <xf numFmtId="0" fontId="2" fillId="0" borderId="1" xfId="0" applyFont="1" applyBorder="1" applyAlignment="1">
      <alignment vertical="top" wrapText="1"/>
    </xf>
    <xf numFmtId="0" fontId="6" fillId="0" borderId="14" xfId="0" applyFont="1" applyBorder="1" applyAlignment="1">
      <alignment horizontal="center"/>
    </xf>
    <xf numFmtId="0" fontId="6" fillId="0" borderId="13" xfId="0" applyFont="1" applyBorder="1" applyAlignment="1">
      <alignment horizontal="center"/>
    </xf>
    <xf numFmtId="0" fontId="6" fillId="0" borderId="15" xfId="0" applyFont="1" applyBorder="1" applyAlignment="1">
      <alignment horizontal="center"/>
    </xf>
    <xf numFmtId="0" fontId="4" fillId="0" borderId="0" xfId="0" applyFont="1" applyAlignment="1">
      <alignment horizontal="center"/>
    </xf>
    <xf numFmtId="0" fontId="5" fillId="0" borderId="12" xfId="0" applyFont="1" applyBorder="1" applyAlignment="1">
      <alignment horizontal="center"/>
    </xf>
    <xf numFmtId="0" fontId="5" fillId="0" borderId="12" xfId="0" applyFont="1" applyBorder="1" applyAlignment="1">
      <alignment horizontal="center" wrapText="1"/>
    </xf>
    <xf numFmtId="0" fontId="14" fillId="0" borderId="14" xfId="0" applyFont="1" applyBorder="1" applyAlignment="1">
      <alignment vertical="top" wrapText="1"/>
    </xf>
    <xf numFmtId="0" fontId="14" fillId="0" borderId="15" xfId="0" applyFont="1" applyBorder="1" applyAlignment="1">
      <alignment vertical="top" wrapText="1"/>
    </xf>
    <xf numFmtId="0" fontId="14" fillId="0" borderId="13" xfId="0" applyFont="1" applyBorder="1" applyAlignment="1">
      <alignment vertical="top" wrapText="1"/>
    </xf>
    <xf numFmtId="0" fontId="16" fillId="0" borderId="14" xfId="0" applyFont="1" applyBorder="1" applyAlignment="1">
      <alignment vertical="top" wrapText="1"/>
    </xf>
    <xf numFmtId="0" fontId="16" fillId="0" borderId="15" xfId="0" applyFont="1" applyBorder="1" applyAlignment="1">
      <alignment vertical="top" wrapText="1"/>
    </xf>
    <xf numFmtId="0" fontId="16" fillId="0" borderId="13" xfId="0" applyFont="1" applyBorder="1" applyAlignment="1">
      <alignment vertical="top" wrapText="1"/>
    </xf>
    <xf numFmtId="0" fontId="14" fillId="0" borderId="1" xfId="0" applyFont="1" applyBorder="1" applyAlignment="1">
      <alignment vertical="top" wrapText="1"/>
    </xf>
    <xf numFmtId="0" fontId="14" fillId="0" borderId="1" xfId="0" applyFont="1" applyBorder="1" applyAlignment="1">
      <alignment vertical="top"/>
    </xf>
    <xf numFmtId="0" fontId="6" fillId="8" borderId="0" xfId="0" applyFont="1" applyFill="1" applyBorder="1" applyAlignment="1">
      <alignment vertical="top"/>
    </xf>
    <xf numFmtId="0" fontId="0" fillId="8" borderId="0" xfId="0" applyFill="1"/>
    <xf numFmtId="0" fontId="0" fillId="0" borderId="0" xfId="0" applyNumberFormat="1"/>
    <xf numFmtId="173" fontId="0" fillId="0" borderId="0" xfId="0" applyNumberFormat="1"/>
    <xf numFmtId="0" fontId="0" fillId="0" borderId="1" xfId="0" applyBorder="1"/>
    <xf numFmtId="0" fontId="0" fillId="0" borderId="1" xfId="0" applyNumberFormat="1" applyBorder="1"/>
    <xf numFmtId="173" fontId="0" fillId="0" borderId="1" xfId="0" applyNumberFormat="1" applyBorder="1"/>
    <xf numFmtId="0" fontId="0" fillId="0" borderId="1" xfId="0" applyBorder="1" applyAlignment="1">
      <alignment horizontal="center"/>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35990-E832-4947-A034-FDC13657517F}">
  <dimension ref="A1:D41"/>
  <sheetViews>
    <sheetView workbookViewId="0">
      <selection activeCell="C42" sqref="C42"/>
    </sheetView>
  </sheetViews>
  <sheetFormatPr baseColWidth="10" defaultRowHeight="16"/>
  <cols>
    <col min="1" max="1" width="28.83203125" style="1" customWidth="1"/>
    <col min="2" max="2" width="12" style="1" customWidth="1"/>
    <col min="3" max="3" width="10.33203125" style="1" bestFit="1" customWidth="1"/>
    <col min="4" max="4" width="56.33203125" style="1" customWidth="1"/>
    <col min="5" max="16384" width="10.83203125" style="1"/>
  </cols>
  <sheetData>
    <row r="1" spans="1:4" ht="28">
      <c r="A1" s="2" t="s">
        <v>1</v>
      </c>
      <c r="B1" s="2" t="s">
        <v>0</v>
      </c>
      <c r="C1" s="2" t="s">
        <v>2</v>
      </c>
      <c r="D1" s="2" t="s">
        <v>23</v>
      </c>
    </row>
    <row r="2" spans="1:4" ht="28">
      <c r="A2" s="2" t="s">
        <v>3</v>
      </c>
      <c r="B2" s="81" t="s">
        <v>25</v>
      </c>
      <c r="C2" s="81" t="s">
        <v>7</v>
      </c>
      <c r="D2" s="2" t="s">
        <v>26</v>
      </c>
    </row>
    <row r="3" spans="1:4">
      <c r="A3" s="2" t="s">
        <v>4</v>
      </c>
      <c r="B3" s="81"/>
      <c r="C3" s="81"/>
      <c r="D3" s="2" t="s">
        <v>27</v>
      </c>
    </row>
    <row r="4" spans="1:4">
      <c r="A4" s="2" t="s">
        <v>5</v>
      </c>
      <c r="B4" s="81"/>
      <c r="C4" s="81"/>
      <c r="D4" s="2" t="s">
        <v>28</v>
      </c>
    </row>
    <row r="5" spans="1:4" ht="28">
      <c r="A5" s="2" t="s">
        <v>6</v>
      </c>
      <c r="B5" s="2" t="s">
        <v>24</v>
      </c>
      <c r="C5" s="81"/>
      <c r="D5" s="2" t="s">
        <v>76</v>
      </c>
    </row>
    <row r="6" spans="1:4" ht="28">
      <c r="A6" s="2" t="s">
        <v>8</v>
      </c>
      <c r="B6" s="81" t="s">
        <v>25</v>
      </c>
      <c r="C6" s="81" t="s">
        <v>12</v>
      </c>
      <c r="D6" s="2" t="s">
        <v>77</v>
      </c>
    </row>
    <row r="7" spans="1:4" ht="28">
      <c r="A7" s="2" t="s">
        <v>9</v>
      </c>
      <c r="B7" s="81"/>
      <c r="C7" s="81"/>
      <c r="D7" s="2" t="s">
        <v>78</v>
      </c>
    </row>
    <row r="8" spans="1:4">
      <c r="A8" s="2" t="s">
        <v>10</v>
      </c>
      <c r="B8" s="81"/>
      <c r="C8" s="81"/>
      <c r="D8" s="2" t="s">
        <v>30</v>
      </c>
    </row>
    <row r="9" spans="1:4" ht="28">
      <c r="A9" s="2" t="s">
        <v>11</v>
      </c>
      <c r="B9" s="81"/>
      <c r="C9" s="81"/>
      <c r="D9" s="2" t="s">
        <v>79</v>
      </c>
    </row>
    <row r="10" spans="1:4">
      <c r="A10" s="2" t="s">
        <v>31</v>
      </c>
      <c r="B10" s="2" t="s">
        <v>29</v>
      </c>
      <c r="C10" s="81"/>
      <c r="D10" s="2" t="s">
        <v>71</v>
      </c>
    </row>
    <row r="11" spans="1:4">
      <c r="A11" s="2" t="s">
        <v>11</v>
      </c>
      <c r="B11" s="81" t="s">
        <v>32</v>
      </c>
      <c r="C11" s="81" t="s">
        <v>13</v>
      </c>
      <c r="D11" s="2" t="s">
        <v>80</v>
      </c>
    </row>
    <row r="12" spans="1:4" ht="42">
      <c r="A12" s="2" t="s">
        <v>9</v>
      </c>
      <c r="B12" s="81"/>
      <c r="C12" s="81"/>
      <c r="D12" s="2" t="s">
        <v>59</v>
      </c>
    </row>
    <row r="13" spans="1:4" ht="56">
      <c r="A13" s="2" t="s">
        <v>33</v>
      </c>
      <c r="B13" s="81"/>
      <c r="C13" s="81"/>
      <c r="D13" s="2" t="s">
        <v>60</v>
      </c>
    </row>
    <row r="14" spans="1:4" ht="28">
      <c r="A14" s="2" t="s">
        <v>3</v>
      </c>
      <c r="B14" s="81"/>
      <c r="C14" s="81"/>
      <c r="D14" s="2" t="s">
        <v>61</v>
      </c>
    </row>
    <row r="15" spans="1:4">
      <c r="A15" s="2" t="s">
        <v>34</v>
      </c>
      <c r="B15" s="81"/>
      <c r="C15" s="81"/>
      <c r="D15" s="2" t="s">
        <v>72</v>
      </c>
    </row>
    <row r="16" spans="1:4">
      <c r="A16" s="2" t="s">
        <v>35</v>
      </c>
      <c r="B16" s="81"/>
      <c r="C16" s="81" t="s">
        <v>14</v>
      </c>
      <c r="D16" s="2" t="s">
        <v>81</v>
      </c>
    </row>
    <row r="17" spans="1:4" ht="28">
      <c r="A17" s="2" t="s">
        <v>4</v>
      </c>
      <c r="B17" s="81"/>
      <c r="C17" s="81"/>
      <c r="D17" s="2" t="s">
        <v>82</v>
      </c>
    </row>
    <row r="18" spans="1:4" ht="56">
      <c r="A18" s="2" t="s">
        <v>36</v>
      </c>
      <c r="B18" s="81"/>
      <c r="C18" s="81"/>
      <c r="D18" s="2" t="s">
        <v>37</v>
      </c>
    </row>
    <row r="19" spans="1:4" ht="28">
      <c r="A19" s="2" t="s">
        <v>34</v>
      </c>
      <c r="B19" s="81"/>
      <c r="C19" s="81"/>
      <c r="D19" s="2" t="s">
        <v>67</v>
      </c>
    </row>
    <row r="20" spans="1:4" ht="28">
      <c r="A20" s="2" t="s">
        <v>38</v>
      </c>
      <c r="B20" s="81" t="s">
        <v>40</v>
      </c>
      <c r="C20" s="81" t="s">
        <v>15</v>
      </c>
      <c r="D20" s="2" t="s">
        <v>83</v>
      </c>
    </row>
    <row r="21" spans="1:4">
      <c r="A21" s="2" t="s">
        <v>51</v>
      </c>
      <c r="B21" s="81"/>
      <c r="C21" s="81"/>
      <c r="D21" s="2" t="s">
        <v>84</v>
      </c>
    </row>
    <row r="22" spans="1:4" ht="28">
      <c r="A22" s="2" t="s">
        <v>52</v>
      </c>
      <c r="B22" s="81"/>
      <c r="C22" s="81"/>
      <c r="D22" s="2" t="s">
        <v>85</v>
      </c>
    </row>
    <row r="23" spans="1:4" ht="28">
      <c r="A23" s="2" t="s">
        <v>39</v>
      </c>
      <c r="B23" s="81"/>
      <c r="C23" s="81"/>
      <c r="D23" s="2" t="s">
        <v>62</v>
      </c>
    </row>
    <row r="24" spans="1:4">
      <c r="A24" s="2" t="s">
        <v>93</v>
      </c>
      <c r="B24" s="81"/>
      <c r="C24" s="81"/>
      <c r="D24" s="2" t="s">
        <v>16</v>
      </c>
    </row>
    <row r="25" spans="1:4" ht="28">
      <c r="A25" s="2" t="s">
        <v>53</v>
      </c>
      <c r="B25" s="81" t="s">
        <v>41</v>
      </c>
      <c r="C25" s="81" t="s">
        <v>18</v>
      </c>
      <c r="D25" s="2" t="s">
        <v>86</v>
      </c>
    </row>
    <row r="26" spans="1:4">
      <c r="A26" s="2" t="s">
        <v>54</v>
      </c>
      <c r="B26" s="81"/>
      <c r="C26" s="81"/>
      <c r="D26" s="2" t="s">
        <v>63</v>
      </c>
    </row>
    <row r="27" spans="1:4">
      <c r="A27" s="2" t="s">
        <v>3</v>
      </c>
      <c r="B27" s="81"/>
      <c r="C27" s="81"/>
      <c r="D27" s="2" t="s">
        <v>64</v>
      </c>
    </row>
    <row r="28" spans="1:4">
      <c r="A28" s="2" t="s">
        <v>55</v>
      </c>
      <c r="B28" s="81"/>
      <c r="C28" s="81"/>
      <c r="D28" s="2" t="s">
        <v>87</v>
      </c>
    </row>
    <row r="29" spans="1:4" ht="28">
      <c r="A29" s="2" t="s">
        <v>42</v>
      </c>
      <c r="B29" s="2" t="s">
        <v>43</v>
      </c>
      <c r="C29" s="81"/>
      <c r="D29" s="2" t="s">
        <v>44</v>
      </c>
    </row>
    <row r="30" spans="1:4" ht="28">
      <c r="A30" s="2" t="s">
        <v>56</v>
      </c>
      <c r="B30" s="2" t="s">
        <v>43</v>
      </c>
      <c r="C30" s="81"/>
      <c r="D30" s="2" t="s">
        <v>88</v>
      </c>
    </row>
    <row r="31" spans="1:4" ht="28">
      <c r="A31" s="2" t="s">
        <v>17</v>
      </c>
      <c r="B31" s="2" t="s">
        <v>70</v>
      </c>
      <c r="C31" s="81"/>
      <c r="D31" s="2" t="s">
        <v>65</v>
      </c>
    </row>
    <row r="32" spans="1:4" ht="16" customHeight="1">
      <c r="A32" s="2" t="s">
        <v>45</v>
      </c>
      <c r="B32" s="81" t="s">
        <v>19</v>
      </c>
      <c r="C32" s="81" t="s">
        <v>20</v>
      </c>
      <c r="D32" s="2" t="s">
        <v>89</v>
      </c>
    </row>
    <row r="33" spans="1:4">
      <c r="A33" s="2" t="s">
        <v>11</v>
      </c>
      <c r="B33" s="81"/>
      <c r="C33" s="81"/>
      <c r="D33" s="2" t="s">
        <v>73</v>
      </c>
    </row>
    <row r="34" spans="1:4">
      <c r="A34" s="2" t="s">
        <v>57</v>
      </c>
      <c r="B34" s="81"/>
      <c r="C34" s="81"/>
      <c r="D34" s="2" t="s">
        <v>90</v>
      </c>
    </row>
    <row r="35" spans="1:4">
      <c r="A35" s="2" t="s">
        <v>58</v>
      </c>
      <c r="B35" s="81"/>
      <c r="C35" s="81"/>
      <c r="D35" s="2" t="s">
        <v>69</v>
      </c>
    </row>
    <row r="36" spans="1:4">
      <c r="A36" s="2" t="s">
        <v>47</v>
      </c>
      <c r="B36" s="81" t="s">
        <v>70</v>
      </c>
      <c r="C36" s="81"/>
      <c r="D36" s="2" t="s">
        <v>74</v>
      </c>
    </row>
    <row r="37" spans="1:4">
      <c r="A37" s="2" t="s">
        <v>46</v>
      </c>
      <c r="B37" s="81"/>
      <c r="C37" s="81"/>
      <c r="D37" s="2" t="s">
        <v>66</v>
      </c>
    </row>
    <row r="38" spans="1:4">
      <c r="A38" s="2" t="s">
        <v>34</v>
      </c>
      <c r="B38" s="81"/>
      <c r="C38" s="81"/>
      <c r="D38" s="2" t="s">
        <v>68</v>
      </c>
    </row>
    <row r="39" spans="1:4" ht="28">
      <c r="A39" s="2" t="s">
        <v>21</v>
      </c>
      <c r="B39" s="2" t="s">
        <v>49</v>
      </c>
      <c r="C39" s="2" t="s">
        <v>48</v>
      </c>
      <c r="D39" s="2" t="s">
        <v>91</v>
      </c>
    </row>
    <row r="40" spans="1:4">
      <c r="A40" s="2" t="s">
        <v>22</v>
      </c>
      <c r="B40" s="2" t="s">
        <v>43</v>
      </c>
      <c r="C40" s="2"/>
      <c r="D40" s="2" t="s">
        <v>75</v>
      </c>
    </row>
    <row r="41" spans="1:4" ht="42">
      <c r="A41" s="2" t="s">
        <v>50</v>
      </c>
      <c r="B41" s="2" t="s">
        <v>70</v>
      </c>
      <c r="C41" s="2" t="s">
        <v>48</v>
      </c>
      <c r="D41" s="3" t="s">
        <v>92</v>
      </c>
    </row>
  </sheetData>
  <mergeCells count="14">
    <mergeCell ref="C2:C5"/>
    <mergeCell ref="B2:B4"/>
    <mergeCell ref="B6:B9"/>
    <mergeCell ref="B25:B28"/>
    <mergeCell ref="B32:B35"/>
    <mergeCell ref="B20:B24"/>
    <mergeCell ref="C20:C24"/>
    <mergeCell ref="C25:C31"/>
    <mergeCell ref="C32:C38"/>
    <mergeCell ref="B36:B38"/>
    <mergeCell ref="C6:C10"/>
    <mergeCell ref="B11:B19"/>
    <mergeCell ref="C11:C15"/>
    <mergeCell ref="C16:C19"/>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E44D6-04AF-5746-B127-F1BBCE6D5335}">
  <dimension ref="A2:AK54"/>
  <sheetViews>
    <sheetView topLeftCell="U1" workbookViewId="0">
      <selection activeCell="Y22" sqref="Y22:Y25"/>
    </sheetView>
  </sheetViews>
  <sheetFormatPr baseColWidth="10" defaultRowHeight="16"/>
  <cols>
    <col min="1" max="1" width="53.6640625" style="5" bestFit="1" customWidth="1"/>
    <col min="2" max="2" width="10.33203125" style="5" customWidth="1"/>
    <col min="3" max="3" width="10.83203125" style="60" customWidth="1"/>
    <col min="4" max="5" width="10.83203125" style="60"/>
    <col min="6" max="6" width="10.83203125" style="5"/>
    <col min="7" max="7" width="13" style="5" customWidth="1"/>
    <col min="8" max="16" width="10.83203125" style="5"/>
    <col min="17" max="17" width="25.5" style="67" customWidth="1"/>
    <col min="18" max="18" width="20.5" style="7" customWidth="1"/>
    <col min="19" max="19" width="19" style="7" customWidth="1"/>
    <col min="20" max="20" width="10.83203125" style="31"/>
    <col min="21" max="21" width="26.6640625" style="5" customWidth="1"/>
    <col min="22" max="24" width="10.83203125" style="5"/>
    <col min="25" max="25" width="18.5" style="5" customWidth="1"/>
    <col min="26" max="29" width="10.83203125" style="5"/>
    <col min="30" max="30" width="22.1640625" style="5" bestFit="1" customWidth="1"/>
    <col min="31" max="31" width="10.83203125" style="5"/>
    <col min="32" max="32" width="19.6640625" style="5" customWidth="1"/>
    <col min="33" max="36" width="10.83203125" style="5"/>
    <col min="37" max="37" width="15.1640625" style="5" customWidth="1"/>
    <col min="38" max="16384" width="10.83203125" style="5"/>
  </cols>
  <sheetData>
    <row r="2" spans="1:37" ht="51" customHeight="1">
      <c r="Y2" s="75" t="s">
        <v>193</v>
      </c>
      <c r="Z2" s="76"/>
      <c r="AA2" s="76"/>
      <c r="AB2" s="76"/>
      <c r="AC2" s="76"/>
      <c r="AD2" s="77"/>
      <c r="AF2" s="75" t="s">
        <v>194</v>
      </c>
      <c r="AG2" s="76"/>
      <c r="AH2" s="76"/>
      <c r="AI2" s="76"/>
      <c r="AJ2" s="76"/>
      <c r="AK2" s="77"/>
    </row>
    <row r="3" spans="1:37" s="8" customFormat="1" ht="44" customHeight="1">
      <c r="A3" s="8" t="s">
        <v>94</v>
      </c>
      <c r="B3" s="8" t="s">
        <v>147</v>
      </c>
      <c r="C3" s="61" t="s">
        <v>148</v>
      </c>
      <c r="D3" s="61" t="s">
        <v>149</v>
      </c>
      <c r="E3" s="61" t="s">
        <v>150</v>
      </c>
      <c r="F3" s="12" t="s">
        <v>151</v>
      </c>
      <c r="G3" s="9" t="s">
        <v>152</v>
      </c>
      <c r="H3" s="9" t="s">
        <v>153</v>
      </c>
      <c r="I3" s="9" t="s">
        <v>154</v>
      </c>
      <c r="J3" s="10" t="s">
        <v>155</v>
      </c>
      <c r="K3" s="10" t="s">
        <v>156</v>
      </c>
      <c r="L3" s="10" t="s">
        <v>157</v>
      </c>
      <c r="M3" t="s">
        <v>157</v>
      </c>
      <c r="N3" s="11" t="s">
        <v>171</v>
      </c>
      <c r="O3" s="11" t="s">
        <v>172</v>
      </c>
      <c r="P3" s="11" t="s">
        <v>173</v>
      </c>
      <c r="Q3" s="68" t="s">
        <v>439</v>
      </c>
      <c r="R3" s="69" t="s">
        <v>440</v>
      </c>
      <c r="S3" s="69" t="s">
        <v>441</v>
      </c>
      <c r="T3" s="70" t="s">
        <v>442</v>
      </c>
      <c r="U3" s="8" t="s">
        <v>94</v>
      </c>
      <c r="Y3" s="78" t="s">
        <v>220</v>
      </c>
      <c r="Z3" s="78" t="s">
        <v>219</v>
      </c>
      <c r="AA3" s="79" t="s">
        <v>443</v>
      </c>
      <c r="AB3" s="79" t="s">
        <v>216</v>
      </c>
      <c r="AC3" s="79" t="s">
        <v>217</v>
      </c>
      <c r="AD3" s="79" t="s">
        <v>218</v>
      </c>
      <c r="AF3" s="78" t="s">
        <v>220</v>
      </c>
      <c r="AG3" s="78" t="s">
        <v>219</v>
      </c>
      <c r="AH3" s="79" t="s">
        <v>444</v>
      </c>
      <c r="AI3" s="79" t="s">
        <v>216</v>
      </c>
      <c r="AJ3" s="79" t="s">
        <v>217</v>
      </c>
      <c r="AK3" s="79" t="s">
        <v>218</v>
      </c>
    </row>
    <row r="4" spans="1:37" ht="34">
      <c r="A4" s="5" t="s">
        <v>95</v>
      </c>
      <c r="B4" s="5" t="s">
        <v>158</v>
      </c>
      <c r="C4" s="62">
        <v>95</v>
      </c>
      <c r="D4" s="62">
        <v>138</v>
      </c>
      <c r="E4" s="62">
        <v>118.833333333333</v>
      </c>
      <c r="F4">
        <v>6</v>
      </c>
      <c r="G4">
        <v>49.05</v>
      </c>
      <c r="H4">
        <v>52.05</v>
      </c>
      <c r="I4">
        <v>50.55</v>
      </c>
      <c r="J4">
        <v>1.18</v>
      </c>
      <c r="K4">
        <v>1.79</v>
      </c>
      <c r="L4">
        <v>1.4850000000000001</v>
      </c>
      <c r="M4"/>
      <c r="N4">
        <v>15</v>
      </c>
      <c r="O4">
        <v>15</v>
      </c>
      <c r="P4">
        <v>15</v>
      </c>
      <c r="Q4" s="71" t="str">
        <f>CONCATENATE(ROUND(E4,2), " (", F4, ") (", ROUND(C4,3),  " - ", ROUND(D4, 3), ")")</f>
        <v>118.83 (6) (95 - 138)</v>
      </c>
      <c r="R4" s="72" t="str">
        <f>CONCATENATE(ROUND(I4,2), " (", ROUND(G4,3),  " - ", ROUND(H4, 3), ")")</f>
        <v>50.55 (49.05 - 52.05)</v>
      </c>
      <c r="S4" s="72" t="str">
        <f>CONCATENATE(ROUND(L4,2), " (", ROUND(J4,3),  " - ", ROUND(K4, 3),")")</f>
        <v>1.49 (1.18 - 1.79)</v>
      </c>
      <c r="T4" s="73" t="str">
        <f>CONCATENATE(ROUND(P4,2), " (", ROUND(N4,3),  " - ", ROUND(O4, 3), ")")</f>
        <v>15 (15 - 15)</v>
      </c>
      <c r="U4" s="85" t="s">
        <v>95</v>
      </c>
      <c r="Y4" s="82" t="str">
        <f>A4</f>
        <v>Oncorhynchus gorbuscha</v>
      </c>
      <c r="Z4" s="17" t="str">
        <f>B4</f>
        <v>Field</v>
      </c>
      <c r="AA4" s="17" t="str">
        <f>Q4</f>
        <v>118.83 (6) (95 - 138)</v>
      </c>
      <c r="AB4" s="17" t="str">
        <f>R4</f>
        <v>50.55 (49.05 - 52.05)</v>
      </c>
      <c r="AC4" s="17" t="str">
        <f>S4</f>
        <v>1.49 (1.18 - 1.79)</v>
      </c>
      <c r="AD4" s="17" t="str">
        <f>T4</f>
        <v>15 (15 - 15)</v>
      </c>
      <c r="AF4" s="82" t="str">
        <f>A30</f>
        <v>Oncorhynchus gorbuscha</v>
      </c>
      <c r="AG4" s="66" t="str">
        <f>B30</f>
        <v>Field</v>
      </c>
      <c r="AH4" s="17" t="str">
        <f>Q30</f>
        <v>1.5 (18) (0.45 - 3.27)</v>
      </c>
      <c r="AI4" s="17" t="str">
        <f t="shared" ref="AI4:AK4" si="0">R30</f>
        <v>62.13 (49.05 - 79.6)</v>
      </c>
      <c r="AJ4" s="17" t="str">
        <f t="shared" si="0"/>
        <v>3.43 (2.38 - 4.45)</v>
      </c>
      <c r="AK4" s="17" t="str">
        <f t="shared" si="0"/>
        <v>11.67 (9 - 15)</v>
      </c>
    </row>
    <row r="5" spans="1:37" ht="34">
      <c r="A5" s="5" t="s">
        <v>95</v>
      </c>
      <c r="B5" s="5" t="s">
        <v>159</v>
      </c>
      <c r="C5" s="62">
        <v>62.225528099999998</v>
      </c>
      <c r="D5" s="62">
        <v>173.92562319999999</v>
      </c>
      <c r="E5" s="62">
        <v>117.159890888269</v>
      </c>
      <c r="F5">
        <v>52</v>
      </c>
      <c r="G5">
        <v>50.25</v>
      </c>
      <c r="H5">
        <v>55.5</v>
      </c>
      <c r="I5">
        <v>53.260576923076897</v>
      </c>
      <c r="J5">
        <v>1.61</v>
      </c>
      <c r="K5">
        <v>1.78</v>
      </c>
      <c r="L5">
        <v>1.7323999999999999</v>
      </c>
      <c r="M5"/>
      <c r="N5">
        <v>9</v>
      </c>
      <c r="O5">
        <v>22</v>
      </c>
      <c r="P5">
        <v>13.9230769230769</v>
      </c>
      <c r="Q5" s="71" t="str">
        <f>CONCATENATE(ROUND(E5,2), " (", F5, ") (", ROUND(C5,3),  " - ", ROUND(D5, 3), ")")</f>
        <v>117.16 (52) (62.226 - 173.926)</v>
      </c>
      <c r="R5" s="72" t="str">
        <f t="shared" ref="R5:R54" si="1">CONCATENATE(ROUND(I5,2), " (", ROUND(G5,3),  " - ", ROUND(H5, 3), ")")</f>
        <v>53.26 (50.25 - 55.5)</v>
      </c>
      <c r="S5" s="72" t="str">
        <f t="shared" ref="S5:S54" si="2">CONCATENATE(ROUND(L5,2), " (", ROUND(J5,3),  " - ", ROUND(K5, 3),")")</f>
        <v>1.73 (1.61 - 1.78)</v>
      </c>
      <c r="T5" s="73" t="str">
        <f>CONCATENATE(ROUND(P5,2), " (", ROUND(N5,3),  " - ", ROUND(O5, 3), ")")</f>
        <v>13.92 (9 - 22)</v>
      </c>
      <c r="U5" s="85"/>
      <c r="Y5" s="83"/>
      <c r="Z5" s="17" t="str">
        <f t="shared" ref="Z5" si="3">B5</f>
        <v>Ucrit</v>
      </c>
      <c r="AA5" s="17" t="str">
        <f t="shared" ref="AA5" si="4">Q5</f>
        <v>117.16 (52) (62.226 - 173.926)</v>
      </c>
      <c r="AB5" s="17" t="str">
        <f t="shared" ref="AB5" si="5">R5</f>
        <v>53.26 (50.25 - 55.5)</v>
      </c>
      <c r="AC5" s="17" t="str">
        <f t="shared" ref="AC5" si="6">S5</f>
        <v>1.73 (1.61 - 1.78)</v>
      </c>
      <c r="AD5" s="17" t="str">
        <f t="shared" ref="AD5" si="7">T5</f>
        <v>13.92 (9 - 22)</v>
      </c>
      <c r="AF5" s="84"/>
      <c r="AG5" s="66" t="str">
        <f t="shared" ref="AG5" si="8">B31</f>
        <v>Ucrit</v>
      </c>
      <c r="AH5" s="17" t="str">
        <f t="shared" ref="AH5:AH7" si="9">Q31</f>
        <v>2.23 (61) (1.252 - 3.39)</v>
      </c>
      <c r="AI5" s="17" t="str">
        <f t="shared" ref="AI5:AI7" si="10">R31</f>
        <v>52.61 (46.1 - 55.5)</v>
      </c>
      <c r="AJ5" s="17" t="str">
        <f t="shared" ref="AJ5:AJ7" si="11">S31</f>
        <v>1.72 (1.361 - 1.823)</v>
      </c>
      <c r="AK5" s="17" t="str">
        <f t="shared" ref="AK5:AK7" si="12">T31</f>
        <v>14.07 (9 - 22)</v>
      </c>
    </row>
    <row r="6" spans="1:37">
      <c r="A6" s="5" t="s">
        <v>95</v>
      </c>
      <c r="B6" s="5" t="s">
        <v>161</v>
      </c>
      <c r="M6"/>
      <c r="Q6" s="71"/>
      <c r="R6" s="72"/>
      <c r="S6" s="72"/>
      <c r="T6" s="73"/>
      <c r="U6" s="85"/>
      <c r="Y6" s="82" t="str">
        <f>A7</f>
        <v>Oncorhynchus keta</v>
      </c>
      <c r="Z6" s="17" t="str">
        <f>B7</f>
        <v>Field</v>
      </c>
      <c r="AA6" s="17" t="str">
        <f t="shared" ref="AA6:AB8" si="13">Q7</f>
        <v>273.45 (7) (70.104 - 533.4)</v>
      </c>
      <c r="AB6" s="17" t="str">
        <f t="shared" si="13"/>
        <v>50.8 (35.56 - 60.96)</v>
      </c>
      <c r="AC6" s="17"/>
      <c r="AD6" s="17" t="str">
        <f t="shared" ref="AD6:AD15" si="14">T7</f>
        <v>19 (19 - 19)</v>
      </c>
      <c r="AF6" s="83"/>
      <c r="AG6" s="66" t="str">
        <f t="shared" ref="AG6" si="15">B32</f>
        <v>Umax</v>
      </c>
      <c r="AH6" s="17" t="str">
        <f t="shared" si="9"/>
        <v>2.76 (132) (1.276 - 3.904)</v>
      </c>
      <c r="AI6" s="17" t="str">
        <f t="shared" si="10"/>
        <v>51 (51 - 51)</v>
      </c>
      <c r="AJ6" s="17" t="str">
        <f t="shared" si="11"/>
        <v>1.6 (1.6 - 1.6)</v>
      </c>
      <c r="AK6" s="17" t="str">
        <f t="shared" si="12"/>
        <v>17.52 (7 - 28)</v>
      </c>
    </row>
    <row r="7" spans="1:37" ht="34">
      <c r="A7" s="5" t="s">
        <v>102</v>
      </c>
      <c r="B7" s="5" t="s">
        <v>158</v>
      </c>
      <c r="C7" s="62">
        <v>70.103999999999999</v>
      </c>
      <c r="D7" s="62">
        <v>533.4</v>
      </c>
      <c r="E7" s="62">
        <v>273.44914285714299</v>
      </c>
      <c r="F7">
        <v>7</v>
      </c>
      <c r="G7">
        <v>35.56</v>
      </c>
      <c r="H7">
        <v>60.96</v>
      </c>
      <c r="I7">
        <v>50.8</v>
      </c>
      <c r="J7"/>
      <c r="K7"/>
      <c r="L7"/>
      <c r="M7"/>
      <c r="N7">
        <v>19</v>
      </c>
      <c r="O7">
        <v>19</v>
      </c>
      <c r="P7">
        <v>19</v>
      </c>
      <c r="Q7" s="71" t="str">
        <f t="shared" ref="Q7:Q54" si="16">CONCATENATE(ROUND(E7,2), " (", F7, ") (", ROUND(C7,3),  " - ", ROUND(D7, 3), ")")</f>
        <v>273.45 (7) (70.104 - 533.4)</v>
      </c>
      <c r="R7" s="72" t="str">
        <f t="shared" si="1"/>
        <v>50.8 (35.56 - 60.96)</v>
      </c>
      <c r="S7" s="72"/>
      <c r="T7" s="73" t="str">
        <f t="shared" ref="T7:T54" si="17">CONCATENATE(ROUND(P7,2), " (", ROUND(N7,3),  " - ", ROUND(O7, 3), ")")</f>
        <v>19 (19 - 19)</v>
      </c>
      <c r="U7" s="85" t="s">
        <v>102</v>
      </c>
      <c r="Y7" s="84"/>
      <c r="Z7" s="17" t="str">
        <f t="shared" ref="Z7:Z26" si="18">B8</f>
        <v>Swim</v>
      </c>
      <c r="AA7" s="17" t="str">
        <f t="shared" si="13"/>
        <v>190.22 (27) (155.448 - 219.456)</v>
      </c>
      <c r="AB7" s="17" t="str">
        <f t="shared" si="13"/>
        <v>56.37 (44.45 - 67.31)</v>
      </c>
      <c r="AC7" s="17"/>
      <c r="AD7" s="17" t="str">
        <f t="shared" si="14"/>
        <v>10 (10 - 10)</v>
      </c>
      <c r="AF7" s="82" t="str">
        <f t="shared" ref="AF7:AG7" si="19">A33</f>
        <v>Oncorhynchus keta</v>
      </c>
      <c r="AG7" s="66" t="str">
        <f t="shared" si="19"/>
        <v>Field</v>
      </c>
      <c r="AH7" s="17" t="str">
        <f t="shared" si="9"/>
        <v>1.67 (37) (0.514 - 3.32)</v>
      </c>
      <c r="AI7" s="17" t="str">
        <f t="shared" si="10"/>
        <v>62.17 (53.6 - 68.7)</v>
      </c>
      <c r="AJ7" s="17" t="str">
        <f t="shared" si="11"/>
        <v>2.03 (1.55 - 2.32)</v>
      </c>
      <c r="AK7" s="17" t="str">
        <f t="shared" si="12"/>
        <v>10.09 (9 - 12)</v>
      </c>
    </row>
    <row r="8" spans="1:37" ht="34">
      <c r="A8" s="5" t="s">
        <v>102</v>
      </c>
      <c r="B8" s="5" t="s">
        <v>160</v>
      </c>
      <c r="C8" s="62">
        <v>155.44800000000001</v>
      </c>
      <c r="D8" s="62">
        <v>219.45599999999999</v>
      </c>
      <c r="E8" s="62">
        <v>190.217777777778</v>
      </c>
      <c r="F8">
        <v>27</v>
      </c>
      <c r="G8">
        <v>44.45</v>
      </c>
      <c r="H8">
        <v>67.31</v>
      </c>
      <c r="I8">
        <v>56.373888888888899</v>
      </c>
      <c r="J8"/>
      <c r="K8"/>
      <c r="L8"/>
      <c r="M8"/>
      <c r="N8">
        <v>10</v>
      </c>
      <c r="O8">
        <v>10</v>
      </c>
      <c r="P8">
        <v>10</v>
      </c>
      <c r="Q8" s="71" t="str">
        <f t="shared" si="16"/>
        <v>190.22 (27) (155.448 - 219.456)</v>
      </c>
      <c r="R8" s="72" t="str">
        <f t="shared" si="1"/>
        <v>56.37 (44.45 - 67.31)</v>
      </c>
      <c r="S8" s="72"/>
      <c r="T8" s="73" t="str">
        <f t="shared" si="17"/>
        <v>10 (10 - 10)</v>
      </c>
      <c r="U8" s="85"/>
      <c r="Y8" s="83"/>
      <c r="Z8" s="17" t="str">
        <f t="shared" si="18"/>
        <v>Ucrit</v>
      </c>
      <c r="AA8" s="17" t="str">
        <f t="shared" si="13"/>
        <v>112.65 (2) (103 - 122.3)</v>
      </c>
      <c r="AB8" s="17" t="str">
        <f t="shared" si="13"/>
        <v>65.25 (63.75 - 66.75)</v>
      </c>
      <c r="AC8" s="17"/>
      <c r="AD8" s="17" t="str">
        <f t="shared" si="14"/>
        <v>11 (10 - 12)</v>
      </c>
      <c r="AF8" s="83"/>
      <c r="AG8" s="66" t="str">
        <f>B35</f>
        <v>Ucrit</v>
      </c>
      <c r="AH8" s="17" t="str">
        <f>Q35</f>
        <v>1.54 (20) (1.25 - 2.556)</v>
      </c>
      <c r="AI8" s="17" t="str">
        <f>R35</f>
        <v>63.17 (62.1 - 68.3)</v>
      </c>
      <c r="AJ8" s="17" t="str">
        <f>S35</f>
        <v>2.38 (1.9 - 2.86)</v>
      </c>
      <c r="AK8" s="17" t="str">
        <f>T35</f>
        <v>12.79 (10 - 13)</v>
      </c>
    </row>
    <row r="9" spans="1:37" ht="34">
      <c r="A9" s="5" t="s">
        <v>102</v>
      </c>
      <c r="B9" s="5" t="s">
        <v>159</v>
      </c>
      <c r="C9" s="62">
        <v>103</v>
      </c>
      <c r="D9" s="62">
        <v>122.3</v>
      </c>
      <c r="E9" s="62">
        <v>112.65</v>
      </c>
      <c r="F9">
        <v>2</v>
      </c>
      <c r="G9">
        <v>63.75</v>
      </c>
      <c r="H9">
        <v>66.75</v>
      </c>
      <c r="I9">
        <v>65.25</v>
      </c>
      <c r="J9"/>
      <c r="K9"/>
      <c r="L9"/>
      <c r="M9"/>
      <c r="N9">
        <v>10</v>
      </c>
      <c r="O9">
        <v>12</v>
      </c>
      <c r="P9">
        <v>11</v>
      </c>
      <c r="Q9" s="71" t="str">
        <f t="shared" si="16"/>
        <v>112.65 (2) (103 - 122.3)</v>
      </c>
      <c r="R9" s="72" t="str">
        <f t="shared" si="1"/>
        <v>65.25 (63.75 - 66.75)</v>
      </c>
      <c r="S9" s="72"/>
      <c r="T9" s="73" t="str">
        <f t="shared" si="17"/>
        <v>11 (10 - 12)</v>
      </c>
      <c r="U9" s="85"/>
      <c r="Y9" s="82" t="str">
        <f>A10</f>
        <v>Oncorhynchus kisutch</v>
      </c>
      <c r="Z9" s="17" t="str">
        <f t="shared" si="18"/>
        <v>Field</v>
      </c>
      <c r="AA9" s="17" t="str">
        <f t="shared" ref="AA9:AA26" si="20">Q10</f>
        <v>85.34 (6) (67.056 - 106.68)</v>
      </c>
      <c r="AB9" s="17"/>
      <c r="AC9" s="17"/>
      <c r="AD9" s="17" t="str">
        <f t="shared" si="14"/>
        <v>19 (19 - 19)</v>
      </c>
      <c r="AF9" s="82" t="str">
        <f>A37</f>
        <v>Oncorhynchus kisutch</v>
      </c>
      <c r="AG9" s="66" t="str">
        <f>B37</f>
        <v>Ucrit</v>
      </c>
      <c r="AH9" s="17" t="str">
        <f t="shared" ref="AH9:AK10" si="21">Q37</f>
        <v>2.38 (113) (1.23 - 4.248)</v>
      </c>
      <c r="AI9" s="17" t="str">
        <f t="shared" si="21"/>
        <v>57.85 (49.8 - 71.4)</v>
      </c>
      <c r="AJ9" s="17" t="str">
        <f t="shared" si="21"/>
        <v>2.2 (1.357 - 4.108)</v>
      </c>
      <c r="AK9" s="17" t="str">
        <f t="shared" si="21"/>
        <v>11.12 (5 - 18)</v>
      </c>
    </row>
    <row r="10" spans="1:37" ht="34">
      <c r="A10" s="5" t="s">
        <v>109</v>
      </c>
      <c r="B10" s="5" t="s">
        <v>158</v>
      </c>
      <c r="C10" s="62">
        <v>67.055999999999997</v>
      </c>
      <c r="D10" s="62">
        <v>106.68</v>
      </c>
      <c r="E10" s="62">
        <v>85.343999999999994</v>
      </c>
      <c r="F10">
        <v>6</v>
      </c>
      <c r="G10"/>
      <c r="H10"/>
      <c r="I10"/>
      <c r="J10"/>
      <c r="K10"/>
      <c r="L10"/>
      <c r="N10">
        <v>19</v>
      </c>
      <c r="O10">
        <v>19</v>
      </c>
      <c r="P10">
        <v>19</v>
      </c>
      <c r="Q10" s="71" t="str">
        <f t="shared" si="16"/>
        <v>85.34 (6) (67.056 - 106.68)</v>
      </c>
      <c r="R10" s="72" t="str">
        <f t="shared" si="1"/>
        <v>0 (0 - 0)</v>
      </c>
      <c r="S10" s="72"/>
      <c r="T10" s="73" t="str">
        <f t="shared" si="17"/>
        <v>19 (19 - 19)</v>
      </c>
      <c r="U10" s="85" t="s">
        <v>109</v>
      </c>
      <c r="Y10" s="84"/>
      <c r="Z10" s="17" t="str">
        <f t="shared" si="18"/>
        <v>Ucrit</v>
      </c>
      <c r="AA10" s="17" t="str">
        <f t="shared" si="20"/>
        <v>130.69 (85) (50 - 176.762)</v>
      </c>
      <c r="AB10" s="17" t="str">
        <f>R11</f>
        <v>57.78 (49.8 - 71.4)</v>
      </c>
      <c r="AC10" s="17" t="str">
        <f>S11</f>
        <v>2.15 (1.357 - 4.108)</v>
      </c>
      <c r="AD10" s="17" t="str">
        <f t="shared" si="14"/>
        <v>11.91 (8 - 18)</v>
      </c>
      <c r="AF10" s="83"/>
      <c r="AG10" s="66" t="str">
        <f>B38</f>
        <v>Umax</v>
      </c>
      <c r="AH10" s="17" t="str">
        <f t="shared" si="21"/>
        <v>2.3 (21) (1.98 - 2.97)</v>
      </c>
      <c r="AI10" s="17" t="str">
        <f t="shared" si="21"/>
        <v>62.91 (60.6 - 66)</v>
      </c>
      <c r="AJ10" s="17" t="str">
        <f t="shared" si="21"/>
        <v>2.56 (2.56 - 2.56)</v>
      </c>
      <c r="AK10" s="17" t="str">
        <f t="shared" si="21"/>
        <v>13.14 (10 - 15)</v>
      </c>
    </row>
    <row r="11" spans="1:37" ht="34">
      <c r="A11" s="5" t="s">
        <v>109</v>
      </c>
      <c r="B11" s="5" t="s">
        <v>159</v>
      </c>
      <c r="C11" s="62">
        <v>50</v>
      </c>
      <c r="D11" s="62">
        <v>176.7617473</v>
      </c>
      <c r="E11" s="62">
        <v>130.69302394176501</v>
      </c>
      <c r="F11">
        <v>85</v>
      </c>
      <c r="G11">
        <v>49.8</v>
      </c>
      <c r="H11">
        <v>71.400000000000006</v>
      </c>
      <c r="I11">
        <v>57.784523809523797</v>
      </c>
      <c r="J11">
        <v>1.357</v>
      </c>
      <c r="K11">
        <v>4.1079999999999997</v>
      </c>
      <c r="L11">
        <v>2.1501666666666699</v>
      </c>
      <c r="M11">
        <v>2.1501666666666699</v>
      </c>
      <c r="N11">
        <v>8</v>
      </c>
      <c r="O11">
        <v>18</v>
      </c>
      <c r="P11">
        <v>11.9058823529412</v>
      </c>
      <c r="Q11" s="71" t="str">
        <f t="shared" si="16"/>
        <v>130.69 (85) (50 - 176.762)</v>
      </c>
      <c r="R11" s="72" t="str">
        <f t="shared" si="1"/>
        <v>57.78 (49.8 - 71.4)</v>
      </c>
      <c r="S11" s="72" t="str">
        <f t="shared" si="2"/>
        <v>2.15 (1.357 - 4.108)</v>
      </c>
      <c r="T11" s="73" t="str">
        <f t="shared" si="17"/>
        <v>11.91 (8 - 18)</v>
      </c>
      <c r="U11" s="85"/>
      <c r="Y11" s="83"/>
      <c r="Z11" s="17" t="str">
        <f t="shared" si="18"/>
        <v>Umax</v>
      </c>
      <c r="AA11" s="17" t="str">
        <f t="shared" si="20"/>
        <v>159.8 (9) (125 - 187)</v>
      </c>
      <c r="AB11" s="17" t="str">
        <f t="shared" ref="AB11:AB25" si="22">R12</f>
        <v>66 (66 - 66)</v>
      </c>
      <c r="AC11" s="17"/>
      <c r="AD11" s="17" t="str">
        <f t="shared" si="14"/>
        <v>14 (14 - 14)</v>
      </c>
      <c r="AF11" s="82" t="str">
        <f>A39</f>
        <v>Oncorhynchus masou</v>
      </c>
      <c r="AG11" s="66" t="str">
        <f>B39</f>
        <v>Field</v>
      </c>
      <c r="AH11" s="17" t="str">
        <f>Q39</f>
        <v>2.46 (22) (1.13 - 6.6)</v>
      </c>
      <c r="AI11" s="17" t="str">
        <f>R39</f>
        <v>53.7 (51.45 - 55.95)</v>
      </c>
      <c r="AJ11" s="17"/>
      <c r="AK11" s="17" t="str">
        <f>T39</f>
        <v>12 (12 - 12)</v>
      </c>
    </row>
    <row r="12" spans="1:37" ht="34">
      <c r="A12" s="5" t="s">
        <v>109</v>
      </c>
      <c r="B12" s="5" t="s">
        <v>161</v>
      </c>
      <c r="C12" s="62">
        <v>125</v>
      </c>
      <c r="D12" s="62">
        <v>187</v>
      </c>
      <c r="E12" s="62">
        <v>159.80000000000001</v>
      </c>
      <c r="F12">
        <v>9</v>
      </c>
      <c r="G12">
        <v>66</v>
      </c>
      <c r="H12">
        <v>66</v>
      </c>
      <c r="I12">
        <v>66</v>
      </c>
      <c r="J12"/>
      <c r="K12"/>
      <c r="L12"/>
      <c r="M12"/>
      <c r="N12">
        <v>14</v>
      </c>
      <c r="O12">
        <v>14</v>
      </c>
      <c r="P12">
        <v>14</v>
      </c>
      <c r="Q12" s="71" t="str">
        <f t="shared" si="16"/>
        <v>159.8 (9) (125 - 187)</v>
      </c>
      <c r="R12" s="72" t="str">
        <f t="shared" si="1"/>
        <v>66 (66 - 66)</v>
      </c>
      <c r="S12" s="72"/>
      <c r="T12" s="73" t="str">
        <f t="shared" si="17"/>
        <v>14 (14 - 14)</v>
      </c>
      <c r="U12" s="85"/>
      <c r="Y12" s="82" t="str">
        <f>A13</f>
        <v>Oncorhynchus mykiss</v>
      </c>
      <c r="Z12" s="17" t="str">
        <f t="shared" si="18"/>
        <v>Field</v>
      </c>
      <c r="AA12" s="17" t="str">
        <f t="shared" si="20"/>
        <v>317.78 (14) (66.457 - 816.864)</v>
      </c>
      <c r="AB12" s="17" t="str">
        <f t="shared" si="22"/>
        <v>51.96 (34.75 - 81.28)</v>
      </c>
      <c r="AC12" s="17"/>
      <c r="AD12" s="17" t="str">
        <f t="shared" si="14"/>
        <v>17.86 (17 - 19)</v>
      </c>
      <c r="AF12" s="83"/>
      <c r="AG12" s="66" t="str">
        <f>B40</f>
        <v>Ucrit</v>
      </c>
      <c r="AH12" s="17" t="str">
        <f>Q40</f>
        <v>1.89 (1) (1.89 - 1.89)</v>
      </c>
      <c r="AI12" s="17" t="str">
        <f>R40</f>
        <v>53.3 (53.3 - 53.3)</v>
      </c>
      <c r="AJ12" s="17" t="str">
        <f>S40</f>
        <v>1.7 (1.7 - 1.7)</v>
      </c>
      <c r="AK12" s="17" t="str">
        <f>T40</f>
        <v>13 (13 - 13)</v>
      </c>
    </row>
    <row r="13" spans="1:37" ht="34">
      <c r="A13" s="5" t="s">
        <v>120</v>
      </c>
      <c r="B13" s="5" t="s">
        <v>158</v>
      </c>
      <c r="C13" s="62">
        <v>66.457293019999994</v>
      </c>
      <c r="D13" s="62">
        <v>816.86400000000003</v>
      </c>
      <c r="E13" s="62">
        <v>317.77664827785702</v>
      </c>
      <c r="F13">
        <v>14</v>
      </c>
      <c r="G13">
        <v>34.75</v>
      </c>
      <c r="H13">
        <v>81.28</v>
      </c>
      <c r="I13">
        <v>51.962857142857096</v>
      </c>
      <c r="J13"/>
      <c r="K13"/>
      <c r="L13"/>
      <c r="M13"/>
      <c r="N13">
        <v>17</v>
      </c>
      <c r="O13">
        <v>19</v>
      </c>
      <c r="P13">
        <v>17.8571428571429</v>
      </c>
      <c r="Q13" s="71" t="str">
        <f t="shared" si="16"/>
        <v>317.78 (14) (66.457 - 816.864)</v>
      </c>
      <c r="R13" s="72" t="str">
        <f t="shared" si="1"/>
        <v>51.96 (34.75 - 81.28)</v>
      </c>
      <c r="S13" s="72"/>
      <c r="T13" s="73" t="str">
        <f t="shared" si="17"/>
        <v>17.86 (17 - 19)</v>
      </c>
      <c r="U13" s="85" t="s">
        <v>120</v>
      </c>
      <c r="Y13" s="84"/>
      <c r="Z13" s="17" t="str">
        <f t="shared" si="18"/>
        <v>Ucrit</v>
      </c>
      <c r="AA13" s="17" t="str">
        <f t="shared" si="20"/>
        <v>89.5 (60) (40.6 - 152.833)</v>
      </c>
      <c r="AB13" s="17" t="str">
        <f t="shared" si="22"/>
        <v>40.83 (34.523 - 51)</v>
      </c>
      <c r="AC13" s="17" t="str">
        <f>S14</f>
        <v>0.8 (0.437 - 1.471)</v>
      </c>
      <c r="AD13" s="17" t="str">
        <f t="shared" si="14"/>
        <v>9.15 (6 - 19)</v>
      </c>
      <c r="AF13" s="80" t="str">
        <f>A42</f>
        <v>Oncorhynchus mykiss</v>
      </c>
      <c r="AG13" s="66" t="str">
        <f>B42</f>
        <v>Ucrit</v>
      </c>
      <c r="AH13" s="17" t="str">
        <f>Q42</f>
        <v>2.03 (60) (1.17 - 3.535)</v>
      </c>
      <c r="AI13" s="17" t="str">
        <f>R42</f>
        <v>37.36 (30.1 - 42)</v>
      </c>
      <c r="AJ13" s="17" t="str">
        <f>S42</f>
        <v>0.64 (0.445 - 0.871)</v>
      </c>
      <c r="AK13" s="17" t="str">
        <f>T42</f>
        <v>10.6 (7 - 19)</v>
      </c>
    </row>
    <row r="14" spans="1:37" ht="34">
      <c r="A14" s="5" t="s">
        <v>120</v>
      </c>
      <c r="B14" s="5" t="s">
        <v>159</v>
      </c>
      <c r="C14" s="62">
        <v>40.6</v>
      </c>
      <c r="D14" s="62">
        <v>152.83333329999999</v>
      </c>
      <c r="E14" s="62">
        <v>89.498139304166699</v>
      </c>
      <c r="F14">
        <v>60</v>
      </c>
      <c r="G14" s="39">
        <v>34.523242012618503</v>
      </c>
      <c r="H14">
        <v>51</v>
      </c>
      <c r="I14">
        <v>40.825098969102498</v>
      </c>
      <c r="J14">
        <v>0.437</v>
      </c>
      <c r="K14">
        <v>1.4710000000000001</v>
      </c>
      <c r="L14">
        <v>0.79848687640000005</v>
      </c>
      <c r="M14"/>
      <c r="N14">
        <v>6</v>
      </c>
      <c r="O14">
        <v>19</v>
      </c>
      <c r="P14">
        <v>9.15</v>
      </c>
      <c r="Q14" s="71" t="str">
        <f t="shared" si="16"/>
        <v>89.5 (60) (40.6 - 152.833)</v>
      </c>
      <c r="R14" s="72" t="str">
        <f t="shared" si="1"/>
        <v>40.83 (34.523 - 51)</v>
      </c>
      <c r="S14" s="72" t="str">
        <f t="shared" si="2"/>
        <v>0.8 (0.437 - 1.471)</v>
      </c>
      <c r="T14" s="73" t="str">
        <f t="shared" si="17"/>
        <v>9.15 (6 - 19)</v>
      </c>
      <c r="U14" s="85"/>
      <c r="Y14" s="83"/>
      <c r="Z14" s="17" t="str">
        <f t="shared" si="18"/>
        <v>Umax</v>
      </c>
      <c r="AA14" s="17" t="str">
        <f t="shared" si="20"/>
        <v>85.86 (5) (70.6 - 93.6)</v>
      </c>
      <c r="AB14" s="17" t="str">
        <f t="shared" si="22"/>
        <v>34.91 (34.91 - 34.91)</v>
      </c>
      <c r="AC14" s="17" t="str">
        <f>S15</f>
        <v>0.45 (0.452 - 0.452)</v>
      </c>
      <c r="AD14" s="17" t="str">
        <f t="shared" si="14"/>
        <v>10 (10 - 10)</v>
      </c>
      <c r="AF14" s="82" t="str">
        <f>A44</f>
        <v>Oncorhynchus nerka</v>
      </c>
      <c r="AG14" s="66" t="str">
        <f>B44</f>
        <v>Field</v>
      </c>
      <c r="AH14" s="17" t="str">
        <f>Q44</f>
        <v>2.5 (80) (0.48 - 13.476)</v>
      </c>
      <c r="AI14" s="17" t="str">
        <f>R44</f>
        <v>61.47 (53.95 - 73.1)</v>
      </c>
      <c r="AJ14" s="17" t="str">
        <f>S44</f>
        <v>2.22 (1.8 - 2.8)</v>
      </c>
      <c r="AK14" s="17" t="str">
        <f>T44</f>
        <v>15.81 (10 - 20)</v>
      </c>
    </row>
    <row r="15" spans="1:37" ht="34">
      <c r="A15" s="5" t="s">
        <v>120</v>
      </c>
      <c r="B15" s="5" t="s">
        <v>161</v>
      </c>
      <c r="C15" s="62">
        <v>70.599999999999994</v>
      </c>
      <c r="D15" s="62">
        <v>93.6</v>
      </c>
      <c r="E15" s="62">
        <v>85.86</v>
      </c>
      <c r="F15">
        <v>5</v>
      </c>
      <c r="G15">
        <v>34.909920978336402</v>
      </c>
      <c r="H15">
        <v>34.909920978336402</v>
      </c>
      <c r="I15">
        <v>34.909920978336402</v>
      </c>
      <c r="J15">
        <v>0.45200000000000001</v>
      </c>
      <c r="K15">
        <v>0.45200000000000001</v>
      </c>
      <c r="L15">
        <v>0.45200000000000001</v>
      </c>
      <c r="M15"/>
      <c r="N15">
        <v>10</v>
      </c>
      <c r="O15">
        <v>10</v>
      </c>
      <c r="P15">
        <v>10</v>
      </c>
      <c r="Q15" s="71" t="str">
        <f t="shared" si="16"/>
        <v>85.86 (5) (70.6 - 93.6)</v>
      </c>
      <c r="R15" s="72" t="str">
        <f t="shared" si="1"/>
        <v>34.91 (34.91 - 34.91)</v>
      </c>
      <c r="S15" s="72" t="str">
        <f t="shared" si="2"/>
        <v>0.45 (0.452 - 0.452)</v>
      </c>
      <c r="T15" s="73" t="str">
        <f t="shared" si="17"/>
        <v>10 (10 - 10)</v>
      </c>
      <c r="U15" s="85"/>
      <c r="Y15" s="82" t="str">
        <f>A16</f>
        <v>Oncorhynchus nerka</v>
      </c>
      <c r="Z15" s="17" t="str">
        <f t="shared" si="18"/>
        <v>Field</v>
      </c>
      <c r="AA15" s="17" t="str">
        <f t="shared" si="20"/>
        <v>98.92 (206) (6.455 - 292.7)</v>
      </c>
      <c r="AB15" s="17" t="str">
        <f t="shared" si="22"/>
        <v>59.08 (52.255 - 73.1)</v>
      </c>
      <c r="AC15" s="17" t="str">
        <f>S16</f>
        <v>1.99 (1.68 - 2.64)</v>
      </c>
      <c r="AD15" s="17" t="str">
        <f t="shared" si="14"/>
        <v>17.32 (10 - 19)</v>
      </c>
      <c r="AF15" s="83"/>
      <c r="AG15" s="66" t="str">
        <f t="shared" ref="AG15:AG20" si="23">B48</f>
        <v>Ucrit</v>
      </c>
      <c r="AH15" s="17" t="str">
        <f t="shared" ref="AH15:AK18" si="24">Q48</f>
        <v>1.93 (273) (0.64 - 3.6)</v>
      </c>
      <c r="AI15" s="17" t="str">
        <f t="shared" si="24"/>
        <v>60.03 (41.8 - 64.2)</v>
      </c>
      <c r="AJ15" s="17" t="str">
        <f t="shared" si="24"/>
        <v>2.33 (0.746 - 3.56)</v>
      </c>
      <c r="AK15" s="17" t="str">
        <f t="shared" si="24"/>
        <v>16.07 (10 - 26)</v>
      </c>
    </row>
    <row r="16" spans="1:37" ht="34">
      <c r="A16" s="5" t="s">
        <v>127</v>
      </c>
      <c r="B16" s="5" t="s">
        <v>158</v>
      </c>
      <c r="C16" s="62">
        <v>6.4547673650000004</v>
      </c>
      <c r="D16" s="62">
        <v>292.7</v>
      </c>
      <c r="E16" s="62">
        <v>98.920068111936899</v>
      </c>
      <c r="F16">
        <v>206</v>
      </c>
      <c r="G16" s="39">
        <v>52.2554817069012</v>
      </c>
      <c r="H16">
        <v>73.099999999999994</v>
      </c>
      <c r="I16" s="39">
        <v>59.0764756969076</v>
      </c>
      <c r="J16">
        <v>1.68</v>
      </c>
      <c r="K16">
        <v>2.64</v>
      </c>
      <c r="L16">
        <v>1.9930000000000001</v>
      </c>
      <c r="M16"/>
      <c r="N16">
        <v>10</v>
      </c>
      <c r="O16">
        <v>19</v>
      </c>
      <c r="P16">
        <v>17.3172043010753</v>
      </c>
      <c r="Q16" s="71" t="str">
        <f t="shared" si="16"/>
        <v>98.92 (206) (6.455 - 292.7)</v>
      </c>
      <c r="R16" s="72" t="str">
        <f t="shared" si="1"/>
        <v>59.08 (52.255 - 73.1)</v>
      </c>
      <c r="S16" s="72" t="str">
        <f t="shared" si="2"/>
        <v>1.99 (1.68 - 2.64)</v>
      </c>
      <c r="T16" s="73" t="str">
        <f t="shared" si="17"/>
        <v>17.32 (10 - 19)</v>
      </c>
      <c r="U16" s="5" t="s">
        <v>127</v>
      </c>
      <c r="Y16" s="84"/>
      <c r="Z16" s="17" t="str">
        <f t="shared" si="18"/>
        <v>Jump</v>
      </c>
      <c r="AA16" s="17" t="str">
        <f t="shared" si="20"/>
        <v>328 (9) (114 - 546)</v>
      </c>
      <c r="AB16" s="17" t="str">
        <f t="shared" si="22"/>
        <v>49.33 (29 - 59.5)</v>
      </c>
      <c r="AC16" s="17" t="str">
        <f>S17</f>
        <v>1.89 (0.28 - 2.7)</v>
      </c>
      <c r="AD16" s="17"/>
      <c r="AF16" s="82" t="str">
        <f>A49</f>
        <v>Oncorhynchus tshawytscha</v>
      </c>
      <c r="AG16" s="66" t="str">
        <f t="shared" si="23"/>
        <v>Field</v>
      </c>
      <c r="AH16" s="17" t="str">
        <f t="shared" si="24"/>
        <v>1.22 (7) (0.96 - 1.58)</v>
      </c>
      <c r="AI16" s="17" t="str">
        <f t="shared" si="24"/>
        <v>76 (76 - 76)</v>
      </c>
      <c r="AJ16" s="17" t="str">
        <f t="shared" si="24"/>
        <v>6 (6 - 6)</v>
      </c>
      <c r="AK16" s="17" t="str">
        <f t="shared" si="24"/>
        <v>14 (14 - 14)</v>
      </c>
    </row>
    <row r="17" spans="1:37" ht="30" customHeight="1">
      <c r="A17" s="5" t="s">
        <v>127</v>
      </c>
      <c r="B17" s="5" t="s">
        <v>162</v>
      </c>
      <c r="C17" s="62">
        <v>114</v>
      </c>
      <c r="D17" s="62">
        <v>546</v>
      </c>
      <c r="E17" s="62">
        <v>328</v>
      </c>
      <c r="F17">
        <v>9</v>
      </c>
      <c r="G17">
        <v>29</v>
      </c>
      <c r="H17">
        <v>59.5</v>
      </c>
      <c r="I17">
        <v>49.3333333333333</v>
      </c>
      <c r="J17">
        <v>0.28000000000000003</v>
      </c>
      <c r="K17">
        <v>2.7</v>
      </c>
      <c r="L17">
        <v>1.89333333333333</v>
      </c>
      <c r="M17"/>
      <c r="N17"/>
      <c r="O17"/>
      <c r="P17"/>
      <c r="Q17" s="71" t="str">
        <f t="shared" si="16"/>
        <v>328 (9) (114 - 546)</v>
      </c>
      <c r="R17" s="72" t="str">
        <f t="shared" si="1"/>
        <v>49.33 (29 - 59.5)</v>
      </c>
      <c r="S17" s="72" t="str">
        <f t="shared" si="2"/>
        <v>1.89 (0.28 - 2.7)</v>
      </c>
      <c r="T17" s="73" t="str">
        <f t="shared" si="17"/>
        <v>0 (0 - 0)</v>
      </c>
      <c r="U17" s="5" t="s">
        <v>127</v>
      </c>
      <c r="Y17" s="84"/>
      <c r="Z17" s="17" t="str">
        <f t="shared" si="18"/>
        <v>Swim</v>
      </c>
      <c r="AA17" s="17" t="str">
        <f t="shared" si="20"/>
        <v>176.72 (51) (112.776 - 216.408)</v>
      </c>
      <c r="AB17" s="17" t="str">
        <f t="shared" si="22"/>
        <v>64.43 (54.61 - 75.565)</v>
      </c>
      <c r="AC17" s="17"/>
      <c r="AD17" s="17" t="str">
        <f t="shared" ref="AD17:AD25" si="25">T18</f>
        <v>14.57 (14 - 15)</v>
      </c>
      <c r="AF17" s="83"/>
      <c r="AG17" s="66" t="str">
        <f t="shared" si="23"/>
        <v>Ucrit</v>
      </c>
      <c r="AH17" s="17" t="str">
        <f t="shared" si="24"/>
        <v>1.57 (2) (1.23 - 1.9)</v>
      </c>
      <c r="AI17" s="17" t="str">
        <f t="shared" si="24"/>
        <v>45.5 (45.5 - 45.5)</v>
      </c>
      <c r="AJ17" s="17" t="str">
        <f t="shared" si="24"/>
        <v>1.31 (1.31 - 1.31)</v>
      </c>
      <c r="AK17" s="17" t="str">
        <f t="shared" si="24"/>
        <v>11 (11 - 11)</v>
      </c>
    </row>
    <row r="18" spans="1:37" ht="34">
      <c r="A18" s="5" t="s">
        <v>127</v>
      </c>
      <c r="B18" s="5" t="s">
        <v>160</v>
      </c>
      <c r="C18" s="62">
        <v>112.776</v>
      </c>
      <c r="D18" s="62">
        <v>216.40799999999999</v>
      </c>
      <c r="E18" s="62">
        <v>176.72423529411799</v>
      </c>
      <c r="F18">
        <v>51</v>
      </c>
      <c r="G18">
        <v>54.61</v>
      </c>
      <c r="H18">
        <v>75.564999999999998</v>
      </c>
      <c r="I18">
        <v>64.433823529411796</v>
      </c>
      <c r="J18"/>
      <c r="K18"/>
      <c r="L18"/>
      <c r="M18"/>
      <c r="N18">
        <v>14</v>
      </c>
      <c r="O18">
        <v>15</v>
      </c>
      <c r="P18">
        <v>14.568627450980401</v>
      </c>
      <c r="Q18" s="71" t="str">
        <f t="shared" si="16"/>
        <v>176.72 (51) (112.776 - 216.408)</v>
      </c>
      <c r="R18" s="72" t="str">
        <f t="shared" si="1"/>
        <v>64.43 (54.61 - 75.565)</v>
      </c>
      <c r="S18" s="72" t="str">
        <f t="shared" si="2"/>
        <v>0 (0 - 0)</v>
      </c>
      <c r="T18" s="73" t="str">
        <f t="shared" si="17"/>
        <v>14.57 (14 - 15)</v>
      </c>
      <c r="U18" s="5" t="s">
        <v>127</v>
      </c>
      <c r="Y18" s="84"/>
      <c r="Z18" s="17" t="str">
        <f t="shared" si="18"/>
        <v>TTF</v>
      </c>
      <c r="AA18" s="17" t="str">
        <f t="shared" si="20"/>
        <v>79.6 (5) (65.2 - 85)</v>
      </c>
      <c r="AB18" s="17" t="str">
        <f t="shared" si="22"/>
        <v>51.5 (47.9 - 55.1)</v>
      </c>
      <c r="AC18" s="17" t="str">
        <f>S19</f>
        <v>1.79 (1.615 - 1.969)</v>
      </c>
      <c r="AD18" s="17" t="str">
        <f t="shared" si="25"/>
        <v>19.8 (13 - 24)</v>
      </c>
      <c r="AF18" s="82" t="str">
        <f>A51</f>
        <v>Salmo salar</v>
      </c>
      <c r="AG18" s="66" t="str">
        <f t="shared" si="23"/>
        <v>Field</v>
      </c>
      <c r="AH18" s="17" t="str">
        <f t="shared" si="24"/>
        <v>7 (3) (6.165 - 7.906)</v>
      </c>
      <c r="AI18" s="17" t="str">
        <f t="shared" si="24"/>
        <v>51.2 (51.2 - 51.2)</v>
      </c>
      <c r="AJ18" s="17" t="str">
        <f t="shared" si="24"/>
        <v>1.16 (1.16 - 1.16)</v>
      </c>
      <c r="AK18" s="17" t="str">
        <f t="shared" si="24"/>
        <v>10 (10 - 10)</v>
      </c>
    </row>
    <row r="19" spans="1:37" ht="34">
      <c r="A19" s="5" t="s">
        <v>127</v>
      </c>
      <c r="B19" s="5" t="s">
        <v>163</v>
      </c>
      <c r="C19" s="62">
        <v>65.2</v>
      </c>
      <c r="D19" s="62">
        <v>85</v>
      </c>
      <c r="E19" s="62">
        <v>79.599999999999994</v>
      </c>
      <c r="F19">
        <v>5</v>
      </c>
      <c r="G19">
        <v>47.9</v>
      </c>
      <c r="H19">
        <v>55.1</v>
      </c>
      <c r="I19">
        <v>51.5</v>
      </c>
      <c r="J19">
        <v>1.615</v>
      </c>
      <c r="K19">
        <v>1.9690000000000001</v>
      </c>
      <c r="L19">
        <v>1.792</v>
      </c>
      <c r="M19"/>
      <c r="N19">
        <v>13</v>
      </c>
      <c r="O19">
        <v>24</v>
      </c>
      <c r="P19">
        <v>19.8</v>
      </c>
      <c r="Q19" s="71" t="str">
        <f t="shared" si="16"/>
        <v>79.6 (5) (65.2 - 85)</v>
      </c>
      <c r="R19" s="72" t="str">
        <f t="shared" si="1"/>
        <v>51.5 (47.9 - 55.1)</v>
      </c>
      <c r="S19" s="72" t="str">
        <f t="shared" si="2"/>
        <v>1.79 (1.615 - 1.969)</v>
      </c>
      <c r="T19" s="73" t="str">
        <f t="shared" si="17"/>
        <v>19.8 (13 - 24)</v>
      </c>
      <c r="U19" s="5" t="s">
        <v>127</v>
      </c>
      <c r="Y19" s="83"/>
      <c r="Z19" s="17" t="str">
        <f t="shared" si="18"/>
        <v>Ucrit</v>
      </c>
      <c r="AA19" s="17" t="str">
        <f t="shared" si="20"/>
        <v>122.17 (139) (40.11 - 197.3)</v>
      </c>
      <c r="AB19" s="17" t="str">
        <f t="shared" si="22"/>
        <v>59.25 (41.8 - 64.2)</v>
      </c>
      <c r="AC19" s="17" t="str">
        <f>S20</f>
        <v>2.25 (0.746 - 3.56)</v>
      </c>
      <c r="AD19" s="17" t="str">
        <f t="shared" si="25"/>
        <v>14.94 (10 - 21)</v>
      </c>
      <c r="AF19" s="84"/>
      <c r="AG19" s="66" t="str">
        <f t="shared" si="23"/>
        <v>Swim</v>
      </c>
      <c r="AH19" s="17" t="str">
        <f>Q52</f>
        <v>2.03 (1) (2.03 - 2.03)</v>
      </c>
      <c r="AI19" s="17" t="str">
        <f>R52</f>
        <v>40 (40 - 40)</v>
      </c>
      <c r="AJ19" s="17"/>
      <c r="AK19" s="17" t="str">
        <f>T52</f>
        <v>11 (11 - 11)</v>
      </c>
    </row>
    <row r="20" spans="1:37" ht="34">
      <c r="A20" s="5" t="s">
        <v>127</v>
      </c>
      <c r="B20" s="5" t="s">
        <v>159</v>
      </c>
      <c r="C20" s="62">
        <v>40.11</v>
      </c>
      <c r="D20" s="62">
        <v>197.30018709999999</v>
      </c>
      <c r="E20" s="62">
        <v>122.172049604317</v>
      </c>
      <c r="F20">
        <v>139</v>
      </c>
      <c r="G20">
        <v>41.8</v>
      </c>
      <c r="H20">
        <v>64.2</v>
      </c>
      <c r="I20">
        <v>59.252661870503601</v>
      </c>
      <c r="J20">
        <v>0.746</v>
      </c>
      <c r="K20">
        <v>3.56</v>
      </c>
      <c r="L20">
        <v>2.2483464566929099</v>
      </c>
      <c r="M20"/>
      <c r="N20">
        <v>10</v>
      </c>
      <c r="O20">
        <v>21</v>
      </c>
      <c r="P20">
        <v>14.9424460431655</v>
      </c>
      <c r="Q20" s="71" t="str">
        <f t="shared" si="16"/>
        <v>122.17 (139) (40.11 - 197.3)</v>
      </c>
      <c r="R20" s="72" t="str">
        <f t="shared" si="1"/>
        <v>59.25 (41.8 - 64.2)</v>
      </c>
      <c r="S20" s="72" t="str">
        <f t="shared" si="2"/>
        <v>2.25 (0.746 - 3.56)</v>
      </c>
      <c r="T20" s="73" t="str">
        <f t="shared" si="17"/>
        <v>14.94 (10 - 21)</v>
      </c>
      <c r="U20" s="5" t="s">
        <v>127</v>
      </c>
      <c r="Y20" s="82" t="str">
        <f>A21</f>
        <v>Oncorhynchus tshawytscha</v>
      </c>
      <c r="Z20" s="17" t="str">
        <f t="shared" si="18"/>
        <v>Field</v>
      </c>
      <c r="AA20" s="17" t="str">
        <f t="shared" si="20"/>
        <v>278.48 (50) (70.6 - 667.512)</v>
      </c>
      <c r="AB20" s="17" t="str">
        <f t="shared" si="22"/>
        <v>77.33 (50.8 - 96.52)</v>
      </c>
      <c r="AC20" s="17" t="str">
        <f>S21</f>
        <v>5.92 (5.9 - 6)</v>
      </c>
      <c r="AD20" s="17" t="str">
        <f t="shared" si="25"/>
        <v>11.64 (10 - 19)</v>
      </c>
      <c r="AF20" s="83"/>
      <c r="AG20" s="66" t="str">
        <f t="shared" si="23"/>
        <v>TTF</v>
      </c>
      <c r="AH20" s="17" t="str">
        <f>Q53</f>
        <v>2.41 (69) (1.958 - 3.461)</v>
      </c>
      <c r="AI20" s="17" t="str">
        <f>R53</f>
        <v>43.9 (43.9 - 43.9)</v>
      </c>
      <c r="AJ20" s="17" t="str">
        <f>S53</f>
        <v>0.79 (0.592 - 0.916)</v>
      </c>
      <c r="AK20" s="17" t="str">
        <f>T53</f>
        <v>12.35 (12 - 13)</v>
      </c>
    </row>
    <row r="21" spans="1:37" ht="34">
      <c r="A21" s="5" t="s">
        <v>134</v>
      </c>
      <c r="B21" s="5" t="s">
        <v>158</v>
      </c>
      <c r="C21" s="62">
        <v>70.599999999999994</v>
      </c>
      <c r="D21" s="62">
        <v>667.51199999999994</v>
      </c>
      <c r="E21" s="62">
        <v>278.475933752</v>
      </c>
      <c r="F21">
        <v>50</v>
      </c>
      <c r="G21">
        <v>50.8</v>
      </c>
      <c r="H21">
        <v>96.52</v>
      </c>
      <c r="I21">
        <v>77.328400000000002</v>
      </c>
      <c r="J21">
        <v>5.9</v>
      </c>
      <c r="K21">
        <v>6</v>
      </c>
      <c r="L21">
        <v>5.9159090909090901</v>
      </c>
      <c r="M21"/>
      <c r="N21">
        <v>10</v>
      </c>
      <c r="O21">
        <v>19</v>
      </c>
      <c r="P21">
        <v>11.64</v>
      </c>
      <c r="Q21" s="71" t="str">
        <f t="shared" si="16"/>
        <v>278.48 (50) (70.6 - 667.512)</v>
      </c>
      <c r="R21" s="72" t="str">
        <f t="shared" si="1"/>
        <v>77.33 (50.8 - 96.52)</v>
      </c>
      <c r="S21" s="72" t="str">
        <f t="shared" si="2"/>
        <v>5.92 (5.9 - 6)</v>
      </c>
      <c r="T21" s="73" t="str">
        <f t="shared" si="17"/>
        <v>11.64 (10 - 19)</v>
      </c>
      <c r="U21" s="5" t="s">
        <v>134</v>
      </c>
      <c r="Y21" s="83"/>
      <c r="Z21" s="17" t="str">
        <f t="shared" si="18"/>
        <v>Ucrit</v>
      </c>
      <c r="AA21" s="17" t="str">
        <f t="shared" si="20"/>
        <v>185.91 (31) (135 - 230)</v>
      </c>
      <c r="AB21" s="17" t="str">
        <f t="shared" si="22"/>
        <v>75.25 (73.9 - 95.197)</v>
      </c>
      <c r="AC21" s="17" t="str">
        <f>S22</f>
        <v>5.29 (5 - 11.5)</v>
      </c>
      <c r="AD21" s="17" t="str">
        <f t="shared" si="25"/>
        <v>13.3 (8 - 20)</v>
      </c>
      <c r="AF21" s="74"/>
      <c r="AG21" s="74"/>
      <c r="AH21" s="7"/>
      <c r="AI21" s="7"/>
      <c r="AJ21" s="7"/>
      <c r="AK21" s="7"/>
    </row>
    <row r="22" spans="1:37" ht="34">
      <c r="A22" s="5" t="s">
        <v>134</v>
      </c>
      <c r="B22" s="5" t="s">
        <v>159</v>
      </c>
      <c r="C22" s="62">
        <v>135</v>
      </c>
      <c r="D22" s="62">
        <v>230</v>
      </c>
      <c r="E22" s="62">
        <v>185.91006171612901</v>
      </c>
      <c r="F22">
        <v>31</v>
      </c>
      <c r="G22">
        <v>73.900000000000006</v>
      </c>
      <c r="H22">
        <v>95.196846829915401</v>
      </c>
      <c r="I22">
        <v>75.254540324428703</v>
      </c>
      <c r="J22">
        <v>5</v>
      </c>
      <c r="K22">
        <v>11.5</v>
      </c>
      <c r="L22">
        <v>5.2870967741935502</v>
      </c>
      <c r="M22"/>
      <c r="N22">
        <v>8</v>
      </c>
      <c r="O22">
        <v>20</v>
      </c>
      <c r="P22">
        <v>13.3</v>
      </c>
      <c r="Q22" s="71" t="str">
        <f t="shared" si="16"/>
        <v>185.91 (31) (135 - 230)</v>
      </c>
      <c r="R22" s="72" t="str">
        <f t="shared" si="1"/>
        <v>75.25 (73.9 - 95.197)</v>
      </c>
      <c r="S22" s="72" t="str">
        <f t="shared" si="2"/>
        <v>5.29 (5 - 11.5)</v>
      </c>
      <c r="T22" s="73" t="str">
        <f t="shared" si="17"/>
        <v>13.3 (8 - 20)</v>
      </c>
      <c r="U22" s="5" t="s">
        <v>134</v>
      </c>
      <c r="Y22" s="82" t="str">
        <f>A23</f>
        <v>Salmo salar</v>
      </c>
      <c r="Z22" s="17" t="str">
        <f t="shared" si="18"/>
        <v>Field</v>
      </c>
      <c r="AA22" s="17" t="str">
        <f t="shared" si="20"/>
        <v>357.87 (3) (323.9 - 406)</v>
      </c>
      <c r="AB22" s="17" t="str">
        <f t="shared" si="22"/>
        <v>51.2 (51.2 - 51.2)</v>
      </c>
      <c r="AC22" s="17" t="str">
        <f>S23</f>
        <v>1.16 (1.16 - 1.16)</v>
      </c>
      <c r="AD22" s="17" t="str">
        <f t="shared" si="25"/>
        <v>10 (10 - 10)</v>
      </c>
    </row>
    <row r="23" spans="1:37" ht="34">
      <c r="A23" s="5" t="s">
        <v>140</v>
      </c>
      <c r="B23" s="5" t="s">
        <v>158</v>
      </c>
      <c r="C23" s="62">
        <v>323.89999999999998</v>
      </c>
      <c r="D23" s="62">
        <v>406</v>
      </c>
      <c r="E23" s="62">
        <v>357.86666666666702</v>
      </c>
      <c r="F23">
        <v>3</v>
      </c>
      <c r="G23">
        <v>51.2</v>
      </c>
      <c r="H23">
        <v>51.2</v>
      </c>
      <c r="I23">
        <v>51.2</v>
      </c>
      <c r="J23">
        <v>1.1599999999999999</v>
      </c>
      <c r="K23">
        <v>1.1599999999999999</v>
      </c>
      <c r="L23">
        <v>1.1599999999999999</v>
      </c>
      <c r="M23">
        <v>1.1599999999999999</v>
      </c>
      <c r="N23">
        <v>10</v>
      </c>
      <c r="O23">
        <v>10</v>
      </c>
      <c r="P23">
        <v>10</v>
      </c>
      <c r="Q23" s="71" t="str">
        <f t="shared" si="16"/>
        <v>357.87 (3) (323.9 - 406)</v>
      </c>
      <c r="R23" s="72" t="str">
        <f t="shared" si="1"/>
        <v>51.2 (51.2 - 51.2)</v>
      </c>
      <c r="S23" s="72" t="str">
        <f t="shared" si="2"/>
        <v>1.16 (1.16 - 1.16)</v>
      </c>
      <c r="T23" s="73" t="str">
        <f t="shared" si="17"/>
        <v>10 (10 - 10)</v>
      </c>
      <c r="U23" s="5" t="s">
        <v>140</v>
      </c>
      <c r="Y23" s="84"/>
      <c r="Z23" s="17" t="str">
        <f t="shared" si="18"/>
        <v>Swim</v>
      </c>
      <c r="AA23" s="17" t="str">
        <f t="shared" si="20"/>
        <v>91 (1) (91 - 91)</v>
      </c>
      <c r="AB23" s="17" t="str">
        <f t="shared" si="22"/>
        <v>40 (40 - 40)</v>
      </c>
      <c r="AC23" s="17"/>
      <c r="AD23" s="17" t="str">
        <f t="shared" si="25"/>
        <v>11 (11 - 11)</v>
      </c>
    </row>
    <row r="24" spans="1:37" ht="34">
      <c r="A24" s="5" t="s">
        <v>140</v>
      </c>
      <c r="B24" s="5" t="s">
        <v>160</v>
      </c>
      <c r="C24" s="62">
        <v>91</v>
      </c>
      <c r="D24" s="62">
        <v>91</v>
      </c>
      <c r="E24" s="62">
        <v>91</v>
      </c>
      <c r="F24">
        <v>1</v>
      </c>
      <c r="G24">
        <v>40</v>
      </c>
      <c r="H24">
        <v>40</v>
      </c>
      <c r="I24">
        <v>40</v>
      </c>
      <c r="J24" t="s">
        <v>215</v>
      </c>
      <c r="K24" t="e">
        <f>-Inf</f>
        <v>#NAME?</v>
      </c>
      <c r="L24" t="s">
        <v>119</v>
      </c>
      <c r="M24" t="s">
        <v>119</v>
      </c>
      <c r="N24">
        <v>11</v>
      </c>
      <c r="O24">
        <v>11</v>
      </c>
      <c r="P24">
        <v>11</v>
      </c>
      <c r="Q24" s="71" t="str">
        <f t="shared" si="16"/>
        <v>91 (1) (91 - 91)</v>
      </c>
      <c r="R24" s="72" t="str">
        <f t="shared" si="1"/>
        <v>40 (40 - 40)</v>
      </c>
      <c r="S24" s="72" t="e">
        <f t="shared" si="2"/>
        <v>#VALUE!</v>
      </c>
      <c r="T24" s="73" t="str">
        <f t="shared" si="17"/>
        <v>11 (11 - 11)</v>
      </c>
      <c r="U24" s="5" t="s">
        <v>140</v>
      </c>
      <c r="Y24" s="84"/>
      <c r="Z24" s="17" t="str">
        <f t="shared" si="18"/>
        <v>TTF</v>
      </c>
      <c r="AA24" s="17" t="str">
        <f t="shared" si="20"/>
        <v>158.3 (45) (60 - 240.46)</v>
      </c>
      <c r="AB24" s="17" t="str">
        <f t="shared" si="22"/>
        <v>54.97 (52 - 64)</v>
      </c>
      <c r="AC24" s="17" t="str">
        <f>S25</f>
        <v>2.18 (1.199 - 3.158)</v>
      </c>
      <c r="AD24" s="17" t="str">
        <f t="shared" si="25"/>
        <v>7.42 (4 - 18)</v>
      </c>
    </row>
    <row r="25" spans="1:37" ht="34">
      <c r="A25" s="5" t="s">
        <v>140</v>
      </c>
      <c r="B25" s="5" t="s">
        <v>163</v>
      </c>
      <c r="C25" s="62">
        <v>60</v>
      </c>
      <c r="D25" s="62">
        <v>240.46045820000001</v>
      </c>
      <c r="E25" s="62">
        <v>158.295150044444</v>
      </c>
      <c r="F25">
        <v>45</v>
      </c>
      <c r="G25">
        <v>52</v>
      </c>
      <c r="H25">
        <v>64</v>
      </c>
      <c r="I25">
        <v>54.966666666666697</v>
      </c>
      <c r="J25">
        <v>1.1990000000000001</v>
      </c>
      <c r="K25">
        <v>3.1579999999999999</v>
      </c>
      <c r="L25">
        <v>2.1785000000000001</v>
      </c>
      <c r="M25">
        <v>2.1785000000000001</v>
      </c>
      <c r="N25">
        <v>4</v>
      </c>
      <c r="O25">
        <v>18</v>
      </c>
      <c r="P25">
        <v>7.4222222222222198</v>
      </c>
      <c r="Q25" s="71" t="str">
        <f t="shared" si="16"/>
        <v>158.3 (45) (60 - 240.46)</v>
      </c>
      <c r="R25" s="72" t="str">
        <f t="shared" si="1"/>
        <v>54.97 (52 - 64)</v>
      </c>
      <c r="S25" s="72" t="str">
        <f t="shared" si="2"/>
        <v>2.18 (1.199 - 3.158)</v>
      </c>
      <c r="T25" s="73" t="str">
        <f t="shared" si="17"/>
        <v>7.42 (4 - 18)</v>
      </c>
      <c r="U25" s="5" t="s">
        <v>140</v>
      </c>
      <c r="Y25" s="83"/>
      <c r="Z25" s="17" t="str">
        <f t="shared" si="18"/>
        <v>Ucrit</v>
      </c>
      <c r="AA25" s="17" t="str">
        <f t="shared" si="20"/>
        <v>131.44 (80) (65 - 234.744)</v>
      </c>
      <c r="AB25" s="17" t="str">
        <f t="shared" si="22"/>
        <v>45.15 (34 - 63.8)</v>
      </c>
      <c r="AC25" s="17" t="str">
        <f>S26</f>
        <v>1.01 (0.408 - 2.535)</v>
      </c>
      <c r="AD25" s="17" t="str">
        <f t="shared" si="25"/>
        <v>11.41 (3 - 23)</v>
      </c>
    </row>
    <row r="26" spans="1:37" ht="34">
      <c r="A26" s="5" t="s">
        <v>140</v>
      </c>
      <c r="B26" s="5" t="s">
        <v>159</v>
      </c>
      <c r="C26" s="62">
        <v>65</v>
      </c>
      <c r="D26" s="62">
        <v>234.743833</v>
      </c>
      <c r="E26" s="62">
        <v>131.43798323887501</v>
      </c>
      <c r="F26">
        <v>80</v>
      </c>
      <c r="G26">
        <v>34</v>
      </c>
      <c r="H26">
        <v>63.8</v>
      </c>
      <c r="I26">
        <v>45.146621634624999</v>
      </c>
      <c r="J26">
        <v>0.40799999999999997</v>
      </c>
      <c r="K26">
        <v>2.5350000000000001</v>
      </c>
      <c r="L26">
        <v>1.0069285714285701</v>
      </c>
      <c r="M26">
        <v>1.0069285714285701</v>
      </c>
      <c r="N26">
        <v>3</v>
      </c>
      <c r="O26">
        <v>23</v>
      </c>
      <c r="P26">
        <v>11.4125</v>
      </c>
      <c r="Q26" s="71" t="str">
        <f t="shared" si="16"/>
        <v>131.44 (80) (65 - 234.744)</v>
      </c>
      <c r="R26" s="72" t="str">
        <f t="shared" si="1"/>
        <v>45.15 (34 - 63.8)</v>
      </c>
      <c r="S26" s="72" t="str">
        <f t="shared" si="2"/>
        <v>1.01 (0.408 - 2.535)</v>
      </c>
      <c r="T26" s="73" t="str">
        <f t="shared" si="17"/>
        <v>11.41 (3 - 23)</v>
      </c>
      <c r="U26" s="5" t="s">
        <v>140</v>
      </c>
      <c r="Y26" s="80" t="str">
        <f>A27</f>
        <v>Oncorhynchus spp. * (combined O. nerka and O. kisutch)</v>
      </c>
      <c r="Z26" s="17" t="str">
        <f t="shared" si="18"/>
        <v>Field</v>
      </c>
      <c r="AA26" s="17" t="str">
        <f t="shared" si="20"/>
        <v>85.34 (2) (82.296 - 88.392)</v>
      </c>
      <c r="AB26" s="17"/>
      <c r="AC26" s="17"/>
      <c r="AD26" s="17"/>
    </row>
    <row r="27" spans="1:37" ht="34">
      <c r="A27" s="5" t="s">
        <v>170</v>
      </c>
      <c r="B27" s="5" t="s">
        <v>158</v>
      </c>
      <c r="C27" s="60">
        <v>82.296000000000006</v>
      </c>
      <c r="D27" s="60">
        <v>88.391999999999996</v>
      </c>
      <c r="E27" s="60">
        <v>85.343999999999994</v>
      </c>
      <c r="F27" s="5">
        <v>2</v>
      </c>
      <c r="Q27" s="71" t="str">
        <f t="shared" si="16"/>
        <v>85.34 (2) (82.296 - 88.392)</v>
      </c>
      <c r="R27" s="72"/>
      <c r="S27" s="72"/>
      <c r="T27" s="73"/>
      <c r="U27" s="5" t="s">
        <v>170</v>
      </c>
    </row>
    <row r="28" spans="1:37" s="13" customFormat="1" ht="17" customHeight="1">
      <c r="C28" s="60"/>
      <c r="D28" s="60"/>
      <c r="E28" s="60"/>
      <c r="Q28" s="71"/>
      <c r="R28" s="72"/>
      <c r="S28" s="72"/>
      <c r="T28" s="73"/>
    </row>
    <row r="29" spans="1:37" s="4" customFormat="1" ht="61" customHeight="1">
      <c r="A29" s="4" t="s">
        <v>94</v>
      </c>
      <c r="B29" s="4" t="s">
        <v>147</v>
      </c>
      <c r="C29" s="63" t="s">
        <v>164</v>
      </c>
      <c r="D29" s="63" t="s">
        <v>165</v>
      </c>
      <c r="E29" s="63" t="s">
        <v>166</v>
      </c>
      <c r="F29" s="4" t="s">
        <v>167</v>
      </c>
      <c r="G29" s="4" t="s">
        <v>152</v>
      </c>
      <c r="H29" s="4" t="s">
        <v>153</v>
      </c>
      <c r="I29" s="4" t="s">
        <v>154</v>
      </c>
      <c r="J29" s="4" t="s">
        <v>155</v>
      </c>
      <c r="K29" s="4" t="s">
        <v>156</v>
      </c>
      <c r="L29" s="4" t="s">
        <v>157</v>
      </c>
      <c r="M29" s="45" t="s">
        <v>157</v>
      </c>
      <c r="N29" s="45" t="s">
        <v>171</v>
      </c>
      <c r="O29" s="45" t="s">
        <v>172</v>
      </c>
      <c r="P29" s="45" t="s">
        <v>173</v>
      </c>
      <c r="Q29" s="71"/>
      <c r="R29" s="72"/>
      <c r="S29" s="72"/>
      <c r="T29" s="73"/>
      <c r="U29" s="4" t="s">
        <v>94</v>
      </c>
    </row>
    <row r="30" spans="1:37" ht="34" customHeight="1">
      <c r="A30" s="5" t="s">
        <v>95</v>
      </c>
      <c r="B30" s="5" t="s">
        <v>158</v>
      </c>
      <c r="C30" s="62">
        <v>0.45</v>
      </c>
      <c r="D30" s="62">
        <v>3.27</v>
      </c>
      <c r="E30" s="62">
        <v>1.5042119572222199</v>
      </c>
      <c r="F30">
        <v>18</v>
      </c>
      <c r="G30">
        <v>49.05</v>
      </c>
      <c r="H30">
        <v>79.599999999999994</v>
      </c>
      <c r="I30">
        <v>62.130555555555603</v>
      </c>
      <c r="J30">
        <v>2.38</v>
      </c>
      <c r="K30">
        <v>4.45</v>
      </c>
      <c r="L30">
        <v>3.43333333333333</v>
      </c>
      <c r="M30"/>
      <c r="N30">
        <v>9</v>
      </c>
      <c r="O30">
        <v>15</v>
      </c>
      <c r="P30">
        <v>11.6666666666667</v>
      </c>
      <c r="Q30" s="71" t="str">
        <f t="shared" si="16"/>
        <v>1.5 (18) (0.45 - 3.27)</v>
      </c>
      <c r="R30" s="72" t="str">
        <f t="shared" si="1"/>
        <v>62.13 (49.05 - 79.6)</v>
      </c>
      <c r="S30" s="72" t="str">
        <f t="shared" si="2"/>
        <v>3.43 (2.38 - 4.45)</v>
      </c>
      <c r="T30" s="73" t="str">
        <f t="shared" si="17"/>
        <v>11.67 (9 - 15)</v>
      </c>
      <c r="U30" s="5" t="s">
        <v>95</v>
      </c>
    </row>
    <row r="31" spans="1:37" ht="34">
      <c r="A31" s="5" t="s">
        <v>95</v>
      </c>
      <c r="B31" s="5" t="s">
        <v>159</v>
      </c>
      <c r="C31" s="62">
        <v>1.2524773410000001</v>
      </c>
      <c r="D31" s="62">
        <v>3.39</v>
      </c>
      <c r="E31" s="62">
        <v>2.2341127673442598</v>
      </c>
      <c r="F31">
        <v>61</v>
      </c>
      <c r="G31">
        <v>46.1</v>
      </c>
      <c r="H31">
        <v>55.5</v>
      </c>
      <c r="I31">
        <v>52.605833333333301</v>
      </c>
      <c r="J31">
        <v>1.361</v>
      </c>
      <c r="K31">
        <v>1.823</v>
      </c>
      <c r="L31">
        <v>1.71777586206897</v>
      </c>
      <c r="M31"/>
      <c r="N31">
        <v>9</v>
      </c>
      <c r="O31">
        <v>22</v>
      </c>
      <c r="P31">
        <v>14.0666666666667</v>
      </c>
      <c r="Q31" s="71" t="str">
        <f t="shared" si="16"/>
        <v>2.23 (61) (1.252 - 3.39)</v>
      </c>
      <c r="R31" s="72" t="str">
        <f t="shared" si="1"/>
        <v>52.61 (46.1 - 55.5)</v>
      </c>
      <c r="S31" s="72" t="str">
        <f t="shared" si="2"/>
        <v>1.72 (1.361 - 1.823)</v>
      </c>
      <c r="T31" s="73" t="str">
        <f t="shared" si="17"/>
        <v>14.07 (9 - 22)</v>
      </c>
      <c r="U31" s="5" t="s">
        <v>95</v>
      </c>
    </row>
    <row r="32" spans="1:37" s="6" customFormat="1" ht="35" thickBot="1">
      <c r="A32" s="6" t="s">
        <v>95</v>
      </c>
      <c r="B32" s="6" t="s">
        <v>161</v>
      </c>
      <c r="C32" s="62">
        <v>1.2759576580000001</v>
      </c>
      <c r="D32" s="62">
        <v>3.9035627270000002</v>
      </c>
      <c r="E32" s="62">
        <v>2.7558562731590901</v>
      </c>
      <c r="F32">
        <v>132</v>
      </c>
      <c r="G32">
        <v>51</v>
      </c>
      <c r="H32">
        <v>51</v>
      </c>
      <c r="I32">
        <v>51</v>
      </c>
      <c r="J32">
        <v>1.6</v>
      </c>
      <c r="K32">
        <v>1.6</v>
      </c>
      <c r="L32">
        <v>1.6</v>
      </c>
      <c r="M32"/>
      <c r="N32">
        <v>7</v>
      </c>
      <c r="O32">
        <v>28</v>
      </c>
      <c r="P32">
        <v>17.522727272727298</v>
      </c>
      <c r="Q32" s="71" t="str">
        <f t="shared" si="16"/>
        <v>2.76 (132) (1.276 - 3.904)</v>
      </c>
      <c r="R32" s="72" t="str">
        <f t="shared" si="1"/>
        <v>51 (51 - 51)</v>
      </c>
      <c r="S32" s="72" t="str">
        <f t="shared" si="2"/>
        <v>1.6 (1.6 - 1.6)</v>
      </c>
      <c r="T32" s="73" t="str">
        <f t="shared" si="17"/>
        <v>17.52 (7 - 28)</v>
      </c>
      <c r="U32" s="6" t="s">
        <v>95</v>
      </c>
    </row>
    <row r="33" spans="1:21" ht="34">
      <c r="A33" s="5" t="s">
        <v>102</v>
      </c>
      <c r="B33" s="5" t="s">
        <v>158</v>
      </c>
      <c r="C33" s="62">
        <v>0.51385057499999998</v>
      </c>
      <c r="D33" s="62">
        <v>3.32</v>
      </c>
      <c r="E33" s="62">
        <v>1.66571601616216</v>
      </c>
      <c r="F33">
        <v>37</v>
      </c>
      <c r="G33">
        <v>53.6</v>
      </c>
      <c r="H33">
        <v>68.7</v>
      </c>
      <c r="I33">
        <v>62.167499999999997</v>
      </c>
      <c r="J33">
        <v>1.55</v>
      </c>
      <c r="K33">
        <v>2.3199999999999998</v>
      </c>
      <c r="L33">
        <v>2.0333333333333301</v>
      </c>
      <c r="M33"/>
      <c r="N33">
        <v>9</v>
      </c>
      <c r="O33">
        <v>12</v>
      </c>
      <c r="P33">
        <v>10.090909090909101</v>
      </c>
      <c r="Q33" s="71" t="str">
        <f t="shared" si="16"/>
        <v>1.67 (37) (0.514 - 3.32)</v>
      </c>
      <c r="R33" s="72" t="str">
        <f t="shared" si="1"/>
        <v>62.17 (53.6 - 68.7)</v>
      </c>
      <c r="S33" s="72" t="str">
        <f t="shared" si="2"/>
        <v>2.03 (1.55 - 2.32)</v>
      </c>
      <c r="T33" s="73" t="str">
        <f t="shared" si="17"/>
        <v>10.09 (9 - 12)</v>
      </c>
      <c r="U33" s="5" t="s">
        <v>102</v>
      </c>
    </row>
    <row r="34" spans="1:21">
      <c r="A34" s="5" t="s">
        <v>102</v>
      </c>
      <c r="B34" s="5" t="s">
        <v>160</v>
      </c>
      <c r="Q34" s="71"/>
      <c r="R34" s="72"/>
      <c r="S34" s="72"/>
      <c r="T34" s="73"/>
      <c r="U34" s="5" t="s">
        <v>102</v>
      </c>
    </row>
    <row r="35" spans="1:21" s="6" customFormat="1" ht="35" thickBot="1">
      <c r="A35" s="6" t="s">
        <v>102</v>
      </c>
      <c r="B35" s="6" t="s">
        <v>159</v>
      </c>
      <c r="C35" s="62">
        <v>1.249708372</v>
      </c>
      <c r="D35" s="62">
        <v>2.5564979480000001</v>
      </c>
      <c r="E35" s="62">
        <v>1.5445242074500001</v>
      </c>
      <c r="F35">
        <v>20</v>
      </c>
      <c r="G35">
        <v>62.1</v>
      </c>
      <c r="H35">
        <v>68.3</v>
      </c>
      <c r="I35">
        <v>63.164999999999999</v>
      </c>
      <c r="J35">
        <v>1.9</v>
      </c>
      <c r="K35">
        <v>2.86</v>
      </c>
      <c r="L35">
        <v>2.38</v>
      </c>
      <c r="M35"/>
      <c r="N35">
        <v>10</v>
      </c>
      <c r="O35">
        <v>13</v>
      </c>
      <c r="P35">
        <v>12.789473684210501</v>
      </c>
      <c r="Q35" s="71" t="str">
        <f t="shared" si="16"/>
        <v>1.54 (20) (1.25 - 2.556)</v>
      </c>
      <c r="R35" s="72" t="str">
        <f t="shared" si="1"/>
        <v>63.17 (62.1 - 68.3)</v>
      </c>
      <c r="S35" s="72" t="str">
        <f t="shared" si="2"/>
        <v>2.38 (1.9 - 2.86)</v>
      </c>
      <c r="T35" s="73" t="str">
        <f t="shared" si="17"/>
        <v>12.79 (10 - 13)</v>
      </c>
      <c r="U35" s="6" t="s">
        <v>102</v>
      </c>
    </row>
    <row r="36" spans="1:21">
      <c r="A36" s="5" t="s">
        <v>109</v>
      </c>
      <c r="B36" s="5" t="s">
        <v>158</v>
      </c>
      <c r="Q36" s="71"/>
      <c r="R36" s="72"/>
      <c r="S36" s="72"/>
      <c r="T36" s="73"/>
      <c r="U36" s="5" t="s">
        <v>109</v>
      </c>
    </row>
    <row r="37" spans="1:21" ht="34">
      <c r="A37" s="5" t="s">
        <v>109</v>
      </c>
      <c r="B37" s="5" t="s">
        <v>159</v>
      </c>
      <c r="C37" s="62">
        <v>1.23</v>
      </c>
      <c r="D37" s="62">
        <v>4.2477230349999999</v>
      </c>
      <c r="E37" s="62">
        <v>2.3773922819380502</v>
      </c>
      <c r="F37">
        <v>113</v>
      </c>
      <c r="G37">
        <v>49.8</v>
      </c>
      <c r="H37">
        <v>71.400000000000006</v>
      </c>
      <c r="I37">
        <v>57.8469026548673</v>
      </c>
      <c r="J37">
        <v>1.357</v>
      </c>
      <c r="K37">
        <v>4.1079999999999997</v>
      </c>
      <c r="L37">
        <v>2.1986194690265499</v>
      </c>
      <c r="M37"/>
      <c r="N37">
        <v>5</v>
      </c>
      <c r="O37">
        <v>18</v>
      </c>
      <c r="P37">
        <v>11.115044247787599</v>
      </c>
      <c r="Q37" s="71" t="str">
        <f t="shared" si="16"/>
        <v>2.38 (113) (1.23 - 4.248)</v>
      </c>
      <c r="R37" s="72" t="str">
        <f t="shared" si="1"/>
        <v>57.85 (49.8 - 71.4)</v>
      </c>
      <c r="S37" s="72" t="str">
        <f t="shared" si="2"/>
        <v>2.2 (1.357 - 4.108)</v>
      </c>
      <c r="T37" s="73" t="str">
        <f t="shared" si="17"/>
        <v>11.12 (5 - 18)</v>
      </c>
      <c r="U37" s="5" t="s">
        <v>109</v>
      </c>
    </row>
    <row r="38" spans="1:21" s="6" customFormat="1" ht="35" thickBot="1">
      <c r="A38" s="6" t="s">
        <v>109</v>
      </c>
      <c r="B38" s="6" t="s">
        <v>161</v>
      </c>
      <c r="C38" s="62">
        <v>1.98</v>
      </c>
      <c r="D38" s="62">
        <v>2.97</v>
      </c>
      <c r="E38" s="62">
        <v>2.296984127</v>
      </c>
      <c r="F38">
        <v>21</v>
      </c>
      <c r="G38">
        <v>60.6</v>
      </c>
      <c r="H38">
        <v>66</v>
      </c>
      <c r="I38">
        <v>62.914285714285697</v>
      </c>
      <c r="J38">
        <v>2.56</v>
      </c>
      <c r="K38">
        <v>2.56</v>
      </c>
      <c r="L38">
        <v>2.56</v>
      </c>
      <c r="M38"/>
      <c r="N38">
        <v>10</v>
      </c>
      <c r="O38">
        <v>15</v>
      </c>
      <c r="P38">
        <v>13.1428571428571</v>
      </c>
      <c r="Q38" s="71" t="str">
        <f t="shared" si="16"/>
        <v>2.3 (21) (1.98 - 2.97)</v>
      </c>
      <c r="R38" s="72" t="str">
        <f t="shared" si="1"/>
        <v>62.91 (60.6 - 66)</v>
      </c>
      <c r="S38" s="72" t="str">
        <f t="shared" si="2"/>
        <v>2.56 (2.56 - 2.56)</v>
      </c>
      <c r="T38" s="73" t="str">
        <f t="shared" si="17"/>
        <v>13.14 (10 - 15)</v>
      </c>
      <c r="U38" s="6" t="s">
        <v>109</v>
      </c>
    </row>
    <row r="39" spans="1:21" ht="34">
      <c r="A39" s="5" t="s">
        <v>116</v>
      </c>
      <c r="B39" s="5" t="s">
        <v>158</v>
      </c>
      <c r="C39" s="62">
        <v>1.1299999999999999</v>
      </c>
      <c r="D39" s="62">
        <v>6.6</v>
      </c>
      <c r="E39" s="62">
        <v>2.4571228455909102</v>
      </c>
      <c r="F39">
        <v>22</v>
      </c>
      <c r="G39">
        <v>51.45</v>
      </c>
      <c r="H39">
        <v>55.95</v>
      </c>
      <c r="I39">
        <v>53.7</v>
      </c>
      <c r="J39" t="s">
        <v>215</v>
      </c>
      <c r="K39" t="e">
        <f>-Inf</f>
        <v>#NAME?</v>
      </c>
      <c r="L39" t="s">
        <v>119</v>
      </c>
      <c r="M39"/>
      <c r="N39">
        <v>12</v>
      </c>
      <c r="O39">
        <v>12</v>
      </c>
      <c r="P39">
        <v>12</v>
      </c>
      <c r="Q39" s="71" t="str">
        <f t="shared" si="16"/>
        <v>2.46 (22) (1.13 - 6.6)</v>
      </c>
      <c r="R39" s="72" t="str">
        <f t="shared" si="1"/>
        <v>53.7 (51.45 - 55.95)</v>
      </c>
      <c r="S39" s="72" t="e">
        <f t="shared" si="2"/>
        <v>#VALUE!</v>
      </c>
      <c r="T39" s="73" t="str">
        <f t="shared" si="17"/>
        <v>12 (12 - 12)</v>
      </c>
      <c r="U39" s="5" t="s">
        <v>116</v>
      </c>
    </row>
    <row r="40" spans="1:21" s="6" customFormat="1" ht="35" thickBot="1">
      <c r="A40" s="6" t="s">
        <v>116</v>
      </c>
      <c r="B40" s="6" t="s">
        <v>159</v>
      </c>
      <c r="C40" s="62">
        <v>1.89</v>
      </c>
      <c r="D40" s="62">
        <v>1.89</v>
      </c>
      <c r="E40" s="62">
        <v>1.89</v>
      </c>
      <c r="F40">
        <v>1</v>
      </c>
      <c r="G40">
        <v>53.3</v>
      </c>
      <c r="H40">
        <v>53.3</v>
      </c>
      <c r="I40">
        <v>53.3</v>
      </c>
      <c r="J40">
        <v>1.7</v>
      </c>
      <c r="K40">
        <v>1.7</v>
      </c>
      <c r="L40">
        <v>1.7</v>
      </c>
      <c r="M40"/>
      <c r="N40">
        <v>13</v>
      </c>
      <c r="O40">
        <v>13</v>
      </c>
      <c r="P40">
        <v>13</v>
      </c>
      <c r="Q40" s="71" t="str">
        <f t="shared" si="16"/>
        <v>1.89 (1) (1.89 - 1.89)</v>
      </c>
      <c r="R40" s="72" t="str">
        <f t="shared" si="1"/>
        <v>53.3 (53.3 - 53.3)</v>
      </c>
      <c r="S40" s="72" t="str">
        <f t="shared" si="2"/>
        <v>1.7 (1.7 - 1.7)</v>
      </c>
      <c r="T40" s="73" t="str">
        <f t="shared" si="17"/>
        <v>13 (13 - 13)</v>
      </c>
      <c r="U40" s="6" t="s">
        <v>116</v>
      </c>
    </row>
    <row r="41" spans="1:21" s="7" customFormat="1">
      <c r="A41" s="5" t="s">
        <v>120</v>
      </c>
      <c r="B41" s="5" t="s">
        <v>158</v>
      </c>
      <c r="C41" s="64"/>
      <c r="D41" s="64"/>
      <c r="E41" s="64"/>
      <c r="Q41" s="71"/>
      <c r="R41" s="72"/>
      <c r="S41" s="72"/>
      <c r="T41" s="73"/>
      <c r="U41" s="5" t="s">
        <v>120</v>
      </c>
    </row>
    <row r="42" spans="1:21" s="7" customFormat="1" ht="34">
      <c r="A42" s="5" t="s">
        <v>120</v>
      </c>
      <c r="B42" s="5" t="s">
        <v>159</v>
      </c>
      <c r="C42" s="62">
        <v>1.17</v>
      </c>
      <c r="D42" s="62">
        <v>3.5346808589999998</v>
      </c>
      <c r="E42" s="62">
        <v>2.0309365397499999</v>
      </c>
      <c r="F42">
        <v>60</v>
      </c>
      <c r="G42">
        <v>30.1</v>
      </c>
      <c r="H42">
        <v>42</v>
      </c>
      <c r="I42">
        <v>37.358333333333299</v>
      </c>
      <c r="J42">
        <v>0.44540000000000002</v>
      </c>
      <c r="K42">
        <v>0.87148999999999999</v>
      </c>
      <c r="L42">
        <v>0.63879931034482795</v>
      </c>
      <c r="M42"/>
      <c r="N42">
        <v>7</v>
      </c>
      <c r="O42">
        <v>19</v>
      </c>
      <c r="P42">
        <v>10.6</v>
      </c>
      <c r="Q42" s="71" t="str">
        <f t="shared" si="16"/>
        <v>2.03 (60) (1.17 - 3.535)</v>
      </c>
      <c r="R42" s="72" t="str">
        <f t="shared" si="1"/>
        <v>37.36 (30.1 - 42)</v>
      </c>
      <c r="S42" s="72" t="str">
        <f t="shared" si="2"/>
        <v>0.64 (0.445 - 0.871)</v>
      </c>
      <c r="T42" s="73" t="str">
        <f t="shared" si="17"/>
        <v>10.6 (7 - 19)</v>
      </c>
      <c r="U42" s="5" t="s">
        <v>120</v>
      </c>
    </row>
    <row r="43" spans="1:21" s="6" customFormat="1" ht="17" thickBot="1">
      <c r="A43" s="6" t="s">
        <v>120</v>
      </c>
      <c r="B43" s="6" t="s">
        <v>161</v>
      </c>
      <c r="C43" s="65"/>
      <c r="D43" s="65"/>
      <c r="E43" s="65"/>
      <c r="Q43" s="71"/>
      <c r="R43" s="72"/>
      <c r="S43" s="72"/>
      <c r="T43" s="73"/>
      <c r="U43" s="6" t="s">
        <v>120</v>
      </c>
    </row>
    <row r="44" spans="1:21" ht="34">
      <c r="A44" s="5" t="s">
        <v>127</v>
      </c>
      <c r="B44" s="5" t="s">
        <v>158</v>
      </c>
      <c r="C44" s="62">
        <v>0.48</v>
      </c>
      <c r="D44" s="62">
        <v>13.47622009</v>
      </c>
      <c r="E44" s="62">
        <v>2.5031396287374998</v>
      </c>
      <c r="F44">
        <v>80</v>
      </c>
      <c r="G44">
        <v>53.95</v>
      </c>
      <c r="H44">
        <v>73.099999999999994</v>
      </c>
      <c r="I44">
        <v>61.466666666666697</v>
      </c>
      <c r="J44">
        <v>1.8</v>
      </c>
      <c r="K44">
        <v>2.8</v>
      </c>
      <c r="L44">
        <v>2.2222222222222201</v>
      </c>
      <c r="M44"/>
      <c r="N44">
        <v>10</v>
      </c>
      <c r="O44">
        <v>20</v>
      </c>
      <c r="P44">
        <v>15.8125</v>
      </c>
      <c r="Q44" s="71" t="str">
        <f t="shared" si="16"/>
        <v>2.5 (80) (0.48 - 13.476)</v>
      </c>
      <c r="R44" s="72" t="str">
        <f t="shared" si="1"/>
        <v>61.47 (53.95 - 73.1)</v>
      </c>
      <c r="S44" s="72" t="str">
        <f t="shared" si="2"/>
        <v>2.22 (1.8 - 2.8)</v>
      </c>
      <c r="T44" s="73" t="str">
        <f t="shared" si="17"/>
        <v>15.81 (10 - 20)</v>
      </c>
      <c r="U44" s="5" t="s">
        <v>127</v>
      </c>
    </row>
    <row r="45" spans="1:21">
      <c r="A45" s="5" t="s">
        <v>127</v>
      </c>
      <c r="B45" s="5" t="s">
        <v>162</v>
      </c>
      <c r="Q45" s="71"/>
      <c r="R45" s="72"/>
      <c r="S45" s="72"/>
      <c r="T45" s="73"/>
      <c r="U45" s="5" t="s">
        <v>127</v>
      </c>
    </row>
    <row r="46" spans="1:21">
      <c r="A46" s="5" t="s">
        <v>127</v>
      </c>
      <c r="B46" s="5" t="s">
        <v>160</v>
      </c>
      <c r="Q46" s="71"/>
      <c r="R46" s="72"/>
      <c r="S46" s="72"/>
      <c r="T46" s="73"/>
      <c r="U46" s="5" t="s">
        <v>127</v>
      </c>
    </row>
    <row r="47" spans="1:21">
      <c r="A47" s="5" t="s">
        <v>127</v>
      </c>
      <c r="B47" s="5" t="s">
        <v>163</v>
      </c>
      <c r="Q47" s="71"/>
      <c r="R47" s="72"/>
      <c r="S47" s="72"/>
      <c r="T47" s="73"/>
      <c r="U47" s="5" t="s">
        <v>127</v>
      </c>
    </row>
    <row r="48" spans="1:21" s="6" customFormat="1" ht="35" thickBot="1">
      <c r="A48" s="6" t="s">
        <v>127</v>
      </c>
      <c r="B48" s="6" t="s">
        <v>159</v>
      </c>
      <c r="C48" s="62">
        <v>0.64</v>
      </c>
      <c r="D48" s="62">
        <v>3.6</v>
      </c>
      <c r="E48" s="62">
        <v>1.9304111483223401</v>
      </c>
      <c r="F48">
        <v>273</v>
      </c>
      <c r="G48">
        <v>41.8</v>
      </c>
      <c r="H48">
        <v>64.2</v>
      </c>
      <c r="I48">
        <v>60.027281105990802</v>
      </c>
      <c r="J48">
        <v>0.746</v>
      </c>
      <c r="K48">
        <v>3.56</v>
      </c>
      <c r="L48">
        <v>2.3265799256505599</v>
      </c>
      <c r="M48"/>
      <c r="N48">
        <v>10</v>
      </c>
      <c r="O48">
        <v>26</v>
      </c>
      <c r="P48">
        <v>16.069597069597101</v>
      </c>
      <c r="Q48" s="71" t="str">
        <f t="shared" si="16"/>
        <v>1.93 (273) (0.64 - 3.6)</v>
      </c>
      <c r="R48" s="72" t="str">
        <f t="shared" si="1"/>
        <v>60.03 (41.8 - 64.2)</v>
      </c>
      <c r="S48" s="72" t="str">
        <f t="shared" si="2"/>
        <v>2.33 (0.746 - 3.56)</v>
      </c>
      <c r="T48" s="73" t="str">
        <f t="shared" si="17"/>
        <v>16.07 (10 - 26)</v>
      </c>
      <c r="U48" s="6" t="s">
        <v>127</v>
      </c>
    </row>
    <row r="49" spans="1:21" ht="34">
      <c r="A49" s="5" t="s">
        <v>134</v>
      </c>
      <c r="B49" s="5" t="s">
        <v>158</v>
      </c>
      <c r="C49" s="62">
        <v>0.96</v>
      </c>
      <c r="D49" s="62">
        <v>1.58</v>
      </c>
      <c r="E49" s="62">
        <v>1.22428571428571</v>
      </c>
      <c r="F49">
        <v>7</v>
      </c>
      <c r="G49">
        <v>76</v>
      </c>
      <c r="H49">
        <v>76</v>
      </c>
      <c r="I49">
        <v>76</v>
      </c>
      <c r="J49">
        <v>6</v>
      </c>
      <c r="K49">
        <v>6</v>
      </c>
      <c r="L49">
        <v>6</v>
      </c>
      <c r="M49"/>
      <c r="N49">
        <v>14</v>
      </c>
      <c r="O49">
        <v>14</v>
      </c>
      <c r="P49">
        <v>14</v>
      </c>
      <c r="Q49" s="71" t="str">
        <f t="shared" si="16"/>
        <v>1.22 (7) (0.96 - 1.58)</v>
      </c>
      <c r="R49" s="72" t="str">
        <f t="shared" si="1"/>
        <v>76 (76 - 76)</v>
      </c>
      <c r="S49" s="72" t="str">
        <f t="shared" si="2"/>
        <v>6 (6 - 6)</v>
      </c>
      <c r="T49" s="73" t="str">
        <f t="shared" si="17"/>
        <v>14 (14 - 14)</v>
      </c>
      <c r="U49" s="5" t="s">
        <v>134</v>
      </c>
    </row>
    <row r="50" spans="1:21" s="6" customFormat="1" ht="35" thickBot="1">
      <c r="A50" s="6" t="s">
        <v>134</v>
      </c>
      <c r="B50" s="6" t="s">
        <v>159</v>
      </c>
      <c r="C50" s="62">
        <v>1.23</v>
      </c>
      <c r="D50" s="62">
        <v>1.9</v>
      </c>
      <c r="E50" s="62">
        <v>1.5649999999999999</v>
      </c>
      <c r="F50">
        <v>2</v>
      </c>
      <c r="G50">
        <v>45.5</v>
      </c>
      <c r="H50">
        <v>45.5</v>
      </c>
      <c r="I50">
        <v>45.5</v>
      </c>
      <c r="J50">
        <v>1.31</v>
      </c>
      <c r="K50">
        <v>1.31</v>
      </c>
      <c r="L50">
        <v>1.31</v>
      </c>
      <c r="M50"/>
      <c r="N50">
        <v>11</v>
      </c>
      <c r="O50">
        <v>11</v>
      </c>
      <c r="P50">
        <v>11</v>
      </c>
      <c r="Q50" s="71" t="str">
        <f t="shared" si="16"/>
        <v>1.57 (2) (1.23 - 1.9)</v>
      </c>
      <c r="R50" s="72" t="str">
        <f t="shared" si="1"/>
        <v>45.5 (45.5 - 45.5)</v>
      </c>
      <c r="S50" s="72" t="str">
        <f t="shared" si="2"/>
        <v>1.31 (1.31 - 1.31)</v>
      </c>
      <c r="T50" s="73" t="str">
        <f t="shared" si="17"/>
        <v>11 (11 - 11)</v>
      </c>
      <c r="U50" s="6" t="s">
        <v>134</v>
      </c>
    </row>
    <row r="51" spans="1:21" ht="34">
      <c r="A51" s="5" t="s">
        <v>140</v>
      </c>
      <c r="B51" s="5" t="s">
        <v>158</v>
      </c>
      <c r="C51" s="62">
        <v>6.165</v>
      </c>
      <c r="D51" s="62">
        <v>7.9059999999999997</v>
      </c>
      <c r="E51" s="62">
        <v>6.9956666666666703</v>
      </c>
      <c r="F51">
        <v>3</v>
      </c>
      <c r="G51">
        <v>51.2</v>
      </c>
      <c r="H51">
        <v>51.2</v>
      </c>
      <c r="I51">
        <v>51.2</v>
      </c>
      <c r="J51">
        <v>1.1599999999999999</v>
      </c>
      <c r="K51">
        <v>1.1599999999999999</v>
      </c>
      <c r="L51">
        <v>1.1599999999999999</v>
      </c>
      <c r="M51"/>
      <c r="N51">
        <v>10</v>
      </c>
      <c r="O51">
        <v>10</v>
      </c>
      <c r="P51">
        <v>10</v>
      </c>
      <c r="Q51" s="71" t="str">
        <f t="shared" si="16"/>
        <v>7 (3) (6.165 - 7.906)</v>
      </c>
      <c r="R51" s="72" t="str">
        <f t="shared" si="1"/>
        <v>51.2 (51.2 - 51.2)</v>
      </c>
      <c r="S51" s="72" t="str">
        <f t="shared" si="2"/>
        <v>1.16 (1.16 - 1.16)</v>
      </c>
      <c r="T51" s="73" t="str">
        <f t="shared" si="17"/>
        <v>10 (10 - 10)</v>
      </c>
      <c r="U51" s="5" t="s">
        <v>140</v>
      </c>
    </row>
    <row r="52" spans="1:21" ht="34">
      <c r="A52" s="5" t="s">
        <v>140</v>
      </c>
      <c r="B52" s="5" t="s">
        <v>160</v>
      </c>
      <c r="C52" s="62">
        <v>2.0299999999999998</v>
      </c>
      <c r="D52" s="62">
        <v>2.0299999999999998</v>
      </c>
      <c r="E52" s="62">
        <v>2.0299999999999998</v>
      </c>
      <c r="F52">
        <v>1</v>
      </c>
      <c r="G52">
        <v>40</v>
      </c>
      <c r="H52">
        <v>40</v>
      </c>
      <c r="I52">
        <v>40</v>
      </c>
      <c r="J52"/>
      <c r="K52"/>
      <c r="L52"/>
      <c r="M52"/>
      <c r="N52">
        <v>11</v>
      </c>
      <c r="O52">
        <v>11</v>
      </c>
      <c r="P52">
        <v>11</v>
      </c>
      <c r="Q52" s="71" t="str">
        <f t="shared" si="16"/>
        <v>2.03 (1) (2.03 - 2.03)</v>
      </c>
      <c r="R52" s="72" t="str">
        <f t="shared" si="1"/>
        <v>40 (40 - 40)</v>
      </c>
      <c r="S52" s="72"/>
      <c r="T52" s="73" t="str">
        <f t="shared" si="17"/>
        <v>11 (11 - 11)</v>
      </c>
      <c r="U52" s="5" t="s">
        <v>140</v>
      </c>
    </row>
    <row r="53" spans="1:21" ht="34">
      <c r="A53" s="5" t="s">
        <v>140</v>
      </c>
      <c r="B53" s="5" t="s">
        <v>163</v>
      </c>
      <c r="C53" s="62">
        <v>1.9583008340000001</v>
      </c>
      <c r="D53" s="62">
        <v>3.460966929</v>
      </c>
      <c r="E53" s="62">
        <v>2.41171122505797</v>
      </c>
      <c r="F53">
        <v>69</v>
      </c>
      <c r="G53">
        <v>43.9</v>
      </c>
      <c r="H53">
        <v>43.9</v>
      </c>
      <c r="I53">
        <v>43.9</v>
      </c>
      <c r="J53">
        <v>0.59199999999999997</v>
      </c>
      <c r="K53">
        <v>0.91600000000000004</v>
      </c>
      <c r="L53">
        <v>0.79059420289855098</v>
      </c>
      <c r="M53"/>
      <c r="N53">
        <v>12</v>
      </c>
      <c r="O53">
        <v>13</v>
      </c>
      <c r="P53">
        <v>12.3478260869565</v>
      </c>
      <c r="Q53" s="71" t="str">
        <f t="shared" si="16"/>
        <v>2.41 (69) (1.958 - 3.461)</v>
      </c>
      <c r="R53" s="72" t="str">
        <f t="shared" si="1"/>
        <v>43.9 (43.9 - 43.9)</v>
      </c>
      <c r="S53" s="72" t="str">
        <f t="shared" si="2"/>
        <v>0.79 (0.592 - 0.916)</v>
      </c>
      <c r="T53" s="73" t="str">
        <f t="shared" si="17"/>
        <v>12.35 (12 - 13)</v>
      </c>
      <c r="U53" s="5" t="s">
        <v>140</v>
      </c>
    </row>
    <row r="54" spans="1:21" s="6" customFormat="1" ht="35" thickBot="1">
      <c r="A54" s="6" t="s">
        <v>140</v>
      </c>
      <c r="B54" s="6" t="s">
        <v>159</v>
      </c>
      <c r="C54" s="62">
        <v>1.72</v>
      </c>
      <c r="D54" s="62">
        <v>3.0988058509999998</v>
      </c>
      <c r="E54" s="62">
        <v>2.4418789942424199</v>
      </c>
      <c r="F54">
        <v>66</v>
      </c>
      <c r="G54">
        <v>34</v>
      </c>
      <c r="H54">
        <v>56.5</v>
      </c>
      <c r="I54">
        <v>39.945476190476199</v>
      </c>
      <c r="J54">
        <v>1.3500000000000001E-3</v>
      </c>
      <c r="K54">
        <v>1.796</v>
      </c>
      <c r="L54">
        <v>0.84667569909090901</v>
      </c>
      <c r="M54"/>
      <c r="N54">
        <v>9</v>
      </c>
      <c r="O54">
        <v>14</v>
      </c>
      <c r="P54">
        <v>11.181818181818199</v>
      </c>
      <c r="Q54" s="71" t="str">
        <f t="shared" si="16"/>
        <v>2.44 (66) (1.72 - 3.099)</v>
      </c>
      <c r="R54" s="72" t="str">
        <f t="shared" si="1"/>
        <v>39.95 (34 - 56.5)</v>
      </c>
      <c r="S54" s="72" t="str">
        <f t="shared" si="2"/>
        <v>0.85 (0.001 - 1.796)</v>
      </c>
      <c r="T54" s="73" t="str">
        <f t="shared" si="17"/>
        <v>11.18 (9 - 14)</v>
      </c>
      <c r="U54" s="6" t="s">
        <v>140</v>
      </c>
    </row>
  </sheetData>
  <mergeCells count="18">
    <mergeCell ref="AF4:AF6"/>
    <mergeCell ref="Y20:Y21"/>
    <mergeCell ref="Y22:Y25"/>
    <mergeCell ref="U4:U6"/>
    <mergeCell ref="U7:U9"/>
    <mergeCell ref="U10:U12"/>
    <mergeCell ref="U13:U15"/>
    <mergeCell ref="Y4:Y5"/>
    <mergeCell ref="Y6:Y8"/>
    <mergeCell ref="Y9:Y11"/>
    <mergeCell ref="Y12:Y14"/>
    <mergeCell ref="Y15:Y19"/>
    <mergeCell ref="AF16:AF17"/>
    <mergeCell ref="AF18:AF20"/>
    <mergeCell ref="AF7:AF8"/>
    <mergeCell ref="AF9:AF10"/>
    <mergeCell ref="AF11:AF12"/>
    <mergeCell ref="AF14:AF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EB26D-17C6-4540-893E-ADE50714ED08}">
  <dimension ref="A1:R34"/>
  <sheetViews>
    <sheetView topLeftCell="C1" workbookViewId="0">
      <selection activeCell="L10" sqref="L10"/>
    </sheetView>
  </sheetViews>
  <sheetFormatPr baseColWidth="10" defaultRowHeight="16"/>
  <cols>
    <col min="1" max="1" width="27.1640625" bestFit="1" customWidth="1"/>
    <col min="2" max="2" width="12.5" bestFit="1" customWidth="1"/>
    <col min="3" max="3" width="16.33203125" bestFit="1" customWidth="1"/>
    <col min="4" max="4" width="9.83203125" bestFit="1" customWidth="1"/>
    <col min="5" max="5" width="14.6640625" bestFit="1" customWidth="1"/>
    <col min="6" max="6" width="8.1640625" bestFit="1" customWidth="1"/>
    <col min="7" max="7" width="13.33203125" bestFit="1" customWidth="1"/>
    <col min="8" max="8" width="7.1640625" bestFit="1" customWidth="1"/>
    <col min="10" max="10" width="14" bestFit="1" customWidth="1"/>
    <col min="13" max="13" width="14" bestFit="1" customWidth="1"/>
    <col min="15" max="15" width="13.6640625" bestFit="1" customWidth="1"/>
    <col min="17" max="17" width="11.6640625" bestFit="1" customWidth="1"/>
  </cols>
  <sheetData>
    <row r="1" spans="1:18">
      <c r="B1" t="s">
        <v>445</v>
      </c>
    </row>
    <row r="2" spans="1:18">
      <c r="A2" s="100"/>
      <c r="B2" s="100"/>
      <c r="C2" s="103" t="s">
        <v>446</v>
      </c>
      <c r="D2" s="103"/>
      <c r="E2" s="103" t="s">
        <v>481</v>
      </c>
      <c r="F2" s="103"/>
      <c r="G2" s="103" t="s">
        <v>482</v>
      </c>
      <c r="H2" s="103"/>
      <c r="I2" s="103" t="s">
        <v>483</v>
      </c>
      <c r="J2" s="103"/>
    </row>
    <row r="3" spans="1:18">
      <c r="A3" s="100"/>
      <c r="B3" s="100" t="s">
        <v>250</v>
      </c>
      <c r="C3" s="100" t="s">
        <v>480</v>
      </c>
      <c r="D3" s="100" t="s">
        <v>479</v>
      </c>
      <c r="E3" s="100" t="s">
        <v>480</v>
      </c>
      <c r="F3" s="100" t="s">
        <v>479</v>
      </c>
      <c r="G3" s="100" t="s">
        <v>480</v>
      </c>
      <c r="H3" s="100" t="s">
        <v>479</v>
      </c>
      <c r="I3" s="103"/>
      <c r="J3" s="103"/>
    </row>
    <row r="4" spans="1:18">
      <c r="A4" s="32" t="s">
        <v>95</v>
      </c>
      <c r="B4" s="100">
        <v>191</v>
      </c>
      <c r="C4" s="100" t="s">
        <v>457</v>
      </c>
      <c r="D4" s="101" t="s">
        <v>478</v>
      </c>
      <c r="E4" s="100" t="s">
        <v>458</v>
      </c>
      <c r="F4" s="102">
        <v>0.65539749999999997</v>
      </c>
      <c r="G4" s="100" t="s">
        <v>459</v>
      </c>
      <c r="H4" s="102">
        <v>0.94193649999999995</v>
      </c>
      <c r="I4" s="100" t="str">
        <f>CONCATENATE(ROUND(E14,2), " + ", ROUND(E15,2), " + ", ROUND(E16,2), " Q2", " + re")</f>
        <v>115.65 + 1.17 + -0.01 Q2 + re</v>
      </c>
      <c r="J4" s="100"/>
    </row>
    <row r="5" spans="1:18">
      <c r="A5" s="32" t="s">
        <v>102</v>
      </c>
      <c r="B5" s="100">
        <v>19</v>
      </c>
      <c r="C5" s="100" t="s">
        <v>460</v>
      </c>
      <c r="D5" s="102">
        <v>0.27538309999999999</v>
      </c>
      <c r="E5" s="100" t="s">
        <v>461</v>
      </c>
      <c r="F5" s="102">
        <v>0.48111759999999998</v>
      </c>
      <c r="G5" s="100" t="s">
        <v>462</v>
      </c>
      <c r="H5" s="102">
        <v>0.56542179999999997</v>
      </c>
      <c r="I5" s="100" t="str">
        <f>CONCATENATE(ROUND(E17,2), "+ ", ROUND(E18,2), "+", ROUND(E19,2), " Q2", "+ re")</f>
        <v>439.76+ -48.1+1.65 Q2+ re</v>
      </c>
      <c r="J5" s="100"/>
    </row>
    <row r="6" spans="1:18">
      <c r="A6" s="32" t="s">
        <v>109</v>
      </c>
      <c r="B6" s="100">
        <v>139</v>
      </c>
      <c r="C6" s="100" t="s">
        <v>463</v>
      </c>
      <c r="D6" s="102">
        <v>0.2964348</v>
      </c>
      <c r="E6" s="100" t="s">
        <v>464</v>
      </c>
      <c r="F6" s="101" t="s">
        <v>478</v>
      </c>
      <c r="G6" s="100" t="s">
        <v>465</v>
      </c>
      <c r="H6" s="101" t="s">
        <v>478</v>
      </c>
      <c r="I6" s="100" t="str">
        <f>CONCATENATE(ROUND(E20,2), "+ ", ROUND(E21,2), "+", ROUND(E22,2), " Q2", "+ re")</f>
        <v>-22.55+ 21.47+-0.67 Q2+ re</v>
      </c>
      <c r="J6" s="100"/>
    </row>
    <row r="7" spans="1:18">
      <c r="A7" s="32" t="s">
        <v>120</v>
      </c>
      <c r="B7" s="100">
        <v>120</v>
      </c>
      <c r="C7" s="100" t="s">
        <v>466</v>
      </c>
      <c r="D7" s="102">
        <v>0.26368819999999998</v>
      </c>
      <c r="E7" s="100" t="s">
        <v>467</v>
      </c>
      <c r="F7" s="101" t="s">
        <v>478</v>
      </c>
      <c r="G7" s="100" t="s">
        <v>468</v>
      </c>
      <c r="H7" s="101" t="s">
        <v>478</v>
      </c>
      <c r="I7" s="100" t="str">
        <f>CONCATENATE(ROUND(E23,2), "+ ", ROUND(E24,2), "+", ROUND(E25,2), " Q2", "+ re")</f>
        <v>-24.79+ 19.75+-0.77 Q2+ re</v>
      </c>
      <c r="J7" s="100"/>
    </row>
    <row r="8" spans="1:18">
      <c r="A8" s="32" t="s">
        <v>127</v>
      </c>
      <c r="B8" s="100">
        <v>289</v>
      </c>
      <c r="C8" s="100" t="s">
        <v>469</v>
      </c>
      <c r="D8" s="102">
        <v>0.36056949999999999</v>
      </c>
      <c r="E8" s="100" t="s">
        <v>470</v>
      </c>
      <c r="F8" s="102">
        <v>2.1791139999999998E-3</v>
      </c>
      <c r="G8" s="100" t="s">
        <v>471</v>
      </c>
      <c r="H8" s="102">
        <v>2.7775130000000001E-3</v>
      </c>
      <c r="I8" s="100" t="str">
        <f>CONCATENATE(ROUND(E26,2), "+ ", ROUND(E27,2), "+", ROUND(E28,2), " Q2", "+ re")</f>
        <v>26.32+ 11.3+-0.34 Q2+ re</v>
      </c>
      <c r="J8" s="100"/>
    </row>
    <row r="9" spans="1:18">
      <c r="A9" s="32" t="s">
        <v>134</v>
      </c>
      <c r="B9" s="100">
        <v>32</v>
      </c>
      <c r="C9" s="100" t="s">
        <v>472</v>
      </c>
      <c r="D9" s="102">
        <v>1.223088E-2</v>
      </c>
      <c r="E9" s="100" t="s">
        <v>473</v>
      </c>
      <c r="F9" s="102">
        <v>0.43655250000000001</v>
      </c>
      <c r="G9" s="100" t="s">
        <v>474</v>
      </c>
      <c r="H9" s="102">
        <v>0.4413089</v>
      </c>
      <c r="I9" s="100" t="str">
        <f>CONCATENATE(ROUND(E29,2), "+ ", ROUND(E30,2), "+", ROUND(E31,2), " Q2", "+ re")</f>
        <v>253.28+ -11.82+0.44 Q2+ re</v>
      </c>
      <c r="J9" s="100"/>
    </row>
    <row r="10" spans="1:18">
      <c r="A10" s="32" t="s">
        <v>140</v>
      </c>
      <c r="B10" s="100">
        <v>135</v>
      </c>
      <c r="C10" s="100" t="s">
        <v>475</v>
      </c>
      <c r="D10" s="102">
        <v>0.2508686</v>
      </c>
      <c r="E10" s="100" t="s">
        <v>476</v>
      </c>
      <c r="F10" s="102">
        <v>0.17225889999999999</v>
      </c>
      <c r="G10" s="100" t="s">
        <v>477</v>
      </c>
      <c r="H10" s="102">
        <v>0.21144579999999999</v>
      </c>
      <c r="I10" s="100" t="str">
        <f>CONCATENATE(ROUND(E32,2), "+ ", ROUND(E33,2), "+", ROUND(E34,2), " Q2", "+ re")</f>
        <v>55+ 9.83+-0.34 Q2+ re</v>
      </c>
      <c r="J10" s="100"/>
    </row>
    <row r="11" spans="1:18">
      <c r="C11" s="99"/>
    </row>
    <row r="13" spans="1:18" s="97" customFormat="1">
      <c r="A13" s="96"/>
      <c r="B13" s="97" t="s">
        <v>94</v>
      </c>
      <c r="C13" s="97" t="s">
        <v>449</v>
      </c>
      <c r="E13" s="97" t="s">
        <v>450</v>
      </c>
      <c r="F13" s="97" t="s">
        <v>451</v>
      </c>
      <c r="G13" s="97" t="s">
        <v>452</v>
      </c>
      <c r="H13" s="97" t="s">
        <v>453</v>
      </c>
    </row>
    <row r="14" spans="1:18">
      <c r="A14">
        <v>1</v>
      </c>
      <c r="B14" t="s">
        <v>177</v>
      </c>
      <c r="C14" t="s">
        <v>183</v>
      </c>
      <c r="D14" t="s">
        <v>448</v>
      </c>
      <c r="E14" s="99">
        <v>115.65293305500001</v>
      </c>
      <c r="F14" s="99">
        <v>21.411711929999999</v>
      </c>
      <c r="G14" s="99">
        <v>5.4013865599999997</v>
      </c>
      <c r="H14" s="99">
        <v>1.9826249999999999E-7</v>
      </c>
      <c r="I14" t="s">
        <v>456</v>
      </c>
      <c r="J14" t="str">
        <f>CONCATENATE(ROUND(E14,3), " (", ROUND(F14,2),")")</f>
        <v>115.653 (21.41)</v>
      </c>
      <c r="K14" s="99">
        <f>H14</f>
        <v>1.9826249999999999E-7</v>
      </c>
      <c r="L14" t="s">
        <v>448</v>
      </c>
      <c r="M14" s="26" t="s">
        <v>457</v>
      </c>
      <c r="N14" s="26">
        <v>1.9826249999999999E-7</v>
      </c>
      <c r="O14" s="26" t="s">
        <v>458</v>
      </c>
      <c r="P14" s="26">
        <v>0.65539749999999997</v>
      </c>
      <c r="Q14" s="26" t="s">
        <v>459</v>
      </c>
      <c r="R14" s="26">
        <v>0.94193649999999995</v>
      </c>
    </row>
    <row r="15" spans="1:18">
      <c r="A15">
        <v>2</v>
      </c>
      <c r="B15" t="s">
        <v>177</v>
      </c>
      <c r="C15" t="s">
        <v>183</v>
      </c>
      <c r="D15" t="s">
        <v>454</v>
      </c>
      <c r="E15" s="99">
        <v>1.166650218</v>
      </c>
      <c r="F15" s="99">
        <v>2.6100201200000002</v>
      </c>
      <c r="G15" s="99">
        <v>0.44698897999999998</v>
      </c>
      <c r="H15" s="99">
        <v>0.65539749999999997</v>
      </c>
      <c r="J15" t="str">
        <f t="shared" ref="J15:J34" si="0">CONCATENATE(ROUND(E15,3), " (", ROUND(F15,2),")")</f>
        <v>1.167 (2.61)</v>
      </c>
      <c r="K15" s="99">
        <f t="shared" ref="K15:K34" si="1">H15</f>
        <v>0.65539749999999997</v>
      </c>
      <c r="L15" t="s">
        <v>454</v>
      </c>
      <c r="M15" s="26"/>
      <c r="N15" s="26"/>
      <c r="O15" s="26"/>
      <c r="P15" s="26"/>
      <c r="Q15" s="26"/>
      <c r="R15" s="26"/>
    </row>
    <row r="16" spans="1:18">
      <c r="A16">
        <v>3</v>
      </c>
      <c r="B16" t="s">
        <v>177</v>
      </c>
      <c r="C16" t="s">
        <v>183</v>
      </c>
      <c r="D16" t="s">
        <v>455</v>
      </c>
      <c r="E16" s="99">
        <v>-5.3698139999999997E-3</v>
      </c>
      <c r="F16" s="99">
        <v>7.3626040000000004E-2</v>
      </c>
      <c r="G16" s="99">
        <v>-7.2933620000000005E-2</v>
      </c>
      <c r="H16" s="99">
        <v>0.94193649999999995</v>
      </c>
      <c r="J16" t="str">
        <f t="shared" si="0"/>
        <v>-0.005 (0.07)</v>
      </c>
      <c r="K16" s="99">
        <f t="shared" si="1"/>
        <v>0.94193649999999995</v>
      </c>
      <c r="L16" t="s">
        <v>455</v>
      </c>
      <c r="M16" s="26"/>
      <c r="N16" s="26"/>
      <c r="O16" s="26"/>
      <c r="P16" s="26"/>
      <c r="Q16" s="26"/>
      <c r="R16" s="26"/>
    </row>
    <row r="17" spans="1:18">
      <c r="A17">
        <v>4</v>
      </c>
      <c r="B17" t="s">
        <v>177</v>
      </c>
      <c r="C17" t="s">
        <v>182</v>
      </c>
      <c r="D17" t="s">
        <v>448</v>
      </c>
      <c r="E17" s="99">
        <v>439.76003434900002</v>
      </c>
      <c r="F17" s="99">
        <v>389.37939191999999</v>
      </c>
      <c r="G17" s="99">
        <v>1.12938703</v>
      </c>
      <c r="H17" s="99">
        <v>0.27538309999999999</v>
      </c>
      <c r="J17" t="str">
        <f t="shared" si="0"/>
        <v>439.76 (389.38)</v>
      </c>
      <c r="K17" s="99">
        <f t="shared" si="1"/>
        <v>0.27538309999999999</v>
      </c>
      <c r="L17" t="s">
        <v>448</v>
      </c>
      <c r="M17" s="26" t="s">
        <v>460</v>
      </c>
      <c r="N17" s="26">
        <v>0.27538309999999999</v>
      </c>
      <c r="O17" s="26" t="s">
        <v>461</v>
      </c>
      <c r="P17" s="26">
        <v>0.48111759999999998</v>
      </c>
      <c r="Q17" s="26" t="s">
        <v>462</v>
      </c>
      <c r="R17" s="26">
        <v>0.56542179999999997</v>
      </c>
    </row>
    <row r="18" spans="1:18">
      <c r="A18">
        <v>5</v>
      </c>
      <c r="B18" t="s">
        <v>177</v>
      </c>
      <c r="C18" t="s">
        <v>182</v>
      </c>
      <c r="D18" t="s">
        <v>454</v>
      </c>
      <c r="E18" s="99">
        <v>-48.095698081000002</v>
      </c>
      <c r="F18" s="99">
        <v>66.676811220000005</v>
      </c>
      <c r="G18" s="99">
        <v>-0.72132571000000001</v>
      </c>
      <c r="H18" s="99">
        <v>0.48111759999999998</v>
      </c>
      <c r="J18" t="str">
        <f t="shared" si="0"/>
        <v>-48.096 (66.68)</v>
      </c>
      <c r="K18" s="99">
        <f t="shared" si="1"/>
        <v>0.48111759999999998</v>
      </c>
      <c r="L18" t="s">
        <v>454</v>
      </c>
      <c r="M18" s="26"/>
      <c r="N18" s="26"/>
      <c r="O18" s="26"/>
      <c r="P18" s="26"/>
      <c r="Q18" s="26"/>
      <c r="R18" s="26"/>
    </row>
    <row r="19" spans="1:18">
      <c r="A19">
        <v>6</v>
      </c>
      <c r="B19" t="s">
        <v>177</v>
      </c>
      <c r="C19" t="s">
        <v>182</v>
      </c>
      <c r="D19" t="s">
        <v>455</v>
      </c>
      <c r="E19" s="99">
        <v>1.652489992</v>
      </c>
      <c r="F19" s="99">
        <v>2.8153380499999998</v>
      </c>
      <c r="G19" s="99">
        <v>0.58695969999999997</v>
      </c>
      <c r="H19" s="99">
        <v>0.56542179999999997</v>
      </c>
      <c r="J19" t="str">
        <f t="shared" si="0"/>
        <v>1.652 (2.82)</v>
      </c>
      <c r="K19" s="99">
        <f t="shared" si="1"/>
        <v>0.56542179999999997</v>
      </c>
      <c r="L19" t="s">
        <v>455</v>
      </c>
      <c r="M19" s="26"/>
      <c r="N19" s="26"/>
      <c r="O19" s="26"/>
      <c r="P19" s="26"/>
      <c r="Q19" s="26"/>
      <c r="R19" s="26"/>
    </row>
    <row r="20" spans="1:18">
      <c r="A20">
        <v>7</v>
      </c>
      <c r="B20" t="s">
        <v>177</v>
      </c>
      <c r="C20" t="s">
        <v>181</v>
      </c>
      <c r="D20" t="s">
        <v>448</v>
      </c>
      <c r="E20" s="99">
        <v>-22.553600857999999</v>
      </c>
      <c r="F20" s="99">
        <v>21.517806360000002</v>
      </c>
      <c r="G20" s="99">
        <v>-1.04813662</v>
      </c>
      <c r="H20" s="99">
        <v>0.2964348</v>
      </c>
      <c r="J20" t="str">
        <f t="shared" si="0"/>
        <v>-22.554 (21.52)</v>
      </c>
      <c r="K20" s="99">
        <f t="shared" si="1"/>
        <v>0.2964348</v>
      </c>
      <c r="L20" t="s">
        <v>448</v>
      </c>
      <c r="M20" s="26" t="s">
        <v>463</v>
      </c>
      <c r="N20" s="26">
        <v>0.2964348</v>
      </c>
      <c r="O20" s="26" t="s">
        <v>464</v>
      </c>
      <c r="P20" s="26">
        <v>8.2306670000000004E-8</v>
      </c>
      <c r="Q20" s="26" t="s">
        <v>465</v>
      </c>
      <c r="R20" s="26">
        <v>2.3096780000000001E-5</v>
      </c>
    </row>
    <row r="21" spans="1:18">
      <c r="A21">
        <v>8</v>
      </c>
      <c r="B21" t="s">
        <v>177</v>
      </c>
      <c r="C21" t="s">
        <v>181</v>
      </c>
      <c r="D21" t="s">
        <v>454</v>
      </c>
      <c r="E21" s="99">
        <v>21.474327439</v>
      </c>
      <c r="F21" s="99">
        <v>3.7876135199999998</v>
      </c>
      <c r="G21" s="99">
        <v>5.6696194999999996</v>
      </c>
      <c r="H21" s="99">
        <v>8.2306670000000004E-8</v>
      </c>
      <c r="I21" t="s">
        <v>456</v>
      </c>
      <c r="J21" t="str">
        <f t="shared" si="0"/>
        <v>21.474 (3.79)</v>
      </c>
      <c r="K21" s="99">
        <f t="shared" si="1"/>
        <v>8.2306670000000004E-8</v>
      </c>
      <c r="L21" t="s">
        <v>454</v>
      </c>
      <c r="M21" s="26"/>
      <c r="N21" s="26"/>
      <c r="O21" s="26"/>
      <c r="P21" s="26"/>
      <c r="Q21" s="26"/>
      <c r="R21" s="26"/>
    </row>
    <row r="22" spans="1:18">
      <c r="A22">
        <v>9</v>
      </c>
      <c r="B22" t="s">
        <v>177</v>
      </c>
      <c r="C22" t="s">
        <v>181</v>
      </c>
      <c r="D22" t="s">
        <v>455</v>
      </c>
      <c r="E22" s="99">
        <v>-0.67320576300000001</v>
      </c>
      <c r="F22" s="99">
        <v>0.15354469000000001</v>
      </c>
      <c r="G22" s="99">
        <v>-4.3844289099999996</v>
      </c>
      <c r="H22" s="99">
        <v>2.3096780000000001E-5</v>
      </c>
      <c r="I22" t="s">
        <v>456</v>
      </c>
      <c r="J22" t="str">
        <f t="shared" si="0"/>
        <v>-0.673 (0.15)</v>
      </c>
      <c r="K22" s="99">
        <f t="shared" si="1"/>
        <v>2.3096780000000001E-5</v>
      </c>
      <c r="L22" t="s">
        <v>455</v>
      </c>
      <c r="M22" s="26"/>
      <c r="N22" s="26"/>
      <c r="O22" s="26"/>
      <c r="P22" s="26"/>
      <c r="Q22" s="26"/>
      <c r="R22" s="26"/>
    </row>
    <row r="23" spans="1:18">
      <c r="A23">
        <v>10</v>
      </c>
      <c r="B23" t="s">
        <v>177</v>
      </c>
      <c r="C23" t="s">
        <v>179</v>
      </c>
      <c r="D23" t="s">
        <v>448</v>
      </c>
      <c r="E23" s="99">
        <v>-24.790798784</v>
      </c>
      <c r="F23" s="99">
        <v>22.073261219999999</v>
      </c>
      <c r="G23" s="99">
        <v>-1.12311446</v>
      </c>
      <c r="H23" s="99">
        <v>0.26368819999999998</v>
      </c>
      <c r="J23" t="str">
        <f t="shared" si="0"/>
        <v>-24.791 (22.07)</v>
      </c>
      <c r="K23" s="99">
        <f t="shared" si="1"/>
        <v>0.26368819999999998</v>
      </c>
      <c r="L23" t="s">
        <v>448</v>
      </c>
      <c r="M23" s="26" t="s">
        <v>466</v>
      </c>
      <c r="N23" s="26">
        <v>0.26368819999999998</v>
      </c>
      <c r="O23" s="26" t="s">
        <v>467</v>
      </c>
      <c r="P23" s="26">
        <v>4.685959E-6</v>
      </c>
      <c r="Q23" s="26" t="s">
        <v>468</v>
      </c>
      <c r="R23" s="26">
        <v>1.394261E-5</v>
      </c>
    </row>
    <row r="24" spans="1:18">
      <c r="A24">
        <v>11</v>
      </c>
      <c r="B24" t="s">
        <v>177</v>
      </c>
      <c r="C24" t="s">
        <v>179</v>
      </c>
      <c r="D24" t="s">
        <v>454</v>
      </c>
      <c r="E24" s="99">
        <v>19.747264607999998</v>
      </c>
      <c r="F24" s="99">
        <v>4.1120141200000004</v>
      </c>
      <c r="G24" s="99">
        <v>4.8023338600000001</v>
      </c>
      <c r="H24" s="99">
        <v>4.685959E-6</v>
      </c>
      <c r="I24" t="s">
        <v>456</v>
      </c>
      <c r="J24" t="str">
        <f t="shared" si="0"/>
        <v>19.747 (4.11)</v>
      </c>
      <c r="K24" s="99">
        <f t="shared" si="1"/>
        <v>4.685959E-6</v>
      </c>
      <c r="L24" t="s">
        <v>454</v>
      </c>
      <c r="M24" s="26"/>
      <c r="N24" s="26"/>
      <c r="O24" s="26"/>
      <c r="P24" s="26"/>
      <c r="Q24" s="26"/>
      <c r="R24" s="26"/>
    </row>
    <row r="25" spans="1:18">
      <c r="A25">
        <v>12</v>
      </c>
      <c r="B25" t="s">
        <v>177</v>
      </c>
      <c r="C25" t="s">
        <v>179</v>
      </c>
      <c r="D25" t="s">
        <v>455</v>
      </c>
      <c r="E25" s="99">
        <v>-0.77367599099999995</v>
      </c>
      <c r="F25" s="99">
        <v>0.17054883000000001</v>
      </c>
      <c r="G25" s="99">
        <v>-4.5363899999999999</v>
      </c>
      <c r="H25" s="99">
        <v>1.394261E-5</v>
      </c>
      <c r="I25" t="s">
        <v>456</v>
      </c>
      <c r="J25" t="str">
        <f t="shared" si="0"/>
        <v>-0.774 (0.17)</v>
      </c>
      <c r="K25" s="99">
        <f t="shared" si="1"/>
        <v>1.394261E-5</v>
      </c>
      <c r="L25" t="s">
        <v>455</v>
      </c>
      <c r="M25" s="26"/>
      <c r="N25" s="26"/>
      <c r="O25" s="26"/>
      <c r="P25" s="26"/>
      <c r="Q25" s="26"/>
      <c r="R25" s="26"/>
    </row>
    <row r="26" spans="1:18">
      <c r="A26">
        <v>13</v>
      </c>
      <c r="B26" t="s">
        <v>177</v>
      </c>
      <c r="C26" t="s">
        <v>178</v>
      </c>
      <c r="D26" t="s">
        <v>448</v>
      </c>
      <c r="E26" s="99">
        <v>26.320974150000001</v>
      </c>
      <c r="F26" s="99">
        <v>28.74252954</v>
      </c>
      <c r="G26" s="99">
        <v>0.91575008999999996</v>
      </c>
      <c r="H26" s="99">
        <v>0.36056949999999999</v>
      </c>
      <c r="J26" t="str">
        <f t="shared" si="0"/>
        <v>26.321 (28.74)</v>
      </c>
      <c r="K26" s="99">
        <f t="shared" si="1"/>
        <v>0.36056949999999999</v>
      </c>
      <c r="L26" t="s">
        <v>448</v>
      </c>
      <c r="M26" s="26" t="s">
        <v>469</v>
      </c>
      <c r="N26" s="26">
        <v>0.36056949999999999</v>
      </c>
      <c r="O26" s="26" t="s">
        <v>470</v>
      </c>
      <c r="P26" s="26">
        <v>2.1791139999999998E-3</v>
      </c>
      <c r="Q26" s="26" t="s">
        <v>471</v>
      </c>
      <c r="R26" s="26">
        <v>2.7775130000000001E-3</v>
      </c>
    </row>
    <row r="27" spans="1:18">
      <c r="A27">
        <v>14</v>
      </c>
      <c r="B27" t="s">
        <v>177</v>
      </c>
      <c r="C27" t="s">
        <v>178</v>
      </c>
      <c r="D27" t="s">
        <v>454</v>
      </c>
      <c r="E27" s="99">
        <v>11.298690471</v>
      </c>
      <c r="F27" s="99">
        <v>3.65329273</v>
      </c>
      <c r="G27" s="99">
        <v>3.09274162</v>
      </c>
      <c r="H27" s="99">
        <v>2.1791139999999998E-3</v>
      </c>
      <c r="J27" t="str">
        <f t="shared" si="0"/>
        <v>11.299 (3.65)</v>
      </c>
      <c r="K27" s="99">
        <f t="shared" si="1"/>
        <v>2.1791139999999998E-3</v>
      </c>
      <c r="L27" t="s">
        <v>454</v>
      </c>
      <c r="M27" s="26"/>
      <c r="N27" s="26"/>
      <c r="O27" s="26"/>
      <c r="P27" s="26"/>
      <c r="Q27" s="26"/>
      <c r="R27" s="26"/>
    </row>
    <row r="28" spans="1:18">
      <c r="A28">
        <v>15</v>
      </c>
      <c r="B28" t="s">
        <v>177</v>
      </c>
      <c r="C28" t="s">
        <v>178</v>
      </c>
      <c r="D28" t="s">
        <v>455</v>
      </c>
      <c r="E28" s="99">
        <v>-0.33701071300000002</v>
      </c>
      <c r="F28" s="99">
        <v>0.11168292</v>
      </c>
      <c r="G28" s="99">
        <v>-3.01756724</v>
      </c>
      <c r="H28" s="99">
        <v>2.7775130000000001E-3</v>
      </c>
      <c r="J28" t="str">
        <f t="shared" si="0"/>
        <v>-0.337 (0.11)</v>
      </c>
      <c r="K28" s="99">
        <f t="shared" si="1"/>
        <v>2.7775130000000001E-3</v>
      </c>
      <c r="L28" t="s">
        <v>455</v>
      </c>
      <c r="M28" s="26"/>
      <c r="N28" s="26"/>
      <c r="O28" s="26"/>
      <c r="P28" s="26"/>
      <c r="Q28" s="26"/>
      <c r="R28" s="26"/>
    </row>
    <row r="29" spans="1:18">
      <c r="A29">
        <v>16</v>
      </c>
      <c r="B29" t="s">
        <v>177</v>
      </c>
      <c r="C29" t="s">
        <v>176</v>
      </c>
      <c r="D29" t="s">
        <v>448</v>
      </c>
      <c r="E29" s="99">
        <v>253.284961377</v>
      </c>
      <c r="F29" s="99">
        <v>94.779987030000001</v>
      </c>
      <c r="G29" s="99">
        <v>2.6723464400000001</v>
      </c>
      <c r="H29" s="99">
        <v>1.223088E-2</v>
      </c>
      <c r="J29" t="str">
        <f t="shared" si="0"/>
        <v>253.285 (94.78)</v>
      </c>
      <c r="K29" s="99">
        <f t="shared" si="1"/>
        <v>1.223088E-2</v>
      </c>
      <c r="L29" t="s">
        <v>448</v>
      </c>
      <c r="M29" s="26" t="s">
        <v>472</v>
      </c>
      <c r="N29" s="26">
        <v>1.223088E-2</v>
      </c>
      <c r="O29" s="26" t="s">
        <v>473</v>
      </c>
      <c r="P29" s="26">
        <v>0.43655250000000001</v>
      </c>
      <c r="Q29" s="26" t="s">
        <v>474</v>
      </c>
      <c r="R29" s="26">
        <v>0.4413089</v>
      </c>
    </row>
    <row r="30" spans="1:18">
      <c r="A30">
        <v>17</v>
      </c>
      <c r="B30" t="s">
        <v>177</v>
      </c>
      <c r="C30" t="s">
        <v>176</v>
      </c>
      <c r="D30" t="s">
        <v>454</v>
      </c>
      <c r="E30" s="99">
        <v>-11.820567656</v>
      </c>
      <c r="F30" s="99">
        <v>14.98293557</v>
      </c>
      <c r="G30" s="99">
        <v>-0.78893535999999997</v>
      </c>
      <c r="H30" s="99">
        <v>0.43655250000000001</v>
      </c>
      <c r="J30" t="str">
        <f t="shared" si="0"/>
        <v>-11.821 (14.98)</v>
      </c>
      <c r="K30" s="99">
        <f t="shared" si="1"/>
        <v>0.43655250000000001</v>
      </c>
      <c r="L30" t="s">
        <v>454</v>
      </c>
      <c r="M30" s="26"/>
      <c r="N30" s="26"/>
      <c r="O30" s="26"/>
      <c r="P30" s="26"/>
      <c r="Q30" s="26"/>
      <c r="R30" s="26"/>
    </row>
    <row r="31" spans="1:18">
      <c r="A31">
        <v>18</v>
      </c>
      <c r="B31" t="s">
        <v>177</v>
      </c>
      <c r="C31" t="s">
        <v>176</v>
      </c>
      <c r="D31" t="s">
        <v>455</v>
      </c>
      <c r="E31" s="99">
        <v>0.441370339</v>
      </c>
      <c r="F31" s="99">
        <v>0.56535630999999997</v>
      </c>
      <c r="G31" s="99">
        <v>0.78069411</v>
      </c>
      <c r="H31" s="99">
        <v>0.4413089</v>
      </c>
      <c r="J31" t="str">
        <f t="shared" si="0"/>
        <v>0.441 (0.57)</v>
      </c>
      <c r="K31" s="99">
        <f t="shared" si="1"/>
        <v>0.4413089</v>
      </c>
      <c r="L31" t="s">
        <v>455</v>
      </c>
      <c r="M31" s="26"/>
      <c r="N31" s="26"/>
      <c r="O31" s="26"/>
      <c r="P31" s="26"/>
      <c r="Q31" s="26"/>
      <c r="R31" s="26"/>
    </row>
    <row r="32" spans="1:18">
      <c r="A32">
        <v>19</v>
      </c>
      <c r="B32" t="s">
        <v>175</v>
      </c>
      <c r="C32" t="s">
        <v>174</v>
      </c>
      <c r="D32" t="s">
        <v>448</v>
      </c>
      <c r="E32" s="99">
        <v>54.996016027000003</v>
      </c>
      <c r="F32" s="99">
        <v>47.685506519999997</v>
      </c>
      <c r="G32" s="99">
        <v>1.1533067400000001</v>
      </c>
      <c r="H32" s="99">
        <v>0.2508686</v>
      </c>
      <c r="J32" t="str">
        <f t="shared" si="0"/>
        <v>54.996 (47.69)</v>
      </c>
      <c r="K32" s="99">
        <f t="shared" si="1"/>
        <v>0.2508686</v>
      </c>
      <c r="L32" t="s">
        <v>448</v>
      </c>
      <c r="M32" s="26" t="s">
        <v>475</v>
      </c>
      <c r="N32" s="26">
        <v>0.2508686</v>
      </c>
      <c r="O32" s="26" t="s">
        <v>476</v>
      </c>
      <c r="P32" s="26">
        <v>0.17225889999999999</v>
      </c>
      <c r="Q32" s="26" t="s">
        <v>477</v>
      </c>
      <c r="R32" s="26">
        <v>0.21144579999999999</v>
      </c>
    </row>
    <row r="33" spans="1:18">
      <c r="A33">
        <v>20</v>
      </c>
      <c r="B33" t="s">
        <v>175</v>
      </c>
      <c r="C33" t="s">
        <v>174</v>
      </c>
      <c r="D33" t="s">
        <v>454</v>
      </c>
      <c r="E33" s="99">
        <v>9.8319732099999992</v>
      </c>
      <c r="F33" s="99">
        <v>7.1639451999999997</v>
      </c>
      <c r="G33" s="99">
        <v>1.3724244000000001</v>
      </c>
      <c r="H33" s="99">
        <v>0.17225889999999999</v>
      </c>
      <c r="J33" t="str">
        <f t="shared" si="0"/>
        <v>9.832 (7.16)</v>
      </c>
      <c r="K33" s="99">
        <f t="shared" si="1"/>
        <v>0.17225889999999999</v>
      </c>
      <c r="L33" t="s">
        <v>454</v>
      </c>
      <c r="M33" s="26"/>
      <c r="N33" s="26"/>
      <c r="O33" s="26"/>
      <c r="P33" s="26"/>
      <c r="Q33" s="26"/>
      <c r="R33" s="26"/>
    </row>
    <row r="34" spans="1:18">
      <c r="A34">
        <v>21</v>
      </c>
      <c r="B34" t="s">
        <v>175</v>
      </c>
      <c r="C34" t="s">
        <v>174</v>
      </c>
      <c r="D34" t="s">
        <v>455</v>
      </c>
      <c r="E34" s="99">
        <v>-0.33912460500000002</v>
      </c>
      <c r="F34" s="99">
        <v>0.27006985999999999</v>
      </c>
      <c r="G34" s="99">
        <v>-1.2556921700000001</v>
      </c>
      <c r="H34" s="99">
        <v>0.21144579999999999</v>
      </c>
      <c r="J34" t="str">
        <f t="shared" si="0"/>
        <v>-0.339 (0.27)</v>
      </c>
      <c r="K34" s="99">
        <f t="shared" si="1"/>
        <v>0.21144579999999999</v>
      </c>
      <c r="L34" t="s">
        <v>455</v>
      </c>
      <c r="M34" s="26"/>
      <c r="N34" s="26"/>
      <c r="O34" s="26"/>
      <c r="P34" s="26"/>
      <c r="Q34" s="26"/>
      <c r="R34" s="26"/>
    </row>
  </sheetData>
  <mergeCells count="4">
    <mergeCell ref="C2:D2"/>
    <mergeCell ref="E2:F2"/>
    <mergeCell ref="G2:H2"/>
    <mergeCell ref="I2: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77CB-A152-1D4C-BBF2-7C55CDF48124}">
  <dimension ref="A1:P16"/>
  <sheetViews>
    <sheetView tabSelected="1" workbookViewId="0">
      <selection activeCell="D17" sqref="D17"/>
    </sheetView>
  </sheetViews>
  <sheetFormatPr baseColWidth="10" defaultRowHeight="16"/>
  <cols>
    <col min="7" max="8" width="10.83203125" style="98"/>
    <col min="10" max="10" width="22.6640625" bestFit="1" customWidth="1"/>
  </cols>
  <sheetData>
    <row r="1" spans="1:16">
      <c r="A1" s="97" t="s">
        <v>159</v>
      </c>
      <c r="J1" t="s">
        <v>492</v>
      </c>
      <c r="K1" t="s">
        <v>497</v>
      </c>
      <c r="L1" t="s">
        <v>498</v>
      </c>
      <c r="M1" t="s">
        <v>499</v>
      </c>
      <c r="N1" t="s">
        <v>500</v>
      </c>
      <c r="O1" t="s">
        <v>501</v>
      </c>
      <c r="P1" t="s">
        <v>479</v>
      </c>
    </row>
    <row r="2" spans="1:16">
      <c r="B2" t="s">
        <v>446</v>
      </c>
      <c r="C2" t="s">
        <v>447</v>
      </c>
      <c r="D2" t="s">
        <v>488</v>
      </c>
      <c r="E2" t="s">
        <v>489</v>
      </c>
      <c r="F2" t="s">
        <v>479</v>
      </c>
      <c r="G2" s="98" t="s">
        <v>490</v>
      </c>
      <c r="H2" s="98" t="s">
        <v>491</v>
      </c>
      <c r="J2" t="s">
        <v>493</v>
      </c>
      <c r="K2">
        <f>G3</f>
        <v>928</v>
      </c>
      <c r="L2">
        <f>H3</f>
        <v>8</v>
      </c>
      <c r="M2" t="str">
        <f>CONCATENATE(ROUND(B3,3)," (", ROUND(C3, 3), ")")</f>
        <v>-37.175 (13.705)</v>
      </c>
      <c r="N2" t="str">
        <f>CONCATENATE(ROUND(B4,3)," (", ROUND(C4, 3), ")")</f>
        <v>2.859 (0.184)</v>
      </c>
      <c r="O2">
        <f>ROUND(D3,3)</f>
        <v>240.55</v>
      </c>
      <c r="P2" t="s">
        <v>478</v>
      </c>
    </row>
    <row r="3" spans="1:16">
      <c r="A3" t="s">
        <v>448</v>
      </c>
      <c r="B3">
        <v>-37.1753</v>
      </c>
      <c r="C3">
        <v>13.705399999999999</v>
      </c>
      <c r="D3">
        <v>240.55</v>
      </c>
      <c r="E3">
        <v>1</v>
      </c>
      <c r="F3" t="s">
        <v>478</v>
      </c>
      <c r="G3" s="98">
        <v>928</v>
      </c>
      <c r="H3" s="98">
        <v>8</v>
      </c>
      <c r="J3" t="s">
        <v>494</v>
      </c>
      <c r="K3">
        <f>G7</f>
        <v>346</v>
      </c>
      <c r="L3">
        <f>H7</f>
        <v>7</v>
      </c>
      <c r="M3" t="str">
        <f>CONCATENATE(ROUND(B7,3)," (", ROUND(C7, 3), ")")</f>
        <v>78.746 (79.144)</v>
      </c>
      <c r="N3" t="str">
        <f>CONCATENATE(ROUND(B8,3)," (", ROUND(C8, 3), ")")</f>
        <v>1.914 (1.127)</v>
      </c>
      <c r="O3">
        <f>ROUND(D7,3)</f>
        <v>2.8849999999999998</v>
      </c>
      <c r="P3">
        <f>ROUND(F7,3)</f>
        <v>8.8999999999999996E-2</v>
      </c>
    </row>
    <row r="4" spans="1:16">
      <c r="A4" t="s">
        <v>484</v>
      </c>
      <c r="B4">
        <v>2.8593000000000002</v>
      </c>
      <c r="C4">
        <v>0.18440000000000001</v>
      </c>
      <c r="J4" t="s">
        <v>495</v>
      </c>
      <c r="K4">
        <f>G11</f>
        <v>54</v>
      </c>
      <c r="L4">
        <f>H11</f>
        <v>5</v>
      </c>
      <c r="M4" t="str">
        <f>CONCATENATE(ROUND(B11,3)," (", ROUND(C11, 3), ")")</f>
        <v>415.896 (174.997)</v>
      </c>
      <c r="N4" t="str">
        <f>CONCATENATE(ROUND(B12,3)," (", ROUND(C12, 3), ")")</f>
        <v>0.731 (2.66)</v>
      </c>
      <c r="O4">
        <f>ROUND(D11,3)</f>
        <v>7.5999999999999998E-2</v>
      </c>
      <c r="P4">
        <f>ROUND(F11,3)</f>
        <v>0.78400000000000003</v>
      </c>
    </row>
    <row r="5" spans="1:16">
      <c r="A5" s="97" t="s">
        <v>485</v>
      </c>
      <c r="J5" t="s">
        <v>496</v>
      </c>
      <c r="K5">
        <f>G15</f>
        <v>292</v>
      </c>
      <c r="L5">
        <f>H15</f>
        <v>6</v>
      </c>
      <c r="M5" t="str">
        <f>CONCATENATE(ROUND(B15,3)," (", ROUND(C15, 3), ")")</f>
        <v>197.037 (40.42)</v>
      </c>
      <c r="N5" t="str">
        <f>CONCATENATE(ROUND(B16,3)," (", ROUND(C16, 3), ")")</f>
        <v>-1.645 (0.56)</v>
      </c>
      <c r="O5">
        <f>ROUND(D15,3)</f>
        <v>8.625</v>
      </c>
      <c r="P5">
        <f>ROUND(F15,3)</f>
        <v>3.0000000000000001E-3</v>
      </c>
    </row>
    <row r="6" spans="1:16">
      <c r="B6" t="s">
        <v>446</v>
      </c>
      <c r="C6" t="s">
        <v>447</v>
      </c>
    </row>
    <row r="7" spans="1:16">
      <c r="A7" t="s">
        <v>448</v>
      </c>
      <c r="B7">
        <v>78.745999999999995</v>
      </c>
      <c r="C7">
        <v>79.144000000000005</v>
      </c>
      <c r="D7">
        <v>2.8845999999999998</v>
      </c>
      <c r="E7">
        <v>1</v>
      </c>
      <c r="F7">
        <v>8.9429999999999996E-2</v>
      </c>
      <c r="G7" s="98">
        <v>346</v>
      </c>
      <c r="H7" s="98">
        <v>7</v>
      </c>
    </row>
    <row r="8" spans="1:16">
      <c r="A8" t="s">
        <v>484</v>
      </c>
      <c r="B8">
        <v>1.9139999999999999</v>
      </c>
      <c r="C8">
        <v>1.127</v>
      </c>
    </row>
    <row r="9" spans="1:16">
      <c r="A9" s="97" t="s">
        <v>486</v>
      </c>
    </row>
    <row r="10" spans="1:16">
      <c r="B10" t="s">
        <v>446</v>
      </c>
      <c r="C10" t="s">
        <v>447</v>
      </c>
    </row>
    <row r="11" spans="1:16">
      <c r="A11" t="s">
        <v>448</v>
      </c>
      <c r="B11">
        <v>415.89600000000002</v>
      </c>
      <c r="C11">
        <v>174.9974</v>
      </c>
      <c r="D11">
        <v>7.5499999999999998E-2</v>
      </c>
      <c r="E11">
        <v>1</v>
      </c>
      <c r="F11">
        <v>0.78349999999999997</v>
      </c>
      <c r="G11" s="98">
        <v>54</v>
      </c>
      <c r="H11" s="98">
        <v>5</v>
      </c>
    </row>
    <row r="12" spans="1:16">
      <c r="A12" t="s">
        <v>484</v>
      </c>
      <c r="B12">
        <v>0.73070000000000002</v>
      </c>
      <c r="C12">
        <v>2.6598999999999999</v>
      </c>
    </row>
    <row r="13" spans="1:16">
      <c r="A13" s="97" t="s">
        <v>487</v>
      </c>
    </row>
    <row r="14" spans="1:16">
      <c r="B14" t="s">
        <v>446</v>
      </c>
      <c r="C14" t="s">
        <v>447</v>
      </c>
    </row>
    <row r="15" spans="1:16">
      <c r="A15" t="s">
        <v>448</v>
      </c>
      <c r="B15">
        <v>197.03700000000001</v>
      </c>
      <c r="C15">
        <v>40.42</v>
      </c>
      <c r="D15">
        <v>8.6249000000000002</v>
      </c>
      <c r="E15">
        <v>1</v>
      </c>
      <c r="F15">
        <v>3.3159999999999999E-3</v>
      </c>
      <c r="G15" s="98">
        <v>292</v>
      </c>
      <c r="H15" s="98">
        <v>6</v>
      </c>
    </row>
    <row r="16" spans="1:16">
      <c r="A16" t="s">
        <v>484</v>
      </c>
      <c r="B16">
        <v>-1.645</v>
      </c>
      <c r="C16">
        <v>0.56000000000000005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ECC65-976B-524F-AA95-8870798C6BF5}">
  <dimension ref="A1:O10"/>
  <sheetViews>
    <sheetView workbookViewId="0">
      <selection activeCell="J45" sqref="J45"/>
    </sheetView>
  </sheetViews>
  <sheetFormatPr baseColWidth="10" defaultRowHeight="16"/>
  <sheetData>
    <row r="1" spans="1:15">
      <c r="A1" s="15" t="s">
        <v>186</v>
      </c>
      <c r="B1" s="14"/>
      <c r="F1" s="16"/>
      <c r="N1" s="15"/>
      <c r="O1" s="14"/>
    </row>
    <row r="2" spans="1:15">
      <c r="A2" s="19" t="s">
        <v>94</v>
      </c>
      <c r="C2" t="s">
        <v>152</v>
      </c>
      <c r="D2" t="s">
        <v>153</v>
      </c>
      <c r="E2" t="s">
        <v>154</v>
      </c>
      <c r="F2" t="s">
        <v>171</v>
      </c>
      <c r="G2" t="s">
        <v>172</v>
      </c>
      <c r="H2" t="s">
        <v>173</v>
      </c>
      <c r="J2" s="18" t="s">
        <v>185</v>
      </c>
      <c r="K2" s="18" t="s">
        <v>184</v>
      </c>
      <c r="N2" s="15"/>
      <c r="O2" s="14"/>
    </row>
    <row r="3" spans="1:15">
      <c r="A3" t="s">
        <v>177</v>
      </c>
      <c r="B3" t="s">
        <v>183</v>
      </c>
      <c r="C3">
        <v>46.1</v>
      </c>
      <c r="D3">
        <v>79.599999999999994</v>
      </c>
      <c r="E3">
        <v>52.361109999999996</v>
      </c>
      <c r="F3">
        <v>7</v>
      </c>
      <c r="G3">
        <v>28</v>
      </c>
      <c r="H3">
        <v>16.004629999999999</v>
      </c>
      <c r="J3" s="18">
        <v>216</v>
      </c>
      <c r="K3" s="18">
        <v>216</v>
      </c>
      <c r="N3" s="15"/>
      <c r="O3" s="14"/>
    </row>
    <row r="4" spans="1:15">
      <c r="A4" t="s">
        <v>177</v>
      </c>
      <c r="B4" t="s">
        <v>182</v>
      </c>
      <c r="C4">
        <v>35.56</v>
      </c>
      <c r="D4">
        <v>68.7</v>
      </c>
      <c r="E4">
        <v>59.604860000000002</v>
      </c>
      <c r="F4">
        <v>9</v>
      </c>
      <c r="G4">
        <v>19</v>
      </c>
      <c r="H4">
        <v>11.82812</v>
      </c>
      <c r="J4" s="18">
        <v>71</v>
      </c>
      <c r="K4" s="18">
        <v>64</v>
      </c>
      <c r="N4" s="15"/>
      <c r="O4" s="14"/>
    </row>
    <row r="5" spans="1:15">
      <c r="A5" t="s">
        <v>177</v>
      </c>
      <c r="B5" t="s">
        <v>181</v>
      </c>
      <c r="C5">
        <v>49.8</v>
      </c>
      <c r="D5">
        <v>71.400000000000006</v>
      </c>
      <c r="E5">
        <v>58.663040000000002</v>
      </c>
      <c r="F5">
        <v>5</v>
      </c>
      <c r="G5">
        <v>19</v>
      </c>
      <c r="H5">
        <v>11.64138</v>
      </c>
      <c r="J5" s="18">
        <v>138</v>
      </c>
      <c r="K5" s="18">
        <v>145</v>
      </c>
      <c r="N5" s="15"/>
      <c r="O5" s="14"/>
    </row>
    <row r="6" spans="1:15">
      <c r="A6" t="s">
        <v>177</v>
      </c>
      <c r="B6" t="s">
        <v>180</v>
      </c>
      <c r="C6">
        <v>51.45</v>
      </c>
      <c r="D6">
        <v>55.95</v>
      </c>
      <c r="E6">
        <v>53.62</v>
      </c>
      <c r="F6">
        <v>12</v>
      </c>
      <c r="G6">
        <v>13</v>
      </c>
      <c r="H6">
        <v>12.33333</v>
      </c>
      <c r="J6" s="18">
        <v>5</v>
      </c>
      <c r="K6" s="18">
        <v>3</v>
      </c>
      <c r="N6" s="15"/>
      <c r="O6" s="14"/>
    </row>
    <row r="7" spans="1:15">
      <c r="A7" t="s">
        <v>177</v>
      </c>
      <c r="B7" t="s">
        <v>179</v>
      </c>
      <c r="C7">
        <v>30.1</v>
      </c>
      <c r="D7">
        <v>81.28</v>
      </c>
      <c r="E7">
        <v>40.420949999999998</v>
      </c>
      <c r="F7">
        <v>6</v>
      </c>
      <c r="G7">
        <v>19</v>
      </c>
      <c r="H7">
        <v>10.66418</v>
      </c>
      <c r="J7" s="18">
        <v>134</v>
      </c>
      <c r="K7" s="18">
        <v>134</v>
      </c>
      <c r="N7" s="15"/>
      <c r="O7" s="14"/>
    </row>
    <row r="8" spans="1:15">
      <c r="A8" t="s">
        <v>177</v>
      </c>
      <c r="B8" t="s">
        <v>178</v>
      </c>
      <c r="C8">
        <v>29</v>
      </c>
      <c r="D8">
        <v>75.564999999999998</v>
      </c>
      <c r="E8">
        <v>59.443559999999998</v>
      </c>
      <c r="F8">
        <v>10</v>
      </c>
      <c r="G8">
        <v>26</v>
      </c>
      <c r="H8">
        <v>16.35605</v>
      </c>
      <c r="J8" s="18">
        <v>578</v>
      </c>
      <c r="K8" s="18">
        <v>587</v>
      </c>
      <c r="N8" s="15"/>
      <c r="O8" s="14"/>
    </row>
    <row r="9" spans="1:15">
      <c r="A9" t="s">
        <v>177</v>
      </c>
      <c r="B9" t="s">
        <v>176</v>
      </c>
      <c r="C9">
        <v>45.5</v>
      </c>
      <c r="D9">
        <v>96.52</v>
      </c>
      <c r="E9">
        <v>75.786879999999996</v>
      </c>
      <c r="F9">
        <v>8</v>
      </c>
      <c r="G9">
        <v>20</v>
      </c>
      <c r="H9">
        <v>12.23171</v>
      </c>
      <c r="J9" s="18">
        <v>83</v>
      </c>
      <c r="K9" s="18">
        <v>82</v>
      </c>
      <c r="N9" s="15"/>
      <c r="O9" s="14"/>
    </row>
    <row r="10" spans="1:15">
      <c r="A10" t="s">
        <v>175</v>
      </c>
      <c r="B10" t="s">
        <v>174</v>
      </c>
      <c r="C10">
        <v>34</v>
      </c>
      <c r="D10">
        <v>64</v>
      </c>
      <c r="E10">
        <v>45.294150000000002</v>
      </c>
      <c r="F10">
        <v>3</v>
      </c>
      <c r="G10">
        <v>23</v>
      </c>
      <c r="H10">
        <v>10.96838</v>
      </c>
      <c r="J10" s="18">
        <v>253</v>
      </c>
      <c r="K10" s="18">
        <v>253</v>
      </c>
      <c r="N10" s="15"/>
      <c r="O10"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43F9-54F5-F645-915A-834E5B3147C0}">
  <dimension ref="A1:T34"/>
  <sheetViews>
    <sheetView topLeftCell="A9" zoomScaleNormal="150" workbookViewId="0">
      <selection activeCell="K4" sqref="K4"/>
    </sheetView>
  </sheetViews>
  <sheetFormatPr baseColWidth="10" defaultRowHeight="16"/>
  <cols>
    <col min="1" max="1" width="27.1640625" style="5" bestFit="1" customWidth="1"/>
    <col min="2" max="2" width="10.33203125" style="20" customWidth="1"/>
    <col min="3" max="3" width="21" style="20" customWidth="1"/>
    <col min="4" max="4" width="10.33203125" style="5" customWidth="1"/>
    <col min="5" max="5" width="14.6640625" style="5" customWidth="1"/>
    <col min="6" max="6" width="10.83203125" style="5"/>
    <col min="7" max="7" width="11.33203125" style="5" customWidth="1"/>
    <col min="8" max="8" width="10.83203125" style="5"/>
    <col min="9" max="9" width="14.33203125" style="5" customWidth="1"/>
    <col min="10" max="10" width="10.83203125" style="5"/>
    <col min="11" max="11" width="23.5" style="5" bestFit="1" customWidth="1"/>
    <col min="12" max="18" width="10.83203125" style="5"/>
    <col min="19" max="19" width="25.5" style="5" customWidth="1"/>
    <col min="20" max="20" width="20.5" style="5" customWidth="1"/>
    <col min="21" max="21" width="19" style="5" customWidth="1"/>
    <col min="22" max="25" width="10.83203125" style="5"/>
    <col min="26" max="26" width="53.6640625" style="5" bestFit="1" customWidth="1"/>
    <col min="27" max="16384" width="10.83203125" style="5"/>
  </cols>
  <sheetData>
    <row r="1" spans="1:20" s="4" customFormat="1" ht="32" customHeight="1" thickBot="1">
      <c r="B1" s="86" t="s">
        <v>196</v>
      </c>
      <c r="C1" s="86"/>
      <c r="D1" s="86" t="s">
        <v>193</v>
      </c>
      <c r="E1" s="86"/>
      <c r="F1" s="86" t="s">
        <v>194</v>
      </c>
      <c r="G1" s="86"/>
      <c r="H1" s="87" t="s">
        <v>195</v>
      </c>
      <c r="I1" s="87"/>
    </row>
    <row r="2" spans="1:20" ht="96" customHeight="1" thickBot="1">
      <c r="A2" s="17"/>
      <c r="B2" s="37" t="s">
        <v>168</v>
      </c>
      <c r="C2" s="37" t="s">
        <v>169</v>
      </c>
      <c r="D2" s="38" t="s">
        <v>168</v>
      </c>
      <c r="E2" s="38" t="s">
        <v>169</v>
      </c>
      <c r="F2" s="38" t="s">
        <v>168</v>
      </c>
      <c r="G2" s="38" t="s">
        <v>169</v>
      </c>
      <c r="H2" s="38" t="s">
        <v>168</v>
      </c>
      <c r="I2" s="38" t="s">
        <v>169</v>
      </c>
      <c r="J2" s="21"/>
      <c r="K2" t="s">
        <v>94</v>
      </c>
      <c r="L2" t="s">
        <v>187</v>
      </c>
      <c r="M2" t="s">
        <v>188</v>
      </c>
      <c r="N2" t="s">
        <v>189</v>
      </c>
      <c r="O2"/>
      <c r="P2"/>
      <c r="Q2"/>
      <c r="R2"/>
      <c r="S2"/>
      <c r="T2"/>
    </row>
    <row r="3" spans="1:20" ht="51">
      <c r="A3" s="32" t="s">
        <v>95</v>
      </c>
      <c r="B3" s="33" t="str">
        <f>L3</f>
        <v xml:space="preserve">8 (216) </v>
      </c>
      <c r="C3" s="34" t="str">
        <f>M3</f>
        <v>6, 9, 13, 20, 21, 24, 43, 88</v>
      </c>
      <c r="D3" s="35" t="str">
        <f>L11</f>
        <v xml:space="preserve">4 (58) </v>
      </c>
      <c r="E3" s="36" t="str">
        <f>M11</f>
        <v>9, 13, 20, 43</v>
      </c>
      <c r="F3" s="35" t="str">
        <f>L19</f>
        <v xml:space="preserve">7 (211) </v>
      </c>
      <c r="G3" s="36" t="str">
        <f>M19</f>
        <v>6, 9, 13, 21, 24, 43, 88</v>
      </c>
      <c r="H3" s="35" t="str">
        <f>L27</f>
        <v xml:space="preserve">3 (52) </v>
      </c>
      <c r="I3" s="36" t="str">
        <f>M27</f>
        <v>9, 13, 43</v>
      </c>
      <c r="K3" s="22" t="s">
        <v>95</v>
      </c>
      <c r="L3" s="23" t="s">
        <v>197</v>
      </c>
      <c r="M3" s="23" t="s">
        <v>198</v>
      </c>
      <c r="N3" s="24" t="s">
        <v>199</v>
      </c>
      <c r="O3" s="26" t="s">
        <v>209</v>
      </c>
      <c r="P3" s="26" t="s">
        <v>210</v>
      </c>
      <c r="Q3" s="26">
        <v>50</v>
      </c>
      <c r="R3" s="27" t="s">
        <v>199</v>
      </c>
      <c r="S3"/>
      <c r="T3"/>
    </row>
    <row r="4" spans="1:20" ht="34">
      <c r="A4" s="32" t="s">
        <v>102</v>
      </c>
      <c r="B4" s="33" t="str">
        <f t="shared" ref="B4:B10" si="0">L4</f>
        <v xml:space="preserve">8 (74) </v>
      </c>
      <c r="C4" s="34" t="str">
        <f t="shared" ref="C4:C10" si="1">M4</f>
        <v>39, 41, 42, 44, 50, 53, 54, 88</v>
      </c>
      <c r="D4" s="35" t="str">
        <f t="shared" ref="D4:E4" si="2">L12</f>
        <v xml:space="preserve">5 (36) </v>
      </c>
      <c r="E4" s="36" t="str">
        <f t="shared" si="2"/>
        <v>39, 41, 50, 53, 54</v>
      </c>
      <c r="F4" s="35" t="str">
        <f t="shared" ref="F4:G4" si="3">L20</f>
        <v xml:space="preserve">5 (57) </v>
      </c>
      <c r="G4" s="36" t="str">
        <f t="shared" si="3"/>
        <v>39, 41, 42, 44, 88</v>
      </c>
      <c r="H4" s="35" t="str">
        <f t="shared" ref="H4:I4" si="4">L28</f>
        <v xml:space="preserve">2 (2) </v>
      </c>
      <c r="I4" s="36" t="str">
        <f t="shared" si="4"/>
        <v>39, 41</v>
      </c>
      <c r="K4" s="25" t="s">
        <v>102</v>
      </c>
      <c r="L4" s="26" t="s">
        <v>200</v>
      </c>
      <c r="M4" s="26" t="s">
        <v>201</v>
      </c>
      <c r="N4" s="27" t="s">
        <v>199</v>
      </c>
      <c r="O4"/>
      <c r="P4"/>
      <c r="Q4"/>
      <c r="R4"/>
      <c r="S4"/>
      <c r="T4"/>
    </row>
    <row r="5" spans="1:20" ht="34">
      <c r="A5" s="32" t="s">
        <v>109</v>
      </c>
      <c r="B5" s="33" t="str">
        <f t="shared" si="0"/>
        <v xml:space="preserve">8 (145) </v>
      </c>
      <c r="C5" s="34" t="str">
        <f t="shared" si="1"/>
        <v>10, 18, 17, 28, 45, 50, 89, 12</v>
      </c>
      <c r="D5" s="35" t="str">
        <f t="shared" ref="D5:E5" si="5">L13</f>
        <v xml:space="preserve">6 (100) </v>
      </c>
      <c r="E5" s="36" t="str">
        <f t="shared" si="5"/>
        <v>10, 18, 17, 50, 89, 12</v>
      </c>
      <c r="F5" s="35" t="str">
        <f t="shared" ref="F5:G5" si="6">L21</f>
        <v xml:space="preserve">6 (134) </v>
      </c>
      <c r="G5" s="36" t="str">
        <f t="shared" si="6"/>
        <v>10, 18, 28, 45, 89, 12</v>
      </c>
      <c r="H5" s="35" t="str">
        <f t="shared" ref="H5:I5" si="7">L29</f>
        <v xml:space="preserve">3 (89) </v>
      </c>
      <c r="I5" s="36" t="str">
        <f t="shared" si="7"/>
        <v>10, 18, 89</v>
      </c>
      <c r="K5" s="25" t="s">
        <v>109</v>
      </c>
      <c r="L5" s="26" t="s">
        <v>202</v>
      </c>
      <c r="M5" s="26" t="s">
        <v>203</v>
      </c>
      <c r="N5" s="27" t="s">
        <v>199</v>
      </c>
      <c r="O5"/>
      <c r="P5"/>
      <c r="Q5"/>
      <c r="R5"/>
      <c r="S5"/>
      <c r="T5"/>
    </row>
    <row r="6" spans="1:20" ht="17">
      <c r="A6" s="32" t="s">
        <v>116</v>
      </c>
      <c r="B6" s="33" t="str">
        <f t="shared" si="0"/>
        <v xml:space="preserve">1 (5) </v>
      </c>
      <c r="C6" s="34">
        <f t="shared" si="1"/>
        <v>44</v>
      </c>
      <c r="D6" s="35" t="str">
        <f t="shared" ref="D6:E6" si="8">L14</f>
        <v>NA</v>
      </c>
      <c r="E6" s="36" t="str">
        <f t="shared" si="8"/>
        <v>NA</v>
      </c>
      <c r="F6" s="35" t="str">
        <f t="shared" ref="F6:G6" si="9">L22</f>
        <v xml:space="preserve">2 (23) </v>
      </c>
      <c r="G6" s="36" t="str">
        <f t="shared" si="9"/>
        <v>63, 44</v>
      </c>
      <c r="H6" s="35" t="str">
        <f t="shared" ref="H6:I6" si="10">L30</f>
        <v>NA</v>
      </c>
      <c r="I6" s="36" t="str">
        <f t="shared" si="10"/>
        <v>NA</v>
      </c>
      <c r="K6" s="25" t="s">
        <v>116</v>
      </c>
      <c r="L6" s="26" t="s">
        <v>204</v>
      </c>
      <c r="M6" s="26">
        <v>44</v>
      </c>
      <c r="N6" s="27" t="s">
        <v>199</v>
      </c>
      <c r="O6"/>
      <c r="P6"/>
      <c r="Q6"/>
      <c r="R6"/>
      <c r="S6"/>
      <c r="T6"/>
    </row>
    <row r="7" spans="1:20" ht="68">
      <c r="A7" s="32" t="s">
        <v>120</v>
      </c>
      <c r="B7" s="33" t="str">
        <f t="shared" si="0"/>
        <v xml:space="preserve">16 (134) </v>
      </c>
      <c r="C7" s="34" t="str">
        <f t="shared" si="1"/>
        <v>53, 65, 68, 69, 72, 73, 74, 75, 76, 77, 80, 87, 90, 92, 94, 95</v>
      </c>
      <c r="D7" s="35" t="str">
        <f t="shared" ref="D7:E7" si="11">L15</f>
        <v xml:space="preserve">8 (79) </v>
      </c>
      <c r="E7" s="36" t="str">
        <f t="shared" si="11"/>
        <v>53, 65, 68, 69, 73, 76, 87, 95</v>
      </c>
      <c r="F7" s="35" t="str">
        <f t="shared" ref="F7:G7" si="12">L23</f>
        <v xml:space="preserve">10 (60) </v>
      </c>
      <c r="G7" s="36" t="str">
        <f t="shared" si="12"/>
        <v>68, 72, 74, 75, 77, 80, 90, 92, 94, 95</v>
      </c>
      <c r="H7" s="35" t="str">
        <f t="shared" ref="H7:I7" si="13">L31</f>
        <v xml:space="preserve">2 (5) </v>
      </c>
      <c r="I7" s="36" t="str">
        <f t="shared" si="13"/>
        <v>68, 95</v>
      </c>
      <c r="K7" s="25" t="s">
        <v>120</v>
      </c>
      <c r="L7" s="26" t="s">
        <v>205</v>
      </c>
      <c r="M7" s="26" t="s">
        <v>206</v>
      </c>
      <c r="N7" s="27" t="s">
        <v>199</v>
      </c>
      <c r="O7"/>
      <c r="P7"/>
      <c r="Q7"/>
      <c r="R7"/>
      <c r="S7"/>
      <c r="T7"/>
    </row>
    <row r="8" spans="1:20" ht="119">
      <c r="A8" s="32" t="s">
        <v>127</v>
      </c>
      <c r="B8" s="33" t="str">
        <f t="shared" si="0"/>
        <v xml:space="preserve">31 (607) </v>
      </c>
      <c r="C8" s="34" t="str">
        <f t="shared" si="1"/>
        <v>1, 2, 3, 5, 19, 7, 8, 9, 13, 14, 15, 16, 20, 21, 22, 23, 25, 26, 27, 29, 30, 31, 38, 47, 50, 48, 54, 40, 58, 79, 12</v>
      </c>
      <c r="D8" s="35" t="str">
        <f t="shared" ref="D8:E8" si="14">L16</f>
        <v xml:space="preserve">21 (410) </v>
      </c>
      <c r="E8" s="36" t="str">
        <f t="shared" si="14"/>
        <v>1, 2, 3, 5, 7, 9, 13, 20, 25, 27, 29, 30, 31, 38, 50, 48, 54, 40, 58, 79, 12</v>
      </c>
      <c r="F8" s="35" t="str">
        <f t="shared" ref="F8:G8" si="15">L24</f>
        <v xml:space="preserve">21 (353) </v>
      </c>
      <c r="G8" s="36" t="str">
        <f t="shared" si="15"/>
        <v>1, 3, 5, 19, 7, 8, 9, 13, 14, 15, 16, 21, 22, 23, 25, 26, 27, 47, 46, 48, 12</v>
      </c>
      <c r="H8" s="35" t="str">
        <f t="shared" ref="H8:I8" si="16">L32</f>
        <v xml:space="preserve">9 (147) </v>
      </c>
      <c r="I8" s="36" t="str">
        <f t="shared" si="16"/>
        <v>1, 3, 5, 7, 9, 13, 25, 27, 48</v>
      </c>
      <c r="K8" s="25" t="s">
        <v>127</v>
      </c>
      <c r="L8" s="26" t="s">
        <v>207</v>
      </c>
      <c r="M8" s="26" t="s">
        <v>208</v>
      </c>
      <c r="N8" s="27" t="s">
        <v>199</v>
      </c>
      <c r="O8"/>
      <c r="P8"/>
      <c r="Q8"/>
      <c r="R8"/>
      <c r="S8"/>
      <c r="T8"/>
    </row>
    <row r="9" spans="1:20" ht="34">
      <c r="A9" s="32" t="s">
        <v>134</v>
      </c>
      <c r="B9" s="33" t="str">
        <f t="shared" si="0"/>
        <v xml:space="preserve">7 (83) </v>
      </c>
      <c r="C9" s="34" t="str">
        <f t="shared" si="1"/>
        <v>4, 36, 35, 37, 53, 66, 33</v>
      </c>
      <c r="D9" s="35" t="str">
        <f t="shared" ref="D9:E9" si="17">L17</f>
        <v xml:space="preserve">6 (81) </v>
      </c>
      <c r="E9" s="36" t="str">
        <f t="shared" si="17"/>
        <v>36, 35, 37, 53, 66, 33</v>
      </c>
      <c r="F9" s="35" t="str">
        <f t="shared" ref="F9:G9" si="18">L25</f>
        <v xml:space="preserve">2 (9) </v>
      </c>
      <c r="G9" s="36" t="str">
        <f t="shared" si="18"/>
        <v>4, 35</v>
      </c>
      <c r="H9" s="35" t="str">
        <f t="shared" ref="H9:I9" si="19">L33</f>
        <v xml:space="preserve">1 (7) </v>
      </c>
      <c r="I9" s="36">
        <f t="shared" si="19"/>
        <v>35</v>
      </c>
      <c r="K9" s="25" t="s">
        <v>134</v>
      </c>
      <c r="L9" s="26" t="s">
        <v>211</v>
      </c>
      <c r="M9" s="26" t="s">
        <v>212</v>
      </c>
      <c r="N9" s="27" t="s">
        <v>199</v>
      </c>
      <c r="O9"/>
      <c r="P9"/>
      <c r="Q9"/>
      <c r="R9"/>
      <c r="S9"/>
      <c r="T9"/>
    </row>
    <row r="10" spans="1:20" ht="103" thickBot="1">
      <c r="A10" s="32" t="s">
        <v>140</v>
      </c>
      <c r="B10" s="33" t="str">
        <f t="shared" si="0"/>
        <v xml:space="preserve">22 (253) </v>
      </c>
      <c r="C10" s="34" t="str">
        <f t="shared" si="1"/>
        <v>55, 56, 57, 60, 62, 70, 71, 78, 81, 82, 83, 84, 85, 86, 61, 91, 93, 96, 100, 102, 104, 105</v>
      </c>
      <c r="D10" s="35" t="str">
        <f t="shared" ref="D10:E10" si="20">L18</f>
        <v xml:space="preserve">14 (129) </v>
      </c>
      <c r="E10" s="36" t="str">
        <f t="shared" si="20"/>
        <v>56, 57, 60, 62, 70, 78, 81, 83, 84, 85, 86, 61, 102, 105</v>
      </c>
      <c r="F10" s="35" t="str">
        <f t="shared" ref="F10:G10" si="21">L26</f>
        <v xml:space="preserve">14 (139) </v>
      </c>
      <c r="G10" s="36" t="str">
        <f t="shared" si="21"/>
        <v>55, 56, 71, 78, 81, 82, 84, 91, 93, 96, 100, 102, 104, 105</v>
      </c>
      <c r="H10" s="35" t="str">
        <f t="shared" ref="H10:I10" si="22">L34</f>
        <v xml:space="preserve">4 (15) </v>
      </c>
      <c r="I10" s="36" t="str">
        <f t="shared" si="22"/>
        <v>56, 78, 81, 84</v>
      </c>
      <c r="K10" s="28" t="s">
        <v>140</v>
      </c>
      <c r="L10" s="29" t="s">
        <v>213</v>
      </c>
      <c r="M10" s="29" t="s">
        <v>214</v>
      </c>
      <c r="N10" s="30" t="s">
        <v>199</v>
      </c>
      <c r="O10"/>
      <c r="P10"/>
      <c r="Q10"/>
      <c r="R10"/>
      <c r="S10"/>
      <c r="T10"/>
    </row>
    <row r="11" spans="1:20">
      <c r="K11" s="22" t="s">
        <v>95</v>
      </c>
      <c r="L11" s="23" t="s">
        <v>98</v>
      </c>
      <c r="M11" s="23" t="s">
        <v>99</v>
      </c>
      <c r="N11" s="24" t="s">
        <v>191</v>
      </c>
      <c r="O11" s="26" t="s">
        <v>209</v>
      </c>
      <c r="P11" s="26" t="s">
        <v>210</v>
      </c>
      <c r="Q11" s="26">
        <v>50</v>
      </c>
      <c r="R11" s="27" t="s">
        <v>191</v>
      </c>
    </row>
    <row r="12" spans="1:20">
      <c r="K12" s="25" t="s">
        <v>102</v>
      </c>
      <c r="L12" s="26" t="s">
        <v>105</v>
      </c>
      <c r="M12" s="26" t="s">
        <v>106</v>
      </c>
      <c r="N12" s="27" t="s">
        <v>191</v>
      </c>
    </row>
    <row r="13" spans="1:20">
      <c r="K13" s="25" t="s">
        <v>109</v>
      </c>
      <c r="L13" s="26" t="s">
        <v>112</v>
      </c>
      <c r="M13" s="26" t="s">
        <v>113</v>
      </c>
      <c r="N13" s="27" t="s">
        <v>191</v>
      </c>
    </row>
    <row r="14" spans="1:20">
      <c r="K14" s="25" t="s">
        <v>116</v>
      </c>
      <c r="L14" s="7" t="s">
        <v>119</v>
      </c>
      <c r="M14" s="7" t="s">
        <v>119</v>
      </c>
      <c r="N14" s="31" t="s">
        <v>119</v>
      </c>
    </row>
    <row r="15" spans="1:20">
      <c r="K15" s="25" t="s">
        <v>120</v>
      </c>
      <c r="L15" s="26" t="s">
        <v>123</v>
      </c>
      <c r="M15" s="26" t="s">
        <v>124</v>
      </c>
      <c r="N15" s="27" t="s">
        <v>191</v>
      </c>
    </row>
    <row r="16" spans="1:20">
      <c r="K16" s="25" t="s">
        <v>127</v>
      </c>
      <c r="L16" s="26" t="s">
        <v>130</v>
      </c>
      <c r="M16" s="26" t="s">
        <v>131</v>
      </c>
      <c r="N16" s="27" t="s">
        <v>191</v>
      </c>
    </row>
    <row r="17" spans="11:14">
      <c r="K17" s="25" t="s">
        <v>134</v>
      </c>
      <c r="L17" s="26" t="s">
        <v>137</v>
      </c>
      <c r="M17" s="26" t="s">
        <v>138</v>
      </c>
      <c r="N17" s="27" t="s">
        <v>191</v>
      </c>
    </row>
    <row r="18" spans="11:14" ht="17" thickBot="1">
      <c r="K18" s="28" t="s">
        <v>140</v>
      </c>
      <c r="L18" s="29" t="s">
        <v>143</v>
      </c>
      <c r="M18" s="29" t="s">
        <v>144</v>
      </c>
      <c r="N18" s="30" t="s">
        <v>191</v>
      </c>
    </row>
    <row r="19" spans="11:14">
      <c r="K19" s="22" t="s">
        <v>95</v>
      </c>
      <c r="L19" s="23" t="s">
        <v>96</v>
      </c>
      <c r="M19" s="23" t="s">
        <v>97</v>
      </c>
      <c r="N19" s="24" t="s">
        <v>190</v>
      </c>
    </row>
    <row r="20" spans="11:14">
      <c r="K20" s="25" t="s">
        <v>102</v>
      </c>
      <c r="L20" s="26" t="s">
        <v>103</v>
      </c>
      <c r="M20" s="26" t="s">
        <v>104</v>
      </c>
      <c r="N20" s="27" t="s">
        <v>190</v>
      </c>
    </row>
    <row r="21" spans="11:14">
      <c r="K21" s="25" t="s">
        <v>109</v>
      </c>
      <c r="L21" s="26" t="s">
        <v>110</v>
      </c>
      <c r="M21" s="26" t="s">
        <v>111</v>
      </c>
      <c r="N21" s="27" t="s">
        <v>190</v>
      </c>
    </row>
    <row r="22" spans="11:14">
      <c r="K22" s="25" t="s">
        <v>116</v>
      </c>
      <c r="L22" s="26" t="s">
        <v>117</v>
      </c>
      <c r="M22" s="26" t="s">
        <v>118</v>
      </c>
      <c r="N22" s="27" t="s">
        <v>190</v>
      </c>
    </row>
    <row r="23" spans="11:14">
      <c r="K23" s="25" t="s">
        <v>120</v>
      </c>
      <c r="L23" s="26" t="s">
        <v>121</v>
      </c>
      <c r="M23" s="26" t="s">
        <v>122</v>
      </c>
      <c r="N23" s="27" t="s">
        <v>190</v>
      </c>
    </row>
    <row r="24" spans="11:14">
      <c r="K24" s="25" t="s">
        <v>127</v>
      </c>
      <c r="L24" s="26" t="s">
        <v>128</v>
      </c>
      <c r="M24" s="26" t="s">
        <v>129</v>
      </c>
      <c r="N24" s="27" t="s">
        <v>190</v>
      </c>
    </row>
    <row r="25" spans="11:14">
      <c r="K25" s="25" t="s">
        <v>134</v>
      </c>
      <c r="L25" s="26" t="s">
        <v>135</v>
      </c>
      <c r="M25" s="26" t="s">
        <v>136</v>
      </c>
      <c r="N25" s="27" t="s">
        <v>190</v>
      </c>
    </row>
    <row r="26" spans="11:14" ht="17" thickBot="1">
      <c r="K26" s="28" t="s">
        <v>140</v>
      </c>
      <c r="L26" s="29" t="s">
        <v>141</v>
      </c>
      <c r="M26" s="29" t="s">
        <v>142</v>
      </c>
      <c r="N26" s="30" t="s">
        <v>190</v>
      </c>
    </row>
    <row r="27" spans="11:14">
      <c r="K27" s="22" t="s">
        <v>95</v>
      </c>
      <c r="L27" s="23" t="s">
        <v>100</v>
      </c>
      <c r="M27" s="23" t="s">
        <v>101</v>
      </c>
      <c r="N27" s="24" t="s">
        <v>192</v>
      </c>
    </row>
    <row r="28" spans="11:14">
      <c r="K28" s="25" t="s">
        <v>102</v>
      </c>
      <c r="L28" s="26" t="s">
        <v>107</v>
      </c>
      <c r="M28" s="26" t="s">
        <v>108</v>
      </c>
      <c r="N28" s="27" t="s">
        <v>192</v>
      </c>
    </row>
    <row r="29" spans="11:14">
      <c r="K29" s="25" t="s">
        <v>109</v>
      </c>
      <c r="L29" s="26" t="s">
        <v>114</v>
      </c>
      <c r="M29" s="26" t="s">
        <v>115</v>
      </c>
      <c r="N29" s="27" t="s">
        <v>192</v>
      </c>
    </row>
    <row r="30" spans="11:14">
      <c r="K30" s="25" t="s">
        <v>116</v>
      </c>
      <c r="L30" s="7" t="s">
        <v>119</v>
      </c>
      <c r="M30" s="7" t="s">
        <v>119</v>
      </c>
      <c r="N30" s="31" t="s">
        <v>119</v>
      </c>
    </row>
    <row r="31" spans="11:14">
      <c r="K31" s="25" t="s">
        <v>120</v>
      </c>
      <c r="L31" s="26" t="s">
        <v>125</v>
      </c>
      <c r="M31" s="26" t="s">
        <v>126</v>
      </c>
      <c r="N31" s="27" t="s">
        <v>192</v>
      </c>
    </row>
    <row r="32" spans="11:14">
      <c r="K32" s="25" t="s">
        <v>127</v>
      </c>
      <c r="L32" s="26" t="s">
        <v>132</v>
      </c>
      <c r="M32" s="26" t="s">
        <v>133</v>
      </c>
      <c r="N32" s="27" t="s">
        <v>192</v>
      </c>
    </row>
    <row r="33" spans="11:14">
      <c r="K33" s="25" t="s">
        <v>134</v>
      </c>
      <c r="L33" s="26" t="s">
        <v>139</v>
      </c>
      <c r="M33" s="26">
        <v>35</v>
      </c>
      <c r="N33" s="27" t="s">
        <v>192</v>
      </c>
    </row>
    <row r="34" spans="11:14" ht="17" thickBot="1">
      <c r="K34" s="28" t="s">
        <v>140</v>
      </c>
      <c r="L34" s="29" t="s">
        <v>145</v>
      </c>
      <c r="M34" s="29" t="s">
        <v>146</v>
      </c>
      <c r="N34" s="30" t="s">
        <v>192</v>
      </c>
    </row>
  </sheetData>
  <mergeCells count="4">
    <mergeCell ref="B1:C1"/>
    <mergeCell ref="D1:E1"/>
    <mergeCell ref="F1:G1"/>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46DA8-52F4-094B-B983-A7D6252A730F}">
  <dimension ref="A1:T25"/>
  <sheetViews>
    <sheetView topLeftCell="I1" workbookViewId="0">
      <selection activeCell="P13" sqref="P13:P24"/>
    </sheetView>
  </sheetViews>
  <sheetFormatPr baseColWidth="10" defaultRowHeight="16"/>
  <cols>
    <col min="1" max="1" width="20.6640625" bestFit="1" customWidth="1"/>
    <col min="2" max="2" width="18.5" bestFit="1" customWidth="1"/>
    <col min="3" max="3" width="18.83203125" bestFit="1" customWidth="1"/>
    <col min="4" max="4" width="20" bestFit="1" customWidth="1"/>
    <col min="5" max="5" width="13.1640625" bestFit="1" customWidth="1"/>
    <col min="6" max="6" width="13.5" bestFit="1" customWidth="1"/>
    <col min="16" max="16" width="20.6640625" bestFit="1" customWidth="1"/>
    <col min="18" max="18" width="19.6640625" bestFit="1" customWidth="1"/>
    <col min="19" max="19" width="17.6640625" bestFit="1" customWidth="1"/>
    <col min="20" max="20" width="13.5" bestFit="1" customWidth="1"/>
  </cols>
  <sheetData>
    <row r="1" spans="1:20">
      <c r="A1" s="40" t="s">
        <v>221</v>
      </c>
      <c r="B1" s="40" t="s">
        <v>148</v>
      </c>
      <c r="C1" s="40" t="s">
        <v>149</v>
      </c>
      <c r="D1" s="40" t="s">
        <v>150</v>
      </c>
      <c r="E1" s="40" t="s">
        <v>222</v>
      </c>
      <c r="F1" s="40" t="s">
        <v>152</v>
      </c>
      <c r="G1" s="40" t="s">
        <v>153</v>
      </c>
      <c r="H1" s="40" t="s">
        <v>154</v>
      </c>
      <c r="I1" s="40" t="s">
        <v>155</v>
      </c>
      <c r="J1" s="40" t="s">
        <v>156</v>
      </c>
      <c r="K1" s="40" t="s">
        <v>157</v>
      </c>
      <c r="L1" s="40" t="s">
        <v>171</v>
      </c>
      <c r="M1" s="40" t="s">
        <v>172</v>
      </c>
      <c r="N1" s="40" t="s">
        <v>173</v>
      </c>
      <c r="P1" s="44" t="s">
        <v>252</v>
      </c>
      <c r="Q1" s="44" t="s">
        <v>250</v>
      </c>
      <c r="R1" s="44" t="s">
        <v>253</v>
      </c>
      <c r="S1" s="44" t="s">
        <v>251</v>
      </c>
      <c r="T1" s="44" t="s">
        <v>255</v>
      </c>
    </row>
    <row r="2" spans="1:20">
      <c r="A2" s="40" t="s">
        <v>223</v>
      </c>
      <c r="B2" s="40">
        <v>65</v>
      </c>
      <c r="C2" s="40">
        <v>79</v>
      </c>
      <c r="D2" s="40">
        <v>70.400000000000006</v>
      </c>
      <c r="E2" s="40">
        <v>10</v>
      </c>
      <c r="F2" s="40">
        <v>36.799999999999997</v>
      </c>
      <c r="G2" s="40">
        <v>37.4</v>
      </c>
      <c r="H2" s="40">
        <v>37.04</v>
      </c>
      <c r="I2" s="40">
        <v>0.51100000000000001</v>
      </c>
      <c r="J2" s="40">
        <v>0.55500000000000005</v>
      </c>
      <c r="K2" s="40">
        <v>0.54079999999999995</v>
      </c>
      <c r="L2" s="40">
        <v>9</v>
      </c>
      <c r="M2" s="40">
        <v>9</v>
      </c>
      <c r="N2" s="40">
        <v>9</v>
      </c>
      <c r="P2" s="43" t="s">
        <v>238</v>
      </c>
      <c r="Q2" s="43">
        <f>E2</f>
        <v>10</v>
      </c>
      <c r="R2" s="43" t="str">
        <f t="shared" ref="R2:R9" si="0">CONCATENATE(ROUND(D2, 3), " (", ROUND(B2,2), ", ", ROUND(C2,2),")")</f>
        <v>70.4 (65, 79)</v>
      </c>
      <c r="S2" s="43" t="str">
        <f>CONCATENATE(ROUND(H2, 3), " (", ROUND(F2,2), ", ", ROUND(G2,2),")")</f>
        <v>37.04 (36.8, 37.4)</v>
      </c>
      <c r="T2" s="43">
        <v>9</v>
      </c>
    </row>
    <row r="3" spans="1:20">
      <c r="A3" s="40" t="s">
        <v>224</v>
      </c>
      <c r="B3" s="40">
        <v>73.400000000000006</v>
      </c>
      <c r="C3" s="40">
        <v>81.400000000000006</v>
      </c>
      <c r="D3" s="40">
        <v>76.866666699999996</v>
      </c>
      <c r="E3" s="40">
        <v>3</v>
      </c>
      <c r="F3" s="40">
        <v>38.498660000000001</v>
      </c>
      <c r="G3" s="40">
        <v>38.8095705</v>
      </c>
      <c r="H3" s="40">
        <v>38.685341100000002</v>
      </c>
      <c r="I3" s="40">
        <v>0.60799999999999998</v>
      </c>
      <c r="J3" s="40">
        <v>0.623</v>
      </c>
      <c r="K3" s="40">
        <v>0.61699999999999999</v>
      </c>
      <c r="L3" s="40">
        <v>12</v>
      </c>
      <c r="M3" s="40">
        <v>12</v>
      </c>
      <c r="N3" s="40">
        <v>12</v>
      </c>
      <c r="P3" s="43" t="s">
        <v>239</v>
      </c>
      <c r="Q3" s="43">
        <f t="shared" ref="Q3:Q9" si="1">E3</f>
        <v>3</v>
      </c>
      <c r="R3" s="43" t="str">
        <f t="shared" si="0"/>
        <v>76.867 (73.4, 81.4)</v>
      </c>
      <c r="S3" s="43" t="str">
        <f t="shared" ref="S3:S9" si="2">CONCATENATE(ROUND(H3, 3), " (", ROUND(F3,2), ", ", ROUND(G3,2),")")</f>
        <v>38.685 (38.5, 38.81)</v>
      </c>
      <c r="T3" s="43">
        <v>12</v>
      </c>
    </row>
    <row r="4" spans="1:20">
      <c r="A4" s="40" t="s">
        <v>225</v>
      </c>
      <c r="B4" s="40">
        <v>68.8869227</v>
      </c>
      <c r="C4" s="40">
        <v>290</v>
      </c>
      <c r="D4" s="40">
        <v>188.70973900000001</v>
      </c>
      <c r="E4" s="40">
        <v>10</v>
      </c>
      <c r="F4" s="40">
        <v>58.67</v>
      </c>
      <c r="G4" s="40">
        <v>77.900000000000006</v>
      </c>
      <c r="H4" s="40">
        <v>66.361999999999995</v>
      </c>
      <c r="I4" s="40">
        <v>5.9</v>
      </c>
      <c r="J4" s="40">
        <v>5.9</v>
      </c>
      <c r="K4" s="40">
        <v>5.9</v>
      </c>
      <c r="L4" s="40">
        <v>10</v>
      </c>
      <c r="M4" s="40">
        <v>16</v>
      </c>
      <c r="N4" s="40">
        <v>13.6</v>
      </c>
      <c r="P4" s="43" t="s">
        <v>240</v>
      </c>
      <c r="Q4" s="43">
        <f t="shared" si="1"/>
        <v>10</v>
      </c>
      <c r="R4" s="43" t="str">
        <f t="shared" si="0"/>
        <v>188.71 (68.89, 290)</v>
      </c>
      <c r="S4" s="43" t="str">
        <f t="shared" si="2"/>
        <v>66.362 (58.67, 77.9)</v>
      </c>
      <c r="T4" s="43" t="str">
        <f t="shared" ref="T4:T9" si="3">CONCATENATE(ROUND(N4, 3), " (", ROUND(L4,2), ", ", ROUND(M4,2),")")</f>
        <v>13.6 (10, 16)</v>
      </c>
    </row>
    <row r="5" spans="1:20">
      <c r="A5" s="40" t="s">
        <v>226</v>
      </c>
      <c r="B5" s="40">
        <v>93.7</v>
      </c>
      <c r="C5" s="40">
        <v>142.6</v>
      </c>
      <c r="D5" s="40">
        <v>121.433333</v>
      </c>
      <c r="E5" s="40">
        <v>12</v>
      </c>
      <c r="F5" s="40">
        <v>55.3</v>
      </c>
      <c r="G5" s="40">
        <v>55.3</v>
      </c>
      <c r="H5" s="40">
        <v>55.3</v>
      </c>
      <c r="I5" s="40">
        <v>1.88</v>
      </c>
      <c r="J5" s="40">
        <v>1.88</v>
      </c>
      <c r="K5" s="40">
        <v>1.88</v>
      </c>
      <c r="L5" s="40">
        <v>12</v>
      </c>
      <c r="M5" s="40">
        <v>12</v>
      </c>
      <c r="N5" s="40">
        <v>12</v>
      </c>
      <c r="P5" s="43" t="s">
        <v>241</v>
      </c>
      <c r="Q5" s="43">
        <f t="shared" si="1"/>
        <v>12</v>
      </c>
      <c r="R5" s="43" t="str">
        <f t="shared" si="0"/>
        <v>121.433 (93.7, 142.6)</v>
      </c>
      <c r="S5" s="43" t="str">
        <f t="shared" si="2"/>
        <v>55.3 (55.3, 55.3)</v>
      </c>
      <c r="T5" s="43">
        <v>12</v>
      </c>
    </row>
    <row r="6" spans="1:20">
      <c r="A6" s="40" t="s">
        <v>227</v>
      </c>
      <c r="B6" s="40">
        <v>89.8</v>
      </c>
      <c r="C6" s="40">
        <v>406</v>
      </c>
      <c r="D6" s="40">
        <v>150.508321</v>
      </c>
      <c r="E6" s="40">
        <v>109</v>
      </c>
      <c r="F6" s="40">
        <v>49.8</v>
      </c>
      <c r="G6" s="40">
        <v>71.400000000000006</v>
      </c>
      <c r="H6" s="40">
        <v>57.522018299999999</v>
      </c>
      <c r="I6" s="40">
        <v>1.1599999999999999</v>
      </c>
      <c r="J6" s="40">
        <v>4.1079999999999997</v>
      </c>
      <c r="K6" s="40">
        <v>2.0846054999999999</v>
      </c>
      <c r="L6" s="40">
        <v>5</v>
      </c>
      <c r="M6" s="40">
        <v>18</v>
      </c>
      <c r="N6" s="40">
        <v>12.0550459</v>
      </c>
      <c r="P6" s="43" t="s">
        <v>242</v>
      </c>
      <c r="Q6" s="43">
        <f t="shared" si="1"/>
        <v>109</v>
      </c>
      <c r="R6" s="43" t="str">
        <f t="shared" si="0"/>
        <v>150.508 (89.8, 406)</v>
      </c>
      <c r="S6" s="43" t="str">
        <f t="shared" si="2"/>
        <v>57.522 (49.8, 71.4)</v>
      </c>
      <c r="T6" s="43" t="str">
        <f t="shared" si="3"/>
        <v>12.055 (5, 18)</v>
      </c>
    </row>
    <row r="7" spans="1:20">
      <c r="A7" s="40" t="s">
        <v>228</v>
      </c>
      <c r="B7" s="40">
        <v>92.067318799999995</v>
      </c>
      <c r="C7" s="40">
        <v>292.7</v>
      </c>
      <c r="D7" s="40">
        <v>199.224053</v>
      </c>
      <c r="E7" s="40">
        <v>10</v>
      </c>
      <c r="F7" s="40">
        <v>58.14</v>
      </c>
      <c r="G7" s="40">
        <v>77.900000000000006</v>
      </c>
      <c r="H7" s="40">
        <v>64.067999999999998</v>
      </c>
      <c r="I7" s="40">
        <v>5.9</v>
      </c>
      <c r="J7" s="40">
        <v>5.9</v>
      </c>
      <c r="K7" s="40">
        <v>5.9</v>
      </c>
      <c r="L7" s="40">
        <v>10</v>
      </c>
      <c r="M7" s="40">
        <v>16</v>
      </c>
      <c r="N7" s="40">
        <v>14.2</v>
      </c>
      <c r="P7" s="43" t="s">
        <v>243</v>
      </c>
      <c r="Q7" s="43">
        <f t="shared" si="1"/>
        <v>10</v>
      </c>
      <c r="R7" s="43" t="str">
        <f t="shared" si="0"/>
        <v>199.224 (92.07, 292.7)</v>
      </c>
      <c r="S7" s="43" t="str">
        <f t="shared" si="2"/>
        <v>64.068 (58.14, 77.9)</v>
      </c>
      <c r="T7" s="43" t="str">
        <f t="shared" si="3"/>
        <v>14.2 (10, 16)</v>
      </c>
    </row>
    <row r="8" spans="1:20">
      <c r="A8" s="40" t="s">
        <v>229</v>
      </c>
      <c r="B8" s="40">
        <v>79.97</v>
      </c>
      <c r="C8" s="40">
        <v>86.29</v>
      </c>
      <c r="D8" s="40">
        <v>83.13</v>
      </c>
      <c r="E8" s="40">
        <v>2</v>
      </c>
      <c r="F8" s="40">
        <v>56.76</v>
      </c>
      <c r="G8" s="40">
        <v>56.76</v>
      </c>
      <c r="H8" s="40">
        <v>56.76</v>
      </c>
      <c r="I8" s="40">
        <v>1.96</v>
      </c>
      <c r="J8" s="40">
        <v>1.96</v>
      </c>
      <c r="K8" s="40">
        <v>1.96</v>
      </c>
      <c r="L8" s="40">
        <v>20</v>
      </c>
      <c r="M8" s="40">
        <v>20</v>
      </c>
      <c r="N8" s="40">
        <v>20</v>
      </c>
      <c r="P8" s="43" t="s">
        <v>244</v>
      </c>
      <c r="Q8" s="43">
        <f t="shared" si="1"/>
        <v>2</v>
      </c>
      <c r="R8" s="43" t="str">
        <f t="shared" si="0"/>
        <v>83.13 (79.97, 86.29)</v>
      </c>
      <c r="S8" s="43" t="str">
        <f t="shared" si="2"/>
        <v>56.76 (56.76, 56.76)</v>
      </c>
      <c r="T8" s="43">
        <v>20</v>
      </c>
    </row>
    <row r="9" spans="1:20">
      <c r="A9" s="40" t="s">
        <v>230</v>
      </c>
      <c r="B9" s="40">
        <v>40.11</v>
      </c>
      <c r="C9" s="40">
        <v>168</v>
      </c>
      <c r="D9" s="40">
        <v>125.704286</v>
      </c>
      <c r="E9" s="40">
        <v>7</v>
      </c>
      <c r="F9" s="40">
        <v>62.22</v>
      </c>
      <c r="G9" s="40">
        <v>66</v>
      </c>
      <c r="H9" s="40">
        <v>64.92</v>
      </c>
      <c r="I9" s="40">
        <v>3.56</v>
      </c>
      <c r="J9" s="40">
        <v>3.56</v>
      </c>
      <c r="K9" s="40">
        <v>3.56</v>
      </c>
      <c r="L9" s="40">
        <v>14</v>
      </c>
      <c r="M9" s="40">
        <v>20</v>
      </c>
      <c r="N9" s="40">
        <v>15.7142857</v>
      </c>
      <c r="P9" s="43" t="s">
        <v>245</v>
      </c>
      <c r="Q9" s="43">
        <f t="shared" si="1"/>
        <v>7</v>
      </c>
      <c r="R9" s="43" t="str">
        <f t="shared" si="0"/>
        <v>125.704 (40.11, 168)</v>
      </c>
      <c r="S9" s="43" t="str">
        <f t="shared" si="2"/>
        <v>64.92 (62.22, 66)</v>
      </c>
      <c r="T9" s="43" t="str">
        <f t="shared" si="3"/>
        <v>15.714 (14, 20)</v>
      </c>
    </row>
    <row r="10" spans="1:20">
      <c r="A10" s="40" t="s">
        <v>119</v>
      </c>
      <c r="B10" s="40">
        <v>6.4547673699999999</v>
      </c>
      <c r="C10" s="40">
        <v>816.86400000000003</v>
      </c>
      <c r="D10" s="40">
        <v>139.41002399999999</v>
      </c>
      <c r="E10" s="40">
        <v>732</v>
      </c>
      <c r="F10" s="40">
        <v>29</v>
      </c>
      <c r="G10" s="40">
        <v>96.52</v>
      </c>
      <c r="H10" s="40">
        <v>57.332873599999999</v>
      </c>
      <c r="I10" s="40">
        <v>0.28000000000000003</v>
      </c>
      <c r="J10" s="40">
        <v>11.5</v>
      </c>
      <c r="K10" s="40">
        <v>2.29292615</v>
      </c>
      <c r="L10" s="40">
        <v>3</v>
      </c>
      <c r="M10" s="40">
        <v>24</v>
      </c>
      <c r="N10" s="40">
        <v>13.9245014</v>
      </c>
      <c r="P10" s="42" t="s">
        <v>237</v>
      </c>
      <c r="Q10" s="42"/>
      <c r="R10" s="42"/>
      <c r="S10" s="42"/>
      <c r="T10" s="42"/>
    </row>
    <row r="11" spans="1:20">
      <c r="Q11" s="42"/>
      <c r="R11" s="42"/>
      <c r="S11" s="42"/>
      <c r="T11" s="42"/>
    </row>
    <row r="12" spans="1:20">
      <c r="A12" t="s">
        <v>221</v>
      </c>
      <c r="B12" t="s">
        <v>164</v>
      </c>
      <c r="C12" t="s">
        <v>165</v>
      </c>
      <c r="D12" t="s">
        <v>166</v>
      </c>
      <c r="E12" t="s">
        <v>231</v>
      </c>
      <c r="F12" t="s">
        <v>152</v>
      </c>
      <c r="G12" t="s">
        <v>153</v>
      </c>
      <c r="H12" t="s">
        <v>154</v>
      </c>
      <c r="I12" t="s">
        <v>155</v>
      </c>
      <c r="J12" t="s">
        <v>156</v>
      </c>
      <c r="K12" t="s">
        <v>157</v>
      </c>
      <c r="L12" t="s">
        <v>171</v>
      </c>
      <c r="M12" t="s">
        <v>172</v>
      </c>
      <c r="N12" t="s">
        <v>173</v>
      </c>
      <c r="P12" s="44" t="s">
        <v>252</v>
      </c>
      <c r="Q12" s="44" t="s">
        <v>250</v>
      </c>
      <c r="R12" s="44" t="s">
        <v>254</v>
      </c>
      <c r="S12" s="44" t="s">
        <v>251</v>
      </c>
      <c r="T12" s="44" t="s">
        <v>255</v>
      </c>
    </row>
    <row r="13" spans="1:20">
      <c r="A13" t="s">
        <v>232</v>
      </c>
      <c r="B13">
        <v>1.73</v>
      </c>
      <c r="C13">
        <v>1.78</v>
      </c>
      <c r="D13">
        <v>1.7549999999999999</v>
      </c>
      <c r="E13">
        <v>2</v>
      </c>
      <c r="F13">
        <v>30.3</v>
      </c>
      <c r="G13">
        <v>30.5</v>
      </c>
      <c r="H13">
        <v>30.4</v>
      </c>
      <c r="I13">
        <v>0.45900000000000002</v>
      </c>
      <c r="J13">
        <v>0.49199999999999999</v>
      </c>
      <c r="K13">
        <v>0.47549999999999998</v>
      </c>
      <c r="L13">
        <v>19</v>
      </c>
      <c r="M13">
        <v>19</v>
      </c>
      <c r="N13">
        <v>19</v>
      </c>
      <c r="P13" s="43" t="s">
        <v>248</v>
      </c>
      <c r="Q13" s="43">
        <f t="shared" ref="Q13:Q24" si="4">E13</f>
        <v>2</v>
      </c>
      <c r="R13" s="43" t="str">
        <f t="shared" ref="R13:R24" si="5">CONCATENATE(ROUND(D13, 3), " (", ROUND(B13,2), ", ", ROUND(C13,2),")")</f>
        <v>1.755 (1.73, 1.78)</v>
      </c>
      <c r="S13" s="43" t="str">
        <f t="shared" ref="S13" si="6">CONCATENATE(ROUND(H13, 3), " (", ROUND(F13,2), ", ", ROUND(G13,2),")")</f>
        <v>30.4 (30.3, 30.5)</v>
      </c>
      <c r="T13" s="43">
        <v>19</v>
      </c>
    </row>
    <row r="14" spans="1:20">
      <c r="A14" t="s">
        <v>233</v>
      </c>
      <c r="B14">
        <v>1.17</v>
      </c>
      <c r="C14">
        <v>1.72</v>
      </c>
      <c r="D14">
        <v>1.4450000000000001</v>
      </c>
      <c r="E14">
        <v>2</v>
      </c>
      <c r="F14">
        <v>30.1</v>
      </c>
      <c r="G14">
        <v>30.8</v>
      </c>
      <c r="H14">
        <v>30.45</v>
      </c>
      <c r="I14">
        <v>0.46899999999999997</v>
      </c>
      <c r="J14">
        <v>0.48599999999999999</v>
      </c>
      <c r="K14">
        <v>0.47749999999999998</v>
      </c>
      <c r="L14">
        <v>19</v>
      </c>
      <c r="M14">
        <v>19</v>
      </c>
      <c r="N14">
        <v>19</v>
      </c>
      <c r="P14" s="43" t="s">
        <v>249</v>
      </c>
      <c r="Q14" s="43">
        <f t="shared" si="4"/>
        <v>2</v>
      </c>
      <c r="R14" s="43" t="str">
        <f t="shared" si="5"/>
        <v>1.445 (1.17, 1.72)</v>
      </c>
      <c r="S14" s="43" t="str">
        <f t="shared" ref="S14:S24" si="7">CONCATENATE(ROUND(H14, 3), " (", ROUND(F14,2), ", ", ROUND(G14,2),")")</f>
        <v>30.45 (30.1, 30.8)</v>
      </c>
      <c r="T14" s="43">
        <v>19</v>
      </c>
    </row>
    <row r="15" spans="1:20">
      <c r="A15" t="s">
        <v>223</v>
      </c>
      <c r="B15">
        <v>1.75</v>
      </c>
      <c r="C15">
        <v>2.62</v>
      </c>
      <c r="D15">
        <v>2.1033333333333299</v>
      </c>
      <c r="E15">
        <v>18</v>
      </c>
      <c r="F15">
        <v>36.799999999999997</v>
      </c>
      <c r="G15">
        <v>40.6</v>
      </c>
      <c r="H15">
        <v>37.988888888888901</v>
      </c>
      <c r="I15">
        <v>0.51100000000000001</v>
      </c>
      <c r="J15">
        <v>0.86480000000000001</v>
      </c>
      <c r="K15">
        <v>0.64565555555555598</v>
      </c>
      <c r="L15">
        <v>9</v>
      </c>
      <c r="M15">
        <v>10</v>
      </c>
      <c r="N15">
        <v>9.4444444444444393</v>
      </c>
      <c r="P15" s="43" t="s">
        <v>238</v>
      </c>
      <c r="Q15" s="43">
        <f t="shared" si="4"/>
        <v>18</v>
      </c>
      <c r="R15" s="43" t="str">
        <f t="shared" si="5"/>
        <v>2.103 (1.75, 2.62)</v>
      </c>
      <c r="S15" s="43" t="str">
        <f t="shared" si="7"/>
        <v>37.989 (36.8, 40.6)</v>
      </c>
      <c r="T15" s="43" t="str">
        <f t="shared" ref="T15:T24" si="8">CONCATENATE(ROUND(N15, 3), " (", ROUND(L15,2), ", ", ROUND(M15,2),")")</f>
        <v>9.444 (9, 10)</v>
      </c>
    </row>
    <row r="16" spans="1:20">
      <c r="A16" t="s">
        <v>224</v>
      </c>
      <c r="B16">
        <v>2.2999999999999998</v>
      </c>
      <c r="C16">
        <v>2.846176099</v>
      </c>
      <c r="D16">
        <v>2.6085616976666701</v>
      </c>
      <c r="E16">
        <v>6</v>
      </c>
      <c r="F16" t="s">
        <v>215</v>
      </c>
      <c r="G16" t="e">
        <f>-Inf</f>
        <v>#NAME?</v>
      </c>
      <c r="H16" t="s">
        <v>119</v>
      </c>
      <c r="I16">
        <v>0.58799999999999997</v>
      </c>
      <c r="J16">
        <v>0.70199999999999996</v>
      </c>
      <c r="K16">
        <v>0.626</v>
      </c>
      <c r="L16">
        <v>12</v>
      </c>
      <c r="M16">
        <v>12</v>
      </c>
      <c r="N16">
        <v>12</v>
      </c>
      <c r="P16" s="43" t="s">
        <v>239</v>
      </c>
      <c r="Q16" s="43">
        <f t="shared" si="4"/>
        <v>6</v>
      </c>
      <c r="R16" s="43" t="str">
        <f t="shared" si="5"/>
        <v>2.609 (2.3, 2.85)</v>
      </c>
      <c r="S16" s="43"/>
      <c r="T16" s="43">
        <v>12</v>
      </c>
    </row>
    <row r="17" spans="1:20">
      <c r="A17" t="s">
        <v>225</v>
      </c>
      <c r="B17">
        <v>2.86</v>
      </c>
      <c r="C17">
        <v>13.47622009</v>
      </c>
      <c r="D17">
        <v>9.3545605325000007</v>
      </c>
      <c r="E17">
        <v>8</v>
      </c>
      <c r="F17">
        <v>59</v>
      </c>
      <c r="G17">
        <v>60.6</v>
      </c>
      <c r="H17">
        <v>60.066666666666698</v>
      </c>
      <c r="I17">
        <v>1.9</v>
      </c>
      <c r="J17">
        <v>2.2000000000000002</v>
      </c>
      <c r="K17">
        <v>2.08</v>
      </c>
      <c r="L17">
        <v>12</v>
      </c>
      <c r="M17">
        <v>17</v>
      </c>
      <c r="N17">
        <v>15.75</v>
      </c>
      <c r="P17" s="43" t="s">
        <v>240</v>
      </c>
      <c r="Q17" s="43">
        <f t="shared" si="4"/>
        <v>8</v>
      </c>
      <c r="R17" s="43" t="str">
        <f t="shared" si="5"/>
        <v>9.355 (2.86, 13.48)</v>
      </c>
      <c r="S17" s="43" t="str">
        <f t="shared" si="7"/>
        <v>60.067 (59, 60.6)</v>
      </c>
      <c r="T17" s="43" t="str">
        <f t="shared" si="8"/>
        <v>15.75 (12, 17)</v>
      </c>
    </row>
    <row r="18" spans="1:20">
      <c r="A18" t="s">
        <v>226</v>
      </c>
      <c r="B18">
        <v>1.4</v>
      </c>
      <c r="C18">
        <v>2.77</v>
      </c>
      <c r="D18">
        <v>2.10304347826087</v>
      </c>
      <c r="E18">
        <v>23</v>
      </c>
      <c r="F18">
        <v>34</v>
      </c>
      <c r="G18">
        <v>60.55</v>
      </c>
      <c r="H18">
        <v>50.532173913043501</v>
      </c>
      <c r="I18">
        <v>0.59179999999999999</v>
      </c>
      <c r="J18">
        <v>2.6</v>
      </c>
      <c r="K18">
        <v>1.62307826086957</v>
      </c>
      <c r="L18">
        <v>10</v>
      </c>
      <c r="M18">
        <v>16</v>
      </c>
      <c r="N18">
        <v>12.6086956521739</v>
      </c>
      <c r="P18" s="43" t="s">
        <v>241</v>
      </c>
      <c r="Q18" s="43">
        <f t="shared" si="4"/>
        <v>23</v>
      </c>
      <c r="R18" s="43" t="str">
        <f t="shared" si="5"/>
        <v>2.103 (1.4, 2.77)</v>
      </c>
      <c r="S18" s="43" t="str">
        <f t="shared" si="7"/>
        <v>50.532 (34, 60.55)</v>
      </c>
      <c r="T18" s="43" t="str">
        <f t="shared" si="8"/>
        <v>12.609 (10, 16)</v>
      </c>
    </row>
    <row r="19" spans="1:20">
      <c r="A19" t="s">
        <v>227</v>
      </c>
      <c r="B19">
        <v>0.90363491600000001</v>
      </c>
      <c r="C19">
        <v>7.9059999999999997</v>
      </c>
      <c r="D19">
        <v>2.6800475585289298</v>
      </c>
      <c r="E19">
        <v>121</v>
      </c>
      <c r="F19">
        <v>46.1</v>
      </c>
      <c r="G19">
        <v>71.400000000000006</v>
      </c>
      <c r="H19">
        <v>56.216528925619798</v>
      </c>
      <c r="I19">
        <v>1.1599999999999999</v>
      </c>
      <c r="J19">
        <v>4.1079999999999997</v>
      </c>
      <c r="K19">
        <v>1.99340952380952</v>
      </c>
      <c r="L19">
        <v>9</v>
      </c>
      <c r="M19">
        <v>20</v>
      </c>
      <c r="N19">
        <v>13.652892561983499</v>
      </c>
      <c r="P19" s="43" t="s">
        <v>242</v>
      </c>
      <c r="Q19" s="43">
        <f t="shared" si="4"/>
        <v>121</v>
      </c>
      <c r="R19" s="43" t="str">
        <f t="shared" si="5"/>
        <v>2.68 (0.9, 7.91)</v>
      </c>
      <c r="S19" s="43" t="str">
        <f t="shared" si="7"/>
        <v>56.217 (46.1, 71.4)</v>
      </c>
      <c r="T19" s="43" t="str">
        <f t="shared" si="8"/>
        <v>13.653 (9, 20)</v>
      </c>
    </row>
    <row r="20" spans="1:20">
      <c r="A20" t="s">
        <v>228</v>
      </c>
      <c r="B20">
        <v>1.85</v>
      </c>
      <c r="C20">
        <v>10.9297048</v>
      </c>
      <c r="D20">
        <v>5.6932327201428601</v>
      </c>
      <c r="E20">
        <v>7</v>
      </c>
      <c r="F20">
        <v>59</v>
      </c>
      <c r="G20">
        <v>60.6</v>
      </c>
      <c r="H20">
        <v>60.066666666666698</v>
      </c>
      <c r="I20">
        <v>1.8</v>
      </c>
      <c r="J20">
        <v>2.8</v>
      </c>
      <c r="K20">
        <v>2.4</v>
      </c>
      <c r="L20">
        <v>12</v>
      </c>
      <c r="M20">
        <v>17</v>
      </c>
      <c r="N20">
        <v>15.5714285714286</v>
      </c>
      <c r="P20" s="43" t="s">
        <v>243</v>
      </c>
      <c r="Q20" s="43">
        <f t="shared" si="4"/>
        <v>7</v>
      </c>
      <c r="R20" s="43" t="str">
        <f t="shared" si="5"/>
        <v>5.693 (1.85, 10.93)</v>
      </c>
      <c r="S20" s="43" t="str">
        <f t="shared" si="7"/>
        <v>60.067 (59, 60.6)</v>
      </c>
      <c r="T20" s="43" t="str">
        <f t="shared" si="8"/>
        <v>15.571 (12, 17)</v>
      </c>
    </row>
    <row r="21" spans="1:20">
      <c r="A21" t="s">
        <v>234</v>
      </c>
      <c r="B21">
        <v>1.249708372</v>
      </c>
      <c r="C21">
        <v>3.5346808589999998</v>
      </c>
      <c r="D21">
        <v>2.3837477329999999</v>
      </c>
      <c r="E21">
        <v>10</v>
      </c>
      <c r="F21">
        <v>36.6</v>
      </c>
      <c r="G21">
        <v>62.65</v>
      </c>
      <c r="H21">
        <v>49.625</v>
      </c>
      <c r="I21">
        <v>0.55349999999999999</v>
      </c>
      <c r="J21">
        <v>0.55349999999999999</v>
      </c>
      <c r="K21">
        <v>0.55349999999999999</v>
      </c>
      <c r="L21">
        <v>11</v>
      </c>
      <c r="M21">
        <v>13</v>
      </c>
      <c r="N21">
        <v>12</v>
      </c>
      <c r="P21" s="43" t="s">
        <v>247</v>
      </c>
      <c r="Q21" s="43">
        <f t="shared" si="4"/>
        <v>10</v>
      </c>
      <c r="R21" s="43" t="str">
        <f t="shared" si="5"/>
        <v>2.384 (1.25, 3.53)</v>
      </c>
      <c r="S21" s="43" t="str">
        <f t="shared" si="7"/>
        <v>49.625 (36.6, 62.65)</v>
      </c>
      <c r="T21" s="43" t="str">
        <f t="shared" si="8"/>
        <v>12 (11, 13)</v>
      </c>
    </row>
    <row r="22" spans="1:20">
      <c r="A22" t="s">
        <v>235</v>
      </c>
      <c r="B22">
        <v>1.73</v>
      </c>
      <c r="C22">
        <v>2.13</v>
      </c>
      <c r="D22">
        <v>1.93</v>
      </c>
      <c r="E22">
        <v>2</v>
      </c>
      <c r="F22">
        <v>47.2</v>
      </c>
      <c r="G22">
        <v>47.2</v>
      </c>
      <c r="H22">
        <v>47.2</v>
      </c>
      <c r="I22">
        <v>1.361</v>
      </c>
      <c r="J22">
        <v>1.361</v>
      </c>
      <c r="K22">
        <v>1.361</v>
      </c>
      <c r="L22">
        <v>15</v>
      </c>
      <c r="M22">
        <v>15</v>
      </c>
      <c r="N22">
        <v>15</v>
      </c>
      <c r="P22" s="43" t="s">
        <v>246</v>
      </c>
      <c r="Q22" s="43">
        <f t="shared" si="4"/>
        <v>2</v>
      </c>
      <c r="R22" s="43" t="str">
        <f t="shared" si="5"/>
        <v>1.93 (1.73, 2.13)</v>
      </c>
      <c r="S22" s="43" t="str">
        <f t="shared" si="7"/>
        <v>47.2 (47.2, 47.2)</v>
      </c>
      <c r="T22" s="43">
        <v>15</v>
      </c>
    </row>
    <row r="23" spans="1:20">
      <c r="A23" t="s">
        <v>229</v>
      </c>
      <c r="B23">
        <v>1.1883775670000001</v>
      </c>
      <c r="C23">
        <v>1.61</v>
      </c>
      <c r="D23">
        <v>1.3373369498888901</v>
      </c>
      <c r="E23">
        <v>9</v>
      </c>
      <c r="F23">
        <v>33.9</v>
      </c>
      <c r="G23">
        <v>57</v>
      </c>
      <c r="H23">
        <v>53.046666666666702</v>
      </c>
      <c r="I23">
        <v>0.53400000000000003</v>
      </c>
      <c r="J23">
        <v>1.96</v>
      </c>
      <c r="K23">
        <v>1.6348888888888899</v>
      </c>
      <c r="L23">
        <v>16</v>
      </c>
      <c r="M23">
        <v>20</v>
      </c>
      <c r="N23">
        <v>19.5555555555556</v>
      </c>
      <c r="P23" s="43" t="s">
        <v>244</v>
      </c>
      <c r="Q23" s="43">
        <f t="shared" si="4"/>
        <v>9</v>
      </c>
      <c r="R23" s="43" t="str">
        <f t="shared" si="5"/>
        <v>1.337 (1.19, 1.61)</v>
      </c>
      <c r="S23" s="43" t="str">
        <f t="shared" si="7"/>
        <v>53.047 (33.9, 57)</v>
      </c>
      <c r="T23" s="43" t="str">
        <f t="shared" si="8"/>
        <v>19.556 (16, 20)</v>
      </c>
    </row>
    <row r="24" spans="1:20">
      <c r="A24" t="s">
        <v>230</v>
      </c>
      <c r="B24">
        <v>0.64</v>
      </c>
      <c r="C24">
        <v>2.58</v>
      </c>
      <c r="D24">
        <v>2.0162711864406799</v>
      </c>
      <c r="E24">
        <v>59</v>
      </c>
      <c r="F24">
        <v>62.22</v>
      </c>
      <c r="G24">
        <v>66</v>
      </c>
      <c r="H24">
        <v>64.92</v>
      </c>
      <c r="I24">
        <v>1.4</v>
      </c>
      <c r="J24">
        <v>3.56</v>
      </c>
      <c r="K24">
        <v>2.17528301886792</v>
      </c>
      <c r="L24">
        <v>11</v>
      </c>
      <c r="M24">
        <v>22</v>
      </c>
      <c r="N24">
        <v>17.338983050847499</v>
      </c>
      <c r="P24" s="43" t="s">
        <v>245</v>
      </c>
      <c r="Q24" s="43">
        <f t="shared" si="4"/>
        <v>59</v>
      </c>
      <c r="R24" s="43" t="str">
        <f t="shared" si="5"/>
        <v>2.016 (0.64, 2.58)</v>
      </c>
      <c r="S24" s="43" t="str">
        <f t="shared" si="7"/>
        <v>64.92 (62.22, 66)</v>
      </c>
      <c r="T24" s="43" t="str">
        <f t="shared" si="8"/>
        <v>17.339 (11, 22)</v>
      </c>
    </row>
    <row r="25" spans="1:20">
      <c r="A25" t="s">
        <v>119</v>
      </c>
      <c r="B25">
        <v>0.45</v>
      </c>
      <c r="C25">
        <v>6.6</v>
      </c>
      <c r="D25">
        <v>2.0833509629318501</v>
      </c>
      <c r="E25">
        <v>719</v>
      </c>
      <c r="F25">
        <v>33.299999999999997</v>
      </c>
      <c r="G25">
        <v>79.599999999999994</v>
      </c>
      <c r="H25">
        <v>55.7338860971524</v>
      </c>
      <c r="I25">
        <v>1.3500000000000001E-3</v>
      </c>
      <c r="J25">
        <v>6</v>
      </c>
      <c r="K25">
        <v>1.8232107309434</v>
      </c>
      <c r="L25">
        <v>5</v>
      </c>
      <c r="M25">
        <v>28</v>
      </c>
      <c r="N25">
        <v>14.135618479880799</v>
      </c>
      <c r="P25" t="s">
        <v>236</v>
      </c>
      <c r="Q25" s="41"/>
      <c r="R25" s="41"/>
      <c r="S25" s="41"/>
      <c r="T25"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8A93-8C14-1C40-B7C6-5FFB1F5D474B}">
  <dimension ref="B2:F83"/>
  <sheetViews>
    <sheetView workbookViewId="0">
      <selection activeCell="K19" sqref="K19"/>
    </sheetView>
  </sheetViews>
  <sheetFormatPr baseColWidth="10" defaultRowHeight="15"/>
  <cols>
    <col min="1" max="1" width="10.83203125" style="42"/>
    <col min="2" max="2" width="11.33203125" style="53" customWidth="1"/>
    <col min="3" max="3" width="11.1640625" style="53" customWidth="1"/>
    <col min="4" max="4" width="8.33203125" style="53" customWidth="1"/>
    <col min="5" max="5" width="17.33203125" style="56" customWidth="1"/>
    <col min="6" max="6" width="42.33203125" style="56" customWidth="1"/>
    <col min="7" max="16384" width="10.83203125" style="42"/>
  </cols>
  <sheetData>
    <row r="2" spans="2:6" ht="64">
      <c r="B2" s="47" t="s">
        <v>252</v>
      </c>
      <c r="C2" s="47" t="s">
        <v>432</v>
      </c>
      <c r="D2" s="48" t="s">
        <v>168</v>
      </c>
      <c r="E2" s="47" t="s">
        <v>433</v>
      </c>
      <c r="F2" s="47" t="s">
        <v>435</v>
      </c>
    </row>
    <row r="3" spans="2:6" ht="32">
      <c r="B3" s="95" t="s">
        <v>256</v>
      </c>
      <c r="C3" s="49" t="s">
        <v>258</v>
      </c>
      <c r="D3" s="49" t="s">
        <v>292</v>
      </c>
      <c r="E3" s="55">
        <v>87</v>
      </c>
      <c r="F3" s="54" t="s">
        <v>414</v>
      </c>
    </row>
    <row r="4" spans="2:6" ht="32">
      <c r="B4" s="95"/>
      <c r="C4" s="49" t="s">
        <v>293</v>
      </c>
      <c r="D4" s="49" t="s">
        <v>292</v>
      </c>
      <c r="E4" s="55">
        <v>35</v>
      </c>
      <c r="F4" s="54" t="s">
        <v>415</v>
      </c>
    </row>
    <row r="5" spans="2:6" ht="32">
      <c r="B5" s="95"/>
      <c r="C5" s="49" t="s">
        <v>257</v>
      </c>
      <c r="D5" s="49" t="s">
        <v>294</v>
      </c>
      <c r="E5" s="55" t="s">
        <v>295</v>
      </c>
      <c r="F5" s="54" t="s">
        <v>416</v>
      </c>
    </row>
    <row r="6" spans="2:6" ht="48">
      <c r="B6" s="49" t="s">
        <v>259</v>
      </c>
      <c r="C6" s="49" t="s">
        <v>260</v>
      </c>
      <c r="D6" s="49" t="s">
        <v>296</v>
      </c>
      <c r="E6" s="55" t="s">
        <v>297</v>
      </c>
      <c r="F6" s="54" t="s">
        <v>417</v>
      </c>
    </row>
    <row r="7" spans="2:6" ht="16" customHeight="1">
      <c r="B7" s="95" t="s">
        <v>261</v>
      </c>
      <c r="C7" s="49" t="s">
        <v>274</v>
      </c>
      <c r="D7" s="49" t="s">
        <v>298</v>
      </c>
      <c r="E7" s="55">
        <v>47</v>
      </c>
      <c r="F7" s="88" t="s">
        <v>431</v>
      </c>
    </row>
    <row r="8" spans="2:6">
      <c r="B8" s="95"/>
      <c r="C8" s="49" t="s">
        <v>272</v>
      </c>
      <c r="D8" s="49" t="s">
        <v>298</v>
      </c>
      <c r="E8" s="55">
        <v>47</v>
      </c>
      <c r="F8" s="89"/>
    </row>
    <row r="9" spans="2:6">
      <c r="B9" s="95"/>
      <c r="C9" s="49" t="s">
        <v>273</v>
      </c>
      <c r="D9" s="49" t="s">
        <v>298</v>
      </c>
      <c r="E9" s="55">
        <v>47</v>
      </c>
      <c r="F9" s="89"/>
    </row>
    <row r="10" spans="2:6">
      <c r="B10" s="95"/>
      <c r="C10" s="49" t="s">
        <v>266</v>
      </c>
      <c r="D10" s="49" t="s">
        <v>299</v>
      </c>
      <c r="E10" s="55">
        <v>29</v>
      </c>
      <c r="F10" s="89"/>
    </row>
    <row r="11" spans="2:6">
      <c r="B11" s="95"/>
      <c r="C11" s="49" t="s">
        <v>271</v>
      </c>
      <c r="D11" s="49" t="s">
        <v>300</v>
      </c>
      <c r="E11" s="55">
        <v>29</v>
      </c>
      <c r="F11" s="89"/>
    </row>
    <row r="12" spans="2:6" ht="16">
      <c r="B12" s="95"/>
      <c r="C12" s="49" t="s">
        <v>263</v>
      </c>
      <c r="D12" s="49" t="s">
        <v>301</v>
      </c>
      <c r="E12" s="55" t="s">
        <v>302</v>
      </c>
      <c r="F12" s="89"/>
    </row>
    <row r="13" spans="2:6">
      <c r="B13" s="95"/>
      <c r="C13" s="49" t="s">
        <v>267</v>
      </c>
      <c r="D13" s="49" t="s">
        <v>303</v>
      </c>
      <c r="E13" s="55">
        <v>29</v>
      </c>
      <c r="F13" s="89"/>
    </row>
    <row r="14" spans="2:6" ht="16">
      <c r="B14" s="95"/>
      <c r="C14" s="49" t="s">
        <v>262</v>
      </c>
      <c r="D14" s="49" t="s">
        <v>301</v>
      </c>
      <c r="E14" s="55" t="s">
        <v>302</v>
      </c>
      <c r="F14" s="89"/>
    </row>
    <row r="15" spans="2:6">
      <c r="B15" s="95"/>
      <c r="C15" s="49" t="s">
        <v>268</v>
      </c>
      <c r="D15" s="49" t="s">
        <v>304</v>
      </c>
      <c r="E15" s="55">
        <v>29</v>
      </c>
      <c r="F15" s="89"/>
    </row>
    <row r="16" spans="2:6">
      <c r="B16" s="95"/>
      <c r="C16" s="49" t="s">
        <v>269</v>
      </c>
      <c r="D16" s="49" t="s">
        <v>299</v>
      </c>
      <c r="E16" s="55">
        <v>29</v>
      </c>
      <c r="F16" s="89"/>
    </row>
    <row r="17" spans="2:6" ht="16">
      <c r="B17" s="95"/>
      <c r="C17" s="49" t="s">
        <v>265</v>
      </c>
      <c r="D17" s="49" t="s">
        <v>305</v>
      </c>
      <c r="E17" s="55" t="s">
        <v>306</v>
      </c>
      <c r="F17" s="89"/>
    </row>
    <row r="18" spans="2:6">
      <c r="B18" s="95"/>
      <c r="C18" s="49" t="s">
        <v>270</v>
      </c>
      <c r="D18" s="49" t="s">
        <v>300</v>
      </c>
      <c r="E18" s="55">
        <v>29</v>
      </c>
      <c r="F18" s="89"/>
    </row>
    <row r="19" spans="2:6" ht="16">
      <c r="B19" s="95"/>
      <c r="C19" s="49" t="s">
        <v>264</v>
      </c>
      <c r="D19" s="49" t="s">
        <v>307</v>
      </c>
      <c r="E19" s="55" t="s">
        <v>302</v>
      </c>
      <c r="F19" s="90"/>
    </row>
    <row r="20" spans="2:6" ht="16" customHeight="1">
      <c r="B20" s="49" t="s">
        <v>275</v>
      </c>
      <c r="C20" s="49" t="s">
        <v>276</v>
      </c>
      <c r="D20" s="49" t="s">
        <v>308</v>
      </c>
      <c r="E20" s="55" t="s">
        <v>309</v>
      </c>
      <c r="F20" s="55" t="s">
        <v>418</v>
      </c>
    </row>
    <row r="21" spans="2:6" ht="16">
      <c r="B21" s="95" t="s">
        <v>277</v>
      </c>
      <c r="C21" s="49" t="s">
        <v>279</v>
      </c>
      <c r="D21" s="49" t="s">
        <v>310</v>
      </c>
      <c r="E21" s="55">
        <v>72</v>
      </c>
      <c r="F21" s="55" t="s">
        <v>422</v>
      </c>
    </row>
    <row r="22" spans="2:6" ht="16">
      <c r="B22" s="95"/>
      <c r="C22" s="49" t="s">
        <v>278</v>
      </c>
      <c r="D22" s="49" t="s">
        <v>298</v>
      </c>
      <c r="E22" s="55">
        <v>19</v>
      </c>
      <c r="F22" s="55" t="s">
        <v>419</v>
      </c>
    </row>
    <row r="23" spans="2:6" ht="16">
      <c r="B23" s="95"/>
      <c r="C23" s="49" t="s">
        <v>311</v>
      </c>
      <c r="D23" s="49" t="s">
        <v>312</v>
      </c>
      <c r="E23" s="55">
        <v>71</v>
      </c>
      <c r="F23" s="55" t="s">
        <v>420</v>
      </c>
    </row>
    <row r="24" spans="2:6" ht="16">
      <c r="B24" s="95"/>
      <c r="C24" s="49" t="s">
        <v>313</v>
      </c>
      <c r="D24" s="49" t="s">
        <v>312</v>
      </c>
      <c r="E24" s="55">
        <v>71</v>
      </c>
      <c r="F24" s="55" t="s">
        <v>421</v>
      </c>
    </row>
    <row r="25" spans="2:6" ht="48">
      <c r="B25" s="49" t="s">
        <v>280</v>
      </c>
      <c r="C25" s="49" t="s">
        <v>281</v>
      </c>
      <c r="D25" s="49" t="s">
        <v>314</v>
      </c>
      <c r="E25" s="55" t="s">
        <v>315</v>
      </c>
      <c r="F25" s="55" t="s">
        <v>423</v>
      </c>
    </row>
    <row r="26" spans="2:6" ht="32">
      <c r="B26" s="49" t="s">
        <v>282</v>
      </c>
      <c r="C26" s="49" t="s">
        <v>283</v>
      </c>
      <c r="D26" s="49" t="s">
        <v>316</v>
      </c>
      <c r="E26" s="55" t="s">
        <v>317</v>
      </c>
      <c r="F26" s="55" t="s">
        <v>434</v>
      </c>
    </row>
    <row r="27" spans="2:6">
      <c r="B27" s="95" t="s">
        <v>282</v>
      </c>
      <c r="C27" s="49" t="s">
        <v>284</v>
      </c>
      <c r="D27" s="49" t="s">
        <v>298</v>
      </c>
      <c r="E27" s="55">
        <v>44</v>
      </c>
      <c r="F27" s="91" t="s">
        <v>424</v>
      </c>
    </row>
    <row r="28" spans="2:6" ht="16" customHeight="1">
      <c r="B28" s="95"/>
      <c r="C28" s="49" t="s">
        <v>285</v>
      </c>
      <c r="D28" s="49" t="s">
        <v>298</v>
      </c>
      <c r="E28" s="55">
        <v>44</v>
      </c>
      <c r="F28" s="92"/>
    </row>
    <row r="29" spans="2:6">
      <c r="B29" s="95"/>
      <c r="C29" s="49" t="s">
        <v>286</v>
      </c>
      <c r="D29" s="49" t="s">
        <v>298</v>
      </c>
      <c r="E29" s="55">
        <v>44</v>
      </c>
      <c r="F29" s="92"/>
    </row>
    <row r="30" spans="2:6">
      <c r="B30" s="95"/>
      <c r="C30" s="49" t="s">
        <v>287</v>
      </c>
      <c r="D30" s="49" t="s">
        <v>298</v>
      </c>
      <c r="E30" s="55">
        <v>44</v>
      </c>
      <c r="F30" s="92"/>
    </row>
    <row r="31" spans="2:6">
      <c r="B31" s="95"/>
      <c r="C31" s="49" t="s">
        <v>288</v>
      </c>
      <c r="D31" s="49" t="s">
        <v>298</v>
      </c>
      <c r="E31" s="55">
        <v>44</v>
      </c>
      <c r="F31" s="92"/>
    </row>
    <row r="32" spans="2:6">
      <c r="B32" s="95"/>
      <c r="C32" s="49" t="s">
        <v>289</v>
      </c>
      <c r="D32" s="49" t="s">
        <v>298</v>
      </c>
      <c r="E32" s="55">
        <v>44</v>
      </c>
      <c r="F32" s="92"/>
    </row>
    <row r="33" spans="2:6">
      <c r="B33" s="95"/>
      <c r="C33" s="49" t="s">
        <v>290</v>
      </c>
      <c r="D33" s="49" t="s">
        <v>298</v>
      </c>
      <c r="E33" s="55">
        <v>44</v>
      </c>
      <c r="F33" s="92"/>
    </row>
    <row r="34" spans="2:6">
      <c r="B34" s="95"/>
      <c r="C34" s="49" t="s">
        <v>291</v>
      </c>
      <c r="D34" s="49" t="s">
        <v>298</v>
      </c>
      <c r="E34" s="55">
        <v>44</v>
      </c>
      <c r="F34" s="93"/>
    </row>
    <row r="35" spans="2:6" ht="240">
      <c r="B35" s="50" t="s">
        <v>119</v>
      </c>
      <c r="C35" s="50" t="s">
        <v>119</v>
      </c>
      <c r="D35" s="49" t="s">
        <v>318</v>
      </c>
      <c r="E35" s="55" t="s">
        <v>319</v>
      </c>
      <c r="F35" s="55"/>
    </row>
    <row r="38" spans="2:6" ht="16">
      <c r="B38" s="51" t="s">
        <v>252</v>
      </c>
      <c r="C38" s="51" t="s">
        <v>432</v>
      </c>
      <c r="D38" s="52" t="s">
        <v>168</v>
      </c>
      <c r="E38" s="47" t="s">
        <v>433</v>
      </c>
      <c r="F38" s="47" t="s">
        <v>435</v>
      </c>
    </row>
    <row r="39" spans="2:6" ht="80">
      <c r="B39" s="49" t="s">
        <v>158</v>
      </c>
      <c r="C39" s="49" t="s">
        <v>158</v>
      </c>
      <c r="D39" s="49" t="s">
        <v>320</v>
      </c>
      <c r="E39" s="46" t="s">
        <v>321</v>
      </c>
      <c r="F39" s="54" t="s">
        <v>425</v>
      </c>
    </row>
    <row r="40" spans="2:6" ht="32">
      <c r="B40" s="49" t="s">
        <v>162</v>
      </c>
      <c r="C40" s="49" t="s">
        <v>162</v>
      </c>
      <c r="D40" s="49" t="s">
        <v>296</v>
      </c>
      <c r="E40" s="46" t="s">
        <v>297</v>
      </c>
      <c r="F40" s="54" t="s">
        <v>426</v>
      </c>
    </row>
    <row r="41" spans="2:6" ht="16" customHeight="1">
      <c r="B41" s="95" t="s">
        <v>160</v>
      </c>
      <c r="C41" s="49" t="s">
        <v>322</v>
      </c>
      <c r="D41" s="49" t="s">
        <v>323</v>
      </c>
      <c r="E41" s="46" t="s">
        <v>324</v>
      </c>
      <c r="F41" s="94" t="s">
        <v>427</v>
      </c>
    </row>
    <row r="42" spans="2:6" ht="16" customHeight="1">
      <c r="B42" s="95"/>
      <c r="C42" s="49" t="s">
        <v>325</v>
      </c>
      <c r="D42" s="49" t="s">
        <v>326</v>
      </c>
      <c r="E42" s="46">
        <v>54</v>
      </c>
      <c r="F42" s="94"/>
    </row>
    <row r="43" spans="2:6">
      <c r="B43" s="95"/>
      <c r="C43" s="49" t="s">
        <v>327</v>
      </c>
      <c r="D43" s="49" t="s">
        <v>328</v>
      </c>
      <c r="E43" s="46">
        <v>54</v>
      </c>
      <c r="F43" s="94"/>
    </row>
    <row r="44" spans="2:6">
      <c r="B44" s="95"/>
      <c r="C44" s="49" t="s">
        <v>329</v>
      </c>
      <c r="D44" s="49" t="s">
        <v>330</v>
      </c>
      <c r="E44" s="46">
        <v>54</v>
      </c>
      <c r="F44" s="94"/>
    </row>
    <row r="45" spans="2:6" ht="48">
      <c r="B45" s="49" t="s">
        <v>163</v>
      </c>
      <c r="C45" s="49" t="s">
        <v>163</v>
      </c>
      <c r="D45" s="49" t="s">
        <v>331</v>
      </c>
      <c r="E45" s="46" t="s">
        <v>332</v>
      </c>
      <c r="F45" s="55" t="s">
        <v>428</v>
      </c>
    </row>
    <row r="46" spans="2:6" ht="16" customHeight="1">
      <c r="B46" s="95" t="s">
        <v>159</v>
      </c>
      <c r="C46" s="49" t="s">
        <v>333</v>
      </c>
      <c r="D46" s="49" t="s">
        <v>334</v>
      </c>
      <c r="E46" s="46" t="s">
        <v>335</v>
      </c>
      <c r="F46" s="94" t="s">
        <v>430</v>
      </c>
    </row>
    <row r="47" spans="2:6" ht="16" customHeight="1">
      <c r="B47" s="95"/>
      <c r="C47" s="49" t="s">
        <v>336</v>
      </c>
      <c r="D47" s="49" t="s">
        <v>337</v>
      </c>
      <c r="E47" s="46" t="s">
        <v>338</v>
      </c>
      <c r="F47" s="94"/>
    </row>
    <row r="48" spans="2:6" ht="64">
      <c r="B48" s="95"/>
      <c r="C48" s="49" t="s">
        <v>339</v>
      </c>
      <c r="D48" s="49" t="s">
        <v>340</v>
      </c>
      <c r="E48" s="46" t="s">
        <v>341</v>
      </c>
      <c r="F48" s="94"/>
    </row>
    <row r="49" spans="2:6" ht="16">
      <c r="B49" s="95"/>
      <c r="C49" s="49" t="s">
        <v>342</v>
      </c>
      <c r="D49" s="49" t="s">
        <v>343</v>
      </c>
      <c r="E49" s="46" t="s">
        <v>344</v>
      </c>
      <c r="F49" s="94"/>
    </row>
    <row r="50" spans="2:6" ht="16">
      <c r="B50" s="95"/>
      <c r="C50" s="49" t="s">
        <v>345</v>
      </c>
      <c r="D50" s="49" t="s">
        <v>346</v>
      </c>
      <c r="E50" s="46" t="s">
        <v>347</v>
      </c>
      <c r="F50" s="94"/>
    </row>
    <row r="51" spans="2:6" ht="128">
      <c r="B51" s="49" t="s">
        <v>161</v>
      </c>
      <c r="C51" s="49" t="s">
        <v>161</v>
      </c>
      <c r="D51" s="49" t="s">
        <v>348</v>
      </c>
      <c r="E51" s="46" t="s">
        <v>349</v>
      </c>
      <c r="F51" s="54" t="s">
        <v>429</v>
      </c>
    </row>
    <row r="54" spans="2:6" ht="16">
      <c r="B54" s="51" t="s">
        <v>252</v>
      </c>
      <c r="C54" s="52" t="s">
        <v>168</v>
      </c>
      <c r="D54" s="51" t="s">
        <v>433</v>
      </c>
      <c r="E54" s="47" t="s">
        <v>435</v>
      </c>
    </row>
    <row r="55" spans="2:6" ht="64">
      <c r="B55" s="49" t="s">
        <v>350</v>
      </c>
      <c r="C55" s="49" t="s">
        <v>351</v>
      </c>
      <c r="D55" s="49" t="s">
        <v>352</v>
      </c>
      <c r="E55" s="54" t="s">
        <v>395</v>
      </c>
      <c r="F55" s="55"/>
    </row>
    <row r="56" spans="2:6" ht="64">
      <c r="B56" s="49" t="s">
        <v>353</v>
      </c>
      <c r="C56" s="49" t="s">
        <v>292</v>
      </c>
      <c r="D56" s="49">
        <v>46</v>
      </c>
      <c r="E56" s="54" t="s">
        <v>396</v>
      </c>
      <c r="F56" s="55"/>
    </row>
    <row r="57" spans="2:6" ht="144">
      <c r="B57" s="49" t="s">
        <v>354</v>
      </c>
      <c r="C57" s="49" t="s">
        <v>355</v>
      </c>
      <c r="D57" s="49" t="s">
        <v>356</v>
      </c>
      <c r="E57" s="54" t="s">
        <v>397</v>
      </c>
      <c r="F57" s="55"/>
    </row>
    <row r="58" spans="2:6" ht="80">
      <c r="B58" s="49" t="s">
        <v>357</v>
      </c>
      <c r="C58" s="49" t="s">
        <v>358</v>
      </c>
      <c r="D58" s="49" t="s">
        <v>359</v>
      </c>
      <c r="E58" s="54" t="s">
        <v>398</v>
      </c>
      <c r="F58" s="55"/>
    </row>
    <row r="59" spans="2:6" ht="80">
      <c r="B59" s="49" t="s">
        <v>362</v>
      </c>
      <c r="C59" s="49" t="s">
        <v>363</v>
      </c>
      <c r="D59" s="49" t="s">
        <v>364</v>
      </c>
      <c r="E59" s="54" t="s">
        <v>399</v>
      </c>
      <c r="F59" s="55"/>
    </row>
    <row r="60" spans="2:6" ht="128">
      <c r="B60" s="49" t="s">
        <v>365</v>
      </c>
      <c r="C60" s="49" t="s">
        <v>366</v>
      </c>
      <c r="D60" s="49" t="s">
        <v>367</v>
      </c>
      <c r="E60" s="54" t="s">
        <v>400</v>
      </c>
      <c r="F60" s="55"/>
    </row>
    <row r="61" spans="2:6" ht="64">
      <c r="B61" s="49" t="s">
        <v>368</v>
      </c>
      <c r="C61" s="49" t="s">
        <v>369</v>
      </c>
      <c r="D61" s="49" t="s">
        <v>370</v>
      </c>
      <c r="E61" s="54" t="s">
        <v>401</v>
      </c>
      <c r="F61" s="55"/>
    </row>
    <row r="62" spans="2:6" ht="80">
      <c r="B62" s="49" t="s">
        <v>371</v>
      </c>
      <c r="C62" s="49" t="s">
        <v>312</v>
      </c>
      <c r="D62" s="49">
        <v>63</v>
      </c>
      <c r="E62" s="54" t="s">
        <v>402</v>
      </c>
      <c r="F62" s="55"/>
    </row>
    <row r="63" spans="2:6" ht="80">
      <c r="B63" s="49" t="s">
        <v>373</v>
      </c>
      <c r="C63" s="49" t="s">
        <v>314</v>
      </c>
      <c r="D63" s="49" t="s">
        <v>374</v>
      </c>
      <c r="E63" s="54" t="s">
        <v>403</v>
      </c>
      <c r="F63" s="55"/>
    </row>
    <row r="64" spans="2:6" ht="64">
      <c r="B64" s="49" t="s">
        <v>372</v>
      </c>
      <c r="C64" s="49" t="s">
        <v>298</v>
      </c>
      <c r="D64" s="49">
        <v>92</v>
      </c>
      <c r="E64" s="54" t="s">
        <v>404</v>
      </c>
      <c r="F64" s="55"/>
    </row>
    <row r="65" spans="2:6">
      <c r="B65" s="49" t="s">
        <v>360</v>
      </c>
      <c r="C65" s="49" t="s">
        <v>310</v>
      </c>
      <c r="D65" s="49">
        <v>100</v>
      </c>
      <c r="E65" s="55"/>
      <c r="F65" s="55"/>
    </row>
    <row r="66" spans="2:6">
      <c r="B66" s="49" t="s">
        <v>361</v>
      </c>
      <c r="C66" s="49" t="s">
        <v>299</v>
      </c>
      <c r="D66" s="49">
        <v>102</v>
      </c>
      <c r="E66" s="55"/>
      <c r="F66" s="55"/>
    </row>
    <row r="67" spans="2:6">
      <c r="B67" s="50" t="s">
        <v>119</v>
      </c>
      <c r="C67" s="49" t="s">
        <v>393</v>
      </c>
      <c r="D67" s="49" t="s">
        <v>394</v>
      </c>
      <c r="E67" s="55"/>
      <c r="F67" s="57"/>
    </row>
    <row r="68" spans="2:6">
      <c r="B68" s="59"/>
      <c r="F68" s="58"/>
    </row>
    <row r="69" spans="2:6" ht="16">
      <c r="B69" s="51" t="s">
        <v>252</v>
      </c>
      <c r="C69" s="52" t="s">
        <v>168</v>
      </c>
      <c r="D69" s="51" t="s">
        <v>433</v>
      </c>
      <c r="E69" s="47" t="s">
        <v>435</v>
      </c>
      <c r="F69" s="58"/>
    </row>
    <row r="70" spans="2:6" ht="16" customHeight="1">
      <c r="B70" s="49" t="s">
        <v>248</v>
      </c>
      <c r="C70" s="49" t="s">
        <v>312</v>
      </c>
      <c r="D70" s="49">
        <v>94</v>
      </c>
      <c r="E70" s="55" t="s">
        <v>436</v>
      </c>
      <c r="F70" s="58"/>
    </row>
    <row r="71" spans="2:6" ht="48">
      <c r="B71" s="49" t="s">
        <v>249</v>
      </c>
      <c r="C71" s="49" t="s">
        <v>312</v>
      </c>
      <c r="D71" s="49">
        <v>94</v>
      </c>
      <c r="E71" s="55" t="s">
        <v>406</v>
      </c>
      <c r="F71" s="58"/>
    </row>
    <row r="72" spans="2:6" ht="32">
      <c r="B72" s="49" t="s">
        <v>238</v>
      </c>
      <c r="C72" s="49" t="s">
        <v>375</v>
      </c>
      <c r="D72" s="49" t="s">
        <v>376</v>
      </c>
      <c r="E72" s="55" t="s">
        <v>405</v>
      </c>
      <c r="F72" s="58"/>
    </row>
    <row r="73" spans="2:6" ht="32">
      <c r="B73" s="49" t="s">
        <v>239</v>
      </c>
      <c r="C73" s="49" t="s">
        <v>296</v>
      </c>
      <c r="D73" s="49" t="s">
        <v>377</v>
      </c>
      <c r="E73" s="55" t="s">
        <v>407</v>
      </c>
      <c r="F73" s="58"/>
    </row>
    <row r="74" spans="2:6" ht="64">
      <c r="B74" s="49" t="s">
        <v>240</v>
      </c>
      <c r="C74" s="49" t="s">
        <v>378</v>
      </c>
      <c r="D74" s="49" t="s">
        <v>379</v>
      </c>
      <c r="E74" s="55" t="s">
        <v>408</v>
      </c>
      <c r="F74" s="58"/>
    </row>
    <row r="75" spans="2:6" ht="64">
      <c r="B75" s="49" t="s">
        <v>243</v>
      </c>
      <c r="C75" s="49" t="s">
        <v>382</v>
      </c>
      <c r="D75" s="49" t="s">
        <v>383</v>
      </c>
      <c r="E75" s="55" t="s">
        <v>409</v>
      </c>
      <c r="F75" s="58"/>
    </row>
    <row r="76" spans="2:6" ht="16" customHeight="1">
      <c r="B76" s="49" t="s">
        <v>241</v>
      </c>
      <c r="C76" s="49" t="s">
        <v>384</v>
      </c>
      <c r="D76" s="49" t="s">
        <v>379</v>
      </c>
      <c r="E76" s="55" t="s">
        <v>437</v>
      </c>
      <c r="F76" s="58"/>
    </row>
    <row r="77" spans="2:6" ht="304">
      <c r="B77" s="49" t="s">
        <v>242</v>
      </c>
      <c r="C77" s="49" t="s">
        <v>380</v>
      </c>
      <c r="D77" s="49" t="s">
        <v>381</v>
      </c>
      <c r="E77" s="55" t="s">
        <v>438</v>
      </c>
      <c r="F77" s="58"/>
    </row>
    <row r="78" spans="2:6" ht="64">
      <c r="B78" s="49" t="s">
        <v>247</v>
      </c>
      <c r="C78" s="49" t="s">
        <v>385</v>
      </c>
      <c r="D78" s="49" t="s">
        <v>386</v>
      </c>
      <c r="E78" s="55" t="s">
        <v>410</v>
      </c>
      <c r="F78" s="58"/>
    </row>
    <row r="79" spans="2:6" ht="32">
      <c r="B79" s="49" t="s">
        <v>246</v>
      </c>
      <c r="C79" s="49" t="s">
        <v>312</v>
      </c>
      <c r="D79" s="49">
        <v>6</v>
      </c>
      <c r="E79" s="55" t="s">
        <v>411</v>
      </c>
      <c r="F79" s="58"/>
    </row>
    <row r="80" spans="2:6" ht="128">
      <c r="B80" s="49" t="s">
        <v>244</v>
      </c>
      <c r="C80" s="49" t="s">
        <v>387</v>
      </c>
      <c r="D80" s="49" t="s">
        <v>388</v>
      </c>
      <c r="E80" s="55" t="s">
        <v>412</v>
      </c>
      <c r="F80" s="58"/>
    </row>
    <row r="81" spans="2:6" ht="16" customHeight="1">
      <c r="B81" s="49" t="s">
        <v>245</v>
      </c>
      <c r="C81" s="49" t="s">
        <v>389</v>
      </c>
      <c r="D81" s="49" t="s">
        <v>390</v>
      </c>
      <c r="E81" s="55" t="s">
        <v>413</v>
      </c>
      <c r="F81" s="58"/>
    </row>
    <row r="82" spans="2:6">
      <c r="B82" s="49" t="s">
        <v>119</v>
      </c>
      <c r="C82" s="49" t="s">
        <v>391</v>
      </c>
      <c r="D82" s="49" t="s">
        <v>392</v>
      </c>
      <c r="E82" s="55"/>
      <c r="F82" s="58"/>
    </row>
    <row r="83" spans="2:6">
      <c r="F83" s="58"/>
    </row>
  </sheetData>
  <mergeCells count="10">
    <mergeCell ref="F7:F19"/>
    <mergeCell ref="F27:F34"/>
    <mergeCell ref="F41:F44"/>
    <mergeCell ref="F46:F50"/>
    <mergeCell ref="B3:B5"/>
    <mergeCell ref="B7:B19"/>
    <mergeCell ref="B21:B24"/>
    <mergeCell ref="B27:B34"/>
    <mergeCell ref="B41:B44"/>
    <mergeCell ref="B46:B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GoogleScholar search</vt:lpstr>
      <vt:lpstr>Tables 12</vt:lpstr>
      <vt:lpstr>Table 3</vt:lpstr>
      <vt:lpstr>Table S10</vt:lpstr>
      <vt:lpstr>Fig 6 data</vt:lpstr>
      <vt:lpstr>SI table 3</vt:lpstr>
      <vt:lpstr>SI tables 78 </vt:lpstr>
      <vt:lpstr>SI tables 456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2022-02-10T18:39:45Z</dcterms:created>
  <dcterms:modified xsi:type="dcterms:W3CDTF">2022-06-08T15:13:34Z</dcterms:modified>
</cp:coreProperties>
</file>