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kristakraskura/Github_repositories/KK_etal_PFAS_food_web_model/Data/Original_Brown_etal/JBA/"/>
    </mc:Choice>
  </mc:AlternateContent>
  <xr:revisionPtr revIDLastSave="0" documentId="13_ncr:1_{0B21F34F-640C-8442-81FB-01E96BFB4B24}" xr6:coauthVersionLast="47" xr6:coauthVersionMax="47" xr10:uidLastSave="{00000000-0000-0000-0000-000000000000}"/>
  <bookViews>
    <workbookView xWindow="0" yWindow="500" windowWidth="28800" windowHeight="15840" activeTab="4" xr2:uid="{00000000-000D-0000-FFFF-FFFF00000000}"/>
  </bookViews>
  <sheets>
    <sheet name="Tables" sheetId="1" r:id="rId1"/>
    <sheet name="SI" sheetId="2" r:id="rId2"/>
    <sheet name="Species Heatmap" sheetId="7" r:id="rId3"/>
    <sheet name="BAF &amp; BSAF Calculations" sheetId="4" r:id="rId4"/>
    <sheet name="Trophic" sheetId="5" r:id="rId5"/>
    <sheet name="Heatmaps" sheetId="6" r:id="rId6"/>
  </sheets>
  <definedNames>
    <definedName name="_Hlk120098378" localSheetId="1">SI!$GP$1</definedName>
    <definedName name="_Ref117518188" localSheetId="0">Tables!$A$1</definedName>
    <definedName name="_Ref117518855" localSheetId="0">Tables!$H$1</definedName>
    <definedName name="_Ref117520806" localSheetId="0">Tables!$O$1</definedName>
    <definedName name="_Ref120278468" localSheetId="1">SI!$H$1</definedName>
    <definedName name="_Ref120279359" localSheetId="1">SI!$M$1</definedName>
    <definedName name="_Ref120279400" localSheetId="1">SI!$U$1</definedName>
    <definedName name="_Ref120282966" localSheetId="1">SI!$AC$1</definedName>
    <definedName name="_Ref120283028" localSheetId="1">SI!$AP$1</definedName>
    <definedName name="_Ref120283081" localSheetId="1">SI!$AW$1</definedName>
    <definedName name="_Ref120283139" localSheetId="1">SI!$BJ$1</definedName>
    <definedName name="_Ref120283151" localSheetId="1">SI!$BW$1</definedName>
    <definedName name="_Ref120284981" localSheetId="1">SI!$CI$1</definedName>
    <definedName name="_Ref120285047" localSheetId="1">SI!$CS$1</definedName>
    <definedName name="_Ref120285172" localSheetId="1">SI!$DC$1</definedName>
    <definedName name="_Ref120287179" localSheetId="1">SI!$DO$1</definedName>
    <definedName name="_Ref120287260" localSheetId="1">SI!$DX$1</definedName>
    <definedName name="_Ref120287270" localSheetId="1">SI!$EC$1</definedName>
    <definedName name="_Ref120287416" localSheetId="1">SI!$EO$1</definedName>
    <definedName name="_Ref120292361" localSheetId="1">SI!$FB$1</definedName>
    <definedName name="_Ref120292374" localSheetId="1">SI!$FG$1</definedName>
    <definedName name="_Ref120292441" localSheetId="1">SI!$FN$1</definedName>
    <definedName name="_Ref120295304" localSheetId="1">SI!$FZ$1</definedName>
    <definedName name="_Ref120295338" localSheetId="1">SI!$GH$1</definedName>
    <definedName name="_Ref120295450" localSheetId="1">SI!$GX$1</definedName>
    <definedName name="_Ref120295476" localSheetId="1">SI!$HF$1</definedName>
    <definedName name="_Ref121320477" localSheetId="1">SI!$A$1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44" i="4" l="1"/>
  <c r="AI44" i="4"/>
  <c r="AJ44" i="4"/>
  <c r="AK44" i="4"/>
  <c r="AL44" i="4"/>
  <c r="AM44" i="4"/>
  <c r="AN44" i="4"/>
  <c r="AO44" i="4"/>
  <c r="AP44" i="4"/>
  <c r="AQ44" i="4"/>
  <c r="AR44" i="4"/>
  <c r="AH45" i="4"/>
  <c r="AI45" i="4"/>
  <c r="AJ45" i="4"/>
  <c r="AK45" i="4"/>
  <c r="AL45" i="4"/>
  <c r="AM45" i="4"/>
  <c r="AN45" i="4"/>
  <c r="AO45" i="4"/>
  <c r="AP45" i="4"/>
  <c r="AQ45" i="4"/>
  <c r="AR45" i="4"/>
  <c r="AH46" i="4"/>
  <c r="AI46" i="4"/>
  <c r="AJ46" i="4"/>
  <c r="AK46" i="4"/>
  <c r="AL46" i="4"/>
  <c r="AM46" i="4"/>
  <c r="AN46" i="4"/>
  <c r="AO46" i="4"/>
  <c r="AP46" i="4"/>
  <c r="AQ46" i="4"/>
  <c r="AR46" i="4"/>
  <c r="AH47" i="4"/>
  <c r="AI47" i="4"/>
  <c r="AJ47" i="4"/>
  <c r="AK47" i="4"/>
  <c r="AL47" i="4"/>
  <c r="AM47" i="4"/>
  <c r="AN47" i="4"/>
  <c r="AO47" i="4"/>
  <c r="AP47" i="4"/>
  <c r="AQ47" i="4"/>
  <c r="AR47" i="4"/>
  <c r="AH48" i="4"/>
  <c r="AI48" i="4"/>
  <c r="AJ48" i="4"/>
  <c r="AK48" i="4"/>
  <c r="AL48" i="4"/>
  <c r="AM48" i="4"/>
  <c r="AN48" i="4"/>
  <c r="AO48" i="4"/>
  <c r="AP48" i="4"/>
  <c r="AQ48" i="4"/>
  <c r="AR48" i="4"/>
  <c r="AH49" i="4"/>
  <c r="AI49" i="4"/>
  <c r="AJ49" i="4"/>
  <c r="AK49" i="4"/>
  <c r="AL49" i="4"/>
  <c r="AM49" i="4"/>
  <c r="AN49" i="4"/>
  <c r="AO49" i="4"/>
  <c r="AP49" i="4"/>
  <c r="AQ49" i="4"/>
  <c r="AR49" i="4"/>
  <c r="AH50" i="4"/>
  <c r="AI50" i="4"/>
  <c r="AJ50" i="4"/>
  <c r="AK50" i="4"/>
  <c r="AL50" i="4"/>
  <c r="AM50" i="4"/>
  <c r="AN50" i="4"/>
  <c r="AO50" i="4"/>
  <c r="AP50" i="4"/>
  <c r="AQ50" i="4"/>
  <c r="AR50" i="4"/>
  <c r="AH51" i="4"/>
  <c r="AI51" i="4"/>
  <c r="AJ51" i="4"/>
  <c r="AK51" i="4"/>
  <c r="AL51" i="4"/>
  <c r="AM51" i="4"/>
  <c r="AN51" i="4"/>
  <c r="AO51" i="4"/>
  <c r="AP51" i="4"/>
  <c r="AQ51" i="4"/>
  <c r="AR51" i="4"/>
  <c r="AH52" i="4"/>
  <c r="AI52" i="4"/>
  <c r="AJ52" i="4"/>
  <c r="AK52" i="4"/>
  <c r="AL52" i="4"/>
  <c r="AM52" i="4"/>
  <c r="AN52" i="4"/>
  <c r="AO52" i="4"/>
  <c r="AP52" i="4"/>
  <c r="AQ52" i="4"/>
  <c r="AR52" i="4"/>
  <c r="AH53" i="4"/>
  <c r="AI53" i="4"/>
  <c r="AJ53" i="4"/>
  <c r="AK53" i="4"/>
  <c r="AL53" i="4"/>
  <c r="AM53" i="4"/>
  <c r="AN53" i="4"/>
  <c r="AO53" i="4"/>
  <c r="AP53" i="4"/>
  <c r="AQ53" i="4"/>
  <c r="AR53" i="4"/>
  <c r="AH54" i="4"/>
  <c r="AI54" i="4"/>
  <c r="AJ54" i="4"/>
  <c r="AK54" i="4"/>
  <c r="AL54" i="4"/>
  <c r="AM54" i="4"/>
  <c r="AN54" i="4"/>
  <c r="AO54" i="4"/>
  <c r="AP54" i="4"/>
  <c r="AQ54" i="4"/>
  <c r="AR54" i="4"/>
  <c r="AG54" i="4"/>
  <c r="AG53" i="4"/>
  <c r="AG52" i="4"/>
  <c r="AG51" i="4"/>
  <c r="AG50" i="4"/>
  <c r="AG49" i="4"/>
  <c r="AG48" i="4"/>
  <c r="AG47" i="4"/>
  <c r="AG46" i="4"/>
  <c r="AG45" i="4"/>
  <c r="AG44" i="4"/>
  <c r="AG34" i="4"/>
  <c r="AR41" i="4"/>
  <c r="AH34" i="4"/>
  <c r="AI34" i="4"/>
  <c r="AJ34" i="4"/>
  <c r="AK34" i="4"/>
  <c r="AL34" i="4"/>
  <c r="AM34" i="4"/>
  <c r="AN34" i="4"/>
  <c r="AO34" i="4"/>
  <c r="AP34" i="4"/>
  <c r="AQ34" i="4"/>
  <c r="AR34" i="4"/>
  <c r="AH35" i="4"/>
  <c r="AI35" i="4"/>
  <c r="AJ35" i="4"/>
  <c r="AK35" i="4"/>
  <c r="AL35" i="4"/>
  <c r="AM35" i="4"/>
  <c r="AN35" i="4"/>
  <c r="AO35" i="4"/>
  <c r="AP35" i="4"/>
  <c r="AQ35" i="4"/>
  <c r="AR35" i="4"/>
  <c r="AH36" i="4"/>
  <c r="AI36" i="4"/>
  <c r="AJ36" i="4"/>
  <c r="AK36" i="4"/>
  <c r="AL36" i="4"/>
  <c r="AM36" i="4"/>
  <c r="AN36" i="4"/>
  <c r="AO36" i="4"/>
  <c r="AP36" i="4"/>
  <c r="AQ36" i="4"/>
  <c r="AR36" i="4"/>
  <c r="AH37" i="4"/>
  <c r="AI37" i="4"/>
  <c r="AJ37" i="4"/>
  <c r="AK37" i="4"/>
  <c r="AL37" i="4"/>
  <c r="AM37" i="4"/>
  <c r="AN37" i="4"/>
  <c r="AO37" i="4"/>
  <c r="AP37" i="4"/>
  <c r="AQ37" i="4"/>
  <c r="AR37" i="4"/>
  <c r="AH38" i="4"/>
  <c r="AI38" i="4"/>
  <c r="AJ38" i="4"/>
  <c r="AK38" i="4"/>
  <c r="AL38" i="4"/>
  <c r="AM38" i="4"/>
  <c r="AN38" i="4"/>
  <c r="AO38" i="4"/>
  <c r="AP38" i="4"/>
  <c r="AQ38" i="4"/>
  <c r="AR38" i="4"/>
  <c r="AH39" i="4"/>
  <c r="AI39" i="4"/>
  <c r="AJ39" i="4"/>
  <c r="AK39" i="4"/>
  <c r="AL39" i="4"/>
  <c r="AM39" i="4"/>
  <c r="AN39" i="4"/>
  <c r="AO39" i="4"/>
  <c r="AP39" i="4"/>
  <c r="AQ39" i="4"/>
  <c r="AR39" i="4"/>
  <c r="AH40" i="4"/>
  <c r="AI40" i="4"/>
  <c r="AJ40" i="4"/>
  <c r="AK40" i="4"/>
  <c r="AL40" i="4"/>
  <c r="AM40" i="4"/>
  <c r="AN40" i="4"/>
  <c r="AO40" i="4"/>
  <c r="AP40" i="4"/>
  <c r="AQ40" i="4"/>
  <c r="AR40" i="4"/>
  <c r="AH41" i="4"/>
  <c r="AI41" i="4"/>
  <c r="AJ41" i="4"/>
  <c r="AK41" i="4"/>
  <c r="AL41" i="4"/>
  <c r="AM41" i="4"/>
  <c r="AN41" i="4"/>
  <c r="AO41" i="4"/>
  <c r="AP41" i="4"/>
  <c r="AQ41" i="4"/>
  <c r="AG41" i="4"/>
  <c r="AG40" i="4"/>
  <c r="AG39" i="4"/>
  <c r="AG38" i="4"/>
  <c r="AG37" i="4"/>
  <c r="AG36" i="4"/>
  <c r="AG35" i="4"/>
  <c r="AR32" i="4"/>
  <c r="AH25" i="4"/>
  <c r="AI25" i="4"/>
  <c r="AJ25" i="4"/>
  <c r="AK25" i="4"/>
  <c r="AL25" i="4"/>
  <c r="AM25" i="4"/>
  <c r="AN25" i="4"/>
  <c r="AO25" i="4"/>
  <c r="AP25" i="4"/>
  <c r="AQ25" i="4"/>
  <c r="AR25" i="4"/>
  <c r="AH26" i="4"/>
  <c r="AI26" i="4"/>
  <c r="AJ26" i="4"/>
  <c r="AK26" i="4"/>
  <c r="AL26" i="4"/>
  <c r="AM26" i="4"/>
  <c r="AN26" i="4"/>
  <c r="AO26" i="4"/>
  <c r="AP26" i="4"/>
  <c r="AQ26" i="4"/>
  <c r="AR26" i="4"/>
  <c r="AH27" i="4"/>
  <c r="AI27" i="4"/>
  <c r="AJ27" i="4"/>
  <c r="AK27" i="4"/>
  <c r="AL27" i="4"/>
  <c r="AM27" i="4"/>
  <c r="AN27" i="4"/>
  <c r="AO27" i="4"/>
  <c r="AP27" i="4"/>
  <c r="AQ27" i="4"/>
  <c r="AR27" i="4"/>
  <c r="AH28" i="4"/>
  <c r="AI28" i="4"/>
  <c r="AJ28" i="4"/>
  <c r="AK28" i="4"/>
  <c r="AL28" i="4"/>
  <c r="AM28" i="4"/>
  <c r="AN28" i="4"/>
  <c r="AO28" i="4"/>
  <c r="AP28" i="4"/>
  <c r="AQ28" i="4"/>
  <c r="AR28" i="4"/>
  <c r="AH29" i="4"/>
  <c r="AI29" i="4"/>
  <c r="AJ29" i="4"/>
  <c r="AK29" i="4"/>
  <c r="AL29" i="4"/>
  <c r="AM29" i="4"/>
  <c r="AN29" i="4"/>
  <c r="AO29" i="4"/>
  <c r="AP29" i="4"/>
  <c r="AQ29" i="4"/>
  <c r="AR29" i="4"/>
  <c r="AH30" i="4"/>
  <c r="AI30" i="4"/>
  <c r="AJ30" i="4"/>
  <c r="AK30" i="4"/>
  <c r="AL30" i="4"/>
  <c r="AM30" i="4"/>
  <c r="AN30" i="4"/>
  <c r="AO30" i="4"/>
  <c r="AP30" i="4"/>
  <c r="AQ30" i="4"/>
  <c r="AR30" i="4"/>
  <c r="AH31" i="4"/>
  <c r="AI31" i="4"/>
  <c r="AJ31" i="4"/>
  <c r="AK31" i="4"/>
  <c r="AL31" i="4"/>
  <c r="AM31" i="4"/>
  <c r="AN31" i="4"/>
  <c r="AO31" i="4"/>
  <c r="AP31" i="4"/>
  <c r="AQ31" i="4"/>
  <c r="AR31" i="4"/>
  <c r="AH32" i="4"/>
  <c r="AI32" i="4"/>
  <c r="AJ32" i="4"/>
  <c r="AK32" i="4"/>
  <c r="AL32" i="4"/>
  <c r="AM32" i="4"/>
  <c r="AN32" i="4"/>
  <c r="AO32" i="4"/>
  <c r="AP32" i="4"/>
  <c r="AQ32" i="4"/>
  <c r="AG31" i="4"/>
  <c r="AG32" i="4"/>
  <c r="AG30" i="4"/>
  <c r="AG29" i="4"/>
  <c r="AG28" i="4"/>
  <c r="AG27" i="4"/>
  <c r="AG26" i="4"/>
  <c r="AG25" i="4"/>
  <c r="AM4" i="4"/>
  <c r="AN4" i="4"/>
  <c r="AO4" i="4"/>
  <c r="AP4" i="4"/>
  <c r="AQ4" i="4"/>
  <c r="AR4" i="4"/>
  <c r="AG4" i="4"/>
  <c r="AH4" i="4"/>
  <c r="AL4" i="4"/>
  <c r="AJ4" i="4"/>
  <c r="AK4" i="4"/>
  <c r="AI4" i="4"/>
  <c r="Z53" i="4" l="1"/>
  <c r="Z55" i="4"/>
  <c r="Z57" i="4"/>
  <c r="Z59" i="4"/>
  <c r="AA52" i="4"/>
  <c r="W52" i="4"/>
  <c r="Z44" i="4"/>
  <c r="Z46" i="4"/>
  <c r="Z48" i="4"/>
  <c r="Z50" i="4"/>
  <c r="AC45" i="4"/>
  <c r="AC49" i="4"/>
  <c r="AC54" i="4"/>
  <c r="AC58" i="4"/>
  <c r="S54" i="4"/>
  <c r="S56" i="4"/>
  <c r="S58" i="4"/>
  <c r="S45" i="4"/>
  <c r="S47" i="4"/>
  <c r="S49" i="4"/>
  <c r="U52" i="4"/>
  <c r="U45" i="4"/>
  <c r="T46" i="4"/>
  <c r="V46" i="4"/>
  <c r="U47" i="4"/>
  <c r="T48" i="4"/>
  <c r="V48" i="4"/>
  <c r="U49" i="4"/>
  <c r="T50" i="4"/>
  <c r="V50" i="4"/>
  <c r="V43" i="4"/>
  <c r="Q25" i="4"/>
  <c r="Q44" i="4" s="1"/>
  <c r="R25" i="4"/>
  <c r="R44" i="4" s="1"/>
  <c r="S25" i="4"/>
  <c r="S44" i="4" s="1"/>
  <c r="T25" i="4"/>
  <c r="T44" i="4" s="1"/>
  <c r="U25" i="4"/>
  <c r="U44" i="4" s="1"/>
  <c r="V25" i="4"/>
  <c r="V44" i="4" s="1"/>
  <c r="W25" i="4"/>
  <c r="W44" i="4" s="1"/>
  <c r="X25" i="4"/>
  <c r="X44" i="4" s="1"/>
  <c r="Y25" i="4"/>
  <c r="Y44" i="4" s="1"/>
  <c r="Z25" i="4"/>
  <c r="AA25" i="4"/>
  <c r="AA44" i="4" s="1"/>
  <c r="AB25" i="4"/>
  <c r="AB44" i="4" s="1"/>
  <c r="AC25" i="4"/>
  <c r="AC44" i="4" s="1"/>
  <c r="Q26" i="4"/>
  <c r="Q45" i="4" s="1"/>
  <c r="R26" i="4"/>
  <c r="R45" i="4" s="1"/>
  <c r="S26" i="4"/>
  <c r="T26" i="4"/>
  <c r="T45" i="4" s="1"/>
  <c r="U26" i="4"/>
  <c r="V26" i="4"/>
  <c r="V45" i="4" s="1"/>
  <c r="W26" i="4"/>
  <c r="W45" i="4" s="1"/>
  <c r="X26" i="4"/>
  <c r="X45" i="4" s="1"/>
  <c r="Y26" i="4"/>
  <c r="Y45" i="4" s="1"/>
  <c r="Z26" i="4"/>
  <c r="Z45" i="4" s="1"/>
  <c r="AA26" i="4"/>
  <c r="AA45" i="4" s="1"/>
  <c r="AB26" i="4"/>
  <c r="AB45" i="4" s="1"/>
  <c r="AC26" i="4"/>
  <c r="Q27" i="4"/>
  <c r="Q46" i="4" s="1"/>
  <c r="R27" i="4"/>
  <c r="R46" i="4" s="1"/>
  <c r="S27" i="4"/>
  <c r="S46" i="4" s="1"/>
  <c r="T27" i="4"/>
  <c r="U27" i="4"/>
  <c r="U46" i="4" s="1"/>
  <c r="V27" i="4"/>
  <c r="W27" i="4"/>
  <c r="W46" i="4" s="1"/>
  <c r="X27" i="4"/>
  <c r="X46" i="4" s="1"/>
  <c r="Y27" i="4"/>
  <c r="Y46" i="4" s="1"/>
  <c r="Z27" i="4"/>
  <c r="AA27" i="4"/>
  <c r="AA46" i="4" s="1"/>
  <c r="AB27" i="4"/>
  <c r="AB46" i="4" s="1"/>
  <c r="AC27" i="4"/>
  <c r="AC46" i="4" s="1"/>
  <c r="Q28" i="4"/>
  <c r="Q47" i="4" s="1"/>
  <c r="R28" i="4"/>
  <c r="R47" i="4" s="1"/>
  <c r="S28" i="4"/>
  <c r="T28" i="4"/>
  <c r="T47" i="4" s="1"/>
  <c r="U28" i="4"/>
  <c r="V28" i="4"/>
  <c r="V47" i="4" s="1"/>
  <c r="W28" i="4"/>
  <c r="W47" i="4" s="1"/>
  <c r="X28" i="4"/>
  <c r="X47" i="4" s="1"/>
  <c r="Y28" i="4"/>
  <c r="Y47" i="4" s="1"/>
  <c r="Z28" i="4"/>
  <c r="Z47" i="4" s="1"/>
  <c r="AA28" i="4"/>
  <c r="AA47" i="4" s="1"/>
  <c r="AB28" i="4"/>
  <c r="AB47" i="4" s="1"/>
  <c r="AC28" i="4"/>
  <c r="AC47" i="4" s="1"/>
  <c r="Q29" i="4"/>
  <c r="Q48" i="4" s="1"/>
  <c r="R29" i="4"/>
  <c r="R48" i="4" s="1"/>
  <c r="S29" i="4"/>
  <c r="S48" i="4" s="1"/>
  <c r="T29" i="4"/>
  <c r="U29" i="4"/>
  <c r="U48" i="4" s="1"/>
  <c r="V29" i="4"/>
  <c r="W29" i="4"/>
  <c r="W48" i="4" s="1"/>
  <c r="X29" i="4"/>
  <c r="X48" i="4" s="1"/>
  <c r="Y29" i="4"/>
  <c r="Y48" i="4" s="1"/>
  <c r="Z29" i="4"/>
  <c r="AA29" i="4"/>
  <c r="AA48" i="4" s="1"/>
  <c r="AB29" i="4"/>
  <c r="AB48" i="4" s="1"/>
  <c r="AC29" i="4"/>
  <c r="AC48" i="4" s="1"/>
  <c r="Q30" i="4"/>
  <c r="Q49" i="4" s="1"/>
  <c r="R30" i="4"/>
  <c r="R49" i="4" s="1"/>
  <c r="S30" i="4"/>
  <c r="T30" i="4"/>
  <c r="T49" i="4" s="1"/>
  <c r="U30" i="4"/>
  <c r="V30" i="4"/>
  <c r="V49" i="4" s="1"/>
  <c r="W30" i="4"/>
  <c r="W49" i="4" s="1"/>
  <c r="X30" i="4"/>
  <c r="X49" i="4" s="1"/>
  <c r="Y30" i="4"/>
  <c r="Y49" i="4" s="1"/>
  <c r="Z30" i="4"/>
  <c r="Z49" i="4" s="1"/>
  <c r="AA30" i="4"/>
  <c r="AA49" i="4" s="1"/>
  <c r="AB30" i="4"/>
  <c r="AB49" i="4" s="1"/>
  <c r="AC30" i="4"/>
  <c r="Q31" i="4"/>
  <c r="Q50" i="4" s="1"/>
  <c r="R31" i="4"/>
  <c r="R50" i="4" s="1"/>
  <c r="S31" i="4"/>
  <c r="S50" i="4" s="1"/>
  <c r="T31" i="4"/>
  <c r="U31" i="4"/>
  <c r="U50" i="4" s="1"/>
  <c r="V31" i="4"/>
  <c r="W31" i="4"/>
  <c r="W50" i="4" s="1"/>
  <c r="X31" i="4"/>
  <c r="X50" i="4" s="1"/>
  <c r="Y31" i="4"/>
  <c r="Y50" i="4" s="1"/>
  <c r="Z31" i="4"/>
  <c r="AA31" i="4"/>
  <c r="AA50" i="4" s="1"/>
  <c r="AB31" i="4"/>
  <c r="AB50" i="4" s="1"/>
  <c r="AC31" i="4"/>
  <c r="AC50" i="4" s="1"/>
  <c r="Q33" i="4"/>
  <c r="Q52" i="4" s="1"/>
  <c r="R33" i="4"/>
  <c r="R52" i="4" s="1"/>
  <c r="S33" i="4"/>
  <c r="S52" i="4" s="1"/>
  <c r="T33" i="4"/>
  <c r="T52" i="4" s="1"/>
  <c r="U33" i="4"/>
  <c r="V33" i="4"/>
  <c r="V52" i="4" s="1"/>
  <c r="W33" i="4"/>
  <c r="X33" i="4"/>
  <c r="X52" i="4" s="1"/>
  <c r="Y33" i="4"/>
  <c r="Y52" i="4" s="1"/>
  <c r="Z33" i="4"/>
  <c r="Z52" i="4" s="1"/>
  <c r="AA33" i="4"/>
  <c r="AB33" i="4"/>
  <c r="AB52" i="4" s="1"/>
  <c r="AC33" i="4"/>
  <c r="AC52" i="4" s="1"/>
  <c r="Q34" i="4"/>
  <c r="Q53" i="4" s="1"/>
  <c r="R34" i="4"/>
  <c r="R53" i="4" s="1"/>
  <c r="S34" i="4"/>
  <c r="S53" i="4" s="1"/>
  <c r="T34" i="4"/>
  <c r="T53" i="4" s="1"/>
  <c r="U34" i="4"/>
  <c r="U53" i="4" s="1"/>
  <c r="V34" i="4"/>
  <c r="V53" i="4" s="1"/>
  <c r="W34" i="4"/>
  <c r="W53" i="4" s="1"/>
  <c r="X34" i="4"/>
  <c r="X53" i="4" s="1"/>
  <c r="Y34" i="4"/>
  <c r="Y53" i="4" s="1"/>
  <c r="Z34" i="4"/>
  <c r="AA34" i="4"/>
  <c r="AA53" i="4" s="1"/>
  <c r="AB34" i="4"/>
  <c r="AB53" i="4" s="1"/>
  <c r="AC34" i="4"/>
  <c r="AC53" i="4" s="1"/>
  <c r="Q35" i="4"/>
  <c r="Q54" i="4" s="1"/>
  <c r="R35" i="4"/>
  <c r="R54" i="4" s="1"/>
  <c r="S35" i="4"/>
  <c r="T35" i="4"/>
  <c r="T54" i="4" s="1"/>
  <c r="U35" i="4"/>
  <c r="U54" i="4" s="1"/>
  <c r="V35" i="4"/>
  <c r="V54" i="4" s="1"/>
  <c r="W35" i="4"/>
  <c r="W54" i="4" s="1"/>
  <c r="X35" i="4"/>
  <c r="X54" i="4" s="1"/>
  <c r="Y35" i="4"/>
  <c r="Y54" i="4" s="1"/>
  <c r="Z35" i="4"/>
  <c r="Z54" i="4" s="1"/>
  <c r="AA35" i="4"/>
  <c r="AA54" i="4" s="1"/>
  <c r="AB35" i="4"/>
  <c r="AB54" i="4" s="1"/>
  <c r="AC35" i="4"/>
  <c r="Q36" i="4"/>
  <c r="Q55" i="4" s="1"/>
  <c r="R36" i="4"/>
  <c r="R55" i="4" s="1"/>
  <c r="S36" i="4"/>
  <c r="S55" i="4" s="1"/>
  <c r="T36" i="4"/>
  <c r="T55" i="4" s="1"/>
  <c r="U36" i="4"/>
  <c r="U55" i="4" s="1"/>
  <c r="V36" i="4"/>
  <c r="V55" i="4" s="1"/>
  <c r="W36" i="4"/>
  <c r="W55" i="4" s="1"/>
  <c r="X36" i="4"/>
  <c r="X55" i="4" s="1"/>
  <c r="Y36" i="4"/>
  <c r="Y55" i="4" s="1"/>
  <c r="Z36" i="4"/>
  <c r="AA36" i="4"/>
  <c r="AA55" i="4" s="1"/>
  <c r="AB36" i="4"/>
  <c r="AB55" i="4" s="1"/>
  <c r="AC36" i="4"/>
  <c r="AC55" i="4" s="1"/>
  <c r="Q37" i="4"/>
  <c r="Q56" i="4" s="1"/>
  <c r="R37" i="4"/>
  <c r="R56" i="4" s="1"/>
  <c r="S37" i="4"/>
  <c r="T37" i="4"/>
  <c r="T56" i="4" s="1"/>
  <c r="U37" i="4"/>
  <c r="U56" i="4" s="1"/>
  <c r="V37" i="4"/>
  <c r="V56" i="4" s="1"/>
  <c r="W37" i="4"/>
  <c r="W56" i="4" s="1"/>
  <c r="X37" i="4"/>
  <c r="X56" i="4" s="1"/>
  <c r="Y37" i="4"/>
  <c r="Y56" i="4" s="1"/>
  <c r="Z37" i="4"/>
  <c r="Z56" i="4" s="1"/>
  <c r="AA37" i="4"/>
  <c r="AA56" i="4" s="1"/>
  <c r="AB37" i="4"/>
  <c r="AB56" i="4" s="1"/>
  <c r="AC37" i="4"/>
  <c r="AC56" i="4" s="1"/>
  <c r="Q38" i="4"/>
  <c r="Q57" i="4" s="1"/>
  <c r="R38" i="4"/>
  <c r="R57" i="4" s="1"/>
  <c r="S38" i="4"/>
  <c r="S57" i="4" s="1"/>
  <c r="T38" i="4"/>
  <c r="T57" i="4" s="1"/>
  <c r="U38" i="4"/>
  <c r="U57" i="4" s="1"/>
  <c r="V38" i="4"/>
  <c r="V57" i="4" s="1"/>
  <c r="W38" i="4"/>
  <c r="W57" i="4" s="1"/>
  <c r="X38" i="4"/>
  <c r="X57" i="4" s="1"/>
  <c r="Y38" i="4"/>
  <c r="Y57" i="4" s="1"/>
  <c r="Z38" i="4"/>
  <c r="AA38" i="4"/>
  <c r="AA57" i="4" s="1"/>
  <c r="AB38" i="4"/>
  <c r="AB57" i="4" s="1"/>
  <c r="AC38" i="4"/>
  <c r="AC57" i="4" s="1"/>
  <c r="Q39" i="4"/>
  <c r="Q58" i="4" s="1"/>
  <c r="R39" i="4"/>
  <c r="R58" i="4" s="1"/>
  <c r="S39" i="4"/>
  <c r="T39" i="4"/>
  <c r="T58" i="4" s="1"/>
  <c r="U39" i="4"/>
  <c r="U58" i="4" s="1"/>
  <c r="V39" i="4"/>
  <c r="V58" i="4" s="1"/>
  <c r="W39" i="4"/>
  <c r="W58" i="4" s="1"/>
  <c r="X39" i="4"/>
  <c r="X58" i="4" s="1"/>
  <c r="Y39" i="4"/>
  <c r="Y58" i="4" s="1"/>
  <c r="Z39" i="4"/>
  <c r="Z58" i="4" s="1"/>
  <c r="AA39" i="4"/>
  <c r="AA58" i="4" s="1"/>
  <c r="AB39" i="4"/>
  <c r="AB58" i="4" s="1"/>
  <c r="AC39" i="4"/>
  <c r="Q40" i="4"/>
  <c r="Q59" i="4" s="1"/>
  <c r="R40" i="4"/>
  <c r="R59" i="4" s="1"/>
  <c r="S40" i="4"/>
  <c r="S59" i="4" s="1"/>
  <c r="T40" i="4"/>
  <c r="T59" i="4" s="1"/>
  <c r="U40" i="4"/>
  <c r="U59" i="4" s="1"/>
  <c r="V40" i="4"/>
  <c r="V59" i="4" s="1"/>
  <c r="W40" i="4"/>
  <c r="W59" i="4" s="1"/>
  <c r="X40" i="4"/>
  <c r="X59" i="4" s="1"/>
  <c r="Y40" i="4"/>
  <c r="Y59" i="4" s="1"/>
  <c r="Z40" i="4"/>
  <c r="AA40" i="4"/>
  <c r="AA59" i="4" s="1"/>
  <c r="AB40" i="4"/>
  <c r="AB59" i="4" s="1"/>
  <c r="AC40" i="4"/>
  <c r="AC59" i="4" s="1"/>
  <c r="R24" i="4"/>
  <c r="R43" i="4" s="1"/>
  <c r="S24" i="4"/>
  <c r="S43" i="4" s="1"/>
  <c r="T24" i="4"/>
  <c r="T43" i="4" s="1"/>
  <c r="U24" i="4"/>
  <c r="U43" i="4" s="1"/>
  <c r="V24" i="4"/>
  <c r="W24" i="4"/>
  <c r="W43" i="4" s="1"/>
  <c r="X24" i="4"/>
  <c r="X43" i="4" s="1"/>
  <c r="Y24" i="4"/>
  <c r="Y43" i="4" s="1"/>
  <c r="Z24" i="4"/>
  <c r="Z43" i="4" s="1"/>
  <c r="AA24" i="4"/>
  <c r="AA43" i="4" s="1"/>
  <c r="AB24" i="4"/>
  <c r="AB43" i="4" s="1"/>
  <c r="AC24" i="4"/>
  <c r="AC43" i="4" s="1"/>
  <c r="Q24" i="4"/>
  <c r="Q43" i="4" s="1"/>
  <c r="N3" i="5" l="1"/>
  <c r="N4" i="5"/>
  <c r="N5" i="5"/>
  <c r="N6" i="5"/>
  <c r="N7" i="5"/>
  <c r="N8" i="5"/>
  <c r="M8" i="5"/>
  <c r="M7" i="5"/>
  <c r="M6" i="5"/>
  <c r="M4" i="5"/>
  <c r="M5" i="5"/>
  <c r="M3" i="5"/>
  <c r="J9" i="5" l="1"/>
  <c r="J8" i="5"/>
  <c r="J7" i="5"/>
  <c r="J6" i="5"/>
  <c r="J5" i="5"/>
  <c r="J4" i="5"/>
  <c r="J3" i="5"/>
  <c r="J2" i="5"/>
  <c r="N28" i="4"/>
  <c r="N41" i="4" s="1"/>
  <c r="M28" i="4"/>
  <c r="M41" i="4" s="1"/>
  <c r="L28" i="4"/>
  <c r="L41" i="4" s="1"/>
  <c r="K28" i="4"/>
  <c r="K41" i="4" s="1"/>
  <c r="J28" i="4"/>
  <c r="J41" i="4" s="1"/>
  <c r="I28" i="4"/>
  <c r="I41" i="4" s="1"/>
  <c r="H28" i="4"/>
  <c r="H41" i="4" s="1"/>
  <c r="G28" i="4"/>
  <c r="G41" i="4" s="1"/>
  <c r="F28" i="4"/>
  <c r="F41" i="4" s="1"/>
  <c r="E28" i="4"/>
  <c r="E41" i="4" s="1"/>
  <c r="D28" i="4"/>
  <c r="D41" i="4" s="1"/>
  <c r="C28" i="4"/>
  <c r="C41" i="4" s="1"/>
  <c r="B28" i="4"/>
  <c r="B41" i="4" s="1"/>
  <c r="N27" i="4"/>
  <c r="N40" i="4" s="1"/>
  <c r="M27" i="4"/>
  <c r="M40" i="4" s="1"/>
  <c r="L27" i="4"/>
  <c r="L40" i="4" s="1"/>
  <c r="K27" i="4"/>
  <c r="K40" i="4" s="1"/>
  <c r="J27" i="4"/>
  <c r="J40" i="4" s="1"/>
  <c r="I27" i="4"/>
  <c r="I40" i="4" s="1"/>
  <c r="H27" i="4"/>
  <c r="H40" i="4" s="1"/>
  <c r="G27" i="4"/>
  <c r="G40" i="4" s="1"/>
  <c r="F27" i="4"/>
  <c r="F40" i="4" s="1"/>
  <c r="E27" i="4"/>
  <c r="E40" i="4" s="1"/>
  <c r="D27" i="4"/>
  <c r="D40" i="4" s="1"/>
  <c r="C27" i="4"/>
  <c r="C40" i="4" s="1"/>
  <c r="B27" i="4"/>
  <c r="B40" i="4" s="1"/>
  <c r="N26" i="4"/>
  <c r="N39" i="4" s="1"/>
  <c r="M26" i="4"/>
  <c r="M39" i="4" s="1"/>
  <c r="L26" i="4"/>
  <c r="L39" i="4" s="1"/>
  <c r="K26" i="4"/>
  <c r="K39" i="4" s="1"/>
  <c r="J26" i="4"/>
  <c r="J39" i="4" s="1"/>
  <c r="I26" i="4"/>
  <c r="I39" i="4" s="1"/>
  <c r="H26" i="4"/>
  <c r="H39" i="4" s="1"/>
  <c r="G26" i="4"/>
  <c r="G39" i="4" s="1"/>
  <c r="F26" i="4"/>
  <c r="F39" i="4" s="1"/>
  <c r="E26" i="4"/>
  <c r="E39" i="4" s="1"/>
  <c r="D26" i="4"/>
  <c r="D39" i="4" s="1"/>
  <c r="C26" i="4"/>
  <c r="C39" i="4" s="1"/>
  <c r="B26" i="4"/>
  <c r="B39" i="4" s="1"/>
  <c r="N25" i="4"/>
  <c r="N38" i="4" s="1"/>
  <c r="M25" i="4"/>
  <c r="M38" i="4" s="1"/>
  <c r="L25" i="4"/>
  <c r="L38" i="4" s="1"/>
  <c r="K25" i="4"/>
  <c r="K38" i="4" s="1"/>
  <c r="J25" i="4"/>
  <c r="J38" i="4" s="1"/>
  <c r="I25" i="4"/>
  <c r="I38" i="4" s="1"/>
  <c r="H25" i="4"/>
  <c r="H38" i="4" s="1"/>
  <c r="G25" i="4"/>
  <c r="G38" i="4" s="1"/>
  <c r="F25" i="4"/>
  <c r="F38" i="4" s="1"/>
  <c r="E25" i="4"/>
  <c r="E38" i="4" s="1"/>
  <c r="D25" i="4"/>
  <c r="D38" i="4" s="1"/>
  <c r="C25" i="4"/>
  <c r="C38" i="4" s="1"/>
  <c r="B25" i="4"/>
  <c r="B38" i="4" s="1"/>
  <c r="N24" i="4"/>
  <c r="N37" i="4" s="1"/>
  <c r="M24" i="4"/>
  <c r="M37" i="4" s="1"/>
  <c r="L24" i="4"/>
  <c r="L37" i="4" s="1"/>
  <c r="K24" i="4"/>
  <c r="K37" i="4" s="1"/>
  <c r="J24" i="4"/>
  <c r="J37" i="4" s="1"/>
  <c r="I24" i="4"/>
  <c r="I37" i="4" s="1"/>
  <c r="H24" i="4"/>
  <c r="H37" i="4" s="1"/>
  <c r="G24" i="4"/>
  <c r="G37" i="4" s="1"/>
  <c r="F24" i="4"/>
  <c r="F37" i="4" s="1"/>
  <c r="E24" i="4"/>
  <c r="E37" i="4" s="1"/>
  <c r="D24" i="4"/>
  <c r="D37" i="4" s="1"/>
  <c r="C24" i="4"/>
  <c r="C37" i="4" s="1"/>
  <c r="B24" i="4"/>
  <c r="B37" i="4" s="1"/>
  <c r="N23" i="4"/>
  <c r="N36" i="4" s="1"/>
  <c r="M23" i="4"/>
  <c r="M36" i="4" s="1"/>
  <c r="L23" i="4"/>
  <c r="L36" i="4" s="1"/>
  <c r="K23" i="4"/>
  <c r="K36" i="4" s="1"/>
  <c r="J23" i="4"/>
  <c r="J36" i="4" s="1"/>
  <c r="I23" i="4"/>
  <c r="I36" i="4" s="1"/>
  <c r="H23" i="4"/>
  <c r="H36" i="4" s="1"/>
  <c r="G23" i="4"/>
  <c r="G36" i="4" s="1"/>
  <c r="F23" i="4"/>
  <c r="F36" i="4" s="1"/>
  <c r="E23" i="4"/>
  <c r="E36" i="4" s="1"/>
  <c r="D23" i="4"/>
  <c r="D36" i="4" s="1"/>
  <c r="C23" i="4"/>
  <c r="C36" i="4" s="1"/>
  <c r="B23" i="4"/>
  <c r="B36" i="4" s="1"/>
  <c r="N22" i="4"/>
  <c r="N35" i="4" s="1"/>
  <c r="M22" i="4"/>
  <c r="M35" i="4" s="1"/>
  <c r="L22" i="4"/>
  <c r="L35" i="4" s="1"/>
  <c r="K22" i="4"/>
  <c r="K35" i="4" s="1"/>
  <c r="J22" i="4"/>
  <c r="J35" i="4" s="1"/>
  <c r="I22" i="4"/>
  <c r="I35" i="4" s="1"/>
  <c r="H22" i="4"/>
  <c r="H35" i="4" s="1"/>
  <c r="G22" i="4"/>
  <c r="G35" i="4" s="1"/>
  <c r="F22" i="4"/>
  <c r="F35" i="4" s="1"/>
  <c r="E22" i="4"/>
  <c r="E35" i="4" s="1"/>
  <c r="D22" i="4"/>
  <c r="D35" i="4" s="1"/>
  <c r="C22" i="4"/>
  <c r="C35" i="4" s="1"/>
  <c r="B22" i="4"/>
  <c r="B35" i="4" s="1"/>
  <c r="N21" i="4"/>
  <c r="N34" i="4" s="1"/>
  <c r="M21" i="4"/>
  <c r="M34" i="4" s="1"/>
  <c r="L21" i="4"/>
  <c r="L34" i="4" s="1"/>
  <c r="K21" i="4"/>
  <c r="K34" i="4" s="1"/>
  <c r="J21" i="4"/>
  <c r="J34" i="4" s="1"/>
  <c r="I21" i="4"/>
  <c r="I34" i="4" s="1"/>
  <c r="H21" i="4"/>
  <c r="H34" i="4" s="1"/>
  <c r="G21" i="4"/>
  <c r="G34" i="4" s="1"/>
  <c r="F21" i="4"/>
  <c r="F34" i="4" s="1"/>
  <c r="E21" i="4"/>
  <c r="E34" i="4" s="1"/>
  <c r="D21" i="4"/>
  <c r="D34" i="4" s="1"/>
  <c r="C21" i="4"/>
  <c r="C34" i="4" s="1"/>
  <c r="B21" i="4"/>
  <c r="B34" i="4" s="1"/>
  <c r="N20" i="4"/>
  <c r="N33" i="4" s="1"/>
  <c r="M20" i="4"/>
  <c r="M33" i="4" s="1"/>
  <c r="L20" i="4"/>
  <c r="L33" i="4" s="1"/>
  <c r="K20" i="4"/>
  <c r="K33" i="4" s="1"/>
  <c r="J20" i="4"/>
  <c r="J33" i="4" s="1"/>
  <c r="I20" i="4"/>
  <c r="I33" i="4" s="1"/>
  <c r="H20" i="4"/>
  <c r="H33" i="4" s="1"/>
  <c r="G20" i="4"/>
  <c r="G33" i="4" s="1"/>
  <c r="F20" i="4"/>
  <c r="F33" i="4" s="1"/>
  <c r="E20" i="4"/>
  <c r="E33" i="4" s="1"/>
  <c r="D20" i="4"/>
  <c r="D33" i="4" s="1"/>
  <c r="C20" i="4"/>
  <c r="C33" i="4" s="1"/>
  <c r="B20" i="4"/>
  <c r="B33" i="4" s="1"/>
  <c r="N19" i="4"/>
  <c r="N32" i="4" s="1"/>
  <c r="M19" i="4"/>
  <c r="M32" i="4" s="1"/>
  <c r="L19" i="4"/>
  <c r="L32" i="4" s="1"/>
  <c r="K19" i="4"/>
  <c r="K32" i="4" s="1"/>
  <c r="J19" i="4"/>
  <c r="J32" i="4" s="1"/>
  <c r="I19" i="4"/>
  <c r="I32" i="4" s="1"/>
  <c r="H19" i="4"/>
  <c r="H32" i="4" s="1"/>
  <c r="G19" i="4"/>
  <c r="G32" i="4" s="1"/>
  <c r="F19" i="4"/>
  <c r="F32" i="4" s="1"/>
  <c r="E19" i="4"/>
  <c r="E32" i="4" s="1"/>
  <c r="D19" i="4"/>
  <c r="D32" i="4" s="1"/>
  <c r="C19" i="4"/>
  <c r="C32" i="4" s="1"/>
  <c r="B19" i="4"/>
  <c r="B32" i="4" s="1"/>
  <c r="N18" i="4"/>
  <c r="N31" i="4" s="1"/>
  <c r="M18" i="4"/>
  <c r="M31" i="4" s="1"/>
  <c r="L18" i="4"/>
  <c r="L31" i="4" s="1"/>
  <c r="K18" i="4"/>
  <c r="K31" i="4" s="1"/>
  <c r="J18" i="4"/>
  <c r="J31" i="4" s="1"/>
  <c r="I18" i="4"/>
  <c r="I31" i="4" s="1"/>
  <c r="H18" i="4"/>
  <c r="H31" i="4" s="1"/>
  <c r="G18" i="4"/>
  <c r="G31" i="4" s="1"/>
  <c r="F18" i="4"/>
  <c r="F31" i="4" s="1"/>
  <c r="E18" i="4"/>
  <c r="E31" i="4" s="1"/>
  <c r="D18" i="4"/>
  <c r="D31" i="4" s="1"/>
  <c r="C18" i="4"/>
  <c r="C31" i="4" s="1"/>
  <c r="B18" i="4"/>
  <c r="B31" i="4" s="1"/>
</calcChain>
</file>

<file path=xl/sharedStrings.xml><?xml version="1.0" encoding="utf-8"?>
<sst xmlns="http://schemas.openxmlformats.org/spreadsheetml/2006/main" count="2293" uniqueCount="537">
  <si>
    <t>PFBA</t>
  </si>
  <si>
    <t>PFPrS</t>
  </si>
  <si>
    <t>PFBS</t>
  </si>
  <si>
    <t>PFPeA</t>
  </si>
  <si>
    <t>PFHxA</t>
  </si>
  <si>
    <t>PFPeS</t>
  </si>
  <si>
    <t>PFHpA</t>
  </si>
  <si>
    <t>PFHxS</t>
  </si>
  <si>
    <t>PFOS</t>
  </si>
  <si>
    <t>6:2 FTS</t>
  </si>
  <si>
    <t>PFOA</t>
  </si>
  <si>
    <t>PFHpS</t>
  </si>
  <si>
    <t>Compound</t>
  </si>
  <si>
    <t>Spill (n=11)</t>
  </si>
  <si>
    <t>Ripp (n=11)</t>
  </si>
  <si>
    <t>Down (n=11)</t>
  </si>
  <si>
    <t>Exit (n=11)</t>
  </si>
  <si>
    <t xml:space="preserve"> PFDoA</t>
  </si>
  <si>
    <t xml:space="preserve"> PFTrDA</t>
  </si>
  <si>
    <t xml:space="preserve"> PFTeDA</t>
  </si>
  <si>
    <t xml:space="preserve"> PFHxS</t>
  </si>
  <si>
    <t xml:space="preserve"> PFHpS</t>
  </si>
  <si>
    <t xml:space="preserve"> PFOS</t>
  </si>
  <si>
    <t>PFOSA</t>
  </si>
  <si>
    <t>8:2 FTS</t>
  </si>
  <si>
    <t>3:3 FTCA</t>
  </si>
  <si>
    <t>5:3 FTCA</t>
  </si>
  <si>
    <t>7:3 FTCA</t>
  </si>
  <si>
    <t>Creek Chubsucker</t>
  </si>
  <si>
    <t>Dace sp.</t>
  </si>
  <si>
    <t>Darter sp.</t>
  </si>
  <si>
    <t>Eastern Mudminnow</t>
  </si>
  <si>
    <t>Fallfish</t>
  </si>
  <si>
    <t>Margined Madtom</t>
  </si>
  <si>
    <t>Pumpkinseed</t>
  </si>
  <si>
    <t>Swallowtail Shiner</t>
  </si>
  <si>
    <t>Species</t>
  </si>
  <si>
    <t>Largemouth Bass</t>
  </si>
  <si>
    <t>δ13C</t>
  </si>
  <si>
    <t>δ15N</t>
  </si>
  <si>
    <t>Site</t>
  </si>
  <si>
    <t>JBA</t>
  </si>
  <si>
    <t>Trophic level</t>
  </si>
  <si>
    <t>Tissue</t>
  </si>
  <si>
    <t>Muscle</t>
  </si>
  <si>
    <t xml:space="preserve">Whole Body </t>
  </si>
  <si>
    <r>
      <t>Equation: Trophic Level = ((δ</t>
    </r>
    <r>
      <rPr>
        <vertAlign val="superscript"/>
        <sz val="12"/>
        <color theme="1"/>
        <rFont val="Times New Roman"/>
        <family val="1"/>
      </rPr>
      <t>15</t>
    </r>
    <r>
      <rPr>
        <sz val="12"/>
        <color theme="1"/>
        <rFont val="Times New Roman"/>
        <family val="1"/>
      </rPr>
      <t>N</t>
    </r>
    <r>
      <rPr>
        <vertAlign val="subscript"/>
        <sz val="12"/>
        <color theme="1"/>
        <rFont val="Times New Roman"/>
        <family val="1"/>
      </rPr>
      <t>i</t>
    </r>
    <r>
      <rPr>
        <sz val="12"/>
        <color theme="1"/>
        <rFont val="Times New Roman"/>
        <family val="1"/>
      </rPr>
      <t>-δ</t>
    </r>
    <r>
      <rPr>
        <vertAlign val="superscript"/>
        <sz val="12"/>
        <color theme="1"/>
        <rFont val="Times New Roman"/>
        <family val="1"/>
      </rPr>
      <t>15</t>
    </r>
    <r>
      <rPr>
        <sz val="12"/>
        <color theme="1"/>
        <rFont val="Times New Roman"/>
        <family val="1"/>
      </rPr>
      <t>N</t>
    </r>
    <r>
      <rPr>
        <vertAlign val="subscript"/>
        <sz val="12"/>
        <color theme="1"/>
        <rFont val="Times New Roman"/>
        <family val="1"/>
      </rPr>
      <t>ref</t>
    </r>
    <r>
      <rPr>
        <sz val="12"/>
        <color theme="1"/>
        <rFont val="Times New Roman"/>
        <family val="1"/>
      </rPr>
      <t>)/3.4)+2</t>
    </r>
  </si>
  <si>
    <t xml:space="preserve">trophic level, and 2 is the assumed occupied trophic level of the </t>
  </si>
  <si>
    <t>mesozooplankton reference</t>
  </si>
  <si>
    <r>
      <t>Where δ</t>
    </r>
    <r>
      <rPr>
        <vertAlign val="superscript"/>
        <sz val="12"/>
        <color theme="1"/>
        <rFont val="Times New Roman"/>
        <family val="1"/>
      </rPr>
      <t>15</t>
    </r>
    <r>
      <rPr>
        <sz val="12"/>
        <color theme="1"/>
        <rFont val="Times New Roman"/>
        <family val="1"/>
      </rPr>
      <t>N</t>
    </r>
    <r>
      <rPr>
        <vertAlign val="subscript"/>
        <sz val="12"/>
        <color theme="1"/>
        <rFont val="Times New Roman"/>
        <family val="1"/>
      </rPr>
      <t>i</t>
    </r>
    <r>
      <rPr>
        <sz val="12"/>
        <color theme="1"/>
        <rFont val="Times New Roman"/>
        <family val="1"/>
      </rPr>
      <t xml:space="preserve"> is δ</t>
    </r>
    <r>
      <rPr>
        <vertAlign val="superscript"/>
        <sz val="12"/>
        <color theme="1"/>
        <rFont val="Times New Roman"/>
        <family val="1"/>
      </rPr>
      <t>15</t>
    </r>
    <r>
      <rPr>
        <sz val="12"/>
        <color theme="1"/>
        <rFont val="Times New Roman"/>
        <family val="1"/>
      </rPr>
      <t>N of species i, δ</t>
    </r>
    <r>
      <rPr>
        <vertAlign val="superscript"/>
        <sz val="12"/>
        <color theme="1"/>
        <rFont val="Times New Roman"/>
        <family val="1"/>
      </rPr>
      <t>15</t>
    </r>
    <r>
      <rPr>
        <sz val="12"/>
        <color theme="1"/>
        <rFont val="Times New Roman"/>
        <family val="1"/>
      </rPr>
      <t>N</t>
    </r>
    <r>
      <rPr>
        <vertAlign val="subscript"/>
        <sz val="12"/>
        <color theme="1"/>
        <rFont val="Times New Roman"/>
        <family val="1"/>
      </rPr>
      <t>ref</t>
    </r>
    <r>
      <rPr>
        <sz val="12"/>
        <color theme="1"/>
        <rFont val="Times New Roman"/>
        <family val="1"/>
      </rPr>
      <t xml:space="preserve"> is the mean value of the </t>
    </r>
  </si>
  <si>
    <t xml:space="preserve">mesozooplankton reference (8), 3.4 is the theoretical enrichment at each </t>
  </si>
  <si>
    <t>WS (n=44)</t>
  </si>
  <si>
    <t>Cbi</t>
  </si>
  <si>
    <t>log BAF</t>
  </si>
  <si>
    <t>Surface Water</t>
  </si>
  <si>
    <t>Temporal</t>
  </si>
  <si>
    <t>Spatial</t>
  </si>
  <si>
    <t>Sediment</t>
  </si>
  <si>
    <t>Biota</t>
  </si>
  <si>
    <t>Precipitation</t>
  </si>
  <si>
    <t>Whole Body</t>
  </si>
  <si>
    <t>Liver</t>
  </si>
  <si>
    <t>Spring</t>
  </si>
  <si>
    <t>Summer</t>
  </si>
  <si>
    <t>Ripp</t>
  </si>
  <si>
    <t>Down</t>
  </si>
  <si>
    <t>Exit</t>
  </si>
  <si>
    <t>Spill</t>
  </si>
  <si>
    <t>Climatic</t>
  </si>
  <si>
    <t>PFUdA</t>
  </si>
  <si>
    <t>PFDoA</t>
  </si>
  <si>
    <t>PFTrDA</t>
  </si>
  <si>
    <t>PFTeDA</t>
  </si>
  <si>
    <t>FBSA</t>
  </si>
  <si>
    <t>FHxSA</t>
  </si>
  <si>
    <t>Sample Date</t>
  </si>
  <si>
    <t>Seasonality</t>
  </si>
  <si>
    <t>&lt;LOD</t>
  </si>
  <si>
    <t>-</t>
  </si>
  <si>
    <t>Sig.</t>
  </si>
  <si>
    <t>Location</t>
  </si>
  <si>
    <t>Fish Length</t>
  </si>
  <si>
    <t>C. Chubsucker</t>
  </si>
  <si>
    <t>E. Mudminnow</t>
  </si>
  <si>
    <t>L. Bass</t>
  </si>
  <si>
    <t>M. Madtom</t>
  </si>
  <si>
    <t>S. Shiner</t>
  </si>
  <si>
    <t xml:space="preserve">Dace sp. </t>
  </si>
  <si>
    <t>***</t>
  </si>
  <si>
    <t>Species Heatmap</t>
  </si>
  <si>
    <t>**</t>
  </si>
  <si>
    <t>*</t>
  </si>
  <si>
    <t>Length</t>
  </si>
  <si>
    <t>Sample</t>
  </si>
  <si>
    <t>Date</t>
  </si>
  <si>
    <t>Precip.</t>
  </si>
  <si>
    <t>Size</t>
  </si>
  <si>
    <t>TOC (mg/kg)</t>
  </si>
  <si>
    <t>Mean Grain Size (mm)</t>
  </si>
  <si>
    <t>Particle Size</t>
  </si>
  <si>
    <t>% Solids</t>
  </si>
  <si>
    <t>Medium Sand</t>
  </si>
  <si>
    <t>Silt</t>
  </si>
  <si>
    <t>Fish Length (cm)</t>
  </si>
  <si>
    <t>Fish Weight (g)</t>
  </si>
  <si>
    <t>Common Name</t>
  </si>
  <si>
    <t>n</t>
  </si>
  <si>
    <t>Range</t>
  </si>
  <si>
    <t>Very Coarse Sand</t>
  </si>
  <si>
    <t>3.8 - 8.5</t>
  </si>
  <si>
    <t>5.5 - 8.0</t>
  </si>
  <si>
    <t>7.5 - 8.0</t>
  </si>
  <si>
    <t>7.0 - 7.8</t>
  </si>
  <si>
    <t>5.0 - 13.0</t>
  </si>
  <si>
    <t>4.8 - 13.0</t>
  </si>
  <si>
    <t>5.0 - 6.5</t>
  </si>
  <si>
    <t>9.5 - 12.0</t>
  </si>
  <si>
    <t>4.0 - 12.0</t>
  </si>
  <si>
    <t>7.7 - 22.2</t>
  </si>
  <si>
    <t>1.6 - 23.2</t>
  </si>
  <si>
    <t>1.3 - 5.9</t>
  </si>
  <si>
    <t>2.0 - 7.0</t>
  </si>
  <si>
    <t>3.6 - 5.4</t>
  </si>
  <si>
    <t>4.2 - 25.5</t>
  </si>
  <si>
    <t>1.4 - 18.6</t>
  </si>
  <si>
    <t>3.2 - 55</t>
  </si>
  <si>
    <t>1.3 - 2.8</t>
  </si>
  <si>
    <t>PC1</t>
  </si>
  <si>
    <t>PC2</t>
  </si>
  <si>
    <t>PC3</t>
  </si>
  <si>
    <t>PC4</t>
  </si>
  <si>
    <t>PC5</t>
  </si>
  <si>
    <t>PC6</t>
  </si>
  <si>
    <t>PC7</t>
  </si>
  <si>
    <t>PC8</t>
  </si>
  <si>
    <t>PC9</t>
  </si>
  <si>
    <t>PC10</t>
  </si>
  <si>
    <t>Temperature</t>
  </si>
  <si>
    <t>Dissolved Oxygen</t>
  </si>
  <si>
    <t>Conductivity</t>
  </si>
  <si>
    <t>pH</t>
  </si>
  <si>
    <t>PC</t>
  </si>
  <si>
    <t>Eig.</t>
  </si>
  <si>
    <t>Var.</t>
  </si>
  <si>
    <t>Cum. Var.</t>
  </si>
  <si>
    <t>Tissue Type</t>
  </si>
  <si>
    <t>AFFF Area</t>
  </si>
  <si>
    <t>Impacted Media</t>
  </si>
  <si>
    <t>GW, SW</t>
  </si>
  <si>
    <t>Unknown</t>
  </si>
  <si>
    <t>FT-04</t>
  </si>
  <si>
    <t>Hangar 16</t>
  </si>
  <si>
    <t>Notes</t>
  </si>
  <si>
    <t>Inactive from 2000-2009</t>
  </si>
  <si>
    <t>Fuel Cell</t>
  </si>
  <si>
    <t>SS, SubS, GW</t>
  </si>
  <si>
    <t>Five documented releases</t>
  </si>
  <si>
    <t>Hangar 11</t>
  </si>
  <si>
    <t>SS, GW, SW</t>
  </si>
  <si>
    <t>Hangar 6</t>
  </si>
  <si>
    <t>GW</t>
  </si>
  <si>
    <t>Fire Station</t>
  </si>
  <si>
    <t>Hare Berry Farm</t>
  </si>
  <si>
    <t>AFFF-impacted surface water used to water crops</t>
  </si>
  <si>
    <t>FT-03</t>
  </si>
  <si>
    <t>Weekly releases from 1973-1990</t>
  </si>
  <si>
    <t>Documented releases in 2005 and 2007</t>
  </si>
  <si>
    <t>Parameter</t>
  </si>
  <si>
    <t>Dissolved</t>
  </si>
  <si>
    <t>Oxygen</t>
  </si>
  <si>
    <t>Dissolved Oxygen (mg/L)</t>
  </si>
  <si>
    <t>Conductivity (µS)</t>
  </si>
  <si>
    <t>Temperature (°C)</t>
  </si>
  <si>
    <t>Darter</t>
  </si>
  <si>
    <t>Dace</t>
  </si>
  <si>
    <t>Pumpkinseed Sunfish</t>
  </si>
  <si>
    <t>Abbrv.</t>
  </si>
  <si>
    <t>Formula</t>
  </si>
  <si>
    <t>Chain Length</t>
  </si>
  <si>
    <t>Functional Group</t>
  </si>
  <si>
    <t>MW (g/mol)</t>
  </si>
  <si>
    <t>Perfluorobutanoic Acid</t>
  </si>
  <si>
    <t>Perfluoropentanoic Acid</t>
  </si>
  <si>
    <t>Perfluorohexanoic Acid</t>
  </si>
  <si>
    <t>Perfluoroheptanoic Acid</t>
  </si>
  <si>
    <t>Perfluorooctanoic Acid</t>
  </si>
  <si>
    <t>Carboxyl</t>
  </si>
  <si>
    <t>Perfluoroundecanoic Acid</t>
  </si>
  <si>
    <t>Perfluorododecanoic Acid</t>
  </si>
  <si>
    <t>Perfluorotridecanoic Acid</t>
  </si>
  <si>
    <t>Perfluorotetradecanoic Acid</t>
  </si>
  <si>
    <t>Perfluoropropanesulfonic Acid</t>
  </si>
  <si>
    <t>Sulfonate</t>
  </si>
  <si>
    <t>Perfluorobutanesulfonic Acid</t>
  </si>
  <si>
    <t>Perfluorohexanesulfonic Acid</t>
  </si>
  <si>
    <t>Perfluoroheptanesulfonic acid</t>
  </si>
  <si>
    <t>Perfluorooctane Sulfonamide</t>
  </si>
  <si>
    <t>Sulfonamide</t>
  </si>
  <si>
    <t>6:2 Fluorotelomer Sulfonic Acid</t>
  </si>
  <si>
    <t>8:2 Fluorotelomer Sulfonic Acid</t>
  </si>
  <si>
    <t>3:3 Fluorotelomer Carboxylic Acid</t>
  </si>
  <si>
    <t>5:3 Fluorotelomer Carboxylic Acid</t>
  </si>
  <si>
    <t>7:3 Fluorotelomer Carboxylic Acid</t>
  </si>
  <si>
    <t>Spill (n=4)</t>
  </si>
  <si>
    <t>Ripp (n=4)</t>
  </si>
  <si>
    <t>Down (n=4)</t>
  </si>
  <si>
    <t>Exit (n=4)</t>
  </si>
  <si>
    <t>WS (n=16)</t>
  </si>
  <si>
    <t>Co.</t>
  </si>
  <si>
    <t xml:space="preserve"> PFPeA</t>
  </si>
  <si>
    <t xml:space="preserve"> PFHxA</t>
  </si>
  <si>
    <t xml:space="preserve"> PFOA</t>
  </si>
  <si>
    <t>Csw</t>
  </si>
  <si>
    <t>BSAF</t>
  </si>
  <si>
    <t>Cse</t>
  </si>
  <si>
    <t>Overall</t>
  </si>
  <si>
    <t>log BSAF</t>
  </si>
  <si>
    <t>Surface Water Heatmap</t>
  </si>
  <si>
    <t>Sediment Heatmap</t>
  </si>
  <si>
    <t>Biota Heatmap</t>
  </si>
  <si>
    <t>Water Quality Heatmap</t>
  </si>
  <si>
    <r>
      <t>C</t>
    </r>
    <r>
      <rPr>
        <vertAlign val="subscript"/>
        <sz val="10"/>
        <color rgb="FF000000"/>
        <rFont val="Times New Roman"/>
        <family val="1"/>
      </rPr>
      <t>4</t>
    </r>
    <r>
      <rPr>
        <sz val="10"/>
        <color rgb="FF000000"/>
        <rFont val="Times New Roman"/>
        <family val="1"/>
      </rPr>
      <t>HF</t>
    </r>
    <r>
      <rPr>
        <vertAlign val="subscript"/>
        <sz val="10"/>
        <color rgb="FF000000"/>
        <rFont val="Times New Roman"/>
        <family val="1"/>
      </rPr>
      <t>7</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</si>
  <si>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5</t>
    </r>
    <r>
      <rPr>
        <sz val="10"/>
        <color rgb="FF000000"/>
        <rFont val="Times New Roman"/>
        <family val="1"/>
      </rPr>
      <t>HF</t>
    </r>
    <r>
      <rPr>
        <vertAlign val="subscript"/>
        <sz val="10"/>
        <color rgb="FF000000"/>
        <rFont val="Times New Roman"/>
        <family val="1"/>
      </rPr>
      <t>9</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</si>
  <si>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6</t>
    </r>
    <r>
      <rPr>
        <sz val="10"/>
        <color rgb="FF000000"/>
        <rFont val="Times New Roman"/>
        <family val="1"/>
      </rPr>
      <t>HF</t>
    </r>
    <r>
      <rPr>
        <vertAlign val="subscript"/>
        <sz val="10"/>
        <color rgb="FF000000"/>
        <rFont val="Times New Roman"/>
        <family val="1"/>
      </rPr>
      <t>11</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</si>
  <si>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7</t>
    </r>
    <r>
      <rPr>
        <sz val="10"/>
        <color rgb="FF000000"/>
        <rFont val="Times New Roman"/>
        <family val="1"/>
      </rPr>
      <t>HF</t>
    </r>
    <r>
      <rPr>
        <vertAlign val="subscript"/>
        <sz val="10"/>
        <color rgb="FF000000"/>
        <rFont val="Times New Roman"/>
        <family val="1"/>
      </rPr>
      <t>13</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</si>
  <si>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8</t>
    </r>
    <r>
      <rPr>
        <sz val="10"/>
        <color rgb="FF000000"/>
        <rFont val="Times New Roman"/>
        <family val="1"/>
      </rPr>
      <t>HF</t>
    </r>
    <r>
      <rPr>
        <vertAlign val="subscript"/>
        <sz val="10"/>
        <color rgb="FF000000"/>
        <rFont val="Times New Roman"/>
        <family val="1"/>
      </rPr>
      <t>15</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</si>
  <si>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11</t>
    </r>
    <r>
      <rPr>
        <sz val="10"/>
        <color rgb="FF000000"/>
        <rFont val="Times New Roman"/>
        <family val="1"/>
      </rPr>
      <t>HF</t>
    </r>
    <r>
      <rPr>
        <vertAlign val="subscript"/>
        <sz val="10"/>
        <color rgb="FF000000"/>
        <rFont val="Times New Roman"/>
        <family val="1"/>
      </rPr>
      <t>21</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</si>
  <si>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12</t>
    </r>
    <r>
      <rPr>
        <sz val="10"/>
        <color rgb="FF000000"/>
        <rFont val="Times New Roman"/>
        <family val="1"/>
      </rPr>
      <t>HF</t>
    </r>
    <r>
      <rPr>
        <vertAlign val="subscript"/>
        <sz val="10"/>
        <color rgb="FF000000"/>
        <rFont val="Times New Roman"/>
        <family val="1"/>
      </rPr>
      <t>23</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</si>
  <si>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13</t>
    </r>
    <r>
      <rPr>
        <sz val="10"/>
        <color rgb="FF000000"/>
        <rFont val="Times New Roman"/>
        <family val="1"/>
      </rPr>
      <t>HF</t>
    </r>
    <r>
      <rPr>
        <vertAlign val="subscript"/>
        <sz val="10"/>
        <color rgb="FF000000"/>
        <rFont val="Times New Roman"/>
        <family val="1"/>
      </rPr>
      <t>25</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</si>
  <si>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14</t>
    </r>
    <r>
      <rPr>
        <sz val="10"/>
        <color rgb="FF000000"/>
        <rFont val="Times New Roman"/>
        <family val="1"/>
      </rPr>
      <t>HF</t>
    </r>
    <r>
      <rPr>
        <vertAlign val="subscript"/>
        <sz val="10"/>
        <color rgb="FF000000"/>
        <rFont val="Times New Roman"/>
        <family val="1"/>
      </rPr>
      <t>27</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</si>
  <si>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3</t>
    </r>
    <r>
      <rPr>
        <sz val="10"/>
        <color rgb="FF000000"/>
        <rFont val="Times New Roman"/>
        <family val="1"/>
      </rPr>
      <t>F</t>
    </r>
    <r>
      <rPr>
        <vertAlign val="subscript"/>
        <sz val="10"/>
        <color rgb="FF000000"/>
        <rFont val="Times New Roman"/>
        <family val="1"/>
      </rPr>
      <t>7</t>
    </r>
    <r>
      <rPr>
        <sz val="10"/>
        <color rgb="FF000000"/>
        <rFont val="Times New Roman"/>
        <family val="1"/>
      </rPr>
      <t>SO</t>
    </r>
    <r>
      <rPr>
        <vertAlign val="subscript"/>
        <sz val="10"/>
        <color rgb="FF000000"/>
        <rFont val="Times New Roman"/>
        <family val="1"/>
      </rPr>
      <t>3</t>
    </r>
    <r>
      <rPr>
        <sz val="10"/>
        <color rgb="FF000000"/>
        <rFont val="Times New Roman"/>
        <family val="1"/>
      </rPr>
      <t>H</t>
    </r>
  </si>
  <si>
    <r>
      <t>C</t>
    </r>
    <r>
      <rPr>
        <vertAlign val="subscript"/>
        <sz val="10"/>
        <color rgb="FF000000"/>
        <rFont val="Times New Roman"/>
        <family val="1"/>
      </rPr>
      <t>4</t>
    </r>
    <r>
      <rPr>
        <sz val="10"/>
        <color rgb="FF000000"/>
        <rFont val="Times New Roman"/>
        <family val="1"/>
      </rPr>
      <t>F</t>
    </r>
    <r>
      <rPr>
        <vertAlign val="subscript"/>
        <sz val="10"/>
        <color rgb="FF000000"/>
        <rFont val="Times New Roman"/>
        <family val="1"/>
      </rPr>
      <t>9</t>
    </r>
    <r>
      <rPr>
        <sz val="10"/>
        <color rgb="FF000000"/>
        <rFont val="Times New Roman"/>
        <family val="1"/>
      </rPr>
      <t>SO</t>
    </r>
    <r>
      <rPr>
        <vertAlign val="subscript"/>
        <sz val="10"/>
        <color rgb="FF000000"/>
        <rFont val="Times New Roman"/>
        <family val="1"/>
      </rPr>
      <t>3</t>
    </r>
    <r>
      <rPr>
        <sz val="10"/>
        <color rgb="FF000000"/>
        <rFont val="Times New Roman"/>
        <family val="1"/>
      </rPr>
      <t>H</t>
    </r>
  </si>
  <si>
    <t>Perfluoropentanesulfonic Acid</t>
  </si>
  <si>
    <r>
      <t>C</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11</t>
    </r>
    <r>
      <rPr>
        <sz val="10"/>
        <color rgb="FF000000"/>
        <rFont val="Times New Roman"/>
        <family val="1"/>
      </rPr>
      <t>SO</t>
    </r>
    <r>
      <rPr>
        <vertAlign val="subscript"/>
        <sz val="10"/>
        <color rgb="FF000000"/>
        <rFont val="Times New Roman"/>
        <family val="1"/>
      </rPr>
      <t>3</t>
    </r>
    <r>
      <rPr>
        <sz val="10"/>
        <color rgb="FF000000"/>
        <rFont val="Times New Roman"/>
        <family val="1"/>
      </rPr>
      <t>H</t>
    </r>
  </si>
  <si>
    <r>
      <t>C</t>
    </r>
    <r>
      <rPr>
        <vertAlign val="subscript"/>
        <sz val="10"/>
        <color rgb="FF000000"/>
        <rFont val="Times New Roman"/>
        <family val="1"/>
      </rPr>
      <t>6</t>
    </r>
    <r>
      <rPr>
        <sz val="10"/>
        <color rgb="FF000000"/>
        <rFont val="Times New Roman"/>
        <family val="1"/>
      </rPr>
      <t>F</t>
    </r>
    <r>
      <rPr>
        <vertAlign val="subscript"/>
        <sz val="10"/>
        <color rgb="FF000000"/>
        <rFont val="Times New Roman"/>
        <family val="1"/>
      </rPr>
      <t>13</t>
    </r>
    <r>
      <rPr>
        <sz val="10"/>
        <color rgb="FF000000"/>
        <rFont val="Times New Roman"/>
        <family val="1"/>
      </rPr>
      <t>SO</t>
    </r>
    <r>
      <rPr>
        <vertAlign val="subscript"/>
        <sz val="10"/>
        <color rgb="FF000000"/>
        <rFont val="Times New Roman"/>
        <family val="1"/>
      </rPr>
      <t>3</t>
    </r>
    <r>
      <rPr>
        <sz val="10"/>
        <color rgb="FF000000"/>
        <rFont val="Times New Roman"/>
        <family val="1"/>
      </rPr>
      <t>H</t>
    </r>
  </si>
  <si>
    <r>
      <t>C</t>
    </r>
    <r>
      <rPr>
        <vertAlign val="subscript"/>
        <sz val="10"/>
        <color rgb="FF000000"/>
        <rFont val="Times New Roman"/>
        <family val="1"/>
      </rPr>
      <t>7</t>
    </r>
    <r>
      <rPr>
        <sz val="10"/>
        <color rgb="FF000000"/>
        <rFont val="Times New Roman"/>
        <family val="1"/>
      </rPr>
      <t>F</t>
    </r>
    <r>
      <rPr>
        <vertAlign val="subscript"/>
        <sz val="10"/>
        <color rgb="FF000000"/>
        <rFont val="Times New Roman"/>
        <family val="1"/>
      </rPr>
      <t>15</t>
    </r>
    <r>
      <rPr>
        <sz val="10"/>
        <color rgb="FF000000"/>
        <rFont val="Times New Roman"/>
        <family val="1"/>
      </rPr>
      <t>SO</t>
    </r>
    <r>
      <rPr>
        <vertAlign val="subscript"/>
        <sz val="10"/>
        <color rgb="FF000000"/>
        <rFont val="Times New Roman"/>
        <family val="1"/>
      </rPr>
      <t>3</t>
    </r>
    <r>
      <rPr>
        <sz val="10"/>
        <color rgb="FF000000"/>
        <rFont val="Times New Roman"/>
        <family val="1"/>
      </rPr>
      <t>H</t>
    </r>
  </si>
  <si>
    <r>
      <t>C</t>
    </r>
    <r>
      <rPr>
        <vertAlign val="subscript"/>
        <sz val="10"/>
        <color rgb="FF000000"/>
        <rFont val="Times New Roman"/>
        <family val="1"/>
      </rPr>
      <t>8</t>
    </r>
    <r>
      <rPr>
        <sz val="10"/>
        <color rgb="FF000000"/>
        <rFont val="Times New Roman"/>
        <family val="1"/>
      </rPr>
      <t>F</t>
    </r>
    <r>
      <rPr>
        <vertAlign val="subscript"/>
        <sz val="10"/>
        <color rgb="FF000000"/>
        <rFont val="Times New Roman"/>
        <family val="1"/>
      </rPr>
      <t>17</t>
    </r>
    <r>
      <rPr>
        <sz val="10"/>
        <color rgb="FF000000"/>
        <rFont val="Times New Roman"/>
        <family val="1"/>
      </rPr>
      <t>SO</t>
    </r>
    <r>
      <rPr>
        <vertAlign val="subscript"/>
        <sz val="10"/>
        <color rgb="FF000000"/>
        <rFont val="Times New Roman"/>
        <family val="1"/>
      </rPr>
      <t>3</t>
    </r>
    <r>
      <rPr>
        <sz val="10"/>
        <color rgb="FF000000"/>
        <rFont val="Times New Roman"/>
        <family val="1"/>
      </rPr>
      <t>H</t>
    </r>
  </si>
  <si>
    <r>
      <t>C</t>
    </r>
    <r>
      <rPr>
        <vertAlign val="subscript"/>
        <sz val="10"/>
        <color rgb="FF000000"/>
        <rFont val="Times New Roman"/>
        <family val="1"/>
      </rPr>
      <t>8</t>
    </r>
    <r>
      <rPr>
        <sz val="10"/>
        <color rgb="FF000000"/>
        <rFont val="Times New Roman"/>
        <family val="1"/>
      </rPr>
      <t>H</t>
    </r>
    <r>
      <rPr>
        <vertAlign val="subscript"/>
        <sz val="10"/>
        <color rgb="FF000000"/>
        <rFont val="Times New Roman"/>
        <family val="1"/>
      </rPr>
      <t>2</t>
    </r>
    <r>
      <rPr>
        <sz val="10"/>
        <color rgb="FF000000"/>
        <rFont val="Times New Roman"/>
        <family val="1"/>
      </rPr>
      <t>F</t>
    </r>
    <r>
      <rPr>
        <vertAlign val="subscript"/>
        <sz val="10"/>
        <color rgb="FF000000"/>
        <rFont val="Times New Roman"/>
        <family val="1"/>
      </rPr>
      <t>17</t>
    </r>
    <r>
      <rPr>
        <sz val="10"/>
        <color rgb="FF000000"/>
        <rFont val="Times New Roman"/>
        <family val="1"/>
      </rPr>
      <t>NO</t>
    </r>
    <r>
      <rPr>
        <vertAlign val="subscript"/>
        <sz val="10"/>
        <color rgb="FF000000"/>
        <rFont val="Times New Roman"/>
        <family val="1"/>
      </rPr>
      <t>2</t>
    </r>
    <r>
      <rPr>
        <sz val="10"/>
        <color rgb="FF000000"/>
        <rFont val="Times New Roman"/>
        <family val="1"/>
      </rPr>
      <t>S</t>
    </r>
  </si>
  <si>
    <r>
      <t>C</t>
    </r>
    <r>
      <rPr>
        <vertAlign val="subscript"/>
        <sz val="10"/>
        <color rgb="FF000000"/>
        <rFont val="Times New Roman"/>
        <family val="1"/>
      </rPr>
      <t>8</t>
    </r>
    <r>
      <rPr>
        <sz val="10"/>
        <color rgb="FF000000"/>
        <rFont val="Times New Roman"/>
        <family val="1"/>
      </rPr>
      <t>H</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13</t>
    </r>
    <r>
      <rPr>
        <sz val="10"/>
        <color rgb="FF000000"/>
        <rFont val="Times New Roman"/>
        <family val="1"/>
      </rPr>
      <t>SO</t>
    </r>
    <r>
      <rPr>
        <vertAlign val="subscript"/>
        <sz val="10"/>
        <color rgb="FF000000"/>
        <rFont val="Times New Roman"/>
        <family val="1"/>
      </rPr>
      <t>3</t>
    </r>
  </si>
  <si>
    <r>
      <t>C</t>
    </r>
    <r>
      <rPr>
        <vertAlign val="subscript"/>
        <sz val="10"/>
        <color rgb="FF000000"/>
        <rFont val="Times New Roman"/>
        <family val="1"/>
      </rPr>
      <t>10</t>
    </r>
    <r>
      <rPr>
        <sz val="10"/>
        <color rgb="FF000000"/>
        <rFont val="Times New Roman"/>
        <family val="1"/>
      </rPr>
      <t>H</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17</t>
    </r>
    <r>
      <rPr>
        <sz val="10"/>
        <color rgb="FF000000"/>
        <rFont val="Times New Roman"/>
        <family val="1"/>
      </rPr>
      <t>SO</t>
    </r>
    <r>
      <rPr>
        <vertAlign val="subscript"/>
        <sz val="10"/>
        <color rgb="FF000000"/>
        <rFont val="Times New Roman"/>
        <family val="1"/>
      </rPr>
      <t>3</t>
    </r>
  </si>
  <si>
    <r>
      <t>C</t>
    </r>
    <r>
      <rPr>
        <vertAlign val="subscript"/>
        <sz val="10"/>
        <color rgb="FF000000"/>
        <rFont val="Times New Roman"/>
        <family val="1"/>
      </rPr>
      <t>6</t>
    </r>
    <r>
      <rPr>
        <sz val="10"/>
        <color rgb="FF000000"/>
        <rFont val="Times New Roman"/>
        <family val="1"/>
      </rPr>
      <t>H</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7</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</si>
  <si>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8</t>
    </r>
    <r>
      <rPr>
        <sz val="10"/>
        <color rgb="FF000000"/>
        <rFont val="Times New Roman"/>
        <family val="1"/>
      </rPr>
      <t>H</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11</t>
    </r>
    <r>
      <rPr>
        <sz val="10"/>
        <color rgb="FF000000"/>
        <rFont val="Times New Roman"/>
        <family val="1"/>
      </rPr>
      <t>O</t>
    </r>
    <r>
      <rPr>
        <vertAlign val="subscript"/>
        <sz val="10"/>
        <color rgb="FF000000"/>
        <rFont val="Times New Roman"/>
        <family val="1"/>
      </rPr>
      <t>2</t>
    </r>
  </si>
  <si>
    <r>
      <t>C</t>
    </r>
    <r>
      <rPr>
        <vertAlign val="subscript"/>
        <sz val="10"/>
        <color rgb="FF000000"/>
        <rFont val="Times New Roman"/>
        <family val="1"/>
      </rPr>
      <t>10</t>
    </r>
    <r>
      <rPr>
        <sz val="10"/>
        <color rgb="FF000000"/>
        <rFont val="Times New Roman"/>
        <family val="1"/>
      </rPr>
      <t>H</t>
    </r>
    <r>
      <rPr>
        <vertAlign val="subscript"/>
        <sz val="10"/>
        <color rgb="FF000000"/>
        <rFont val="Times New Roman"/>
        <family val="1"/>
      </rPr>
      <t>5</t>
    </r>
    <r>
      <rPr>
        <sz val="10"/>
        <color rgb="FF000000"/>
        <rFont val="Times New Roman"/>
        <family val="1"/>
      </rPr>
      <t>F</t>
    </r>
    <r>
      <rPr>
        <vertAlign val="subscript"/>
        <sz val="10"/>
        <color rgb="FF000000"/>
        <rFont val="Times New Roman"/>
        <family val="1"/>
      </rPr>
      <t>15</t>
    </r>
    <r>
      <rPr>
        <sz val="10"/>
        <color rgb="FF000000"/>
        <rFont val="Times New Roman"/>
        <family val="1"/>
      </rPr>
      <t>O</t>
    </r>
    <r>
      <rPr>
        <vertAlign val="subscript"/>
        <sz val="10"/>
        <color rgb="FF000000"/>
        <rFont val="Times New Roman"/>
        <family val="1"/>
      </rPr>
      <t>2</t>
    </r>
  </si>
  <si>
    <t>Note: Abbrv = abbreviation; MW = molecular weight</t>
  </si>
  <si>
    <t>Quantity Released (gallons)</t>
  </si>
  <si>
    <t>&gt; 6,000</t>
  </si>
  <si>
    <t>&gt; 765</t>
  </si>
  <si>
    <t>&gt; 100</t>
  </si>
  <si>
    <t>Note: GW = groundwater, SW = surface water, SS = surface soil, SubS = subsurface soil</t>
  </si>
  <si>
    <t>Note: TOC = total organic carbon</t>
  </si>
  <si>
    <t>Mean±SD</t>
  </si>
  <si>
    <t>10.75±1.77</t>
  </si>
  <si>
    <t>14.94±10.31</t>
  </si>
  <si>
    <t>7.17±2.25</t>
  </si>
  <si>
    <t>6.03±5.12</t>
  </si>
  <si>
    <t>6.95±1.20</t>
  </si>
  <si>
    <t>3.73±1.40</t>
  </si>
  <si>
    <t>6.25±0.89</t>
  </si>
  <si>
    <t>3.33±1.67</t>
  </si>
  <si>
    <t>7.75±0.29</t>
  </si>
  <si>
    <t>4.55±0.76</t>
  </si>
  <si>
    <t>7.38±0.53</t>
  </si>
  <si>
    <t>14.83±15.10</t>
  </si>
  <si>
    <t>8.93±3.35</t>
  </si>
  <si>
    <t>8.66±7.83</t>
  </si>
  <si>
    <t>8.28±2.09</t>
  </si>
  <si>
    <t>14.31±11.20</t>
  </si>
  <si>
    <t>5.47±0.35</t>
  </si>
  <si>
    <t>2.14±0.36</t>
  </si>
  <si>
    <t>Precipitation (mm)</t>
  </si>
  <si>
    <t>Note: Bold values indicate statistical significance (p-value ≤ 0.05); &lt;LOD = less than the limit of detection; Co = coefficient; Sig = significance</t>
  </si>
  <si>
    <t>Note: Bold values indicate statistical significance (p-value ≤ 0.05); &lt;LOD = Less than the limit of detection</t>
  </si>
  <si>
    <t>Note: Bold values indicate statistical significance (p-value ≤ 0.05); Co = coefficient; Sig = significance</t>
  </si>
  <si>
    <r>
      <t>&lt;2.2E</t>
    </r>
    <r>
      <rPr>
        <b/>
        <vertAlign val="superscript"/>
        <sz val="10"/>
        <color rgb="FF000000"/>
        <rFont val="Times New Roman"/>
        <family val="1"/>
      </rPr>
      <t>-16</t>
    </r>
  </si>
  <si>
    <r>
      <t>δ</t>
    </r>
    <r>
      <rPr>
        <vertAlign val="superscript"/>
        <sz val="10"/>
        <color rgb="FF000000"/>
        <rFont val="Times New Roman"/>
        <family val="1"/>
      </rPr>
      <t>13</t>
    </r>
    <r>
      <rPr>
        <sz val="10"/>
        <color rgb="FF000000"/>
        <rFont val="Times New Roman"/>
        <family val="1"/>
      </rPr>
      <t>C (‰)</t>
    </r>
  </si>
  <si>
    <r>
      <t>δ</t>
    </r>
    <r>
      <rPr>
        <vertAlign val="superscript"/>
        <sz val="10"/>
        <color rgb="FF2E2E2E"/>
        <rFont val="Times New Roman"/>
        <family val="1"/>
      </rPr>
      <t>15</t>
    </r>
    <r>
      <rPr>
        <sz val="10"/>
        <color rgb="FF2E2E2E"/>
        <rFont val="Times New Roman"/>
        <family val="1"/>
      </rPr>
      <t>N (‰)</t>
    </r>
  </si>
  <si>
    <t>3 .75</t>
  </si>
  <si>
    <t>Note: swallowtail shiner stable isotopes could not be analyzed due to insufficient sample mass and are therefore not included here</t>
  </si>
  <si>
    <t>δ13C (‰)</t>
  </si>
  <si>
    <t>δ15N (‰)</t>
  </si>
  <si>
    <r>
      <t>Total Gravel</t>
    </r>
    <r>
      <rPr>
        <vertAlign val="superscript"/>
        <sz val="10"/>
        <color rgb="FF000000"/>
        <rFont val="Times New Roman"/>
        <family val="1"/>
      </rPr>
      <t>a</t>
    </r>
  </si>
  <si>
    <r>
      <t>Total Silt/Clay</t>
    </r>
    <r>
      <rPr>
        <vertAlign val="superscript"/>
        <sz val="10"/>
        <color rgb="FF000000"/>
        <rFont val="Times New Roman"/>
        <family val="1"/>
      </rPr>
      <t>a</t>
    </r>
  </si>
  <si>
    <r>
      <t>Tissue</t>
    </r>
    <r>
      <rPr>
        <vertAlign val="superscript"/>
        <sz val="10"/>
        <color rgb="FF000000"/>
        <rFont val="Times New Roman"/>
        <family val="1"/>
      </rPr>
      <t>a</t>
    </r>
  </si>
  <si>
    <r>
      <t>Whole Body</t>
    </r>
    <r>
      <rPr>
        <vertAlign val="superscript"/>
        <sz val="10"/>
        <color rgb="FF000000"/>
        <rFont val="Times New Roman"/>
        <family val="1"/>
      </rPr>
      <t>b</t>
    </r>
  </si>
  <si>
    <r>
      <t>Muscle</t>
    </r>
    <r>
      <rPr>
        <vertAlign val="superscript"/>
        <sz val="10"/>
        <color rgb="FF000000"/>
        <rFont val="Times New Roman"/>
        <family val="1"/>
      </rPr>
      <t>b</t>
    </r>
  </si>
  <si>
    <r>
      <t>a</t>
    </r>
    <r>
      <rPr>
        <sz val="10"/>
        <color theme="1"/>
        <rFont val="Times New Roman"/>
        <family val="1"/>
      </rPr>
      <t>Particle size distribution (weight by percent)</t>
    </r>
  </si>
  <si>
    <r>
      <t>0.10</t>
    </r>
    <r>
      <rPr>
        <vertAlign val="superscript"/>
        <sz val="10"/>
        <color rgb="FF000000"/>
        <rFont val="Times New Roman"/>
        <family val="1"/>
      </rPr>
      <t>a</t>
    </r>
  </si>
  <si>
    <r>
      <t>3.1</t>
    </r>
    <r>
      <rPr>
        <vertAlign val="superscript"/>
        <sz val="10"/>
        <color rgb="FF000000"/>
        <rFont val="Times New Roman"/>
        <family val="1"/>
      </rPr>
      <t>a</t>
    </r>
  </si>
  <si>
    <r>
      <t>Pumpkinseed</t>
    </r>
    <r>
      <rPr>
        <vertAlign val="superscript"/>
        <sz val="10"/>
        <color rgb="FF000000"/>
        <rFont val="Times New Roman"/>
        <family val="1"/>
      </rPr>
      <t>a</t>
    </r>
  </si>
  <si>
    <r>
      <t>0.27</t>
    </r>
    <r>
      <rPr>
        <vertAlign val="superscript"/>
        <sz val="10"/>
        <color rgb="FF000000"/>
        <rFont val="Times New Roman"/>
        <family val="1"/>
      </rPr>
      <t>b</t>
    </r>
  </si>
  <si>
    <r>
      <t>2.6</t>
    </r>
    <r>
      <rPr>
        <vertAlign val="superscript"/>
        <sz val="10"/>
        <color rgb="FF000000"/>
        <rFont val="Times New Roman"/>
        <family val="1"/>
      </rPr>
      <t>b</t>
    </r>
  </si>
  <si>
    <r>
      <t>-0.8</t>
    </r>
    <r>
      <rPr>
        <vertAlign val="superscript"/>
        <sz val="10"/>
        <color rgb="FF000000"/>
        <rFont val="Times New Roman"/>
        <family val="1"/>
      </rPr>
      <t>a</t>
    </r>
  </si>
  <si>
    <r>
      <t>2.2</t>
    </r>
    <r>
      <rPr>
        <vertAlign val="superscript"/>
        <sz val="10"/>
        <color rgb="FF000000"/>
        <rFont val="Times New Roman"/>
        <family val="1"/>
      </rPr>
      <t>a</t>
    </r>
  </si>
  <si>
    <r>
      <t>0.10</t>
    </r>
    <r>
      <rPr>
        <vertAlign val="superscript"/>
        <sz val="10"/>
        <color rgb="FF000000"/>
        <rFont val="Times New Roman"/>
        <family val="1"/>
      </rPr>
      <t>c</t>
    </r>
  </si>
  <si>
    <r>
      <t>2.6</t>
    </r>
    <r>
      <rPr>
        <vertAlign val="superscript"/>
        <sz val="10"/>
        <color rgb="FF000000"/>
        <rFont val="Times New Roman"/>
        <family val="1"/>
      </rPr>
      <t>c</t>
    </r>
  </si>
  <si>
    <r>
      <t>0.1</t>
    </r>
    <r>
      <rPr>
        <vertAlign val="superscript"/>
        <sz val="10"/>
        <color rgb="FF000000"/>
        <rFont val="Times New Roman"/>
        <family val="1"/>
      </rPr>
      <t>b</t>
    </r>
  </si>
  <si>
    <r>
      <t>3.1</t>
    </r>
    <r>
      <rPr>
        <vertAlign val="superscript"/>
        <sz val="10"/>
        <color rgb="FF000000"/>
        <rFont val="Times New Roman"/>
        <family val="1"/>
      </rPr>
      <t>b</t>
    </r>
  </si>
  <si>
    <r>
      <t>a</t>
    </r>
    <r>
      <rPr>
        <sz val="10"/>
        <color theme="1"/>
        <rFont val="Times New Roman"/>
        <family val="1"/>
      </rPr>
      <t>Data reflective of whole body composite samples only, not considering individuals collected for muscle (n=6) and liver (n=6) tissue analysis</t>
    </r>
  </si>
  <si>
    <r>
      <t>-0.3</t>
    </r>
    <r>
      <rPr>
        <vertAlign val="superscript"/>
        <sz val="10"/>
        <color rgb="FF000000"/>
        <rFont val="Times New Roman"/>
        <family val="1"/>
      </rPr>
      <t>c</t>
    </r>
  </si>
  <si>
    <r>
      <t>-0.6</t>
    </r>
    <r>
      <rPr>
        <vertAlign val="superscript"/>
        <sz val="10"/>
        <color rgb="FF000000"/>
        <rFont val="Times New Roman"/>
        <family val="1"/>
      </rPr>
      <t>a</t>
    </r>
  </si>
  <si>
    <r>
      <t>2.7</t>
    </r>
    <r>
      <rPr>
        <vertAlign val="superscript"/>
        <sz val="10"/>
        <color rgb="FF000000"/>
        <rFont val="Times New Roman"/>
        <family val="1"/>
      </rPr>
      <t>a</t>
    </r>
  </si>
  <si>
    <r>
      <t>-0.2</t>
    </r>
    <r>
      <rPr>
        <vertAlign val="superscript"/>
        <sz val="10"/>
        <color rgb="FF000000"/>
        <rFont val="Times New Roman"/>
        <family val="1"/>
      </rPr>
      <t>b</t>
    </r>
  </si>
  <si>
    <r>
      <t>-0.6</t>
    </r>
    <r>
      <rPr>
        <vertAlign val="superscript"/>
        <sz val="10"/>
        <color rgb="FF000000"/>
        <rFont val="Times New Roman"/>
        <family val="1"/>
      </rPr>
      <t>c</t>
    </r>
  </si>
  <si>
    <r>
      <t>4.9</t>
    </r>
    <r>
      <rPr>
        <vertAlign val="superscript"/>
        <sz val="10"/>
        <color rgb="FF000000"/>
        <rFont val="Times New Roman"/>
        <family val="1"/>
      </rPr>
      <t>a</t>
    </r>
  </si>
  <si>
    <r>
      <t>0.95</t>
    </r>
    <r>
      <rPr>
        <vertAlign val="superscript"/>
        <sz val="10"/>
        <color rgb="FF000000"/>
        <rFont val="Times New Roman"/>
        <family val="1"/>
      </rPr>
      <t>a</t>
    </r>
  </si>
  <si>
    <r>
      <t>4.7</t>
    </r>
    <r>
      <rPr>
        <vertAlign val="superscript"/>
        <sz val="10"/>
        <color rgb="FF000000"/>
        <rFont val="Times New Roman"/>
        <family val="1"/>
      </rPr>
      <t>b</t>
    </r>
  </si>
  <si>
    <r>
      <t>1.53</t>
    </r>
    <r>
      <rPr>
        <vertAlign val="superscript"/>
        <sz val="10"/>
        <color rgb="FF000000"/>
        <rFont val="Times New Roman"/>
        <family val="1"/>
      </rPr>
      <t>b</t>
    </r>
  </si>
  <si>
    <r>
      <t>5.1</t>
    </r>
    <r>
      <rPr>
        <vertAlign val="superscript"/>
        <sz val="10"/>
        <color rgb="FF000000"/>
        <rFont val="Times New Roman"/>
        <family val="1"/>
      </rPr>
      <t>c</t>
    </r>
  </si>
  <si>
    <r>
      <t>2.73</t>
    </r>
    <r>
      <rPr>
        <vertAlign val="superscript"/>
        <sz val="10"/>
        <color rgb="FF000000"/>
        <rFont val="Times New Roman"/>
        <family val="1"/>
      </rPr>
      <t>c</t>
    </r>
  </si>
  <si>
    <r>
      <t xml:space="preserve">Note: Rows include pumpkinseed sunfish </t>
    </r>
    <r>
      <rPr>
        <vertAlign val="superscript"/>
        <sz val="10"/>
        <color rgb="FF000000"/>
        <rFont val="Times New Roman"/>
        <family val="1"/>
      </rPr>
      <t>a</t>
    </r>
    <r>
      <rPr>
        <sz val="10"/>
        <color rgb="FF000000"/>
        <rFont val="Times New Roman"/>
        <family val="1"/>
      </rPr>
      <t xml:space="preserve">muscle, </t>
    </r>
    <r>
      <rPr>
        <vertAlign val="superscript"/>
        <sz val="10"/>
        <color rgb="FF000000"/>
        <rFont val="Times New Roman"/>
        <family val="1"/>
      </rPr>
      <t>b</t>
    </r>
    <r>
      <rPr>
        <sz val="10"/>
        <color rgb="FF000000"/>
        <rFont val="Times New Roman"/>
        <family val="1"/>
      </rPr>
      <t>liver, and</t>
    </r>
    <r>
      <rPr>
        <vertAlign val="superscript"/>
        <sz val="10"/>
        <color rgb="FF000000"/>
        <rFont val="Times New Roman"/>
        <family val="1"/>
      </rPr>
      <t xml:space="preserve"> c</t>
    </r>
    <r>
      <rPr>
        <sz val="10"/>
        <color rgb="FF000000"/>
        <rFont val="Times New Roman"/>
        <family val="1"/>
      </rPr>
      <t>whole body composites</t>
    </r>
  </si>
  <si>
    <r>
      <t>a</t>
    </r>
    <r>
      <rPr>
        <sz val="10"/>
        <color theme="1"/>
        <rFont val="Times New Roman"/>
        <family val="1"/>
      </rPr>
      <t>Multivariate multiple regression</t>
    </r>
  </si>
  <si>
    <r>
      <t>b</t>
    </r>
    <r>
      <rPr>
        <sz val="10"/>
        <color theme="1"/>
        <rFont val="Times New Roman"/>
        <family val="1"/>
      </rPr>
      <t>Post-hoc ANOVA</t>
    </r>
  </si>
  <si>
    <r>
      <t>1.4</t>
    </r>
    <r>
      <rPr>
        <vertAlign val="superscript"/>
        <sz val="10"/>
        <color rgb="FF000000"/>
        <rFont val="Times New Roman"/>
        <family val="1"/>
      </rPr>
      <t>a</t>
    </r>
  </si>
  <si>
    <r>
      <t>4.4</t>
    </r>
    <r>
      <rPr>
        <vertAlign val="superscript"/>
        <sz val="10"/>
        <color rgb="FF000000"/>
        <rFont val="Times New Roman"/>
        <family val="1"/>
      </rPr>
      <t>a</t>
    </r>
  </si>
  <si>
    <r>
      <t>2.5</t>
    </r>
    <r>
      <rPr>
        <vertAlign val="superscript"/>
        <sz val="10"/>
        <color rgb="FF000000"/>
        <rFont val="Times New Roman"/>
        <family val="1"/>
      </rPr>
      <t>b</t>
    </r>
  </si>
  <si>
    <r>
      <t>5.4</t>
    </r>
    <r>
      <rPr>
        <vertAlign val="superscript"/>
        <sz val="10"/>
        <color rgb="FF000000"/>
        <rFont val="Times New Roman"/>
        <family val="1"/>
      </rPr>
      <t>b</t>
    </r>
  </si>
  <si>
    <r>
      <t>1.7</t>
    </r>
    <r>
      <rPr>
        <vertAlign val="superscript"/>
        <sz val="10"/>
        <color rgb="FF000000"/>
        <rFont val="Times New Roman"/>
        <family val="1"/>
      </rPr>
      <t>c</t>
    </r>
  </si>
  <si>
    <r>
      <t>4.6</t>
    </r>
    <r>
      <rPr>
        <vertAlign val="superscript"/>
        <sz val="10"/>
        <color rgb="FF000000"/>
        <rFont val="Times New Roman"/>
        <family val="1"/>
      </rPr>
      <t>c</t>
    </r>
  </si>
  <si>
    <r>
      <t>1.5</t>
    </r>
    <r>
      <rPr>
        <vertAlign val="superscript"/>
        <sz val="10"/>
        <color rgb="FF000000"/>
        <rFont val="Times New Roman"/>
        <family val="1"/>
      </rPr>
      <t>a</t>
    </r>
  </si>
  <si>
    <r>
      <t>4.7</t>
    </r>
    <r>
      <rPr>
        <vertAlign val="superscript"/>
        <sz val="10"/>
        <color rgb="FF000000"/>
        <rFont val="Times New Roman"/>
        <family val="1"/>
      </rPr>
      <t>a</t>
    </r>
  </si>
  <si>
    <r>
      <t>1.9</t>
    </r>
    <r>
      <rPr>
        <vertAlign val="superscript"/>
        <sz val="10"/>
        <color rgb="FF000000"/>
        <rFont val="Times New Roman"/>
        <family val="1"/>
      </rPr>
      <t>b</t>
    </r>
  </si>
  <si>
    <r>
      <t>5.1</t>
    </r>
    <r>
      <rPr>
        <vertAlign val="superscript"/>
        <sz val="10"/>
        <color rgb="FF000000"/>
        <rFont val="Times New Roman"/>
        <family val="1"/>
      </rPr>
      <t>b</t>
    </r>
  </si>
  <si>
    <r>
      <t>1.8</t>
    </r>
    <r>
      <rPr>
        <vertAlign val="superscript"/>
        <sz val="10"/>
        <color rgb="FF000000"/>
        <rFont val="Times New Roman"/>
        <family val="1"/>
      </rPr>
      <t>c</t>
    </r>
  </si>
  <si>
    <r>
      <t>5.0</t>
    </r>
    <r>
      <rPr>
        <vertAlign val="superscript"/>
        <sz val="10"/>
        <color rgb="FF000000"/>
        <rFont val="Times New Roman"/>
        <family val="1"/>
      </rPr>
      <t>c</t>
    </r>
  </si>
  <si>
    <t>52±22</t>
  </si>
  <si>
    <t>53±26</t>
  </si>
  <si>
    <t>53±24</t>
  </si>
  <si>
    <t>51±22</t>
  </si>
  <si>
    <t>52±23</t>
  </si>
  <si>
    <t>162±85</t>
  </si>
  <si>
    <t>165±97</t>
  </si>
  <si>
    <t>159±86</t>
  </si>
  <si>
    <t>161±86</t>
  </si>
  <si>
    <t>299±144</t>
  </si>
  <si>
    <t>294±180</t>
  </si>
  <si>
    <t>293±155</t>
  </si>
  <si>
    <t>296±162</t>
  </si>
  <si>
    <t>296±155</t>
  </si>
  <si>
    <t>71±33</t>
  </si>
  <si>
    <t>73±44</t>
  </si>
  <si>
    <t>71±38</t>
  </si>
  <si>
    <t>72±37</t>
  </si>
  <si>
    <t>334±153</t>
  </si>
  <si>
    <t>345±186</t>
  </si>
  <si>
    <t>342±162</t>
  </si>
  <si>
    <t>340±177</t>
  </si>
  <si>
    <t>340±164</t>
  </si>
  <si>
    <t>82±39</t>
  </si>
  <si>
    <t>79±40</t>
  </si>
  <si>
    <t>79±41</t>
  </si>
  <si>
    <t>80±36</t>
  </si>
  <si>
    <t>80±38</t>
  </si>
  <si>
    <t>80±41</t>
  </si>
  <si>
    <t>81±42</t>
  </si>
  <si>
    <t>77±39</t>
  </si>
  <si>
    <t>79 ±39</t>
  </si>
  <si>
    <t>905±440</t>
  </si>
  <si>
    <t>929±536</t>
  </si>
  <si>
    <t>953±549</t>
  </si>
  <si>
    <t>922±490</t>
  </si>
  <si>
    <t>927±488</t>
  </si>
  <si>
    <t>23±10</t>
  </si>
  <si>
    <t>24±12</t>
  </si>
  <si>
    <t>24±13</t>
  </si>
  <si>
    <t>24±11</t>
  </si>
  <si>
    <t>889±356</t>
  </si>
  <si>
    <t>940±441</t>
  </si>
  <si>
    <t>948±405</t>
  </si>
  <si>
    <t>942±391</t>
  </si>
  <si>
    <t>930±386</t>
  </si>
  <si>
    <t>232±188</t>
  </si>
  <si>
    <t>241±225</t>
  </si>
  <si>
    <t>234±198</t>
  </si>
  <si>
    <t>236±198</t>
  </si>
  <si>
    <t>236±196</t>
  </si>
  <si>
    <t>39±24</t>
  </si>
  <si>
    <t>37±22</t>
  </si>
  <si>
    <t>36±21</t>
  </si>
  <si>
    <t>36±20</t>
  </si>
  <si>
    <t>37±21</t>
  </si>
  <si>
    <t>Note: WS = whole system, an average of mean PFAS concentrations from all sampling locations</t>
  </si>
  <si>
    <t>0.1±0</t>
  </si>
  <si>
    <t>0.1±0.1</t>
  </si>
  <si>
    <t>0.2±0.1</t>
  </si>
  <si>
    <t>0.4±0.2</t>
  </si>
  <si>
    <t>0.2±0.2</t>
  </si>
  <si>
    <t>0.3±0.1</t>
  </si>
  <si>
    <t>0.4±0.8</t>
  </si>
  <si>
    <t>0.4±0.1</t>
  </si>
  <si>
    <t>0.3±0.4</t>
  </si>
  <si>
    <t>1±0.4</t>
  </si>
  <si>
    <t>2±3</t>
  </si>
  <si>
    <t>2±0.6</t>
  </si>
  <si>
    <t>1±0.2</t>
  </si>
  <si>
    <t>1.3±2</t>
  </si>
  <si>
    <t>0±0</t>
  </si>
  <si>
    <t>9±1</t>
  </si>
  <si>
    <t>13±1</t>
  </si>
  <si>
    <t>5±1</t>
  </si>
  <si>
    <t>48±26</t>
  </si>
  <si>
    <t>14±7</t>
  </si>
  <si>
    <t>11±5</t>
  </si>
  <si>
    <t>8 ±7</t>
  </si>
  <si>
    <t>4±2</t>
  </si>
  <si>
    <t>7±3</t>
  </si>
  <si>
    <t>8±5</t>
  </si>
  <si>
    <t>4±4</t>
  </si>
  <si>
    <t>2±1</t>
  </si>
  <si>
    <t>38±25</t>
  </si>
  <si>
    <t>4±1</t>
  </si>
  <si>
    <t>11±14</t>
  </si>
  <si>
    <t>17±37</t>
  </si>
  <si>
    <t>7±2</t>
  </si>
  <si>
    <t>77±94</t>
  </si>
  <si>
    <t>5±5</t>
  </si>
  <si>
    <t>11±4</t>
  </si>
  <si>
    <t>12±5</t>
  </si>
  <si>
    <t>6±7</t>
  </si>
  <si>
    <t>19±7</t>
  </si>
  <si>
    <t>6±3</t>
  </si>
  <si>
    <t>14±3</t>
  </si>
  <si>
    <t>15±4</t>
  </si>
  <si>
    <t>5±0.3</t>
  </si>
  <si>
    <t>6±2</t>
  </si>
  <si>
    <t>37±9</t>
  </si>
  <si>
    <t>7±1</t>
  </si>
  <si>
    <t>10±4</t>
  </si>
  <si>
    <t>19±19</t>
  </si>
  <si>
    <t>5±2</t>
  </si>
  <si>
    <t>12±8</t>
  </si>
  <si>
    <t>32±16</t>
  </si>
  <si>
    <t>2±2</t>
  </si>
  <si>
    <t>6±4</t>
  </si>
  <si>
    <t>3±2</t>
  </si>
  <si>
    <t>1±0.3</t>
  </si>
  <si>
    <t>20±14</t>
  </si>
  <si>
    <t>23±19</t>
  </si>
  <si>
    <t>15±13</t>
  </si>
  <si>
    <t>22±16</t>
  </si>
  <si>
    <t>15±10</t>
  </si>
  <si>
    <t>6 ±3</t>
  </si>
  <si>
    <t>12±12</t>
  </si>
  <si>
    <t>±2</t>
  </si>
  <si>
    <t>11±7</t>
  </si>
  <si>
    <t>14±12</t>
  </si>
  <si>
    <t>16±9</t>
  </si>
  <si>
    <t>18±9</t>
  </si>
  <si>
    <t>7±4</t>
  </si>
  <si>
    <t>8±4</t>
  </si>
  <si>
    <t>57±27</t>
  </si>
  <si>
    <t>6±5</t>
  </si>
  <si>
    <t>1935±1252</t>
  </si>
  <si>
    <t>30±0.1</t>
  </si>
  <si>
    <t>43±8</t>
  </si>
  <si>
    <t>260±26</t>
  </si>
  <si>
    <t>9±5</t>
  </si>
  <si>
    <t>1209±898</t>
  </si>
  <si>
    <t>51±47</t>
  </si>
  <si>
    <t>266±241</t>
  </si>
  <si>
    <t>14±9</t>
  </si>
  <si>
    <t>5±6</t>
  </si>
  <si>
    <t>678±210</t>
  </si>
  <si>
    <t>51±28</t>
  </si>
  <si>
    <t>14±10</t>
  </si>
  <si>
    <t>90±54</t>
  </si>
  <si>
    <t>6±11</t>
  </si>
  <si>
    <t>1413±1176</t>
  </si>
  <si>
    <t>23±25</t>
  </si>
  <si>
    <t>23±13</t>
  </si>
  <si>
    <t>188±158</t>
  </si>
  <si>
    <t>1±1</t>
  </si>
  <si>
    <t>69±136</t>
  </si>
  <si>
    <t>729±123</t>
  </si>
  <si>
    <t>24±4</t>
  </si>
  <si>
    <t>112±66</t>
  </si>
  <si>
    <t>791±553</t>
  </si>
  <si>
    <t>23±7</t>
  </si>
  <si>
    <t>1±2</t>
  </si>
  <si>
    <t>1680±14</t>
  </si>
  <si>
    <t>14±4</t>
  </si>
  <si>
    <t>73±3</t>
  </si>
  <si>
    <t>72±25</t>
  </si>
  <si>
    <t>2±0.4</t>
  </si>
  <si>
    <t>577±199</t>
  </si>
  <si>
    <t>24±7</t>
  </si>
  <si>
    <t>86±42</t>
  </si>
  <si>
    <t>260±185</t>
  </si>
  <si>
    <t>33±45</t>
  </si>
  <si>
    <t>11±8</t>
  </si>
  <si>
    <t>34±16</t>
  </si>
  <si>
    <t>41±30</t>
  </si>
  <si>
    <t>187±278</t>
  </si>
  <si>
    <t>121±67</t>
  </si>
  <si>
    <t>5±9</t>
  </si>
  <si>
    <t>20±25</t>
  </si>
  <si>
    <t>35±31</t>
  </si>
  <si>
    <t>71±42</t>
  </si>
  <si>
    <t>12±23</t>
  </si>
  <si>
    <t>1122±854</t>
  </si>
  <si>
    <t>273±275</t>
  </si>
  <si>
    <t>42±98</t>
  </si>
  <si>
    <t>276±303</t>
  </si>
  <si>
    <t>6±9</t>
  </si>
  <si>
    <t>7±10</t>
  </si>
  <si>
    <r>
      <t>0.08</t>
    </r>
    <r>
      <rPr>
        <vertAlign val="superscript"/>
        <sz val="10"/>
        <color theme="1"/>
        <rFont val="Times New Roman"/>
        <family val="1"/>
      </rPr>
      <t>a</t>
    </r>
    <r>
      <rPr>
        <sz val="10"/>
        <color rgb="FF000000"/>
        <rFont val="Times New Roman"/>
        <family val="1"/>
      </rPr>
      <t>±0</t>
    </r>
  </si>
  <si>
    <r>
      <t>0.50</t>
    </r>
    <r>
      <rPr>
        <vertAlign val="superscript"/>
        <sz val="10"/>
        <color theme="1"/>
        <rFont val="Times New Roman"/>
        <family val="1"/>
      </rPr>
      <t>a</t>
    </r>
    <r>
      <rPr>
        <sz val="10"/>
        <color rgb="FF000000"/>
        <rFont val="Times New Roman"/>
        <family val="1"/>
      </rPr>
      <t>±0</t>
    </r>
  </si>
  <si>
    <r>
      <t>a</t>
    </r>
    <r>
      <rPr>
        <sz val="10"/>
        <color theme="1"/>
        <rFont val="Times New Roman"/>
        <family val="1"/>
      </rPr>
      <t>Values reflect the limit of detection for that compound</t>
    </r>
  </si>
  <si>
    <r>
      <t>284±130</t>
    </r>
    <r>
      <rPr>
        <vertAlign val="superscript"/>
        <sz val="10"/>
        <color rgb="FF000000"/>
        <rFont val="Times New Roman"/>
        <family val="1"/>
      </rPr>
      <t>a</t>
    </r>
  </si>
  <si>
    <r>
      <t>2454±1584</t>
    </r>
    <r>
      <rPr>
        <vertAlign val="superscript"/>
        <sz val="10"/>
        <color rgb="FF000000"/>
        <rFont val="Times New Roman"/>
        <family val="1"/>
      </rPr>
      <t>b</t>
    </r>
  </si>
  <si>
    <r>
      <t>777±465</t>
    </r>
    <r>
      <rPr>
        <vertAlign val="superscript"/>
        <sz val="10"/>
        <color rgb="FF000000"/>
        <rFont val="Times New Roman"/>
        <family val="1"/>
      </rPr>
      <t>c</t>
    </r>
  </si>
  <si>
    <r>
      <t>Table 1.</t>
    </r>
    <r>
      <rPr>
        <sz val="10"/>
        <color theme="1"/>
        <rFont val="Times New Roman"/>
        <family val="1"/>
      </rPr>
      <t xml:space="preserve"> Piscataway Creek surface water PFAS concentrations (ng/L) across all sampling locations. Values are mean ± standard deviation for all compounds. </t>
    </r>
  </si>
  <si>
    <r>
      <t>Table 2.</t>
    </r>
    <r>
      <rPr>
        <sz val="10"/>
        <color theme="1"/>
        <rFont val="Times New Roman"/>
        <family val="1"/>
      </rPr>
      <t xml:space="preserve"> Piscataway Creek sediment PFAS concentrations (ng/g) dw across all sampling locations. Values are mean </t>
    </r>
    <r>
      <rPr>
        <i/>
        <sz val="10"/>
        <color theme="1"/>
        <rFont val="Times New Roman"/>
        <family val="1"/>
      </rPr>
      <t xml:space="preserve">± </t>
    </r>
    <r>
      <rPr>
        <sz val="10"/>
        <color theme="1"/>
        <rFont val="Times New Roman"/>
        <family val="1"/>
      </rPr>
      <t>standard deviation for all compounds.</t>
    </r>
  </si>
  <si>
    <r>
      <t>Table 3.</t>
    </r>
    <r>
      <rPr>
        <sz val="10"/>
        <color theme="1"/>
        <rFont val="Times New Roman"/>
        <family val="1"/>
      </rPr>
      <t xml:space="preserve"> Piscataway Creek biota PFAS tissue concentrations (ng/g) ww across all species. Values are mean </t>
    </r>
    <r>
      <rPr>
        <i/>
        <sz val="10"/>
        <color theme="1"/>
        <rFont val="Times New Roman"/>
        <family val="1"/>
      </rPr>
      <t xml:space="preserve">± </t>
    </r>
    <r>
      <rPr>
        <sz val="10"/>
        <color theme="1"/>
        <rFont val="Times New Roman"/>
        <family val="1"/>
      </rPr>
      <t>standard deviation. Pumpkinseed consists of muscle, liver, and whole body tissue concentration</t>
    </r>
    <r>
      <rPr>
        <i/>
        <sz val="10"/>
        <color theme="1"/>
        <rFont val="Times New Roman"/>
        <family val="1"/>
      </rPr>
      <t>s</t>
    </r>
    <r>
      <rPr>
        <sz val="10"/>
        <color theme="1"/>
        <rFont val="Times New Roman"/>
        <family val="1"/>
      </rPr>
      <t>. All other tissue samples are representative of whole body composites.</t>
    </r>
  </si>
  <si>
    <r>
      <t>Table S24.</t>
    </r>
    <r>
      <rPr>
        <sz val="10"/>
        <color theme="1"/>
        <rFont val="Times New Roman"/>
        <family val="1"/>
      </rPr>
      <t xml:space="preserve"> Calculated log BSAFs for each fish species, separated by seasonality. The first and second row for each fish species is representative of spring and summer values respectively. Log BSAFs for pumpkinseed sunfish were calculated using whole body, muscle, and liver tissue concentrations. All other tissue samples are representative of whole body composites. Values calculated using means for fish tissue (ng/g) ww and sediment (ng/g) dw.</t>
    </r>
  </si>
  <si>
    <r>
      <t>Table S23</t>
    </r>
    <r>
      <rPr>
        <b/>
        <i/>
        <sz val="10"/>
        <color rgb="FF000000"/>
        <rFont val="Times New Roman"/>
        <family val="1"/>
      </rPr>
      <t>.</t>
    </r>
    <r>
      <rPr>
        <sz val="10"/>
        <color rgb="FF000000"/>
        <rFont val="Times New Roman"/>
        <family val="1"/>
      </rPr>
      <t xml:space="preserve"> </t>
    </r>
    <r>
      <rPr>
        <sz val="10"/>
        <color theme="1"/>
        <rFont val="Times New Roman"/>
        <family val="1"/>
      </rPr>
      <t>Calculated log BAFs (ng/L) ww for each fish species, separated by seasonality. The first and second row for each fish species is representative of spring and summer values respectively. Log BAFs for pumpkinseed sunfish were calculated using whole body, muscle, and liver tissue concentrations. All other tissue samples are representative of whole body composites.</t>
    </r>
    <r>
      <rPr>
        <i/>
        <sz val="10"/>
        <color theme="1"/>
        <rFont val="Times New Roman"/>
        <family val="1"/>
      </rPr>
      <t xml:space="preserve"> </t>
    </r>
    <r>
      <rPr>
        <sz val="10"/>
        <color theme="1"/>
        <rFont val="Times New Roman"/>
        <family val="1"/>
      </rPr>
      <t>Values calculated using means for fish tissue (ng/g) ww and surface water (ng/L).</t>
    </r>
  </si>
  <si>
    <r>
      <t>Table S22</t>
    </r>
    <r>
      <rPr>
        <b/>
        <sz val="10"/>
        <color rgb="FF000000"/>
        <rFont val="Times New Roman"/>
        <family val="1"/>
      </rPr>
      <t>.</t>
    </r>
    <r>
      <rPr>
        <sz val="10"/>
        <color theme="1"/>
        <rFont val="Times New Roman"/>
        <family val="1"/>
      </rPr>
      <t xml:space="preserve"> </t>
    </r>
    <r>
      <rPr>
        <sz val="10"/>
        <color rgb="FF000000"/>
        <rFont val="Times New Roman"/>
        <family val="1"/>
      </rPr>
      <t>Calculated log BSAFs for each fish species. Log BSAFs for pumpkinseed sunfish were calculated using whole body, muscle, and liver tissue concentrations. All other tissue samples are representative of whole body composites. Values calculated using means for fish tissue (ng/g) ww and sediment (ng/g) dw.</t>
    </r>
  </si>
  <si>
    <r>
      <t>Table S21.</t>
    </r>
    <r>
      <rPr>
        <sz val="10"/>
        <color theme="1"/>
        <rFont val="Times New Roman"/>
        <family val="1"/>
      </rPr>
      <t xml:space="preserve"> Calculated log BAFs (L/kg) ww for each fish species. Log BAFs for pumpkinseed sunfish were calculated using whole body, muscle, and liver tissue concentrations. All other tissue samples are representative of whole body composites.</t>
    </r>
    <r>
      <rPr>
        <i/>
        <sz val="10"/>
        <color theme="1"/>
        <rFont val="Times New Roman"/>
        <family val="1"/>
      </rPr>
      <t xml:space="preserve"> </t>
    </r>
    <r>
      <rPr>
        <sz val="10"/>
        <color theme="1"/>
        <rFont val="Times New Roman"/>
        <family val="1"/>
      </rPr>
      <t>Values calculated using means for fish tissue (ng/g) ww and surface water (ng/L)</t>
    </r>
    <r>
      <rPr>
        <i/>
        <sz val="10"/>
        <color theme="1"/>
        <rFont val="Times New Roman"/>
        <family val="1"/>
      </rPr>
      <t>.</t>
    </r>
  </si>
  <si>
    <r>
      <t>Table S20.</t>
    </r>
    <r>
      <rPr>
        <sz val="10"/>
        <color theme="1"/>
        <rFont val="Times New Roman"/>
        <family val="1"/>
      </rPr>
      <t xml:space="preserve"> Parameters used to calculate log BAFs (L/kg) ww for each fish species as well as muscle and liver tissue for pumpkinseed sunfish. Concentrations are mean values for fish tissue (ng/g) ww and surface water (ng/L).</t>
    </r>
  </si>
  <si>
    <r>
      <t>Table S19.</t>
    </r>
    <r>
      <rPr>
        <sz val="10"/>
        <color theme="1"/>
        <rFont val="Times New Roman"/>
        <family val="1"/>
      </rPr>
      <t xml:space="preserve"> Biota PCA loadings for PC1 through PC10 for stable carbon and nitrogen isotopes, fish length, and the most prevalent PFAS identified in fish tissue.</t>
    </r>
  </si>
  <si>
    <r>
      <t>Table S18.</t>
    </r>
    <r>
      <rPr>
        <sz val="10"/>
        <color theme="1"/>
        <rFont val="Times New Roman"/>
        <family val="1"/>
      </rPr>
      <t xml:space="preserve"> Results of the multivariate multiple regression evaluating carbon and nitrogen stable isotope values (</t>
    </r>
    <r>
      <rPr>
        <sz val="10"/>
        <color rgb="FF000000"/>
        <rFont val="Times New Roman"/>
        <family val="1"/>
      </rPr>
      <t xml:space="preserve">‰) </t>
    </r>
    <r>
      <rPr>
        <sz val="10"/>
        <color theme="1"/>
        <rFont val="Times New Roman"/>
        <family val="1"/>
      </rPr>
      <t>of each fish species with biota PFAS concentrations (ng/g) ww.</t>
    </r>
  </si>
  <si>
    <r>
      <t>Table S17.</t>
    </r>
    <r>
      <rPr>
        <sz val="10"/>
        <color theme="1"/>
        <rFont val="Times New Roman"/>
        <family val="1"/>
      </rPr>
      <t xml:space="preserve"> Stable carbon and nitrogen isotope values (</t>
    </r>
    <r>
      <rPr>
        <sz val="10"/>
        <color rgb="FF000000"/>
        <rFont val="Times New Roman"/>
        <family val="1"/>
      </rPr>
      <t>‰</t>
    </r>
    <r>
      <rPr>
        <sz val="10"/>
        <color theme="1"/>
        <rFont val="Times New Roman"/>
        <family val="1"/>
      </rPr>
      <t>) across fish species. Trophic level estimations were calculated using measured δ</t>
    </r>
    <r>
      <rPr>
        <vertAlign val="superscript"/>
        <sz val="10"/>
        <color theme="1"/>
        <rFont val="Times New Roman"/>
        <family val="1"/>
      </rPr>
      <t>15</t>
    </r>
    <r>
      <rPr>
        <sz val="10"/>
        <color theme="1"/>
        <rFont val="Times New Roman"/>
        <family val="1"/>
      </rPr>
      <t>N values for eight fish species.</t>
    </r>
  </si>
  <si>
    <r>
      <t>Table S16.</t>
    </r>
    <r>
      <rPr>
        <sz val="10"/>
        <color theme="1"/>
        <rFont val="Times New Roman"/>
        <family val="1"/>
      </rPr>
      <t xml:space="preserve"> Results of the multivariate multiple regression evaluating relationships between biota PFAS concentrations (ng/g) ww and location, seasonality, species, and fish length (cm).</t>
    </r>
  </si>
  <si>
    <r>
      <t>Table S15.</t>
    </r>
    <r>
      <rPr>
        <sz val="10"/>
        <color theme="1"/>
        <rFont val="Times New Roman"/>
        <family val="1"/>
      </rPr>
      <t xml:space="preserve"> Biota PCA loadings for PC1 through PC10 for fish length, and the most prevalent PFAS identified in pumpkinseed sunfish muscle, liver, and whole body composites.</t>
    </r>
  </si>
  <si>
    <r>
      <t>Table S14.</t>
    </r>
    <r>
      <rPr>
        <sz val="10"/>
        <color theme="1"/>
        <rFont val="Times New Roman"/>
        <family val="1"/>
      </rPr>
      <t xml:space="preserve"> PCA eigenvalues, variance, and cumulative variance for biota PCAs evaluating pumpkinseed sunfish tissue types (muscle, liver, and whole body composites).</t>
    </r>
  </si>
  <si>
    <r>
      <t>Table S13.</t>
    </r>
    <r>
      <rPr>
        <sz val="10"/>
        <color theme="1"/>
        <rFont val="Times New Roman"/>
        <family val="1"/>
      </rPr>
      <t xml:space="preserve"> Results of the multivariate multiple regression evaluating pumpkinseed sunfish tissue type as well as post-hoc ANOVA evaluating statistically significant differences among tissue types.</t>
    </r>
  </si>
  <si>
    <r>
      <t xml:space="preserve">Table S12. </t>
    </r>
    <r>
      <rPr>
        <sz val="10"/>
        <color theme="1"/>
        <rFont val="Times New Roman"/>
        <family val="1"/>
      </rPr>
      <t>PCA loadings for PC1 through PC10 evaluating the most prevalent PFAS identified in sediments.</t>
    </r>
  </si>
  <si>
    <r>
      <t>Table S11.</t>
    </r>
    <r>
      <rPr>
        <sz val="10"/>
        <color theme="1"/>
        <rFont val="Times New Roman"/>
        <family val="1"/>
      </rPr>
      <t xml:space="preserve"> Post-hoc ANOVA evaluating statistically significant differences among sampling locations for sediment PFAS concentrations (ng/g) dw.</t>
    </r>
  </si>
  <si>
    <r>
      <t>Table S10.</t>
    </r>
    <r>
      <rPr>
        <sz val="10"/>
        <color theme="1"/>
        <rFont val="Times New Roman"/>
        <family val="1"/>
      </rPr>
      <t xml:space="preserve"> Results of the multivariate multiple regression evaluating relationships between sediment PFAS concentrations (ng/g) dw and location, seasonality, and sample date.</t>
    </r>
  </si>
  <si>
    <r>
      <t>Table S9.</t>
    </r>
    <r>
      <rPr>
        <sz val="10"/>
        <color theme="1"/>
        <rFont val="Times New Roman"/>
        <family val="1"/>
      </rPr>
      <t xml:space="preserve"> Surface water PCA loadings for PC1 through PC10 for precipitation, water quality metrics, and PFAS concentrations.</t>
    </r>
  </si>
  <si>
    <r>
      <t>Table S8.</t>
    </r>
    <r>
      <rPr>
        <sz val="10"/>
        <color theme="1"/>
        <rFont val="Times New Roman"/>
        <family val="1"/>
      </rPr>
      <t xml:space="preserve"> PCA eigenvalues, variance, and cumulative variance for surface water, sediment, and biota PCAs.</t>
    </r>
  </si>
  <si>
    <r>
      <t xml:space="preserve">Table S7. </t>
    </r>
    <r>
      <rPr>
        <sz val="10"/>
        <color theme="1"/>
        <rFont val="Times New Roman"/>
        <family val="1"/>
      </rPr>
      <t>Results of the multivariate multiple regression evaluating relationships between surface water PFAS concentrations (ng/L) and water quality metrics.</t>
    </r>
  </si>
  <si>
    <r>
      <t>Table S6.</t>
    </r>
    <r>
      <rPr>
        <sz val="10"/>
        <color theme="1"/>
        <rFont val="Times New Roman"/>
        <family val="1"/>
      </rPr>
      <t xml:space="preserve"> Water quality parameters for each sampling location during spring and summer sampling events.</t>
    </r>
  </si>
  <si>
    <r>
      <t>Table S5.</t>
    </r>
    <r>
      <rPr>
        <sz val="10"/>
        <color theme="1"/>
        <rFont val="Times New Roman"/>
        <family val="1"/>
      </rPr>
      <t xml:space="preserve"> Results of the multivariate multiple regression evaluating relationships between surface water PFAS concentrations (ng/L) and location, seasonality, precipitation (mm), and sample date.</t>
    </r>
  </si>
  <si>
    <r>
      <t>Table S4.</t>
    </r>
    <r>
      <rPr>
        <sz val="10"/>
        <color theme="1"/>
        <rFont val="Times New Roman"/>
        <family val="1"/>
      </rPr>
      <t xml:space="preserve"> Biometric data for collected fish species. </t>
    </r>
  </si>
  <si>
    <r>
      <t>Table S3.</t>
    </r>
    <r>
      <rPr>
        <sz val="10"/>
        <color theme="1"/>
        <rFont val="Times New Roman"/>
        <family val="1"/>
      </rPr>
      <t xml:space="preserve"> Sediment characterization for each sampling location along the stream gradient.</t>
    </r>
  </si>
  <si>
    <r>
      <t>Table S2.</t>
    </r>
    <r>
      <rPr>
        <sz val="10"/>
        <color theme="1"/>
        <rFont val="Times New Roman"/>
        <family val="1"/>
      </rPr>
      <t xml:space="preserve"> Additional detailed information regarding known AFFF releases across eight AFFF source locations for Piscataway Creek.</t>
    </r>
  </si>
  <si>
    <r>
      <t>Table S1.</t>
    </r>
    <r>
      <rPr>
        <sz val="10"/>
        <color theme="1"/>
        <rFont val="Times New Roman"/>
        <family val="1"/>
      </rPr>
      <t xml:space="preserve"> PFAS compounds above the limit of detection utilized for analysis in this study.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</si>
</sst>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Times New Roman"/>
      <family val="1"/>
    </font>
    <font>
      <vertAlign val="superscript"/>
      <sz val="12"/>
      <color theme="1"/>
      <name val="Times New Roman"/>
      <family val="1"/>
    </font>
    <font>
      <vertAlign val="subscript"/>
      <sz val="12"/>
      <color theme="1"/>
      <name val="Times New Roman"/>
      <family val="1"/>
    </font>
    <font>
      <sz val="8"/>
      <name val="Calibri"/>
      <family val="2"/>
      <scheme val="minor"/>
    </font>
    <font>
      <b/>
      <sz val="12"/>
      <color theme="1"/>
      <name val="Times New Roman"/>
      <family val="1"/>
    </font>
    <font>
      <sz val="10"/>
      <color rgb="FF000000"/>
      <name val="Times New Roman"/>
      <family val="1"/>
    </font>
    <font>
      <sz val="10"/>
      <color theme="1"/>
      <name val="Times New Roman"/>
      <family val="1"/>
    </font>
    <font>
      <b/>
      <sz val="10"/>
      <color theme="1"/>
      <name val="Times New Roman"/>
      <family val="1"/>
    </font>
    <font>
      <sz val="10"/>
      <name val="Times New Roman"/>
      <family val="1"/>
    </font>
    <font>
      <b/>
      <sz val="10"/>
      <color rgb="FF000000"/>
      <name val="Times New Roman"/>
      <family val="1"/>
    </font>
    <font>
      <sz val="10"/>
      <color rgb="FF2E2E2E"/>
      <name val="Times New Roman"/>
      <family val="1"/>
    </font>
    <font>
      <sz val="11"/>
      <color theme="1"/>
      <name val="Times New Roman"/>
      <family val="1"/>
    </font>
    <font>
      <sz val="11"/>
      <color rgb="FF000000"/>
      <name val="Times New Roman"/>
      <family val="1"/>
    </font>
    <font>
      <i/>
      <sz val="10"/>
      <color theme="1"/>
      <name val="Times New Roman"/>
      <family val="1"/>
    </font>
    <font>
      <b/>
      <sz val="12"/>
      <color rgb="FF2E2E2E"/>
      <name val="Times New Roman"/>
      <family val="1"/>
    </font>
    <font>
      <vertAlign val="subscript"/>
      <sz val="10"/>
      <color rgb="FF000000"/>
      <name val="Times New Roman"/>
      <family val="1"/>
    </font>
    <font>
      <b/>
      <vertAlign val="superscript"/>
      <sz val="10"/>
      <color rgb="FF000000"/>
      <name val="Times New Roman"/>
      <family val="1"/>
    </font>
    <font>
      <vertAlign val="superscript"/>
      <sz val="10"/>
      <color rgb="FF000000"/>
      <name val="Times New Roman"/>
      <family val="1"/>
    </font>
    <font>
      <vertAlign val="superscript"/>
      <sz val="10"/>
      <color rgb="FF2E2E2E"/>
      <name val="Times New Roman"/>
      <family val="1"/>
    </font>
    <font>
      <sz val="10"/>
      <color theme="1"/>
      <name val="Calibri"/>
      <family val="2"/>
      <scheme val="minor"/>
    </font>
    <font>
      <vertAlign val="superscript"/>
      <sz val="10"/>
      <color theme="1"/>
      <name val="Times New Roman"/>
      <family val="1"/>
    </font>
    <font>
      <b/>
      <i/>
      <sz val="10"/>
      <color rgb="FF000000"/>
      <name val="Times New Roman"/>
      <family val="1"/>
    </font>
  </fonts>
  <fills count="2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73A9DB"/>
        <bgColor indexed="64"/>
      </patternFill>
    </fill>
    <fill>
      <patternFill patternType="solid">
        <fgColor theme="0"/>
        <bgColor indexed="64"/>
      </patternFill>
    </fill>
    <fill>
      <patternFill patternType="solid">
        <fgColor rgb="FF81B2DF"/>
        <bgColor indexed="64"/>
      </patternFill>
    </fill>
    <fill>
      <patternFill patternType="solid">
        <fgColor theme="9" tint="0.39997558519241921"/>
        <bgColor indexed="64"/>
      </patternFill>
    </fill>
    <fill>
      <patternFill patternType="solid">
        <fgColor rgb="FFA9D08E"/>
        <bgColor indexed="64"/>
      </patternFill>
    </fill>
    <fill>
      <patternFill patternType="solid">
        <fgColor rgb="FFBDD7EE"/>
        <bgColor indexed="64"/>
      </patternFill>
    </fill>
    <fill>
      <patternFill patternType="solid">
        <fgColor rgb="FFC6E0B4"/>
        <bgColor indexed="64"/>
      </patternFill>
    </fill>
    <fill>
      <patternFill patternType="solid">
        <fgColor rgb="FFF4B084"/>
        <bgColor indexed="64"/>
      </patternFill>
    </fill>
    <fill>
      <patternFill patternType="solid">
        <fgColor rgb="FFF8CBAD"/>
        <bgColor indexed="64"/>
      </patternFill>
    </fill>
    <fill>
      <patternFill patternType="solid">
        <fgColor rgb="FFF2F2F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A5A5A5"/>
        <bgColor indexed="64"/>
      </patternFill>
    </fill>
  </fills>
  <borders count="51">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style="medium">
        <color indexed="64"/>
      </right>
      <top style="medium">
        <color indexed="64"/>
      </top>
      <bottom style="medium">
        <color theme="0"/>
      </bottom>
      <diagonal/>
    </border>
    <border>
      <left style="medium">
        <color theme="0"/>
      </left>
      <right style="medium">
        <color indexed="64"/>
      </right>
      <top style="medium">
        <color theme="0"/>
      </top>
      <bottom style="medium">
        <color theme="0"/>
      </bottom>
      <diagonal/>
    </border>
    <border>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style="medium">
        <color theme="0"/>
      </top>
      <bottom style="medium">
        <color theme="0"/>
      </bottom>
      <diagonal/>
    </border>
    <border>
      <left style="medium">
        <color indexed="64"/>
      </left>
      <right style="medium">
        <color indexed="64"/>
      </right>
      <top style="medium">
        <color theme="0"/>
      </top>
      <bottom/>
      <diagonal/>
    </border>
    <border>
      <left style="medium">
        <color indexed="64"/>
      </left>
      <right style="medium">
        <color indexed="64"/>
      </right>
      <top style="medium">
        <color theme="0"/>
      </top>
      <bottom style="medium">
        <color indexed="64"/>
      </bottom>
      <diagonal/>
    </border>
    <border>
      <left style="medium">
        <color indexed="64"/>
      </left>
      <right style="medium">
        <color indexed="64"/>
      </right>
      <top style="medium">
        <color indexed="64"/>
      </top>
      <bottom style="medium">
        <color indexed="64"/>
      </bottom>
      <diagonal/>
    </border>
    <border>
      <left style="medium">
        <color theme="0"/>
      </left>
      <right/>
      <top style="medium">
        <color theme="0"/>
      </top>
      <bottom style="medium">
        <color indexed="64"/>
      </bottom>
      <diagonal/>
    </border>
    <border>
      <left style="medium">
        <color theme="0"/>
      </left>
      <right style="medium">
        <color theme="0"/>
      </right>
      <top/>
      <bottom style="medium">
        <color indexed="64"/>
      </bottom>
      <diagonal/>
    </border>
    <border>
      <left/>
      <right/>
      <top/>
      <bottom style="medium">
        <color theme="0"/>
      </bottom>
      <diagonal/>
    </border>
    <border>
      <left style="medium">
        <color theme="0"/>
      </left>
      <right style="medium">
        <color indexed="64"/>
      </right>
      <top/>
      <bottom style="medium">
        <color theme="0"/>
      </bottom>
      <diagonal/>
    </border>
    <border>
      <left style="medium">
        <color indexed="64"/>
      </left>
      <right style="medium">
        <color theme="0"/>
      </right>
      <top style="medium">
        <color indexed="64"/>
      </top>
      <bottom style="medium">
        <color theme="0"/>
      </bottom>
      <diagonal/>
    </border>
    <border>
      <left style="medium">
        <color indexed="64"/>
      </left>
      <right style="medium">
        <color theme="0"/>
      </right>
      <top style="medium">
        <color theme="0"/>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right style="medium">
        <color theme="0"/>
      </right>
      <top/>
      <bottom style="medium">
        <color indexed="64"/>
      </bottom>
      <diagonal/>
    </border>
    <border>
      <left style="medium">
        <color theme="0"/>
      </left>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right style="medium">
        <color indexed="64"/>
      </right>
      <top style="medium">
        <color indexed="64"/>
      </top>
      <bottom style="medium">
        <color theme="0"/>
      </bottom>
      <diagonal/>
    </border>
    <border>
      <left/>
      <right style="medium">
        <color indexed="64"/>
      </right>
      <top style="medium">
        <color theme="0"/>
      </top>
      <bottom style="medium">
        <color theme="0"/>
      </bottom>
      <diagonal/>
    </border>
    <border>
      <left/>
      <right style="medium">
        <color indexed="64"/>
      </right>
      <top style="medium">
        <color theme="0"/>
      </top>
      <bottom/>
      <diagonal/>
    </border>
    <border>
      <left/>
      <right style="medium">
        <color indexed="64"/>
      </right>
      <top style="medium">
        <color theme="0"/>
      </top>
      <bottom style="medium">
        <color indexed="64"/>
      </bottom>
      <diagonal/>
    </border>
    <border>
      <left/>
      <right/>
      <top style="medium">
        <color theme="0"/>
      </top>
      <bottom style="medium">
        <color indexed="64"/>
      </bottom>
      <diagonal/>
    </border>
    <border>
      <left style="medium">
        <color indexed="64"/>
      </left>
      <right style="medium">
        <color theme="0"/>
      </right>
      <top style="medium">
        <color indexed="64"/>
      </top>
      <bottom/>
      <diagonal/>
    </border>
    <border>
      <left style="medium">
        <color indexed="64"/>
      </left>
      <right style="medium">
        <color indexed="64"/>
      </right>
      <top/>
      <bottom style="medium">
        <color theme="0"/>
      </bottom>
      <diagonal/>
    </border>
    <border>
      <left/>
      <right style="medium">
        <color indexed="64"/>
      </right>
      <top/>
      <bottom style="medium">
        <color theme="0"/>
      </bottom>
      <diagonal/>
    </border>
    <border>
      <left style="medium">
        <color theme="0"/>
      </left>
      <right style="medium">
        <color indexed="64"/>
      </right>
      <top/>
      <bottom style="medium">
        <color indexed="64"/>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right/>
      <top style="medium">
        <color indexed="64"/>
      </top>
      <bottom style="medium">
        <color rgb="FF000000"/>
      </bottom>
      <diagonal/>
    </border>
    <border>
      <left/>
      <right/>
      <top/>
      <bottom style="medium">
        <color rgb="FF000000"/>
      </bottom>
      <diagonal/>
    </border>
  </borders>
  <cellStyleXfs count="1">
    <xf numFmtId="0" fontId="0" fillId="0" borderId="0"/>
  </cellStyleXfs>
  <cellXfs count="284">
    <xf numFmtId="0" fontId="0" fillId="0" borderId="0" xfId="0"/>
    <xf numFmtId="0" fontId="1" fillId="0" borderId="0" xfId="0" applyFont="1" applyAlignment="1">
      <alignment horizontal="center"/>
    </xf>
    <xf numFmtId="0" fontId="1" fillId="0" borderId="0" xfId="0" applyFont="1" applyAlignment="1">
      <alignment horizontal="center" vertical="center"/>
    </xf>
    <xf numFmtId="2" fontId="1" fillId="0" borderId="0" xfId="0" applyNumberFormat="1" applyFont="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7" fillId="0" borderId="0" xfId="0" applyFont="1" applyAlignment="1">
      <alignment horizontal="center" vertical="center"/>
    </xf>
    <xf numFmtId="0" fontId="7" fillId="0" borderId="1" xfId="0" applyFont="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xf>
    <xf numFmtId="0" fontId="7" fillId="0" borderId="0" xfId="0" applyFont="1"/>
    <xf numFmtId="0" fontId="12" fillId="0" borderId="0" xfId="0" applyFont="1" applyAlignment="1">
      <alignment horizontal="center" vertical="center"/>
    </xf>
    <xf numFmtId="11" fontId="8" fillId="0" borderId="3" xfId="0" applyNumberFormat="1" applyFont="1" applyBorder="1" applyAlignment="1">
      <alignment horizontal="center" vertical="center"/>
    </xf>
    <xf numFmtId="11" fontId="8" fillId="0" borderId="0" xfId="0" applyNumberFormat="1" applyFont="1" applyAlignment="1">
      <alignment horizontal="center" vertical="center"/>
    </xf>
    <xf numFmtId="0" fontId="1" fillId="7" borderId="8" xfId="0" applyFont="1" applyFill="1" applyBorder="1" applyAlignment="1">
      <alignment horizontal="center" vertical="center"/>
    </xf>
    <xf numFmtId="0" fontId="1" fillId="13" borderId="8" xfId="0" applyFont="1" applyFill="1" applyBorder="1" applyAlignment="1">
      <alignment horizontal="center" vertical="center"/>
    </xf>
    <xf numFmtId="0" fontId="1" fillId="8" borderId="8" xfId="0" applyFont="1" applyFill="1" applyBorder="1" applyAlignment="1">
      <alignment horizontal="center" vertical="center"/>
    </xf>
    <xf numFmtId="0" fontId="1" fillId="5" borderId="8"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8" xfId="0" applyFont="1" applyFill="1" applyBorder="1" applyAlignment="1">
      <alignment horizontal="center" vertical="center"/>
    </xf>
    <xf numFmtId="0" fontId="1" fillId="14" borderId="8" xfId="0" applyFont="1" applyFill="1" applyBorder="1" applyAlignment="1">
      <alignment horizontal="center" vertical="center"/>
    </xf>
    <xf numFmtId="0" fontId="1" fillId="9" borderId="8" xfId="0" applyFont="1" applyFill="1" applyBorder="1" applyAlignment="1">
      <alignment horizontal="center" vertical="center"/>
    </xf>
    <xf numFmtId="0" fontId="1" fillId="10" borderId="8" xfId="0" applyFont="1" applyFill="1" applyBorder="1" applyAlignment="1">
      <alignment horizontal="center" vertical="center"/>
    </xf>
    <xf numFmtId="0" fontId="1" fillId="7" borderId="9" xfId="0" applyFont="1" applyFill="1" applyBorder="1" applyAlignment="1">
      <alignment horizontal="center" vertical="center"/>
    </xf>
    <xf numFmtId="0" fontId="1" fillId="13"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13" borderId="11" xfId="0" applyFont="1" applyFill="1" applyBorder="1" applyAlignment="1">
      <alignment horizontal="center" vertical="center"/>
    </xf>
    <xf numFmtId="0" fontId="1" fillId="5" borderId="11" xfId="0" applyFont="1" applyFill="1" applyBorder="1" applyAlignment="1">
      <alignment horizontal="center" vertical="center"/>
    </xf>
    <xf numFmtId="0" fontId="1" fillId="3" borderId="11" xfId="0" applyFont="1" applyFill="1" applyBorder="1" applyAlignment="1">
      <alignment horizontal="center" vertical="center"/>
    </xf>
    <xf numFmtId="0" fontId="1" fillId="4"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7" borderId="11" xfId="0" applyFont="1" applyFill="1" applyBorder="1" applyAlignment="1">
      <alignment horizontal="center" vertical="center"/>
    </xf>
    <xf numFmtId="0" fontId="1" fillId="9" borderId="11" xfId="0" applyFont="1" applyFill="1" applyBorder="1" applyAlignment="1">
      <alignment horizontal="center" vertical="center"/>
    </xf>
    <xf numFmtId="0" fontId="1" fillId="8" borderId="11" xfId="0" applyFont="1" applyFill="1" applyBorder="1" applyAlignment="1">
      <alignment horizontal="center" vertical="center"/>
    </xf>
    <xf numFmtId="0" fontId="1" fillId="10" borderId="15" xfId="0" applyFont="1" applyFill="1" applyBorder="1" applyAlignment="1">
      <alignment horizontal="center" vertical="center"/>
    </xf>
    <xf numFmtId="0" fontId="1" fillId="9" borderId="15" xfId="0" applyFont="1" applyFill="1" applyBorder="1" applyAlignment="1">
      <alignment horizontal="center" vertical="center"/>
    </xf>
    <xf numFmtId="0" fontId="1" fillId="13" borderId="24" xfId="0" applyFont="1" applyFill="1" applyBorder="1" applyAlignment="1">
      <alignment horizontal="center" vertical="center"/>
    </xf>
    <xf numFmtId="0" fontId="1" fillId="13" borderId="13" xfId="0" applyFont="1" applyFill="1" applyBorder="1" applyAlignment="1">
      <alignment horizontal="center" vertical="center"/>
    </xf>
    <xf numFmtId="0" fontId="1" fillId="5" borderId="13" xfId="0" applyFont="1" applyFill="1" applyBorder="1" applyAlignment="1">
      <alignment horizontal="center" vertical="center"/>
    </xf>
    <xf numFmtId="0" fontId="1" fillId="14" borderId="13"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13" xfId="0" applyFont="1" applyFill="1" applyBorder="1" applyAlignment="1">
      <alignment horizontal="center" vertical="center"/>
    </xf>
    <xf numFmtId="0" fontId="1" fillId="8" borderId="13" xfId="0" applyFont="1" applyFill="1" applyBorder="1" applyAlignment="1">
      <alignment horizontal="center" vertical="center"/>
    </xf>
    <xf numFmtId="0" fontId="1" fillId="7" borderId="13" xfId="0" applyFont="1" applyFill="1" applyBorder="1" applyAlignment="1">
      <alignment horizontal="center" vertical="center"/>
    </xf>
    <xf numFmtId="0" fontId="1" fillId="4" borderId="13" xfId="0" applyFont="1" applyFill="1" applyBorder="1" applyAlignment="1">
      <alignment horizontal="center" vertical="center"/>
    </xf>
    <xf numFmtId="0" fontId="1" fillId="9" borderId="30" xfId="0" applyFont="1" applyFill="1" applyBorder="1" applyAlignment="1">
      <alignment horizontal="center" vertical="center"/>
    </xf>
    <xf numFmtId="0" fontId="12" fillId="0" borderId="0" xfId="0" applyFont="1"/>
    <xf numFmtId="0" fontId="1" fillId="9" borderId="1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7" xfId="0" applyFont="1" applyFill="1" applyBorder="1" applyAlignment="1">
      <alignment horizontal="right" vertical="center"/>
    </xf>
    <xf numFmtId="0" fontId="1" fillId="4" borderId="31" xfId="0" applyFont="1" applyFill="1" applyBorder="1" applyAlignment="1">
      <alignment horizontal="center" vertical="center" textRotation="180"/>
    </xf>
    <xf numFmtId="0" fontId="1" fillId="4" borderId="2" xfId="0" applyFont="1" applyFill="1" applyBorder="1" applyAlignment="1">
      <alignment horizontal="center" vertical="center" textRotation="180"/>
    </xf>
    <xf numFmtId="0" fontId="1" fillId="8" borderId="37" xfId="0" applyFont="1" applyFill="1" applyBorder="1" applyAlignment="1">
      <alignment horizontal="center" vertical="center" textRotation="180"/>
    </xf>
    <xf numFmtId="0" fontId="1" fillId="5" borderId="36" xfId="0" applyFont="1" applyFill="1" applyBorder="1" applyAlignment="1">
      <alignment horizontal="center" vertical="center" textRotation="180"/>
    </xf>
    <xf numFmtId="0" fontId="1" fillId="10" borderId="37" xfId="0" applyFont="1" applyFill="1" applyBorder="1" applyAlignment="1">
      <alignment horizontal="center" vertical="center" textRotation="180"/>
    </xf>
    <xf numFmtId="0" fontId="1" fillId="14" borderId="37" xfId="0" applyFont="1" applyFill="1" applyBorder="1" applyAlignment="1">
      <alignment horizontal="center" vertical="center" textRotation="180"/>
    </xf>
    <xf numFmtId="0" fontId="1" fillId="5" borderId="37" xfId="0" applyFont="1" applyFill="1" applyBorder="1" applyAlignment="1">
      <alignment horizontal="center" vertical="center" textRotation="180"/>
    </xf>
    <xf numFmtId="0" fontId="1" fillId="14" borderId="2" xfId="0" applyFont="1" applyFill="1" applyBorder="1" applyAlignment="1">
      <alignment horizontal="center" vertical="center" textRotation="180"/>
    </xf>
    <xf numFmtId="0" fontId="1" fillId="13" borderId="37" xfId="0" applyFont="1" applyFill="1" applyBorder="1" applyAlignment="1">
      <alignment horizontal="center" vertical="center" textRotation="180"/>
    </xf>
    <xf numFmtId="0" fontId="1" fillId="13" borderId="2" xfId="0" applyFont="1" applyFill="1" applyBorder="1" applyAlignment="1">
      <alignment horizontal="center" vertical="center" textRotation="180"/>
    </xf>
    <xf numFmtId="0" fontId="1" fillId="13" borderId="36" xfId="0" applyFont="1" applyFill="1" applyBorder="1" applyAlignment="1">
      <alignment horizontal="center" vertical="center" textRotation="180"/>
    </xf>
    <xf numFmtId="0" fontId="1" fillId="10" borderId="36" xfId="0" applyFont="1" applyFill="1" applyBorder="1" applyAlignment="1">
      <alignment horizontal="center" vertical="center" textRotation="180"/>
    </xf>
    <xf numFmtId="0" fontId="1" fillId="3" borderId="37" xfId="0" applyFont="1" applyFill="1" applyBorder="1" applyAlignment="1">
      <alignment horizontal="center" vertical="center" textRotation="180"/>
    </xf>
    <xf numFmtId="0" fontId="1" fillId="3" borderId="2" xfId="0" applyFont="1" applyFill="1" applyBorder="1" applyAlignment="1">
      <alignment horizontal="center" vertical="center" textRotation="180"/>
    </xf>
    <xf numFmtId="0" fontId="1" fillId="10" borderId="2" xfId="0" applyFont="1" applyFill="1" applyBorder="1" applyAlignment="1">
      <alignment horizontal="center" vertical="center" textRotation="180"/>
    </xf>
    <xf numFmtId="0" fontId="1" fillId="5" borderId="4" xfId="0" applyFont="1" applyFill="1" applyBorder="1" applyAlignment="1">
      <alignment horizontal="center" vertical="center" textRotation="180"/>
    </xf>
    <xf numFmtId="0" fontId="1" fillId="7" borderId="38" xfId="0" applyFont="1" applyFill="1" applyBorder="1" applyAlignment="1">
      <alignment horizontal="center" vertical="center"/>
    </xf>
    <xf numFmtId="0" fontId="1" fillId="8" borderId="39" xfId="0" applyFont="1" applyFill="1" applyBorder="1" applyAlignment="1">
      <alignment horizontal="center" vertical="center"/>
    </xf>
    <xf numFmtId="0" fontId="1" fillId="5" borderId="33" xfId="0" applyFont="1" applyFill="1" applyBorder="1" applyAlignment="1">
      <alignment horizontal="center" vertical="center"/>
    </xf>
    <xf numFmtId="0" fontId="1" fillId="3" borderId="40" xfId="0" applyFont="1" applyFill="1" applyBorder="1" applyAlignment="1">
      <alignment horizontal="center" vertical="center"/>
    </xf>
    <xf numFmtId="0" fontId="1" fillId="4" borderId="40" xfId="0" applyFont="1" applyFill="1" applyBorder="1" applyAlignment="1">
      <alignment horizontal="center" vertical="center"/>
    </xf>
    <xf numFmtId="0" fontId="1" fillId="14" borderId="40" xfId="0" applyFont="1" applyFill="1" applyBorder="1" applyAlignment="1">
      <alignment horizontal="center" vertical="center"/>
    </xf>
    <xf numFmtId="0" fontId="1" fillId="9" borderId="40" xfId="0" applyFont="1" applyFill="1" applyBorder="1" applyAlignment="1">
      <alignment horizontal="center" vertical="center"/>
    </xf>
    <xf numFmtId="0" fontId="1" fillId="10" borderId="39" xfId="0" applyFont="1" applyFill="1" applyBorder="1" applyAlignment="1">
      <alignment horizontal="center" vertical="center"/>
    </xf>
    <xf numFmtId="0" fontId="1" fillId="5" borderId="39" xfId="0" applyFont="1" applyFill="1" applyBorder="1" applyAlignment="1">
      <alignment horizontal="center" vertical="center"/>
    </xf>
    <xf numFmtId="0" fontId="1" fillId="3" borderId="39" xfId="0" applyFont="1" applyFill="1" applyBorder="1" applyAlignment="1">
      <alignment horizontal="center" vertical="center"/>
    </xf>
    <xf numFmtId="0" fontId="1" fillId="4" borderId="33" xfId="0" applyFont="1" applyFill="1" applyBorder="1" applyAlignment="1">
      <alignment horizontal="center" vertical="center"/>
    </xf>
    <xf numFmtId="0" fontId="1" fillId="9" borderId="39"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39" xfId="0" applyFont="1" applyFill="1" applyBorder="1" applyAlignment="1">
      <alignment horizontal="center" vertical="center"/>
    </xf>
    <xf numFmtId="0" fontId="1" fillId="14" borderId="33" xfId="0" applyFont="1" applyFill="1" applyBorder="1" applyAlignment="1">
      <alignment horizontal="center" vertical="center"/>
    </xf>
    <xf numFmtId="0" fontId="1" fillId="10" borderId="33" xfId="0" applyFont="1" applyFill="1" applyBorder="1" applyAlignment="1">
      <alignment horizontal="center" vertical="center"/>
    </xf>
    <xf numFmtId="0" fontId="1" fillId="10" borderId="40" xfId="0" applyFont="1" applyFill="1" applyBorder="1" applyAlignment="1">
      <alignment horizontal="center" vertical="center"/>
    </xf>
    <xf numFmtId="0" fontId="1" fillId="10" borderId="28" xfId="0" applyFont="1" applyFill="1" applyBorder="1" applyAlignment="1">
      <alignment horizontal="center" vertical="center"/>
    </xf>
    <xf numFmtId="0" fontId="12" fillId="3" borderId="16" xfId="0" applyFont="1" applyFill="1" applyBorder="1" applyAlignment="1">
      <alignment horizontal="center" vertical="center"/>
    </xf>
    <xf numFmtId="0" fontId="12" fillId="2" borderId="32" xfId="0" applyFont="1" applyFill="1" applyBorder="1" applyAlignment="1">
      <alignment horizontal="center" vertical="center"/>
    </xf>
    <xf numFmtId="0" fontId="12" fillId="7" borderId="12" xfId="0" applyFont="1" applyFill="1" applyBorder="1" applyAlignment="1">
      <alignment horizontal="center" vertical="center"/>
    </xf>
    <xf numFmtId="0" fontId="12" fillId="4" borderId="7" xfId="0" applyFont="1" applyFill="1" applyBorder="1" applyAlignment="1">
      <alignment horizontal="center" vertical="center"/>
    </xf>
    <xf numFmtId="0" fontId="12" fillId="2" borderId="7" xfId="0" applyFont="1" applyFill="1" applyBorder="1" applyAlignment="1">
      <alignment horizontal="center" vertical="center"/>
    </xf>
    <xf numFmtId="0" fontId="12" fillId="6" borderId="26" xfId="0" applyFont="1" applyFill="1" applyBorder="1" applyAlignment="1">
      <alignment horizontal="center" vertical="center"/>
    </xf>
    <xf numFmtId="0" fontId="12" fillId="7" borderId="15" xfId="0" applyFont="1" applyFill="1" applyBorder="1" applyAlignment="1">
      <alignment horizontal="center" vertical="center"/>
    </xf>
    <xf numFmtId="0" fontId="12" fillId="8" borderId="14" xfId="0" applyFont="1" applyFill="1" applyBorder="1" applyAlignment="1">
      <alignment horizontal="center" vertical="center"/>
    </xf>
    <xf numFmtId="0" fontId="12" fillId="7" borderId="42" xfId="0" applyFont="1" applyFill="1" applyBorder="1" applyAlignment="1">
      <alignment horizontal="center" vertical="center"/>
    </xf>
    <xf numFmtId="0" fontId="12" fillId="8" borderId="21" xfId="0" applyFont="1" applyFill="1" applyBorder="1" applyAlignment="1">
      <alignment horizontal="center" vertical="center"/>
    </xf>
    <xf numFmtId="0" fontId="12" fillId="8" borderId="30" xfId="0" applyFont="1" applyFill="1" applyBorder="1" applyAlignment="1">
      <alignment horizontal="center" vertical="center"/>
    </xf>
    <xf numFmtId="0" fontId="12" fillId="6"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11" borderId="9" xfId="0" applyFont="1" applyFill="1" applyBorder="1" applyAlignment="1">
      <alignment horizontal="center" vertical="center"/>
    </xf>
    <xf numFmtId="0" fontId="12" fillId="6" borderId="9" xfId="0" applyFont="1" applyFill="1" applyBorder="1" applyAlignment="1">
      <alignment vertical="center"/>
    </xf>
    <xf numFmtId="0" fontId="12" fillId="6" borderId="8" xfId="0" applyFont="1" applyFill="1" applyBorder="1" applyAlignment="1">
      <alignment horizontal="center" vertical="center"/>
    </xf>
    <xf numFmtId="0" fontId="12" fillId="11" borderId="8" xfId="0" applyFont="1" applyFill="1" applyBorder="1" applyAlignment="1">
      <alignment horizontal="center" vertical="center"/>
    </xf>
    <xf numFmtId="0" fontId="12" fillId="6" borderId="8" xfId="0" applyFont="1" applyFill="1" applyBorder="1" applyAlignment="1">
      <alignment vertical="center"/>
    </xf>
    <xf numFmtId="0" fontId="12" fillId="8" borderId="8" xfId="0" applyFont="1" applyFill="1" applyBorder="1" applyAlignment="1">
      <alignment horizontal="center" vertical="center"/>
    </xf>
    <xf numFmtId="0" fontId="12" fillId="7" borderId="8"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8" xfId="0" applyFont="1" applyFill="1" applyBorder="1" applyAlignment="1">
      <alignment horizontal="center" vertical="center"/>
    </xf>
    <xf numFmtId="0" fontId="12" fillId="11"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3" borderId="12"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28" xfId="0" applyFont="1" applyFill="1" applyBorder="1" applyAlignment="1">
      <alignment horizontal="center" vertical="center"/>
    </xf>
    <xf numFmtId="0" fontId="12" fillId="7" borderId="14" xfId="0" applyFont="1" applyFill="1" applyBorder="1" applyAlignment="1">
      <alignment horizontal="center" vertical="center"/>
    </xf>
    <xf numFmtId="0" fontId="12" fillId="8" borderId="35" xfId="0" applyFont="1" applyFill="1" applyBorder="1" applyAlignment="1">
      <alignment horizontal="center" vertical="center"/>
    </xf>
    <xf numFmtId="0" fontId="12" fillId="8" borderId="2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2" fillId="3" borderId="32" xfId="0" applyFont="1" applyFill="1" applyBorder="1" applyAlignment="1">
      <alignment horizontal="center" vertical="center"/>
    </xf>
    <xf numFmtId="0" fontId="12" fillId="11" borderId="5" xfId="0" applyFont="1" applyFill="1" applyBorder="1" applyAlignment="1">
      <alignment horizontal="center" vertical="center"/>
    </xf>
    <xf numFmtId="0" fontId="12" fillId="4" borderId="41" xfId="0" applyFont="1" applyFill="1" applyBorder="1" applyAlignment="1">
      <alignment horizontal="center" vertical="center"/>
    </xf>
    <xf numFmtId="0" fontId="12" fillId="7" borderId="19" xfId="0" applyFont="1" applyFill="1" applyBorder="1" applyAlignment="1">
      <alignment horizontal="center" vertical="center"/>
    </xf>
    <xf numFmtId="0" fontId="12" fillId="2" borderId="30" xfId="0" applyFont="1" applyFill="1" applyBorder="1" applyAlignment="1">
      <alignment horizontal="center" vertical="center"/>
    </xf>
    <xf numFmtId="0" fontId="1" fillId="16" borderId="9" xfId="0" applyFont="1" applyFill="1" applyBorder="1" applyAlignment="1">
      <alignment horizontal="center" vertical="center"/>
    </xf>
    <xf numFmtId="0" fontId="1" fillId="15" borderId="40" xfId="0" applyFont="1" applyFill="1" applyBorder="1" applyAlignment="1">
      <alignment horizontal="center" vertical="center"/>
    </xf>
    <xf numFmtId="0" fontId="1" fillId="17" borderId="8" xfId="0" applyFont="1" applyFill="1" applyBorder="1" applyAlignment="1">
      <alignment horizontal="center" vertical="center"/>
    </xf>
    <xf numFmtId="0" fontId="1" fillId="18" borderId="36" xfId="0" applyFont="1" applyFill="1" applyBorder="1" applyAlignment="1">
      <alignment horizontal="center" vertical="center" textRotation="180"/>
    </xf>
    <xf numFmtId="0" fontId="1" fillId="19" borderId="37" xfId="0" applyFont="1" applyFill="1" applyBorder="1" applyAlignment="1">
      <alignment horizontal="center" vertical="center" textRotation="180"/>
    </xf>
    <xf numFmtId="11" fontId="8" fillId="0" borderId="1" xfId="0" applyNumberFormat="1" applyFont="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0" fontId="12" fillId="3"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11" borderId="11" xfId="0" applyFont="1" applyFill="1" applyBorder="1" applyAlignment="1">
      <alignment horizontal="center" vertical="center"/>
    </xf>
    <xf numFmtId="0" fontId="12" fillId="11" borderId="14" xfId="0" applyFont="1" applyFill="1" applyBorder="1" applyAlignment="1">
      <alignment horizontal="center" vertical="center"/>
    </xf>
    <xf numFmtId="0" fontId="12" fillId="8" borderId="13" xfId="0" applyFont="1" applyFill="1" applyBorder="1" applyAlignment="1">
      <alignment horizontal="center" vertical="center"/>
    </xf>
    <xf numFmtId="0" fontId="12" fillId="7" borderId="13" xfId="0" applyFont="1" applyFill="1" applyBorder="1" applyAlignment="1">
      <alignment horizontal="center" vertical="center"/>
    </xf>
    <xf numFmtId="0" fontId="12" fillId="2" borderId="13" xfId="0" applyFont="1" applyFill="1" applyBorder="1" applyAlignment="1">
      <alignment horizontal="center" vertical="center"/>
    </xf>
    <xf numFmtId="0" fontId="12" fillId="7" borderId="30"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3" xfId="0" applyFont="1" applyFill="1" applyBorder="1" applyAlignment="1">
      <alignment horizontal="center" vertical="center"/>
    </xf>
    <xf numFmtId="0" fontId="12" fillId="3" borderId="13" xfId="0" applyFont="1" applyFill="1" applyBorder="1" applyAlignment="1">
      <alignment horizontal="center" vertical="center"/>
    </xf>
    <xf numFmtId="0" fontId="12" fillId="2" borderId="19"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7" xfId="0" applyFont="1" applyFill="1" applyBorder="1" applyAlignment="1">
      <alignment horizontal="center" vertical="center"/>
    </xf>
    <xf numFmtId="0" fontId="12" fillId="11" borderId="17" xfId="0" applyFont="1" applyFill="1" applyBorder="1" applyAlignment="1">
      <alignment horizontal="center" vertical="center"/>
    </xf>
    <xf numFmtId="0" fontId="12" fillId="9" borderId="39" xfId="0" applyFont="1" applyFill="1" applyBorder="1" applyAlignment="1">
      <alignment horizontal="center" vertical="center"/>
    </xf>
    <xf numFmtId="0" fontId="12" fillId="2" borderId="41" xfId="0" applyFont="1" applyFill="1" applyBorder="1" applyAlignment="1">
      <alignment horizontal="center" vertical="center"/>
    </xf>
    <xf numFmtId="0" fontId="7" fillId="21" borderId="16" xfId="0" applyFont="1" applyFill="1" applyBorder="1" applyAlignment="1">
      <alignment horizontal="center" vertical="center"/>
    </xf>
    <xf numFmtId="0" fontId="7" fillId="21" borderId="17" xfId="0" applyFont="1" applyFill="1" applyBorder="1" applyAlignment="1">
      <alignment horizontal="center" vertical="center"/>
    </xf>
    <xf numFmtId="0" fontId="7" fillId="2" borderId="17" xfId="0" applyFont="1" applyFill="1" applyBorder="1" applyAlignment="1">
      <alignment horizontal="center" vertical="center"/>
    </xf>
    <xf numFmtId="0" fontId="7" fillId="21" borderId="19" xfId="0" applyFont="1" applyFill="1" applyBorder="1" applyAlignment="1">
      <alignment horizontal="center" vertical="center"/>
    </xf>
    <xf numFmtId="0" fontId="7" fillId="15" borderId="17" xfId="0" applyFont="1" applyFill="1" applyBorder="1" applyAlignment="1">
      <alignment horizontal="center" vertical="center"/>
    </xf>
    <xf numFmtId="0" fontId="7" fillId="15" borderId="19" xfId="0" applyFont="1" applyFill="1" applyBorder="1" applyAlignment="1">
      <alignment horizontal="center" vertical="center"/>
    </xf>
    <xf numFmtId="0" fontId="7" fillId="15" borderId="45" xfId="0" applyFont="1" applyFill="1" applyBorder="1" applyAlignment="1">
      <alignment horizontal="center" vertical="center"/>
    </xf>
    <xf numFmtId="0" fontId="7" fillId="15" borderId="39" xfId="0" applyFont="1" applyFill="1" applyBorder="1" applyAlignment="1">
      <alignment horizontal="center" vertical="center"/>
    </xf>
    <xf numFmtId="0" fontId="7" fillId="2" borderId="39" xfId="0" applyFont="1" applyFill="1" applyBorder="1" applyAlignment="1">
      <alignment horizontal="center" vertical="center"/>
    </xf>
    <xf numFmtId="0" fontId="7" fillId="15" borderId="41" xfId="0" applyFont="1" applyFill="1" applyBorder="1" applyAlignment="1">
      <alignment horizontal="center" vertical="center"/>
    </xf>
    <xf numFmtId="0" fontId="7" fillId="15" borderId="16" xfId="0" applyFont="1" applyFill="1" applyBorder="1" applyAlignment="1">
      <alignment horizontal="center" vertical="center"/>
    </xf>
    <xf numFmtId="0" fontId="12" fillId="22" borderId="32" xfId="0" applyFont="1" applyFill="1" applyBorder="1" applyAlignment="1">
      <alignment horizontal="center" vertical="center"/>
    </xf>
    <xf numFmtId="0" fontId="12" fillId="22" borderId="27" xfId="0" applyFont="1" applyFill="1" applyBorder="1" applyAlignment="1">
      <alignment horizontal="center" vertical="center"/>
    </xf>
    <xf numFmtId="0" fontId="12" fillId="22" borderId="10" xfId="0" applyFont="1" applyFill="1" applyBorder="1" applyAlignment="1">
      <alignment horizontal="center" vertical="center"/>
    </xf>
    <xf numFmtId="0" fontId="12" fillId="22" borderId="11" xfId="0" applyFont="1" applyFill="1" applyBorder="1" applyAlignment="1">
      <alignment horizontal="center" vertical="center"/>
    </xf>
    <xf numFmtId="0" fontId="12" fillId="23" borderId="15" xfId="0" applyFont="1" applyFill="1" applyBorder="1" applyAlignment="1">
      <alignment horizontal="center" vertical="center"/>
    </xf>
    <xf numFmtId="0" fontId="12" fillId="23" borderId="41" xfId="0" applyFont="1" applyFill="1" applyBorder="1" applyAlignment="1">
      <alignment horizontal="center" vertical="center"/>
    </xf>
    <xf numFmtId="0" fontId="12" fillId="23" borderId="9" xfId="0" applyFont="1" applyFill="1" applyBorder="1" applyAlignment="1">
      <alignment horizontal="center" vertical="center"/>
    </xf>
    <xf numFmtId="0" fontId="12" fillId="23" borderId="12" xfId="0" applyFont="1" applyFill="1" applyBorder="1" applyAlignment="1">
      <alignment horizontal="center" vertical="center"/>
    </xf>
    <xf numFmtId="0" fontId="12" fillId="23" borderId="8" xfId="0" applyFont="1" applyFill="1" applyBorder="1" applyAlignment="1">
      <alignment horizontal="center" vertical="center"/>
    </xf>
    <xf numFmtId="0" fontId="12" fillId="23" borderId="13" xfId="0" applyFont="1" applyFill="1" applyBorder="1" applyAlignment="1">
      <alignment horizontal="center" vertical="center"/>
    </xf>
    <xf numFmtId="0" fontId="12" fillId="24" borderId="11" xfId="0" applyFont="1" applyFill="1" applyBorder="1" applyAlignment="1">
      <alignment horizontal="center" vertical="center"/>
    </xf>
    <xf numFmtId="0" fontId="12" fillId="24" borderId="8" xfId="0" applyFont="1" applyFill="1" applyBorder="1" applyAlignment="1">
      <alignment horizontal="center" vertical="center"/>
    </xf>
    <xf numFmtId="0" fontId="6" fillId="0" borderId="0" xfId="0" applyFont="1" applyAlignment="1">
      <alignment horizontal="center" vertical="center"/>
    </xf>
    <xf numFmtId="0" fontId="12" fillId="15" borderId="38" xfId="0" applyFont="1" applyFill="1" applyBorder="1" applyAlignment="1">
      <alignment horizontal="center" vertical="center"/>
    </xf>
    <xf numFmtId="0" fontId="12" fillId="15" borderId="39" xfId="0" applyFont="1" applyFill="1" applyBorder="1" applyAlignment="1">
      <alignment horizontal="center" vertical="center"/>
    </xf>
    <xf numFmtId="0" fontId="12" fillId="21" borderId="39" xfId="0" applyFont="1" applyFill="1" applyBorder="1" applyAlignment="1">
      <alignment horizontal="center" vertical="center"/>
    </xf>
    <xf numFmtId="0" fontId="12" fillId="8" borderId="46" xfId="0" applyFont="1" applyFill="1" applyBorder="1" applyAlignment="1">
      <alignment horizontal="center" vertical="center"/>
    </xf>
    <xf numFmtId="0" fontId="12" fillId="6" borderId="47" xfId="0" applyFont="1" applyFill="1" applyBorder="1" applyAlignment="1">
      <alignment horizontal="center" vertical="center"/>
    </xf>
    <xf numFmtId="0" fontId="12" fillId="2" borderId="12" xfId="0" applyFont="1" applyFill="1" applyBorder="1" applyAlignment="1">
      <alignment horizontal="center" vertical="center"/>
    </xf>
    <xf numFmtId="0" fontId="12" fillId="6" borderId="48" xfId="0" applyFont="1" applyFill="1" applyBorder="1" applyAlignment="1">
      <alignment horizontal="center" vertical="center"/>
    </xf>
    <xf numFmtId="0" fontId="12" fillId="11" borderId="48" xfId="0" applyFont="1" applyFill="1" applyBorder="1" applyAlignment="1">
      <alignment horizontal="center" vertical="center"/>
    </xf>
    <xf numFmtId="0" fontId="12" fillId="2" borderId="48" xfId="0" applyFont="1" applyFill="1" applyBorder="1" applyAlignment="1">
      <alignment horizontal="center" vertical="center"/>
    </xf>
    <xf numFmtId="0" fontId="12" fillId="2" borderId="26" xfId="0" applyFont="1" applyFill="1" applyBorder="1" applyAlignment="1">
      <alignment horizontal="center" vertical="center"/>
    </xf>
    <xf numFmtId="0" fontId="12" fillId="21" borderId="16" xfId="0" applyFont="1" applyFill="1" applyBorder="1" applyAlignment="1">
      <alignment horizontal="center" vertical="center"/>
    </xf>
    <xf numFmtId="0" fontId="12" fillId="21" borderId="17" xfId="0" applyFont="1" applyFill="1" applyBorder="1" applyAlignment="1">
      <alignment horizontal="center" vertical="center"/>
    </xf>
    <xf numFmtId="0" fontId="12" fillId="15" borderId="17" xfId="0" applyFont="1" applyFill="1" applyBorder="1" applyAlignment="1">
      <alignment horizontal="center" vertical="center"/>
    </xf>
    <xf numFmtId="0" fontId="12" fillId="15" borderId="16" xfId="0" applyFont="1" applyFill="1" applyBorder="1" applyAlignment="1">
      <alignment horizontal="center" vertical="center"/>
    </xf>
    <xf numFmtId="0" fontId="12" fillId="15" borderId="19" xfId="0" applyFont="1" applyFill="1" applyBorder="1" applyAlignment="1">
      <alignment horizontal="center" vertical="center"/>
    </xf>
    <xf numFmtId="0" fontId="12" fillId="21" borderId="19" xfId="0" applyFont="1" applyFill="1" applyBorder="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18" xfId="0" applyFont="1" applyBorder="1" applyAlignment="1">
      <alignment horizontal="center" vertical="center"/>
    </xf>
    <xf numFmtId="0" fontId="12" fillId="0" borderId="17" xfId="0" applyFont="1" applyBorder="1" applyAlignment="1">
      <alignment horizontal="center" vertical="center"/>
    </xf>
    <xf numFmtId="0" fontId="13" fillId="0" borderId="17" xfId="0" applyFont="1" applyBorder="1" applyAlignment="1">
      <alignment horizontal="center" vertical="center"/>
    </xf>
    <xf numFmtId="0" fontId="13" fillId="0" borderId="6" xfId="0" applyFont="1" applyBorder="1" applyAlignment="1">
      <alignment horizontal="center" vertical="center"/>
    </xf>
    <xf numFmtId="0" fontId="13" fillId="0" borderId="44" xfId="0" applyFont="1" applyBorder="1" applyAlignment="1">
      <alignment horizontal="center" vertical="center"/>
    </xf>
    <xf numFmtId="0" fontId="13" fillId="0" borderId="19" xfId="0" applyFont="1" applyBorder="1" applyAlignment="1">
      <alignment horizontal="center" vertical="center"/>
    </xf>
    <xf numFmtId="0" fontId="7" fillId="0" borderId="0" xfId="0" applyFont="1" applyAlignment="1">
      <alignment horizontal="left" vertical="center"/>
    </xf>
    <xf numFmtId="0" fontId="7" fillId="0" borderId="23" xfId="0" applyFont="1" applyBorder="1" applyAlignment="1">
      <alignment horizontal="center" vertical="center"/>
    </xf>
    <xf numFmtId="0" fontId="12" fillId="0" borderId="33" xfId="0" applyFont="1" applyBorder="1" applyAlignment="1">
      <alignment horizontal="center" vertical="center"/>
    </xf>
    <xf numFmtId="0" fontId="7" fillId="12" borderId="5" xfId="0" applyFont="1" applyFill="1" applyBorder="1" applyAlignment="1">
      <alignment horizontal="center" vertical="center"/>
    </xf>
    <xf numFmtId="0" fontId="12" fillId="12" borderId="7" xfId="0" applyFont="1" applyFill="1" applyBorder="1" applyAlignment="1">
      <alignment horizontal="center" vertical="center"/>
    </xf>
    <xf numFmtId="0" fontId="9" fillId="0" borderId="0" xfId="0" applyFont="1" applyAlignment="1">
      <alignment horizontal="center" vertical="center"/>
    </xf>
    <xf numFmtId="0" fontId="12" fillId="12" borderId="20" xfId="0" applyFont="1" applyFill="1" applyBorder="1" applyAlignment="1">
      <alignment horizontal="center" vertical="center"/>
    </xf>
    <xf numFmtId="0" fontId="12" fillId="12" borderId="16"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18" xfId="0" applyFont="1" applyFill="1" applyBorder="1" applyAlignment="1">
      <alignment horizontal="center" vertical="center"/>
    </xf>
    <xf numFmtId="0" fontId="12" fillId="12" borderId="17" xfId="0" applyFont="1" applyFill="1" applyBorder="1" applyAlignment="1">
      <alignment horizontal="center" vertical="center"/>
    </xf>
    <xf numFmtId="0" fontId="13" fillId="12" borderId="17"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44" xfId="0" applyFont="1" applyFill="1" applyBorder="1" applyAlignment="1">
      <alignment horizontal="center" vertical="center"/>
    </xf>
    <xf numFmtId="0" fontId="13" fillId="12" borderId="19" xfId="0" applyFont="1" applyFill="1" applyBorder="1" applyAlignment="1">
      <alignment horizontal="center" vertical="center"/>
    </xf>
    <xf numFmtId="0" fontId="12" fillId="12" borderId="4" xfId="0" applyFont="1" applyFill="1" applyBorder="1" applyAlignment="1">
      <alignment horizontal="center" vertical="center"/>
    </xf>
    <xf numFmtId="0" fontId="15" fillId="0" borderId="0" xfId="0" applyFont="1" applyAlignment="1">
      <alignment horizontal="center"/>
    </xf>
    <xf numFmtId="0" fontId="5" fillId="0" borderId="1" xfId="0" applyFont="1" applyBorder="1" applyAlignment="1">
      <alignment horizontal="center"/>
    </xf>
    <xf numFmtId="0" fontId="15" fillId="0" borderId="1" xfId="0" applyFont="1" applyBorder="1" applyAlignment="1">
      <alignment horizontal="center"/>
    </xf>
    <xf numFmtId="0" fontId="12" fillId="0" borderId="0" xfId="0" applyFont="1" applyAlignment="1">
      <alignment vertical="center"/>
    </xf>
    <xf numFmtId="0" fontId="1" fillId="0" borderId="0" xfId="0" applyFont="1" applyAlignment="1">
      <alignment vertical="center"/>
    </xf>
    <xf numFmtId="0" fontId="1" fillId="0" borderId="33" xfId="0" applyFont="1" applyBorder="1" applyAlignment="1">
      <alignment vertical="center"/>
    </xf>
    <xf numFmtId="0" fontId="6" fillId="20" borderId="2" xfId="0" applyFont="1" applyFill="1" applyBorder="1" applyAlignment="1">
      <alignment horizontal="center" vertical="center"/>
    </xf>
    <xf numFmtId="0" fontId="6" fillId="0" borderId="1" xfId="0" applyFont="1" applyBorder="1" applyAlignment="1">
      <alignment horizontal="center" vertical="center"/>
    </xf>
    <xf numFmtId="0" fontId="6" fillId="20" borderId="0" xfId="0" applyFont="1" applyFill="1" applyAlignment="1">
      <alignment horizontal="center" vertical="center"/>
    </xf>
    <xf numFmtId="0" fontId="6" fillId="20" borderId="3" xfId="0" applyFont="1" applyFill="1" applyBorder="1" applyAlignment="1">
      <alignment horizontal="center" vertical="center"/>
    </xf>
    <xf numFmtId="0" fontId="6" fillId="20" borderId="1" xfId="0" applyFont="1" applyFill="1" applyBorder="1" applyAlignment="1">
      <alignment horizontal="center" vertical="center"/>
    </xf>
    <xf numFmtId="11" fontId="10" fillId="0" borderId="0" xfId="0" applyNumberFormat="1" applyFont="1" applyAlignment="1">
      <alignment horizontal="center" vertical="center"/>
    </xf>
    <xf numFmtId="0" fontId="10" fillId="0" borderId="0" xfId="0" applyFont="1" applyAlignment="1">
      <alignment horizontal="center" vertical="center"/>
    </xf>
    <xf numFmtId="11" fontId="10" fillId="0" borderId="1" xfId="0" applyNumberFormat="1" applyFont="1" applyBorder="1" applyAlignment="1">
      <alignment horizontal="center" vertical="center"/>
    </xf>
    <xf numFmtId="0" fontId="6" fillId="0" borderId="3" xfId="0" applyFont="1" applyBorder="1" applyAlignment="1">
      <alignment horizontal="center" vertical="center"/>
    </xf>
    <xf numFmtId="0" fontId="8" fillId="0" borderId="0" xfId="0" applyFont="1" applyAlignment="1">
      <alignment horizontal="center" vertical="center"/>
    </xf>
    <xf numFmtId="0" fontId="10" fillId="0" borderId="3" xfId="0" applyFont="1" applyBorder="1" applyAlignment="1">
      <alignment horizontal="center" vertical="center"/>
    </xf>
    <xf numFmtId="11" fontId="10" fillId="0" borderId="3" xfId="0" applyNumberFormat="1" applyFont="1" applyBorder="1" applyAlignment="1">
      <alignment horizontal="center" vertical="center"/>
    </xf>
    <xf numFmtId="0" fontId="10" fillId="0" borderId="1" xfId="0" applyFont="1" applyBorder="1" applyAlignment="1">
      <alignment horizontal="center" vertical="center"/>
    </xf>
    <xf numFmtId="0" fontId="11" fillId="20" borderId="2" xfId="0" applyFont="1" applyFill="1" applyBorder="1" applyAlignment="1">
      <alignment horizontal="center" vertical="center"/>
    </xf>
    <xf numFmtId="0" fontId="20" fillId="20" borderId="3" xfId="0" applyFont="1" applyFill="1" applyBorder="1" applyAlignment="1">
      <alignment vertical="center"/>
    </xf>
    <xf numFmtId="0" fontId="20" fillId="20" borderId="49" xfId="0" applyFont="1" applyFill="1" applyBorder="1" applyAlignment="1">
      <alignment vertical="center"/>
    </xf>
    <xf numFmtId="0" fontId="20" fillId="20" borderId="2" xfId="0" applyFont="1" applyFill="1" applyBorder="1" applyAlignment="1">
      <alignment vertical="center"/>
    </xf>
    <xf numFmtId="0" fontId="20" fillId="20" borderId="1" xfId="0" applyFont="1" applyFill="1" applyBorder="1" applyAlignment="1">
      <alignment vertical="center"/>
    </xf>
    <xf numFmtId="0" fontId="20" fillId="20" borderId="0" xfId="0" applyFont="1" applyFill="1" applyAlignment="1">
      <alignment vertical="center"/>
    </xf>
    <xf numFmtId="0" fontId="20" fillId="20" borderId="2" xfId="0" applyFont="1" applyFill="1" applyBorder="1" applyAlignment="1">
      <alignment vertical="center" wrapText="1"/>
    </xf>
    <xf numFmtId="0" fontId="20" fillId="20" borderId="1" xfId="0" applyFont="1" applyFill="1" applyBorder="1" applyAlignment="1">
      <alignment vertical="center" wrapText="1"/>
    </xf>
    <xf numFmtId="0" fontId="20" fillId="0" borderId="0" xfId="0" applyFont="1" applyAlignment="1">
      <alignment vertical="center"/>
    </xf>
    <xf numFmtId="0" fontId="20" fillId="0" borderId="3" xfId="0" applyFont="1" applyBorder="1" applyAlignment="1">
      <alignment vertical="center"/>
    </xf>
    <xf numFmtId="0" fontId="20" fillId="0" borderId="1" xfId="0" applyFont="1" applyBorder="1" applyAlignment="1">
      <alignment vertical="center"/>
    </xf>
    <xf numFmtId="0" fontId="7" fillId="0" borderId="3" xfId="0" applyFont="1" applyBorder="1" applyAlignment="1">
      <alignment horizontal="left" vertical="center"/>
    </xf>
    <xf numFmtId="0" fontId="6" fillId="0" borderId="0" xfId="0" applyFont="1" applyAlignment="1">
      <alignment horizontal="center" vertical="center"/>
    </xf>
    <xf numFmtId="0" fontId="8" fillId="0" borderId="1" xfId="0" applyFont="1" applyBorder="1" applyAlignment="1">
      <alignment horizontal="left" vertical="center"/>
    </xf>
    <xf numFmtId="0" fontId="6" fillId="0" borderId="3" xfId="0" applyFont="1" applyBorder="1" applyAlignment="1">
      <alignment horizontal="left" vertical="center"/>
    </xf>
    <xf numFmtId="0" fontId="21" fillId="0" borderId="0" xfId="0" applyFont="1" applyAlignment="1">
      <alignment horizontal="left" vertical="center"/>
    </xf>
    <xf numFmtId="0" fontId="20" fillId="20" borderId="3" xfId="0" applyFont="1" applyFill="1" applyBorder="1" applyAlignment="1">
      <alignment vertical="center"/>
    </xf>
    <xf numFmtId="0" fontId="20" fillId="20" borderId="1" xfId="0" applyFont="1" applyFill="1" applyBorder="1" applyAlignment="1">
      <alignment vertical="center"/>
    </xf>
    <xf numFmtId="0" fontId="6" fillId="20" borderId="3" xfId="0" applyFont="1" applyFill="1" applyBorder="1" applyAlignment="1">
      <alignment horizontal="center" vertical="center"/>
    </xf>
    <xf numFmtId="0" fontId="6" fillId="20" borderId="50" xfId="0" applyFont="1" applyFill="1" applyBorder="1" applyAlignment="1">
      <alignment horizontal="center" vertical="center"/>
    </xf>
    <xf numFmtId="0" fontId="20" fillId="20" borderId="50" xfId="0" applyFont="1" applyFill="1" applyBorder="1" applyAlignment="1">
      <alignment vertical="center"/>
    </xf>
    <xf numFmtId="0" fontId="6" fillId="20" borderId="1" xfId="0" applyFont="1" applyFill="1" applyBorder="1" applyAlignment="1">
      <alignment horizontal="center" vertical="center"/>
    </xf>
    <xf numFmtId="0" fontId="6" fillId="20" borderId="2" xfId="0" applyFont="1" applyFill="1" applyBorder="1" applyAlignment="1">
      <alignment horizontal="center" vertical="center"/>
    </xf>
    <xf numFmtId="0" fontId="6" fillId="0" borderId="50" xfId="0" applyFont="1" applyBorder="1" applyAlignment="1">
      <alignment horizontal="center" vertical="center"/>
    </xf>
    <xf numFmtId="0" fontId="6" fillId="0" borderId="3" xfId="0" applyFont="1" applyBorder="1" applyAlignment="1">
      <alignment horizontal="center" vertical="center"/>
    </xf>
    <xf numFmtId="0" fontId="21" fillId="0" borderId="3" xfId="0" applyFont="1" applyBorder="1" applyAlignment="1">
      <alignment horizontal="left" vertical="center"/>
    </xf>
    <xf numFmtId="0" fontId="7" fillId="0" borderId="0" xfId="0" applyFont="1" applyAlignment="1">
      <alignment horizontal="left" vertical="center"/>
    </xf>
    <xf numFmtId="0" fontId="1" fillId="0" borderId="0" xfId="0" applyFont="1" applyAlignment="1">
      <alignment horizontal="left" vertical="center"/>
    </xf>
    <xf numFmtId="0" fontId="1" fillId="2" borderId="29" xfId="0" applyFont="1" applyFill="1" applyBorder="1" applyAlignment="1">
      <alignment horizontal="right" vertical="center"/>
    </xf>
    <xf numFmtId="0" fontId="1" fillId="2" borderId="34" xfId="0" applyFont="1" applyFill="1" applyBorder="1" applyAlignment="1">
      <alignment horizontal="right" vertical="center"/>
    </xf>
    <xf numFmtId="0" fontId="1" fillId="0" borderId="0" xfId="0" applyFont="1" applyAlignment="1">
      <alignment horizontal="center" vertical="center"/>
    </xf>
    <xf numFmtId="0" fontId="1" fillId="0" borderId="3" xfId="0" applyFont="1" applyBorder="1" applyAlignment="1">
      <alignment horizontal="left"/>
    </xf>
    <xf numFmtId="0" fontId="1" fillId="0" borderId="0" xfId="0" applyFont="1" applyAlignment="1">
      <alignment horizontal="left"/>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2" fillId="12" borderId="20" xfId="0" applyFont="1" applyFill="1" applyBorder="1" applyAlignment="1">
      <alignment horizontal="center" vertical="center"/>
    </xf>
    <xf numFmtId="0" fontId="12" fillId="24" borderId="16" xfId="0" applyFont="1" applyFill="1" applyBorder="1" applyAlignment="1">
      <alignment horizontal="center" vertical="center"/>
    </xf>
    <xf numFmtId="0" fontId="12" fillId="24" borderId="25" xfId="0" applyFont="1" applyFill="1" applyBorder="1" applyAlignment="1">
      <alignment horizontal="center" vertical="center"/>
    </xf>
    <xf numFmtId="0" fontId="12" fillId="2" borderId="20" xfId="0" applyFont="1" applyFill="1" applyBorder="1" applyAlignment="1">
      <alignment horizontal="center" vertical="center"/>
    </xf>
    <xf numFmtId="0" fontId="12" fillId="11" borderId="16" xfId="0" applyFont="1" applyFill="1" applyBorder="1" applyAlignment="1">
      <alignment horizontal="center" vertical="center"/>
    </xf>
    <xf numFmtId="0" fontId="12" fillId="11" borderId="25"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25" xfId="0" applyFont="1" applyFill="1" applyBorder="1" applyAlignment="1">
      <alignment horizontal="center" vertical="center"/>
    </xf>
    <xf numFmtId="0" fontId="12" fillId="11" borderId="5" xfId="0" applyFont="1" applyFill="1" applyBorder="1" applyAlignment="1">
      <alignment horizontal="center" vertical="center"/>
    </xf>
    <xf numFmtId="0" fontId="12" fillId="11" borderId="43"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4" xfId="0" applyFont="1" applyFill="1" applyBorder="1" applyAlignment="1">
      <alignment horizontal="center"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2" xfId="0" applyFont="1" applyBorder="1" applyAlignment="1">
      <alignment horizontal="center" vertical="center"/>
    </xf>
    <xf numFmtId="0" fontId="12" fillId="0" borderId="28"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A9D08E"/>
      <color rgb="FFA5A5A5"/>
      <color rgb="FF929292"/>
      <color rgb="FFE09090"/>
      <color rgb="FFD05858"/>
      <color rgb="FFCA4242"/>
      <color rgb="FF33665D"/>
      <color rgb="FFF2F2F2"/>
      <color rgb="FFFF3B0D"/>
      <color rgb="FF79FE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5953</xdr:colOff>
      <xdr:row>3</xdr:row>
      <xdr:rowOff>113109</xdr:rowOff>
    </xdr:from>
    <xdr:to>
      <xdr:col>3</xdr:col>
      <xdr:colOff>11906</xdr:colOff>
      <xdr:row>6</xdr:row>
      <xdr:rowOff>196452</xdr:rowOff>
    </xdr:to>
    <xdr:cxnSp macro="">
      <xdr:nvCxnSpPr>
        <xdr:cNvPr id="14" name="Connector: Elbow 13">
          <a:extLst>
            <a:ext uri="{FF2B5EF4-FFF2-40B4-BE49-F238E27FC236}">
              <a16:creationId xmlns:a16="http://schemas.microsoft.com/office/drawing/2014/main" id="{0BE0ADB6-2BC4-139B-659F-C9C73BCFC8EC}"/>
            </a:ext>
          </a:extLst>
        </xdr:cNvPr>
        <xdr:cNvCxnSpPr/>
      </xdr:nvCxnSpPr>
      <xdr:spPr>
        <a:xfrm flipV="1">
          <a:off x="1696641" y="1143000"/>
          <a:ext cx="1047750" cy="690562"/>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3571</xdr:colOff>
      <xdr:row>6</xdr:row>
      <xdr:rowOff>200023</xdr:rowOff>
    </xdr:from>
    <xdr:to>
      <xdr:col>3</xdr:col>
      <xdr:colOff>11906</xdr:colOff>
      <xdr:row>10</xdr:row>
      <xdr:rowOff>113109</xdr:rowOff>
    </xdr:to>
    <xdr:cxnSp macro="">
      <xdr:nvCxnSpPr>
        <xdr:cNvPr id="18" name="Connector: Elbow 17">
          <a:extLst>
            <a:ext uri="{FF2B5EF4-FFF2-40B4-BE49-F238E27FC236}">
              <a16:creationId xmlns:a16="http://schemas.microsoft.com/office/drawing/2014/main" id="{EAA0DC63-468F-4588-A426-B826CCEE4AA6}"/>
            </a:ext>
          </a:extLst>
        </xdr:cNvPr>
        <xdr:cNvCxnSpPr/>
      </xdr:nvCxnSpPr>
      <xdr:spPr>
        <a:xfrm>
          <a:off x="1694259" y="1837133"/>
          <a:ext cx="1050132" cy="722711"/>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9525</xdr:colOff>
      <xdr:row>11</xdr:row>
      <xdr:rowOff>107156</xdr:rowOff>
    </xdr:from>
    <xdr:to>
      <xdr:col>3</xdr:col>
      <xdr:colOff>11906</xdr:colOff>
      <xdr:row>14</xdr:row>
      <xdr:rowOff>104774</xdr:rowOff>
    </xdr:to>
    <xdr:cxnSp macro="">
      <xdr:nvCxnSpPr>
        <xdr:cNvPr id="24" name="Connector: Elbow 23">
          <a:extLst>
            <a:ext uri="{FF2B5EF4-FFF2-40B4-BE49-F238E27FC236}">
              <a16:creationId xmlns:a16="http://schemas.microsoft.com/office/drawing/2014/main" id="{8A037528-6623-48BD-A3BB-86598808EBA3}"/>
            </a:ext>
          </a:extLst>
        </xdr:cNvPr>
        <xdr:cNvCxnSpPr/>
      </xdr:nvCxnSpPr>
      <xdr:spPr>
        <a:xfrm flipV="1">
          <a:off x="1700213" y="2756297"/>
          <a:ext cx="1044178" cy="604837"/>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7143</xdr:colOff>
      <xdr:row>14</xdr:row>
      <xdr:rowOff>108345</xdr:rowOff>
    </xdr:from>
    <xdr:to>
      <xdr:col>3</xdr:col>
      <xdr:colOff>17859</xdr:colOff>
      <xdr:row>17</xdr:row>
      <xdr:rowOff>101202</xdr:rowOff>
    </xdr:to>
    <xdr:cxnSp macro="">
      <xdr:nvCxnSpPr>
        <xdr:cNvPr id="25" name="Connector: Elbow 24">
          <a:extLst>
            <a:ext uri="{FF2B5EF4-FFF2-40B4-BE49-F238E27FC236}">
              <a16:creationId xmlns:a16="http://schemas.microsoft.com/office/drawing/2014/main" id="{4F9E7CB7-3A46-495D-B017-7824061BBD3C}"/>
            </a:ext>
          </a:extLst>
        </xdr:cNvPr>
        <xdr:cNvCxnSpPr/>
      </xdr:nvCxnSpPr>
      <xdr:spPr>
        <a:xfrm>
          <a:off x="1697831" y="3364705"/>
          <a:ext cx="1052513" cy="600076"/>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1190</xdr:colOff>
      <xdr:row>18</xdr:row>
      <xdr:rowOff>107156</xdr:rowOff>
    </xdr:from>
    <xdr:to>
      <xdr:col>3</xdr:col>
      <xdr:colOff>11906</xdr:colOff>
      <xdr:row>21</xdr:row>
      <xdr:rowOff>13095</xdr:rowOff>
    </xdr:to>
    <xdr:cxnSp macro="">
      <xdr:nvCxnSpPr>
        <xdr:cNvPr id="30" name="Connector: Elbow 29">
          <a:extLst>
            <a:ext uri="{FF2B5EF4-FFF2-40B4-BE49-F238E27FC236}">
              <a16:creationId xmlns:a16="http://schemas.microsoft.com/office/drawing/2014/main" id="{2AE525C3-01D8-4C6F-85F1-50F3B630B7AD}"/>
            </a:ext>
          </a:extLst>
        </xdr:cNvPr>
        <xdr:cNvCxnSpPr/>
      </xdr:nvCxnSpPr>
      <xdr:spPr>
        <a:xfrm flipV="1">
          <a:off x="1691878" y="4173141"/>
          <a:ext cx="1052513" cy="513158"/>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1040605</xdr:colOff>
      <xdr:row>21</xdr:row>
      <xdr:rowOff>16666</xdr:rowOff>
    </xdr:from>
    <xdr:to>
      <xdr:col>3</xdr:col>
      <xdr:colOff>5952</xdr:colOff>
      <xdr:row>23</xdr:row>
      <xdr:rowOff>119062</xdr:rowOff>
    </xdr:to>
    <xdr:cxnSp macro="">
      <xdr:nvCxnSpPr>
        <xdr:cNvPr id="31" name="Connector: Elbow 30">
          <a:extLst>
            <a:ext uri="{FF2B5EF4-FFF2-40B4-BE49-F238E27FC236}">
              <a16:creationId xmlns:a16="http://schemas.microsoft.com/office/drawing/2014/main" id="{09BE5647-E075-4131-A782-E97C0E97C8EE}"/>
            </a:ext>
          </a:extLst>
        </xdr:cNvPr>
        <xdr:cNvCxnSpPr/>
      </xdr:nvCxnSpPr>
      <xdr:spPr>
        <a:xfrm>
          <a:off x="1689496" y="4689870"/>
          <a:ext cx="1048941" cy="507208"/>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xdr:colOff>
      <xdr:row>24</xdr:row>
      <xdr:rowOff>107155</xdr:rowOff>
    </xdr:from>
    <xdr:to>
      <xdr:col>3</xdr:col>
      <xdr:colOff>5952</xdr:colOff>
      <xdr:row>26</xdr:row>
      <xdr:rowOff>100011</xdr:rowOff>
    </xdr:to>
    <xdr:cxnSp macro="">
      <xdr:nvCxnSpPr>
        <xdr:cNvPr id="38" name="Connector: Elbow 37">
          <a:extLst>
            <a:ext uri="{FF2B5EF4-FFF2-40B4-BE49-F238E27FC236}">
              <a16:creationId xmlns:a16="http://schemas.microsoft.com/office/drawing/2014/main" id="{28B7F4D4-7947-4029-B225-3F1042405731}"/>
            </a:ext>
          </a:extLst>
        </xdr:cNvPr>
        <xdr:cNvCxnSpPr/>
      </xdr:nvCxnSpPr>
      <xdr:spPr>
        <a:xfrm flipV="1">
          <a:off x="1695450" y="5387578"/>
          <a:ext cx="1042987" cy="397668"/>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2380</xdr:colOff>
      <xdr:row>26</xdr:row>
      <xdr:rowOff>103582</xdr:rowOff>
    </xdr:from>
    <xdr:to>
      <xdr:col>3</xdr:col>
      <xdr:colOff>17859</xdr:colOff>
      <xdr:row>28</xdr:row>
      <xdr:rowOff>113108</xdr:rowOff>
    </xdr:to>
    <xdr:cxnSp macro="">
      <xdr:nvCxnSpPr>
        <xdr:cNvPr id="39" name="Connector: Elbow 38">
          <a:extLst>
            <a:ext uri="{FF2B5EF4-FFF2-40B4-BE49-F238E27FC236}">
              <a16:creationId xmlns:a16="http://schemas.microsoft.com/office/drawing/2014/main" id="{2B4DAEE9-B3AD-481F-AFDB-6680FB04B0CC}"/>
            </a:ext>
          </a:extLst>
        </xdr:cNvPr>
        <xdr:cNvCxnSpPr/>
      </xdr:nvCxnSpPr>
      <xdr:spPr>
        <a:xfrm>
          <a:off x="1693068" y="5788817"/>
          <a:ext cx="1057276" cy="414339"/>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8334</xdr:colOff>
      <xdr:row>29</xdr:row>
      <xdr:rowOff>119062</xdr:rowOff>
    </xdr:from>
    <xdr:to>
      <xdr:col>3</xdr:col>
      <xdr:colOff>5952</xdr:colOff>
      <xdr:row>31</xdr:row>
      <xdr:rowOff>14286</xdr:rowOff>
    </xdr:to>
    <xdr:cxnSp macro="">
      <xdr:nvCxnSpPr>
        <xdr:cNvPr id="44" name="Connector: Elbow 43">
          <a:extLst>
            <a:ext uri="{FF2B5EF4-FFF2-40B4-BE49-F238E27FC236}">
              <a16:creationId xmlns:a16="http://schemas.microsoft.com/office/drawing/2014/main" id="{0105AD0A-130D-4BE4-9392-CF50AE1DA143}"/>
            </a:ext>
          </a:extLst>
        </xdr:cNvPr>
        <xdr:cNvCxnSpPr/>
      </xdr:nvCxnSpPr>
      <xdr:spPr>
        <a:xfrm flipV="1">
          <a:off x="1699022" y="6411516"/>
          <a:ext cx="1039415" cy="300036"/>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5952</xdr:colOff>
      <xdr:row>31</xdr:row>
      <xdr:rowOff>17857</xdr:rowOff>
    </xdr:from>
    <xdr:to>
      <xdr:col>3</xdr:col>
      <xdr:colOff>5952</xdr:colOff>
      <xdr:row>32</xdr:row>
      <xdr:rowOff>113108</xdr:rowOff>
    </xdr:to>
    <xdr:cxnSp macro="">
      <xdr:nvCxnSpPr>
        <xdr:cNvPr id="45" name="Connector: Elbow 44">
          <a:extLst>
            <a:ext uri="{FF2B5EF4-FFF2-40B4-BE49-F238E27FC236}">
              <a16:creationId xmlns:a16="http://schemas.microsoft.com/office/drawing/2014/main" id="{1930A4EC-F695-4B4D-B50A-B05C9C638BDC}"/>
            </a:ext>
          </a:extLst>
        </xdr:cNvPr>
        <xdr:cNvCxnSpPr/>
      </xdr:nvCxnSpPr>
      <xdr:spPr>
        <a:xfrm>
          <a:off x="1696640" y="6715123"/>
          <a:ext cx="1041797" cy="297658"/>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5953</xdr:colOff>
      <xdr:row>33</xdr:row>
      <xdr:rowOff>107155</xdr:rowOff>
    </xdr:from>
    <xdr:to>
      <xdr:col>3</xdr:col>
      <xdr:colOff>5952</xdr:colOff>
      <xdr:row>34</xdr:row>
      <xdr:rowOff>101201</xdr:rowOff>
    </xdr:to>
    <xdr:cxnSp macro="">
      <xdr:nvCxnSpPr>
        <xdr:cNvPr id="50" name="Connector: Elbow 49">
          <a:extLst>
            <a:ext uri="{FF2B5EF4-FFF2-40B4-BE49-F238E27FC236}">
              <a16:creationId xmlns:a16="http://schemas.microsoft.com/office/drawing/2014/main" id="{94DFAB32-4335-497F-8DAF-A6D4EF5A1B16}"/>
            </a:ext>
          </a:extLst>
        </xdr:cNvPr>
        <xdr:cNvCxnSpPr/>
      </xdr:nvCxnSpPr>
      <xdr:spPr>
        <a:xfrm flipV="1">
          <a:off x="1696641" y="7209234"/>
          <a:ext cx="1041796" cy="196452"/>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3571</xdr:colOff>
      <xdr:row>34</xdr:row>
      <xdr:rowOff>104772</xdr:rowOff>
    </xdr:from>
    <xdr:to>
      <xdr:col>3</xdr:col>
      <xdr:colOff>5952</xdr:colOff>
      <xdr:row>35</xdr:row>
      <xdr:rowOff>113109</xdr:rowOff>
    </xdr:to>
    <xdr:cxnSp macro="">
      <xdr:nvCxnSpPr>
        <xdr:cNvPr id="51" name="Connector: Elbow 50">
          <a:extLst>
            <a:ext uri="{FF2B5EF4-FFF2-40B4-BE49-F238E27FC236}">
              <a16:creationId xmlns:a16="http://schemas.microsoft.com/office/drawing/2014/main" id="{041E89B9-A891-4B41-A915-A8C80E4F9E42}"/>
            </a:ext>
          </a:extLst>
        </xdr:cNvPr>
        <xdr:cNvCxnSpPr/>
      </xdr:nvCxnSpPr>
      <xdr:spPr>
        <a:xfrm>
          <a:off x="1694259" y="7409257"/>
          <a:ext cx="1044178" cy="210743"/>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9525</xdr:colOff>
      <xdr:row>36</xdr:row>
      <xdr:rowOff>101202</xdr:rowOff>
    </xdr:from>
    <xdr:to>
      <xdr:col>2</xdr:col>
      <xdr:colOff>1035843</xdr:colOff>
      <xdr:row>37</xdr:row>
      <xdr:rowOff>15476</xdr:rowOff>
    </xdr:to>
    <xdr:cxnSp macro="">
      <xdr:nvCxnSpPr>
        <xdr:cNvPr id="56" name="Connector: Elbow 55">
          <a:extLst>
            <a:ext uri="{FF2B5EF4-FFF2-40B4-BE49-F238E27FC236}">
              <a16:creationId xmlns:a16="http://schemas.microsoft.com/office/drawing/2014/main" id="{49F5BC0E-3908-4F27-942A-0B36C43BFC62}"/>
            </a:ext>
          </a:extLst>
        </xdr:cNvPr>
        <xdr:cNvCxnSpPr/>
      </xdr:nvCxnSpPr>
      <xdr:spPr>
        <a:xfrm flipV="1">
          <a:off x="1700213" y="7810500"/>
          <a:ext cx="1026318" cy="116680"/>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7143</xdr:colOff>
      <xdr:row>37</xdr:row>
      <xdr:rowOff>19047</xdr:rowOff>
    </xdr:from>
    <xdr:to>
      <xdr:col>3</xdr:col>
      <xdr:colOff>5952</xdr:colOff>
      <xdr:row>37</xdr:row>
      <xdr:rowOff>119062</xdr:rowOff>
    </xdr:to>
    <xdr:cxnSp macro="">
      <xdr:nvCxnSpPr>
        <xdr:cNvPr id="57" name="Connector: Elbow 56">
          <a:extLst>
            <a:ext uri="{FF2B5EF4-FFF2-40B4-BE49-F238E27FC236}">
              <a16:creationId xmlns:a16="http://schemas.microsoft.com/office/drawing/2014/main" id="{D9268220-64E3-431B-B25F-C74095C7070E}"/>
            </a:ext>
          </a:extLst>
        </xdr:cNvPr>
        <xdr:cNvCxnSpPr/>
      </xdr:nvCxnSpPr>
      <xdr:spPr>
        <a:xfrm>
          <a:off x="1697831" y="7930751"/>
          <a:ext cx="1040606" cy="100015"/>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7144</xdr:colOff>
      <xdr:row>38</xdr:row>
      <xdr:rowOff>65484</xdr:rowOff>
    </xdr:from>
    <xdr:to>
      <xdr:col>3</xdr:col>
      <xdr:colOff>5952</xdr:colOff>
      <xdr:row>38</xdr:row>
      <xdr:rowOff>96439</xdr:rowOff>
    </xdr:to>
    <xdr:cxnSp macro="">
      <xdr:nvCxnSpPr>
        <xdr:cNvPr id="64" name="Connector: Elbow 63">
          <a:extLst>
            <a:ext uri="{FF2B5EF4-FFF2-40B4-BE49-F238E27FC236}">
              <a16:creationId xmlns:a16="http://schemas.microsoft.com/office/drawing/2014/main" id="{426F7A5D-99F5-424C-9DAC-7EEE6D869159}"/>
            </a:ext>
          </a:extLst>
        </xdr:cNvPr>
        <xdr:cNvCxnSpPr/>
      </xdr:nvCxnSpPr>
      <xdr:spPr>
        <a:xfrm flipV="1">
          <a:off x="1697832" y="8179594"/>
          <a:ext cx="1040605" cy="30955"/>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xdr:colOff>
      <xdr:row>38</xdr:row>
      <xdr:rowOff>100010</xdr:rowOff>
    </xdr:from>
    <xdr:to>
      <xdr:col>3</xdr:col>
      <xdr:colOff>11906</xdr:colOff>
      <xdr:row>38</xdr:row>
      <xdr:rowOff>148827</xdr:rowOff>
    </xdr:to>
    <xdr:cxnSp macro="">
      <xdr:nvCxnSpPr>
        <xdr:cNvPr id="65" name="Connector: Elbow 64">
          <a:extLst>
            <a:ext uri="{FF2B5EF4-FFF2-40B4-BE49-F238E27FC236}">
              <a16:creationId xmlns:a16="http://schemas.microsoft.com/office/drawing/2014/main" id="{50DBCDBA-E6E3-43B0-9D3C-EDD1715D4356}"/>
            </a:ext>
          </a:extLst>
        </xdr:cNvPr>
        <xdr:cNvCxnSpPr/>
      </xdr:nvCxnSpPr>
      <xdr:spPr>
        <a:xfrm>
          <a:off x="1695450" y="8214120"/>
          <a:ext cx="1048941" cy="48817"/>
        </a:xfrm>
        <a:prstGeom prst="bentConnector3">
          <a:avLst/>
        </a:prstGeom>
        <a:ln w="1270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648341</xdr:colOff>
      <xdr:row>14</xdr:row>
      <xdr:rowOff>13187</xdr:rowOff>
    </xdr:from>
    <xdr:to>
      <xdr:col>2</xdr:col>
      <xdr:colOff>17768</xdr:colOff>
      <xdr:row>15</xdr:row>
      <xdr:rowOff>24178</xdr:rowOff>
    </xdr:to>
    <xdr:sp macro="" textlink="">
      <xdr:nvSpPr>
        <xdr:cNvPr id="75" name="Rectangle 74">
          <a:extLst>
            <a:ext uri="{FF2B5EF4-FFF2-40B4-BE49-F238E27FC236}">
              <a16:creationId xmlns:a16="http://schemas.microsoft.com/office/drawing/2014/main" id="{1624B8C0-8094-4904-A9D6-29B9B9B5CC8C}"/>
            </a:ext>
          </a:extLst>
        </xdr:cNvPr>
        <xdr:cNvSpPr/>
      </xdr:nvSpPr>
      <xdr:spPr>
        <a:xfrm>
          <a:off x="648341" y="3255351"/>
          <a:ext cx="1061946" cy="212481"/>
        </a:xfrm>
        <a:prstGeom prst="rect">
          <a:avLst/>
        </a:prstGeom>
        <a:solidFill>
          <a:schemeClr val="accent1">
            <a:lumMod val="40000"/>
            <a:lumOff val="6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Dace sp.</a:t>
          </a:r>
        </a:p>
      </xdr:txBody>
    </xdr:sp>
    <xdr:clientData/>
  </xdr:twoCellAnchor>
  <xdr:twoCellAnchor>
    <xdr:from>
      <xdr:col>0</xdr:col>
      <xdr:colOff>646875</xdr:colOff>
      <xdr:row>20</xdr:row>
      <xdr:rowOff>108346</xdr:rowOff>
    </xdr:from>
    <xdr:to>
      <xdr:col>2</xdr:col>
      <xdr:colOff>16302</xdr:colOff>
      <xdr:row>21</xdr:row>
      <xdr:rowOff>120252</xdr:rowOff>
    </xdr:to>
    <xdr:sp macro="" textlink="">
      <xdr:nvSpPr>
        <xdr:cNvPr id="76" name="Rectangle 75">
          <a:extLst>
            <a:ext uri="{FF2B5EF4-FFF2-40B4-BE49-F238E27FC236}">
              <a16:creationId xmlns:a16="http://schemas.microsoft.com/office/drawing/2014/main" id="{ACE3949A-9841-4A6D-97BA-6F5CA93480FA}"/>
            </a:ext>
          </a:extLst>
        </xdr:cNvPr>
        <xdr:cNvSpPr/>
      </xdr:nvSpPr>
      <xdr:spPr>
        <a:xfrm>
          <a:off x="646875" y="4559452"/>
          <a:ext cx="1061946" cy="213396"/>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Darter sp.</a:t>
          </a:r>
        </a:p>
      </xdr:txBody>
    </xdr:sp>
    <xdr:clientData/>
  </xdr:twoCellAnchor>
  <xdr:twoCellAnchor>
    <xdr:from>
      <xdr:col>1</xdr:col>
      <xdr:colOff>2472</xdr:colOff>
      <xdr:row>25</xdr:row>
      <xdr:rowOff>200755</xdr:rowOff>
    </xdr:from>
    <xdr:to>
      <xdr:col>2</xdr:col>
      <xdr:colOff>20790</xdr:colOff>
      <xdr:row>27</xdr:row>
      <xdr:rowOff>10255</xdr:rowOff>
    </xdr:to>
    <xdr:sp macro="" textlink="">
      <xdr:nvSpPr>
        <xdr:cNvPr id="77" name="Rectangle 76">
          <a:extLst>
            <a:ext uri="{FF2B5EF4-FFF2-40B4-BE49-F238E27FC236}">
              <a16:creationId xmlns:a16="http://schemas.microsoft.com/office/drawing/2014/main" id="{9B40604F-9DA6-4247-92B7-E744A484FF8E}"/>
            </a:ext>
          </a:extLst>
        </xdr:cNvPr>
        <xdr:cNvSpPr/>
      </xdr:nvSpPr>
      <xdr:spPr>
        <a:xfrm>
          <a:off x="651363" y="5683584"/>
          <a:ext cx="1060115" cy="214312"/>
        </a:xfrm>
        <a:prstGeom prst="rect">
          <a:avLst/>
        </a:prstGeom>
        <a:solidFill>
          <a:schemeClr val="accent2">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E. Mudminnow</a:t>
          </a:r>
        </a:p>
      </xdr:txBody>
    </xdr:sp>
    <xdr:clientData/>
  </xdr:twoCellAnchor>
  <xdr:twoCellAnchor>
    <xdr:from>
      <xdr:col>0</xdr:col>
      <xdr:colOff>647608</xdr:colOff>
      <xdr:row>30</xdr:row>
      <xdr:rowOff>101752</xdr:rowOff>
    </xdr:from>
    <xdr:to>
      <xdr:col>2</xdr:col>
      <xdr:colOff>17035</xdr:colOff>
      <xdr:row>31</xdr:row>
      <xdr:rowOff>113658</xdr:rowOff>
    </xdr:to>
    <xdr:sp macro="" textlink="">
      <xdr:nvSpPr>
        <xdr:cNvPr id="78" name="Rectangle 77">
          <a:extLst>
            <a:ext uri="{FF2B5EF4-FFF2-40B4-BE49-F238E27FC236}">
              <a16:creationId xmlns:a16="http://schemas.microsoft.com/office/drawing/2014/main" id="{1A8EAFAB-5930-4C3C-8D19-44076ACE3C45}"/>
            </a:ext>
          </a:extLst>
        </xdr:cNvPr>
        <xdr:cNvSpPr/>
      </xdr:nvSpPr>
      <xdr:spPr>
        <a:xfrm>
          <a:off x="647608" y="6567762"/>
          <a:ext cx="1061946" cy="213396"/>
        </a:xfrm>
        <a:prstGeom prst="rect">
          <a:avLst/>
        </a:prstGeom>
        <a:solidFill>
          <a:schemeClr val="accent2">
            <a:lumMod val="40000"/>
            <a:lumOff val="6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Fallfish</a:t>
          </a:r>
        </a:p>
      </xdr:txBody>
    </xdr:sp>
    <xdr:clientData/>
  </xdr:twoCellAnchor>
  <xdr:twoCellAnchor>
    <xdr:from>
      <xdr:col>1</xdr:col>
      <xdr:colOff>1373</xdr:colOff>
      <xdr:row>34</xdr:row>
      <xdr:rowOff>5036</xdr:rowOff>
    </xdr:from>
    <xdr:to>
      <xdr:col>2</xdr:col>
      <xdr:colOff>19233</xdr:colOff>
      <xdr:row>35</xdr:row>
      <xdr:rowOff>16942</xdr:rowOff>
    </xdr:to>
    <xdr:sp macro="" textlink="">
      <xdr:nvSpPr>
        <xdr:cNvPr id="79" name="Rectangle 78">
          <a:extLst>
            <a:ext uri="{FF2B5EF4-FFF2-40B4-BE49-F238E27FC236}">
              <a16:creationId xmlns:a16="http://schemas.microsoft.com/office/drawing/2014/main" id="{A24565BB-F1BB-4130-9732-75CF5870B26A}"/>
            </a:ext>
          </a:extLst>
        </xdr:cNvPr>
        <xdr:cNvSpPr/>
      </xdr:nvSpPr>
      <xdr:spPr>
        <a:xfrm>
          <a:off x="649806" y="7277008"/>
          <a:ext cx="1061946" cy="213396"/>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L. Bass</a:t>
          </a:r>
        </a:p>
      </xdr:txBody>
    </xdr:sp>
    <xdr:clientData/>
  </xdr:twoCellAnchor>
  <xdr:twoCellAnchor>
    <xdr:from>
      <xdr:col>0</xdr:col>
      <xdr:colOff>648342</xdr:colOff>
      <xdr:row>36</xdr:row>
      <xdr:rowOff>117138</xdr:rowOff>
    </xdr:from>
    <xdr:to>
      <xdr:col>2</xdr:col>
      <xdr:colOff>17769</xdr:colOff>
      <xdr:row>37</xdr:row>
      <xdr:rowOff>129044</xdr:rowOff>
    </xdr:to>
    <xdr:sp macro="" textlink="">
      <xdr:nvSpPr>
        <xdr:cNvPr id="80" name="Rectangle 79">
          <a:extLst>
            <a:ext uri="{FF2B5EF4-FFF2-40B4-BE49-F238E27FC236}">
              <a16:creationId xmlns:a16="http://schemas.microsoft.com/office/drawing/2014/main" id="{0666F2C9-1D5F-432B-B068-71F9CE24D9F1}"/>
            </a:ext>
          </a:extLst>
        </xdr:cNvPr>
        <xdr:cNvSpPr/>
      </xdr:nvSpPr>
      <xdr:spPr>
        <a:xfrm>
          <a:off x="648342" y="7792090"/>
          <a:ext cx="1061946" cy="213396"/>
        </a:xfrm>
        <a:prstGeom prst="rect">
          <a:avLst/>
        </a:prstGeom>
        <a:solidFill>
          <a:schemeClr val="accent6">
            <a:lumMod val="60000"/>
            <a:lumOff val="4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M. Madtom</a:t>
          </a:r>
        </a:p>
      </xdr:txBody>
    </xdr:sp>
    <xdr:clientData/>
  </xdr:twoCellAnchor>
  <xdr:twoCellAnchor>
    <xdr:from>
      <xdr:col>0</xdr:col>
      <xdr:colOff>646876</xdr:colOff>
      <xdr:row>37</xdr:row>
      <xdr:rowOff>188943</xdr:rowOff>
    </xdr:from>
    <xdr:to>
      <xdr:col>2</xdr:col>
      <xdr:colOff>16303</xdr:colOff>
      <xdr:row>38</xdr:row>
      <xdr:rowOff>200848</xdr:rowOff>
    </xdr:to>
    <xdr:sp macro="" textlink="">
      <xdr:nvSpPr>
        <xdr:cNvPr id="81" name="Rectangle 80">
          <a:extLst>
            <a:ext uri="{FF2B5EF4-FFF2-40B4-BE49-F238E27FC236}">
              <a16:creationId xmlns:a16="http://schemas.microsoft.com/office/drawing/2014/main" id="{00C2FD21-93CE-424F-9EEE-E28A97571CD9}"/>
            </a:ext>
          </a:extLst>
        </xdr:cNvPr>
        <xdr:cNvSpPr/>
      </xdr:nvSpPr>
      <xdr:spPr>
        <a:xfrm>
          <a:off x="646876" y="8065385"/>
          <a:ext cx="1061946" cy="213396"/>
        </a:xfrm>
        <a:prstGeom prst="rect">
          <a:avLst/>
        </a:prstGeom>
        <a:solidFill>
          <a:schemeClr val="accent6">
            <a:lumMod val="40000"/>
            <a:lumOff val="6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Pumpkinseed</a:t>
          </a:r>
        </a:p>
      </xdr:txBody>
    </xdr:sp>
    <xdr:clientData/>
  </xdr:twoCellAnchor>
  <xdr:twoCellAnchor>
    <xdr:from>
      <xdr:col>1</xdr:col>
      <xdr:colOff>456</xdr:colOff>
      <xdr:row>6</xdr:row>
      <xdr:rowOff>101203</xdr:rowOff>
    </xdr:from>
    <xdr:to>
      <xdr:col>2</xdr:col>
      <xdr:colOff>47626</xdr:colOff>
      <xdr:row>7</xdr:row>
      <xdr:rowOff>154781</xdr:rowOff>
    </xdr:to>
    <xdr:sp macro="" textlink="">
      <xdr:nvSpPr>
        <xdr:cNvPr id="74" name="Rectangle 73">
          <a:extLst>
            <a:ext uri="{FF2B5EF4-FFF2-40B4-BE49-F238E27FC236}">
              <a16:creationId xmlns:a16="http://schemas.microsoft.com/office/drawing/2014/main" id="{28E200E5-A846-0C3E-591A-AF6ABF800EC4}"/>
            </a:ext>
          </a:extLst>
        </xdr:cNvPr>
        <xdr:cNvSpPr/>
      </xdr:nvSpPr>
      <xdr:spPr>
        <a:xfrm>
          <a:off x="595769" y="1815703"/>
          <a:ext cx="1023482" cy="267891"/>
        </a:xfrm>
        <a:prstGeom prst="rect">
          <a:avLst/>
        </a:prstGeom>
        <a:solidFill>
          <a:srgbClr val="81B2D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solidFill>
                <a:sysClr val="windowText" lastClr="000000"/>
              </a:solidFill>
              <a:latin typeface="Times New Roman" panose="02020603050405020304" pitchFamily="18" charset="0"/>
              <a:cs typeface="Times New Roman" panose="02020603050405020304" pitchFamily="18" charset="0"/>
            </a:rPr>
            <a:t>C. Chubsucker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
  <sheetViews>
    <sheetView zoomScaleNormal="100" workbookViewId="0">
      <selection activeCell="O2" sqref="O2"/>
    </sheetView>
  </sheetViews>
  <sheetFormatPr baseColWidth="10" defaultColWidth="9" defaultRowHeight="13" x14ac:dyDescent="0.15"/>
  <cols>
    <col min="1" max="1" width="7" style="10" bestFit="1" customWidth="1"/>
    <col min="2" max="3" width="10.33203125" style="10" bestFit="1" customWidth="1"/>
    <col min="4" max="4" width="11.1640625" style="10" bestFit="1" customWidth="1"/>
    <col min="5" max="5" width="9.83203125" style="10" bestFit="1" customWidth="1"/>
    <col min="6" max="6" width="9.5" style="10" bestFit="1" customWidth="1"/>
    <col min="7" max="7" width="9" style="10"/>
    <col min="8" max="8" width="8.5" style="10" bestFit="1" customWidth="1"/>
    <col min="9" max="10" width="9.33203125" style="10" bestFit="1" customWidth="1"/>
    <col min="11" max="11" width="10.1640625" style="10" bestFit="1" customWidth="1"/>
    <col min="12" max="12" width="8.83203125" style="10" bestFit="1" customWidth="1"/>
    <col min="13" max="13" width="9.5" style="10" bestFit="1" customWidth="1"/>
    <col min="14" max="14" width="9" style="10"/>
    <col min="15" max="15" width="12.5" style="10" bestFit="1" customWidth="1"/>
    <col min="16" max="16" width="10.5" style="10" bestFit="1" customWidth="1"/>
    <col min="17" max="19" width="8" style="10" bestFit="1" customWidth="1"/>
    <col min="20" max="20" width="7" style="10" bestFit="1" customWidth="1"/>
    <col min="21" max="21" width="8.5" style="10" bestFit="1" customWidth="1"/>
    <col min="22" max="16384" width="9" style="10"/>
  </cols>
  <sheetData>
    <row r="1" spans="1:21" ht="14" thickBot="1" x14ac:dyDescent="0.2">
      <c r="A1" s="246" t="s">
        <v>510</v>
      </c>
      <c r="B1" s="246"/>
      <c r="C1" s="246"/>
      <c r="D1" s="246"/>
      <c r="E1" s="246"/>
      <c r="F1" s="246"/>
      <c r="H1" s="246" t="s">
        <v>511</v>
      </c>
      <c r="I1" s="246"/>
      <c r="J1" s="246"/>
      <c r="K1" s="246"/>
      <c r="L1" s="246"/>
      <c r="M1" s="246"/>
      <c r="O1" s="246" t="s">
        <v>512</v>
      </c>
      <c r="P1" s="246"/>
      <c r="Q1" s="246"/>
      <c r="R1" s="246"/>
      <c r="S1" s="246"/>
      <c r="T1" s="246"/>
      <c r="U1" s="246"/>
    </row>
    <row r="2" spans="1:21" ht="15" thickBot="1" x14ac:dyDescent="0.2">
      <c r="A2" s="236"/>
      <c r="B2" s="220" t="s">
        <v>13</v>
      </c>
      <c r="C2" s="220" t="s">
        <v>14</v>
      </c>
      <c r="D2" s="220" t="s">
        <v>15</v>
      </c>
      <c r="E2" s="220" t="s">
        <v>16</v>
      </c>
      <c r="F2" s="220" t="s">
        <v>51</v>
      </c>
      <c r="H2" s="236"/>
      <c r="I2" s="220" t="s">
        <v>203</v>
      </c>
      <c r="J2" s="220" t="s">
        <v>204</v>
      </c>
      <c r="K2" s="220" t="s">
        <v>205</v>
      </c>
      <c r="L2" s="220" t="s">
        <v>206</v>
      </c>
      <c r="M2" s="220" t="s">
        <v>207</v>
      </c>
      <c r="O2" s="220" t="s">
        <v>36</v>
      </c>
      <c r="P2" s="220" t="s">
        <v>69</v>
      </c>
      <c r="Q2" s="220" t="s">
        <v>70</v>
      </c>
      <c r="R2" s="220" t="s">
        <v>71</v>
      </c>
      <c r="S2" s="220" t="s">
        <v>72</v>
      </c>
      <c r="T2" s="220" t="s">
        <v>7</v>
      </c>
      <c r="U2" s="220" t="s">
        <v>11</v>
      </c>
    </row>
    <row r="3" spans="1:21" x14ac:dyDescent="0.15">
      <c r="A3" s="173" t="s">
        <v>0</v>
      </c>
      <c r="B3" s="173" t="s">
        <v>324</v>
      </c>
      <c r="C3" s="173" t="s">
        <v>325</v>
      </c>
      <c r="D3" s="173" t="s">
        <v>326</v>
      </c>
      <c r="E3" s="173" t="s">
        <v>327</v>
      </c>
      <c r="F3" s="173" t="s">
        <v>328</v>
      </c>
      <c r="H3" s="173" t="s">
        <v>0</v>
      </c>
      <c r="I3" s="173" t="s">
        <v>381</v>
      </c>
      <c r="J3" s="173" t="s">
        <v>381</v>
      </c>
      <c r="K3" s="173" t="s">
        <v>381</v>
      </c>
      <c r="L3" s="173" t="s">
        <v>381</v>
      </c>
      <c r="M3" s="173" t="s">
        <v>381</v>
      </c>
      <c r="O3" s="173" t="s">
        <v>82</v>
      </c>
      <c r="P3" s="173" t="s">
        <v>396</v>
      </c>
      <c r="Q3" s="173" t="s">
        <v>397</v>
      </c>
      <c r="R3" s="173" t="s">
        <v>398</v>
      </c>
      <c r="S3" s="173" t="s">
        <v>398</v>
      </c>
      <c r="T3" s="173" t="s">
        <v>399</v>
      </c>
      <c r="U3" s="173" t="s">
        <v>400</v>
      </c>
    </row>
    <row r="4" spans="1:21" x14ac:dyDescent="0.15">
      <c r="A4" s="173" t="s">
        <v>3</v>
      </c>
      <c r="B4" s="173" t="s">
        <v>329</v>
      </c>
      <c r="C4" s="173" t="s">
        <v>330</v>
      </c>
      <c r="D4" s="173" t="s">
        <v>331</v>
      </c>
      <c r="E4" s="173" t="s">
        <v>331</v>
      </c>
      <c r="F4" s="173" t="s">
        <v>332</v>
      </c>
      <c r="H4" s="173" t="s">
        <v>3</v>
      </c>
      <c r="I4" s="173" t="s">
        <v>381</v>
      </c>
      <c r="J4" s="173" t="s">
        <v>382</v>
      </c>
      <c r="K4" s="173" t="s">
        <v>381</v>
      </c>
      <c r="L4" s="173" t="s">
        <v>381</v>
      </c>
      <c r="M4" s="173" t="s">
        <v>382</v>
      </c>
      <c r="O4" s="173" t="s">
        <v>29</v>
      </c>
      <c r="P4" s="173" t="s">
        <v>401</v>
      </c>
      <c r="Q4" s="173" t="s">
        <v>402</v>
      </c>
      <c r="R4" s="173" t="s">
        <v>403</v>
      </c>
      <c r="S4" s="173" t="s">
        <v>404</v>
      </c>
      <c r="T4" s="173" t="s">
        <v>327</v>
      </c>
      <c r="U4" s="173" t="s">
        <v>405</v>
      </c>
    </row>
    <row r="5" spans="1:21" x14ac:dyDescent="0.15">
      <c r="A5" s="173" t="s">
        <v>4</v>
      </c>
      <c r="B5" s="173" t="s">
        <v>333</v>
      </c>
      <c r="C5" s="173" t="s">
        <v>334</v>
      </c>
      <c r="D5" s="173" t="s">
        <v>335</v>
      </c>
      <c r="E5" s="173" t="s">
        <v>336</v>
      </c>
      <c r="F5" s="173" t="s">
        <v>337</v>
      </c>
      <c r="H5" s="173" t="s">
        <v>4</v>
      </c>
      <c r="I5" s="173" t="s">
        <v>383</v>
      </c>
      <c r="J5" s="173" t="s">
        <v>384</v>
      </c>
      <c r="K5" s="173" t="s">
        <v>383</v>
      </c>
      <c r="L5" s="173" t="s">
        <v>382</v>
      </c>
      <c r="M5" s="173" t="s">
        <v>385</v>
      </c>
      <c r="O5" s="173" t="s">
        <v>30</v>
      </c>
      <c r="P5" s="173" t="s">
        <v>403</v>
      </c>
      <c r="Q5" s="173" t="s">
        <v>406</v>
      </c>
      <c r="R5" s="173" t="s">
        <v>407</v>
      </c>
      <c r="S5" s="173" t="s">
        <v>407</v>
      </c>
      <c r="T5" s="173" t="s">
        <v>408</v>
      </c>
      <c r="U5" s="173" t="s">
        <v>409</v>
      </c>
    </row>
    <row r="6" spans="1:21" x14ac:dyDescent="0.15">
      <c r="A6" s="173" t="s">
        <v>6</v>
      </c>
      <c r="B6" s="173" t="s">
        <v>338</v>
      </c>
      <c r="C6" s="173" t="s">
        <v>339</v>
      </c>
      <c r="D6" s="173" t="s">
        <v>340</v>
      </c>
      <c r="E6" s="173" t="s">
        <v>341</v>
      </c>
      <c r="F6" s="173" t="s">
        <v>341</v>
      </c>
      <c r="H6" s="173" t="s">
        <v>10</v>
      </c>
      <c r="I6" s="173" t="s">
        <v>386</v>
      </c>
      <c r="J6" s="173" t="s">
        <v>385</v>
      </c>
      <c r="K6" s="173" t="s">
        <v>381</v>
      </c>
      <c r="L6" s="173" t="s">
        <v>382</v>
      </c>
      <c r="M6" s="173" t="s">
        <v>383</v>
      </c>
      <c r="O6" s="173" t="s">
        <v>83</v>
      </c>
      <c r="P6" s="173" t="s">
        <v>410</v>
      </c>
      <c r="Q6" s="173" t="s">
        <v>404</v>
      </c>
      <c r="R6" s="173" t="s">
        <v>411</v>
      </c>
      <c r="S6" s="173" t="s">
        <v>412</v>
      </c>
      <c r="T6" s="173" t="s">
        <v>413</v>
      </c>
      <c r="U6" s="173" t="s">
        <v>414</v>
      </c>
    </row>
    <row r="7" spans="1:21" x14ac:dyDescent="0.15">
      <c r="A7" s="173" t="s">
        <v>10</v>
      </c>
      <c r="B7" s="173" t="s">
        <v>342</v>
      </c>
      <c r="C7" s="173" t="s">
        <v>343</v>
      </c>
      <c r="D7" s="173" t="s">
        <v>344</v>
      </c>
      <c r="E7" s="173" t="s">
        <v>345</v>
      </c>
      <c r="F7" s="173" t="s">
        <v>346</v>
      </c>
      <c r="H7" s="173" t="s">
        <v>7</v>
      </c>
      <c r="I7" s="173" t="s">
        <v>386</v>
      </c>
      <c r="J7" s="173" t="s">
        <v>387</v>
      </c>
      <c r="K7" s="173" t="s">
        <v>388</v>
      </c>
      <c r="L7" s="173" t="s">
        <v>383</v>
      </c>
      <c r="M7" s="173" t="s">
        <v>389</v>
      </c>
      <c r="O7" s="173" t="s">
        <v>32</v>
      </c>
      <c r="P7" s="173" t="s">
        <v>415</v>
      </c>
      <c r="Q7" s="173" t="s">
        <v>416</v>
      </c>
      <c r="R7" s="173" t="s">
        <v>417</v>
      </c>
      <c r="S7" s="173" t="s">
        <v>412</v>
      </c>
      <c r="T7" s="173" t="s">
        <v>418</v>
      </c>
      <c r="U7" s="173" t="s">
        <v>419</v>
      </c>
    </row>
    <row r="8" spans="1:21" x14ac:dyDescent="0.15">
      <c r="A8" s="173" t="s">
        <v>2</v>
      </c>
      <c r="B8" s="173" t="s">
        <v>347</v>
      </c>
      <c r="C8" s="173" t="s">
        <v>348</v>
      </c>
      <c r="D8" s="173" t="s">
        <v>349</v>
      </c>
      <c r="E8" s="173" t="s">
        <v>350</v>
      </c>
      <c r="F8" s="173" t="s">
        <v>351</v>
      </c>
      <c r="H8" s="173" t="s">
        <v>8</v>
      </c>
      <c r="I8" s="173" t="s">
        <v>390</v>
      </c>
      <c r="J8" s="173" t="s">
        <v>391</v>
      </c>
      <c r="K8" s="173" t="s">
        <v>392</v>
      </c>
      <c r="L8" s="173" t="s">
        <v>393</v>
      </c>
      <c r="M8" s="173" t="s">
        <v>394</v>
      </c>
      <c r="O8" s="173" t="s">
        <v>84</v>
      </c>
      <c r="P8" s="173" t="s">
        <v>420</v>
      </c>
      <c r="Q8" s="173" t="s">
        <v>421</v>
      </c>
      <c r="R8" s="173" t="s">
        <v>422</v>
      </c>
      <c r="S8" s="173" t="s">
        <v>423</v>
      </c>
      <c r="T8" s="173" t="s">
        <v>424</v>
      </c>
      <c r="U8" s="173" t="s">
        <v>425</v>
      </c>
    </row>
    <row r="9" spans="1:21" x14ac:dyDescent="0.15">
      <c r="A9" s="173" t="s">
        <v>5</v>
      </c>
      <c r="B9" s="173" t="s">
        <v>352</v>
      </c>
      <c r="C9" s="173" t="s">
        <v>353</v>
      </c>
      <c r="D9" s="173" t="s">
        <v>352</v>
      </c>
      <c r="E9" s="173" t="s">
        <v>354</v>
      </c>
      <c r="F9" s="173" t="s">
        <v>355</v>
      </c>
      <c r="H9" s="173" t="s">
        <v>23</v>
      </c>
      <c r="I9" s="173" t="s">
        <v>395</v>
      </c>
      <c r="J9" s="173" t="s">
        <v>385</v>
      </c>
      <c r="K9" s="173" t="s">
        <v>382</v>
      </c>
      <c r="L9" s="173" t="s">
        <v>395</v>
      </c>
      <c r="M9" s="173" t="s">
        <v>381</v>
      </c>
      <c r="O9" s="173" t="s">
        <v>85</v>
      </c>
      <c r="P9" s="173" t="s">
        <v>426</v>
      </c>
      <c r="Q9" s="173" t="s">
        <v>427</v>
      </c>
      <c r="R9" s="173" t="s">
        <v>428</v>
      </c>
      <c r="S9" s="173" t="s">
        <v>429</v>
      </c>
      <c r="T9" s="173" t="s">
        <v>430</v>
      </c>
      <c r="U9" s="173" t="s">
        <v>431</v>
      </c>
    </row>
    <row r="10" spans="1:21" ht="15" x14ac:dyDescent="0.15">
      <c r="A10" s="173" t="s">
        <v>7</v>
      </c>
      <c r="B10" s="173" t="s">
        <v>356</v>
      </c>
      <c r="C10" s="173" t="s">
        <v>357</v>
      </c>
      <c r="D10" s="173" t="s">
        <v>358</v>
      </c>
      <c r="E10" s="173" t="s">
        <v>359</v>
      </c>
      <c r="F10" s="173" t="s">
        <v>360</v>
      </c>
      <c r="H10" s="173" t="s">
        <v>9</v>
      </c>
      <c r="I10" s="173" t="s">
        <v>382</v>
      </c>
      <c r="J10" s="173" t="s">
        <v>383</v>
      </c>
      <c r="K10" s="173" t="s">
        <v>384</v>
      </c>
      <c r="L10" s="173" t="s">
        <v>504</v>
      </c>
      <c r="M10" s="173" t="s">
        <v>383</v>
      </c>
      <c r="O10" s="245" t="s">
        <v>34</v>
      </c>
      <c r="P10" s="173" t="s">
        <v>431</v>
      </c>
      <c r="Q10" s="173" t="s">
        <v>432</v>
      </c>
      <c r="R10" s="173" t="s">
        <v>407</v>
      </c>
      <c r="S10" s="173" t="s">
        <v>433</v>
      </c>
      <c r="T10" s="173" t="s">
        <v>403</v>
      </c>
      <c r="U10" s="173" t="s">
        <v>434</v>
      </c>
    </row>
    <row r="11" spans="1:21" ht="15" x14ac:dyDescent="0.15">
      <c r="A11" s="173" t="s">
        <v>11</v>
      </c>
      <c r="B11" s="173" t="s">
        <v>361</v>
      </c>
      <c r="C11" s="173" t="s">
        <v>362</v>
      </c>
      <c r="D11" s="173" t="s">
        <v>362</v>
      </c>
      <c r="E11" s="173" t="s">
        <v>363</v>
      </c>
      <c r="F11" s="173" t="s">
        <v>364</v>
      </c>
      <c r="H11" s="173" t="s">
        <v>24</v>
      </c>
      <c r="I11" s="173" t="s">
        <v>504</v>
      </c>
      <c r="J11" s="173" t="s">
        <v>504</v>
      </c>
      <c r="K11" s="173" t="s">
        <v>381</v>
      </c>
      <c r="L11" s="173" t="s">
        <v>504</v>
      </c>
      <c r="M11" s="173" t="s">
        <v>381</v>
      </c>
      <c r="O11" s="245"/>
      <c r="P11" s="173" t="s">
        <v>435</v>
      </c>
      <c r="Q11" s="173" t="s">
        <v>436</v>
      </c>
      <c r="R11" s="173" t="s">
        <v>437</v>
      </c>
      <c r="S11" s="173" t="s">
        <v>438</v>
      </c>
      <c r="T11" s="173" t="s">
        <v>439</v>
      </c>
      <c r="U11" s="173" t="s">
        <v>433</v>
      </c>
    </row>
    <row r="12" spans="1:21" ht="15" x14ac:dyDescent="0.15">
      <c r="A12" s="173" t="s">
        <v>8</v>
      </c>
      <c r="B12" s="173" t="s">
        <v>365</v>
      </c>
      <c r="C12" s="173" t="s">
        <v>366</v>
      </c>
      <c r="D12" s="173" t="s">
        <v>367</v>
      </c>
      <c r="E12" s="173" t="s">
        <v>368</v>
      </c>
      <c r="F12" s="173" t="s">
        <v>369</v>
      </c>
      <c r="H12" s="173" t="s">
        <v>25</v>
      </c>
      <c r="I12" s="173" t="s">
        <v>504</v>
      </c>
      <c r="J12" s="173" t="s">
        <v>504</v>
      </c>
      <c r="K12" s="173" t="s">
        <v>504</v>
      </c>
      <c r="L12" s="173" t="s">
        <v>504</v>
      </c>
      <c r="M12" s="173" t="s">
        <v>504</v>
      </c>
      <c r="O12" s="245"/>
      <c r="P12" s="173" t="s">
        <v>440</v>
      </c>
      <c r="Q12" s="173" t="s">
        <v>441</v>
      </c>
      <c r="R12" s="173" t="s">
        <v>442</v>
      </c>
      <c r="S12" s="173" t="s">
        <v>443</v>
      </c>
      <c r="T12" s="173" t="s">
        <v>444</v>
      </c>
      <c r="U12" s="173" t="s">
        <v>407</v>
      </c>
    </row>
    <row r="13" spans="1:21" ht="16" thickBot="1" x14ac:dyDescent="0.2">
      <c r="A13" s="173" t="s">
        <v>9</v>
      </c>
      <c r="B13" s="173" t="s">
        <v>370</v>
      </c>
      <c r="C13" s="173" t="s">
        <v>371</v>
      </c>
      <c r="D13" s="173" t="s">
        <v>372</v>
      </c>
      <c r="E13" s="173" t="s">
        <v>373</v>
      </c>
      <c r="F13" s="173" t="s">
        <v>374</v>
      </c>
      <c r="H13" s="173" t="s">
        <v>26</v>
      </c>
      <c r="I13" s="173" t="s">
        <v>505</v>
      </c>
      <c r="J13" s="173" t="s">
        <v>505</v>
      </c>
      <c r="K13" s="173" t="s">
        <v>505</v>
      </c>
      <c r="L13" s="173" t="s">
        <v>505</v>
      </c>
      <c r="M13" s="173" t="s">
        <v>505</v>
      </c>
      <c r="O13" s="173" t="s">
        <v>86</v>
      </c>
      <c r="P13" s="173" t="s">
        <v>445</v>
      </c>
      <c r="Q13" s="173" t="s">
        <v>446</v>
      </c>
      <c r="R13" s="173" t="s">
        <v>447</v>
      </c>
      <c r="S13" s="173" t="s">
        <v>448</v>
      </c>
      <c r="T13" s="173" t="s">
        <v>449</v>
      </c>
      <c r="U13" s="173" t="s">
        <v>450</v>
      </c>
    </row>
    <row r="14" spans="1:21" ht="16" thickBot="1" x14ac:dyDescent="0.2">
      <c r="A14" s="221" t="s">
        <v>1</v>
      </c>
      <c r="B14" s="221" t="s">
        <v>375</v>
      </c>
      <c r="C14" s="221" t="s">
        <v>376</v>
      </c>
      <c r="D14" s="221" t="s">
        <v>377</v>
      </c>
      <c r="E14" s="221" t="s">
        <v>378</v>
      </c>
      <c r="F14" s="221" t="s">
        <v>379</v>
      </c>
      <c r="H14" s="221" t="s">
        <v>27</v>
      </c>
      <c r="I14" s="221" t="s">
        <v>505</v>
      </c>
      <c r="J14" s="221" t="s">
        <v>505</v>
      </c>
      <c r="K14" s="221" t="s">
        <v>505</v>
      </c>
      <c r="L14" s="221" t="s">
        <v>505</v>
      </c>
      <c r="M14" s="221" t="s">
        <v>505</v>
      </c>
      <c r="O14" s="236"/>
      <c r="P14" s="220" t="s">
        <v>8</v>
      </c>
      <c r="Q14" s="220" t="s">
        <v>23</v>
      </c>
      <c r="R14" s="220" t="s">
        <v>73</v>
      </c>
      <c r="S14" s="220" t="s">
        <v>74</v>
      </c>
      <c r="T14" s="220" t="s">
        <v>24</v>
      </c>
      <c r="U14" s="220" t="s">
        <v>27</v>
      </c>
    </row>
    <row r="15" spans="1:21" x14ac:dyDescent="0.15">
      <c r="A15" s="247" t="s">
        <v>380</v>
      </c>
      <c r="B15" s="247"/>
      <c r="C15" s="247"/>
      <c r="D15" s="247"/>
      <c r="E15" s="247"/>
      <c r="F15" s="247"/>
      <c r="H15" s="247" t="s">
        <v>380</v>
      </c>
      <c r="I15" s="247"/>
      <c r="J15" s="247"/>
      <c r="K15" s="247"/>
      <c r="L15" s="247"/>
      <c r="M15" s="247"/>
      <c r="O15" s="173" t="s">
        <v>82</v>
      </c>
      <c r="P15" s="173" t="s">
        <v>451</v>
      </c>
      <c r="Q15" s="173" t="s">
        <v>452</v>
      </c>
      <c r="R15" s="173" t="s">
        <v>453</v>
      </c>
      <c r="S15" s="173" t="s">
        <v>454</v>
      </c>
      <c r="T15" s="173" t="s">
        <v>455</v>
      </c>
      <c r="U15" s="173" t="s">
        <v>404</v>
      </c>
    </row>
    <row r="16" spans="1:21" ht="15" x14ac:dyDescent="0.15">
      <c r="H16" s="248" t="s">
        <v>506</v>
      </c>
      <c r="I16" s="248"/>
      <c r="J16" s="248"/>
      <c r="K16" s="248"/>
      <c r="L16" s="248"/>
      <c r="M16" s="248"/>
      <c r="O16" s="173" t="s">
        <v>29</v>
      </c>
      <c r="P16" s="173" t="s">
        <v>456</v>
      </c>
      <c r="Q16" s="173" t="s">
        <v>427</v>
      </c>
      <c r="R16" s="173" t="s">
        <v>457</v>
      </c>
      <c r="S16" s="173" t="s">
        <v>458</v>
      </c>
      <c r="T16" s="173" t="s">
        <v>459</v>
      </c>
      <c r="U16" s="173" t="s">
        <v>460</v>
      </c>
    </row>
    <row r="17" spans="15:21" x14ac:dyDescent="0.15">
      <c r="O17" s="173" t="s">
        <v>30</v>
      </c>
      <c r="P17" s="173" t="s">
        <v>461</v>
      </c>
      <c r="Q17" s="173" t="s">
        <v>462</v>
      </c>
      <c r="R17" s="173" t="s">
        <v>463</v>
      </c>
      <c r="S17" s="173" t="s">
        <v>464</v>
      </c>
      <c r="T17" s="173" t="s">
        <v>433</v>
      </c>
      <c r="U17" s="173" t="s">
        <v>465</v>
      </c>
    </row>
    <row r="18" spans="15:21" x14ac:dyDescent="0.15">
      <c r="O18" s="173" t="s">
        <v>83</v>
      </c>
      <c r="P18" s="173" t="s">
        <v>466</v>
      </c>
      <c r="Q18" s="173" t="s">
        <v>467</v>
      </c>
      <c r="R18" s="173" t="s">
        <v>468</v>
      </c>
      <c r="S18" s="173" t="s">
        <v>469</v>
      </c>
      <c r="T18" s="173" t="s">
        <v>470</v>
      </c>
      <c r="U18" s="173" t="s">
        <v>471</v>
      </c>
    </row>
    <row r="19" spans="15:21" x14ac:dyDescent="0.15">
      <c r="O19" s="173" t="s">
        <v>32</v>
      </c>
      <c r="P19" s="173" t="s">
        <v>472</v>
      </c>
      <c r="Q19" s="173" t="s">
        <v>473</v>
      </c>
      <c r="R19" s="173" t="s">
        <v>474</v>
      </c>
      <c r="S19" s="173" t="s">
        <v>475</v>
      </c>
      <c r="T19" s="173" t="s">
        <v>476</v>
      </c>
      <c r="U19" s="173" t="s">
        <v>477</v>
      </c>
    </row>
    <row r="20" spans="15:21" x14ac:dyDescent="0.15">
      <c r="O20" s="173" t="s">
        <v>84</v>
      </c>
      <c r="P20" s="173" t="s">
        <v>478</v>
      </c>
      <c r="Q20" s="173" t="s">
        <v>479</v>
      </c>
      <c r="R20" s="173" t="s">
        <v>480</v>
      </c>
      <c r="S20" s="173" t="s">
        <v>481</v>
      </c>
      <c r="T20" s="173" t="s">
        <v>425</v>
      </c>
      <c r="U20" s="173" t="s">
        <v>482</v>
      </c>
    </row>
    <row r="21" spans="15:21" x14ac:dyDescent="0.15">
      <c r="O21" s="173" t="s">
        <v>85</v>
      </c>
      <c r="P21" s="173" t="s">
        <v>483</v>
      </c>
      <c r="Q21" s="173" t="s">
        <v>484</v>
      </c>
      <c r="R21" s="173" t="s">
        <v>485</v>
      </c>
      <c r="S21" s="173" t="s">
        <v>486</v>
      </c>
      <c r="T21" s="173" t="s">
        <v>401</v>
      </c>
      <c r="U21" s="173" t="s">
        <v>487</v>
      </c>
    </row>
    <row r="22" spans="15:21" ht="15" x14ac:dyDescent="0.15">
      <c r="O22" s="245" t="s">
        <v>34</v>
      </c>
      <c r="P22" s="173" t="s">
        <v>507</v>
      </c>
      <c r="Q22" s="173" t="s">
        <v>432</v>
      </c>
      <c r="R22" s="173" t="s">
        <v>488</v>
      </c>
      <c r="S22" s="173" t="s">
        <v>489</v>
      </c>
      <c r="T22" s="173" t="s">
        <v>393</v>
      </c>
      <c r="U22" s="173" t="s">
        <v>431</v>
      </c>
    </row>
    <row r="23" spans="15:21" ht="15" x14ac:dyDescent="0.15">
      <c r="O23" s="245"/>
      <c r="P23" s="173" t="s">
        <v>508</v>
      </c>
      <c r="Q23" s="173" t="s">
        <v>490</v>
      </c>
      <c r="R23" s="173" t="s">
        <v>491</v>
      </c>
      <c r="S23" s="173" t="s">
        <v>492</v>
      </c>
      <c r="T23" s="173" t="s">
        <v>448</v>
      </c>
      <c r="U23" s="173" t="s">
        <v>493</v>
      </c>
    </row>
    <row r="24" spans="15:21" ht="15" x14ac:dyDescent="0.15">
      <c r="O24" s="245"/>
      <c r="P24" s="173" t="s">
        <v>509</v>
      </c>
      <c r="Q24" s="173" t="s">
        <v>494</v>
      </c>
      <c r="R24" s="173" t="s">
        <v>495</v>
      </c>
      <c r="S24" s="173" t="s">
        <v>496</v>
      </c>
      <c r="T24" s="173" t="s">
        <v>433</v>
      </c>
      <c r="U24" s="173" t="s">
        <v>497</v>
      </c>
    </row>
    <row r="25" spans="15:21" ht="14" thickBot="1" x14ac:dyDescent="0.2">
      <c r="O25" s="221" t="s">
        <v>86</v>
      </c>
      <c r="P25" s="221" t="s">
        <v>498</v>
      </c>
      <c r="Q25" s="221" t="s">
        <v>499</v>
      </c>
      <c r="R25" s="221" t="s">
        <v>500</v>
      </c>
      <c r="S25" s="221" t="s">
        <v>501</v>
      </c>
      <c r="T25" s="221" t="s">
        <v>502</v>
      </c>
      <c r="U25" s="221" t="s">
        <v>503</v>
      </c>
    </row>
    <row r="26" spans="15:21" ht="15" x14ac:dyDescent="0.15">
      <c r="O26" s="244" t="s">
        <v>309</v>
      </c>
      <c r="P26" s="244"/>
      <c r="Q26" s="244"/>
      <c r="R26" s="244"/>
      <c r="S26" s="244"/>
      <c r="T26" s="244"/>
      <c r="U26" s="244"/>
    </row>
  </sheetData>
  <mergeCells count="9">
    <mergeCell ref="O26:U26"/>
    <mergeCell ref="O10:O12"/>
    <mergeCell ref="O22:O24"/>
    <mergeCell ref="A1:F1"/>
    <mergeCell ref="H1:M1"/>
    <mergeCell ref="O1:U1"/>
    <mergeCell ref="A15:F15"/>
    <mergeCell ref="H15:M15"/>
    <mergeCell ref="H16:M16"/>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3990-1DB0-4E59-B04E-21E2AAE4D8AA}">
  <dimension ref="A1:HL36"/>
  <sheetViews>
    <sheetView topLeftCell="P1" zoomScaleNormal="100" workbookViewId="0">
      <selection activeCell="U13" sqref="U13:AA13"/>
    </sheetView>
  </sheetViews>
  <sheetFormatPr baseColWidth="10" defaultColWidth="9" defaultRowHeight="13" x14ac:dyDescent="0.2"/>
  <cols>
    <col min="1" max="1" width="27.33203125" style="6" bestFit="1" customWidth="1"/>
    <col min="2" max="2" width="8.5" style="6" bestFit="1" customWidth="1"/>
    <col min="3" max="3" width="12" style="6" bestFit="1" customWidth="1"/>
    <col min="4" max="4" width="10.5" style="6" bestFit="1" customWidth="1"/>
    <col min="5" max="5" width="11.33203125" style="6" bestFit="1" customWidth="1"/>
    <col min="6" max="6" width="14.5" style="6" bestFit="1" customWidth="1"/>
    <col min="7" max="7" width="9" style="6"/>
    <col min="8" max="9" width="13.5" style="6" bestFit="1" customWidth="1"/>
    <col min="10" max="10" width="22.5" style="6" bestFit="1" customWidth="1"/>
    <col min="11" max="11" width="39.83203125" style="6" bestFit="1" customWidth="1"/>
    <col min="12" max="12" width="9" style="6"/>
    <col min="13" max="13" width="7.6640625" style="6" bestFit="1" customWidth="1"/>
    <col min="14" max="14" width="10.83203125" style="6" bestFit="1" customWidth="1"/>
    <col min="15" max="15" width="17.6640625" style="6" bestFit="1" customWidth="1"/>
    <col min="16" max="16" width="14.6640625" style="6" bestFit="1" customWidth="1"/>
    <col min="17" max="17" width="10.83203125" style="6" bestFit="1" customWidth="1"/>
    <col min="18" max="18" width="12.5" style="6" bestFit="1" customWidth="1"/>
    <col min="19" max="19" width="7.6640625" style="6" bestFit="1" customWidth="1"/>
    <col min="20" max="20" width="9" style="6"/>
    <col min="21" max="21" width="17" style="6" bestFit="1" customWidth="1"/>
    <col min="22" max="22" width="2.6640625" style="6" bestFit="1" customWidth="1"/>
    <col min="23" max="23" width="9.5" style="6" bestFit="1" customWidth="1"/>
    <col min="24" max="24" width="8.33203125" style="6" bestFit="1" customWidth="1"/>
    <col min="25" max="25" width="0.83203125" style="6" customWidth="1"/>
    <col min="26" max="26" width="10.5" style="6" bestFit="1" customWidth="1"/>
    <col min="27" max="27" width="8.33203125" style="6" bestFit="1" customWidth="1"/>
    <col min="28" max="28" width="9" style="6"/>
    <col min="29" max="29" width="9.5" style="6" bestFit="1" customWidth="1"/>
    <col min="30" max="31" width="5.6640625" style="6" bestFit="1" customWidth="1"/>
    <col min="32" max="32" width="0.83203125" style="6" customWidth="1"/>
    <col min="33" max="33" width="5.6640625" style="6" bestFit="1" customWidth="1"/>
    <col min="34" max="34" width="8" style="6" bestFit="1" customWidth="1"/>
    <col min="35" max="35" width="0.83203125" style="6" customWidth="1"/>
    <col min="36" max="36" width="5.6640625" style="6" bestFit="1" customWidth="1"/>
    <col min="37" max="37" width="6" style="6" bestFit="1" customWidth="1"/>
    <col min="38" max="38" width="0.83203125" style="6" customWidth="1"/>
    <col min="39" max="39" width="5.6640625" style="6" bestFit="1" customWidth="1"/>
    <col min="40" max="40" width="8" style="6" bestFit="1" customWidth="1"/>
    <col min="41" max="41" width="9" style="6"/>
    <col min="42" max="42" width="20.6640625" style="6" bestFit="1" customWidth="1"/>
    <col min="43" max="43" width="9.83203125" style="6" bestFit="1" customWidth="1"/>
    <col min="44" max="47" width="5.5" style="6" bestFit="1" customWidth="1"/>
    <col min="48" max="48" width="9" style="6"/>
    <col min="49" max="49" width="9.5" style="6" bestFit="1" customWidth="1"/>
    <col min="50" max="50" width="5.6640625" style="6" bestFit="1" customWidth="1"/>
    <col min="51" max="51" width="8" style="6" bestFit="1" customWidth="1"/>
    <col min="52" max="52" width="0.83203125" style="6" customWidth="1"/>
    <col min="53" max="53" width="5.6640625" style="6" bestFit="1" customWidth="1"/>
    <col min="54" max="54" width="6" style="6" bestFit="1" customWidth="1"/>
    <col min="55" max="55" width="0.83203125" style="6" customWidth="1"/>
    <col min="56" max="56" width="6.33203125" style="6" bestFit="1" customWidth="1"/>
    <col min="57" max="57" width="5.6640625" style="6" bestFit="1" customWidth="1"/>
    <col min="58" max="58" width="0.83203125" style="6" customWidth="1"/>
    <col min="59" max="59" width="5.6640625" style="6" bestFit="1" customWidth="1"/>
    <col min="60" max="60" width="8" style="6" bestFit="1" customWidth="1"/>
    <col min="61" max="61" width="9" style="6"/>
    <col min="62" max="62" width="3.33203125" style="6" bestFit="1" customWidth="1"/>
    <col min="63" max="64" width="5.5" style="6" bestFit="1" customWidth="1"/>
    <col min="65" max="65" width="8.5" style="6" bestFit="1" customWidth="1"/>
    <col min="66" max="66" width="0.83203125" style="6" customWidth="1"/>
    <col min="67" max="67" width="4.6640625" style="6" bestFit="1" customWidth="1"/>
    <col min="68" max="68" width="5.5" style="6" bestFit="1" customWidth="1"/>
    <col min="69" max="69" width="8.5" style="6" bestFit="1" customWidth="1"/>
    <col min="70" max="70" width="0.83203125" style="6" customWidth="1"/>
    <col min="71" max="71" width="4.6640625" style="6" bestFit="1" customWidth="1"/>
    <col min="72" max="72" width="5.5" style="6" bestFit="1" customWidth="1"/>
    <col min="73" max="73" width="8.5" style="6" bestFit="1" customWidth="1"/>
    <col min="74" max="74" width="9" style="6"/>
    <col min="75" max="75" width="15.1640625" style="6" bestFit="1" customWidth="1"/>
    <col min="76" max="85" width="5.5" style="6" bestFit="1" customWidth="1"/>
    <col min="86" max="86" width="9" style="6"/>
    <col min="87" max="87" width="9.5" style="6" bestFit="1" customWidth="1"/>
    <col min="88" max="88" width="5.6640625" style="6" bestFit="1" customWidth="1"/>
    <col min="89" max="89" width="8" style="6" bestFit="1" customWidth="1"/>
    <col min="90" max="90" width="0.83203125" style="6" customWidth="1"/>
    <col min="91" max="91" width="5.6640625" style="6" bestFit="1" customWidth="1"/>
    <col min="92" max="92" width="6" style="6" bestFit="1" customWidth="1"/>
    <col min="93" max="93" width="0.83203125" style="6" customWidth="1"/>
    <col min="94" max="94" width="5.6640625" style="6" bestFit="1" customWidth="1"/>
    <col min="95" max="95" width="6" style="6" bestFit="1" customWidth="1"/>
    <col min="96" max="96" width="9" style="6"/>
    <col min="97" max="97" width="9.5" style="6" bestFit="1" customWidth="1"/>
    <col min="98" max="99" width="8" style="6" bestFit="1" customWidth="1"/>
    <col min="100" max="100" width="6" style="6" bestFit="1" customWidth="1"/>
    <col min="101" max="101" width="0.83203125" style="6" customWidth="1"/>
    <col min="102" max="102" width="5.6640625" style="6" bestFit="1" customWidth="1"/>
    <col min="103" max="103" width="8" style="6" bestFit="1" customWidth="1"/>
    <col min="104" max="104" width="0.83203125" style="6" customWidth="1"/>
    <col min="105" max="105" width="6" style="6" bestFit="1" customWidth="1"/>
    <col min="106" max="106" width="9" style="6"/>
    <col min="107" max="107" width="6.83203125" style="6" bestFit="1" customWidth="1"/>
    <col min="108" max="108" width="4.6640625" style="6" bestFit="1" customWidth="1"/>
    <col min="109" max="117" width="5.5" style="6" bestFit="1" customWidth="1"/>
    <col min="118" max="118" width="9" style="6"/>
    <col min="119" max="119" width="9.5" style="6" bestFit="1" customWidth="1"/>
    <col min="120" max="120" width="4.5" style="6" bestFit="1" customWidth="1"/>
    <col min="121" max="121" width="8" style="6" bestFit="1" customWidth="1"/>
    <col min="122" max="122" width="0.83203125" style="6" customWidth="1"/>
    <col min="123" max="124" width="8" style="6" bestFit="1" customWidth="1"/>
    <col min="125" max="125" width="0.83203125" style="6" customWidth="1"/>
    <col min="126" max="126" width="8" style="6" bestFit="1" customWidth="1"/>
    <col min="127" max="127" width="9" style="6"/>
    <col min="128" max="128" width="3.33203125" style="6" bestFit="1" customWidth="1"/>
    <col min="129" max="129" width="4.6640625" style="6" bestFit="1" customWidth="1"/>
    <col min="130" max="130" width="5.5" style="6" bestFit="1" customWidth="1"/>
    <col min="131" max="131" width="8.5" style="6" bestFit="1" customWidth="1"/>
    <col min="132" max="132" width="9" style="6"/>
    <col min="133" max="133" width="8.5" style="6" bestFit="1" customWidth="1"/>
    <col min="134" max="134" width="4.6640625" style="6" bestFit="1" customWidth="1"/>
    <col min="135" max="143" width="5.5" style="6" bestFit="1" customWidth="1"/>
    <col min="144" max="144" width="9" style="6"/>
    <col min="145" max="145" width="9.5" style="6" bestFit="1" customWidth="1"/>
    <col min="146" max="146" width="4.5" style="6" bestFit="1" customWidth="1"/>
    <col min="147" max="147" width="8" style="6" bestFit="1" customWidth="1"/>
    <col min="148" max="148" width="0.83203125" style="6" customWidth="1"/>
    <col min="149" max="149" width="4.6640625" style="6" bestFit="1" customWidth="1"/>
    <col min="150" max="150" width="8" style="6" bestFit="1" customWidth="1"/>
    <col min="151" max="151" width="0.83203125" style="6" customWidth="1"/>
    <col min="152" max="152" width="4.5" style="6" bestFit="1" customWidth="1"/>
    <col min="153" max="153" width="8" style="6" bestFit="1" customWidth="1"/>
    <col min="154" max="154" width="0.83203125" style="6" customWidth="1"/>
    <col min="155" max="155" width="4.5" style="6" bestFit="1" customWidth="1"/>
    <col min="156" max="156" width="6" style="6" bestFit="1" customWidth="1"/>
    <col min="157" max="157" width="9" style="6"/>
    <col min="158" max="158" width="12.5" style="6" bestFit="1" customWidth="1"/>
    <col min="159" max="159" width="8.1640625" style="6" bestFit="1" customWidth="1"/>
    <col min="160" max="160" width="8.33203125" style="6" bestFit="1" customWidth="1"/>
    <col min="161" max="161" width="11" style="6" bestFit="1" customWidth="1"/>
    <col min="162" max="162" width="9" style="6"/>
    <col min="163" max="163" width="9.5" style="6" bestFit="1" customWidth="1"/>
    <col min="164" max="164" width="5.5" style="6" bestFit="1" customWidth="1"/>
    <col min="165" max="165" width="8" style="6" bestFit="1" customWidth="1"/>
    <col min="166" max="166" width="0.83203125" style="6" customWidth="1"/>
    <col min="167" max="167" width="5.5" style="6" bestFit="1" customWidth="1"/>
    <col min="168" max="168" width="8" style="6" bestFit="1" customWidth="1"/>
    <col min="169" max="169" width="9" style="6"/>
    <col min="170" max="170" width="8.5" style="6" bestFit="1" customWidth="1"/>
    <col min="171" max="180" width="5.5" style="6" bestFit="1" customWidth="1"/>
    <col min="181" max="181" width="9" style="6"/>
    <col min="182" max="182" width="12.5" style="6" bestFit="1" customWidth="1"/>
    <col min="183" max="184" width="6.5" style="6" bestFit="1" customWidth="1"/>
    <col min="185" max="185" width="6.83203125" style="6" bestFit="1" customWidth="1"/>
    <col min="186" max="186" width="7.5" style="6" bestFit="1" customWidth="1"/>
    <col min="187" max="187" width="7.6640625" style="6" bestFit="1" customWidth="1"/>
    <col min="188" max="188" width="8.5" style="6" bestFit="1" customWidth="1"/>
    <col min="189" max="189" width="9" style="6"/>
    <col min="190" max="190" width="12.5" style="6" bestFit="1" customWidth="1"/>
    <col min="191" max="191" width="6.5" style="6" bestFit="1" customWidth="1"/>
    <col min="192" max="192" width="5.6640625" style="6" bestFit="1" customWidth="1"/>
    <col min="193" max="193" width="6.83203125" style="6" bestFit="1" customWidth="1"/>
    <col min="194" max="194" width="7.5" style="6" bestFit="1" customWidth="1"/>
    <col min="195" max="195" width="7.6640625" style="6" bestFit="1" customWidth="1"/>
    <col min="196" max="196" width="8.5" style="6" bestFit="1" customWidth="1"/>
    <col min="197" max="197" width="9" style="6"/>
    <col min="198" max="198" width="12.5" style="6" bestFit="1" customWidth="1"/>
    <col min="199" max="199" width="6.5" style="6" bestFit="1" customWidth="1"/>
    <col min="200" max="200" width="5.6640625" style="6" bestFit="1" customWidth="1"/>
    <col min="201" max="201" width="6.83203125" style="6" bestFit="1" customWidth="1"/>
    <col min="202" max="202" width="7.5" style="6" bestFit="1" customWidth="1"/>
    <col min="203" max="203" width="7.6640625" style="6" bestFit="1" customWidth="1"/>
    <col min="204" max="204" width="8.5" style="6" bestFit="1" customWidth="1"/>
    <col min="205" max="205" width="9" style="6"/>
    <col min="206" max="206" width="12.5" style="6" bestFit="1" customWidth="1"/>
    <col min="207" max="207" width="6.5" style="6" bestFit="1" customWidth="1"/>
    <col min="208" max="208" width="5.6640625" style="6" bestFit="1" customWidth="1"/>
    <col min="209" max="209" width="6.83203125" style="6" bestFit="1" customWidth="1"/>
    <col min="210" max="210" width="7.5" style="6" bestFit="1" customWidth="1"/>
    <col min="211" max="211" width="7.6640625" style="6" bestFit="1" customWidth="1"/>
    <col min="212" max="212" width="8.5" style="6" bestFit="1" customWidth="1"/>
    <col min="213" max="213" width="9" style="6"/>
    <col min="214" max="214" width="12.5" style="6" bestFit="1" customWidth="1"/>
    <col min="215" max="215" width="6.5" style="6" bestFit="1" customWidth="1"/>
    <col min="216" max="216" width="5.6640625" style="6" bestFit="1" customWidth="1"/>
    <col min="217" max="217" width="6.83203125" style="6" bestFit="1" customWidth="1"/>
    <col min="218" max="218" width="7.5" style="6" bestFit="1" customWidth="1"/>
    <col min="219" max="219" width="7.6640625" style="6" bestFit="1" customWidth="1"/>
    <col min="220" max="220" width="8.5" style="6" bestFit="1" customWidth="1"/>
    <col min="221" max="16384" width="9" style="6"/>
  </cols>
  <sheetData>
    <row r="1" spans="1:220" ht="16" thickBot="1" x14ac:dyDescent="0.25">
      <c r="A1" s="246" t="s">
        <v>536</v>
      </c>
      <c r="B1" s="246"/>
      <c r="C1" s="246"/>
      <c r="D1" s="246"/>
      <c r="E1" s="246"/>
      <c r="F1" s="246"/>
      <c r="H1" s="246" t="s">
        <v>535</v>
      </c>
      <c r="I1" s="246"/>
      <c r="J1" s="246"/>
      <c r="K1" s="246"/>
      <c r="M1" s="246" t="s">
        <v>534</v>
      </c>
      <c r="N1" s="246"/>
      <c r="O1" s="246"/>
      <c r="P1" s="246"/>
      <c r="Q1" s="246"/>
      <c r="R1" s="246"/>
      <c r="S1" s="246"/>
      <c r="U1" s="246" t="s">
        <v>533</v>
      </c>
      <c r="V1" s="246"/>
      <c r="W1" s="246"/>
      <c r="X1" s="246"/>
      <c r="Y1" s="246"/>
      <c r="Z1" s="246"/>
      <c r="AA1" s="246"/>
      <c r="AC1" s="246" t="s">
        <v>532</v>
      </c>
      <c r="AD1" s="246"/>
      <c r="AE1" s="246"/>
      <c r="AF1" s="246"/>
      <c r="AG1" s="246"/>
      <c r="AH1" s="246"/>
      <c r="AI1" s="246"/>
      <c r="AJ1" s="246"/>
      <c r="AK1" s="246"/>
      <c r="AL1" s="246"/>
      <c r="AM1" s="246"/>
      <c r="AN1" s="246"/>
      <c r="AP1" s="246" t="s">
        <v>531</v>
      </c>
      <c r="AQ1" s="246"/>
      <c r="AR1" s="246"/>
      <c r="AS1" s="246"/>
      <c r="AT1" s="246"/>
      <c r="AU1" s="246"/>
      <c r="AW1" s="246" t="s">
        <v>530</v>
      </c>
      <c r="AX1" s="246"/>
      <c r="AY1" s="246"/>
      <c r="AZ1" s="246"/>
      <c r="BA1" s="246"/>
      <c r="BB1" s="246"/>
      <c r="BC1" s="246"/>
      <c r="BD1" s="246"/>
      <c r="BE1" s="246"/>
      <c r="BF1" s="246"/>
      <c r="BG1" s="246"/>
      <c r="BH1" s="246"/>
      <c r="BJ1" s="246" t="s">
        <v>529</v>
      </c>
      <c r="BK1" s="246"/>
      <c r="BL1" s="246"/>
      <c r="BM1" s="246"/>
      <c r="BN1" s="246"/>
      <c r="BO1" s="246"/>
      <c r="BP1" s="246"/>
      <c r="BQ1" s="246"/>
      <c r="BR1" s="246"/>
      <c r="BS1" s="246"/>
      <c r="BT1" s="246"/>
      <c r="BU1" s="246"/>
      <c r="BW1" s="246" t="s">
        <v>528</v>
      </c>
      <c r="BX1" s="246"/>
      <c r="BY1" s="246"/>
      <c r="BZ1" s="246"/>
      <c r="CA1" s="246"/>
      <c r="CB1" s="246"/>
      <c r="CC1" s="246"/>
      <c r="CD1" s="246"/>
      <c r="CE1" s="246"/>
      <c r="CF1" s="246"/>
      <c r="CG1" s="246"/>
      <c r="CI1" s="246" t="s">
        <v>527</v>
      </c>
      <c r="CJ1" s="246"/>
      <c r="CK1" s="246"/>
      <c r="CL1" s="246"/>
      <c r="CM1" s="246"/>
      <c r="CN1" s="246"/>
      <c r="CO1" s="246"/>
      <c r="CP1" s="246"/>
      <c r="CQ1" s="246"/>
      <c r="CS1" s="246" t="s">
        <v>526</v>
      </c>
      <c r="CT1" s="246"/>
      <c r="CU1" s="246"/>
      <c r="CV1" s="246"/>
      <c r="CW1" s="246"/>
      <c r="CX1" s="246"/>
      <c r="CY1" s="246"/>
      <c r="CZ1" s="246"/>
      <c r="DA1" s="246"/>
      <c r="DC1" s="246" t="s">
        <v>525</v>
      </c>
      <c r="DD1" s="246"/>
      <c r="DE1" s="246"/>
      <c r="DF1" s="246"/>
      <c r="DG1" s="246"/>
      <c r="DH1" s="246"/>
      <c r="DI1" s="246"/>
      <c r="DJ1" s="246"/>
      <c r="DK1" s="246"/>
      <c r="DL1" s="246"/>
      <c r="DM1" s="246"/>
      <c r="DO1" s="246" t="s">
        <v>524</v>
      </c>
      <c r="DP1" s="246"/>
      <c r="DQ1" s="246"/>
      <c r="DR1" s="246"/>
      <c r="DS1" s="246"/>
      <c r="DT1" s="246"/>
      <c r="DU1" s="246"/>
      <c r="DV1" s="246"/>
      <c r="DX1" s="246" t="s">
        <v>523</v>
      </c>
      <c r="DY1" s="246"/>
      <c r="DZ1" s="246"/>
      <c r="EA1" s="246"/>
      <c r="EC1" s="246" t="s">
        <v>522</v>
      </c>
      <c r="ED1" s="246"/>
      <c r="EE1" s="246"/>
      <c r="EF1" s="246"/>
      <c r="EG1" s="246"/>
      <c r="EH1" s="246"/>
      <c r="EI1" s="246"/>
      <c r="EJ1" s="246"/>
      <c r="EK1" s="246"/>
      <c r="EL1" s="246"/>
      <c r="EM1" s="246"/>
      <c r="EO1" s="246" t="s">
        <v>521</v>
      </c>
      <c r="EP1" s="246"/>
      <c r="EQ1" s="246"/>
      <c r="ER1" s="246"/>
      <c r="ES1" s="246"/>
      <c r="ET1" s="246"/>
      <c r="EU1" s="246"/>
      <c r="EV1" s="246"/>
      <c r="EW1" s="246"/>
      <c r="EX1" s="246"/>
      <c r="EY1" s="246"/>
      <c r="EZ1" s="246"/>
      <c r="FB1" s="246" t="s">
        <v>520</v>
      </c>
      <c r="FC1" s="246"/>
      <c r="FD1" s="246"/>
      <c r="FE1" s="246"/>
      <c r="FG1" s="246" t="s">
        <v>519</v>
      </c>
      <c r="FH1" s="246"/>
      <c r="FI1" s="246"/>
      <c r="FJ1" s="246"/>
      <c r="FK1" s="246"/>
      <c r="FL1" s="246"/>
      <c r="FN1" s="246" t="s">
        <v>518</v>
      </c>
      <c r="FO1" s="246"/>
      <c r="FP1" s="246"/>
      <c r="FQ1" s="246"/>
      <c r="FR1" s="246"/>
      <c r="FS1" s="246"/>
      <c r="FT1" s="246"/>
      <c r="FU1" s="246"/>
      <c r="FV1" s="246"/>
      <c r="FW1" s="246"/>
      <c r="FX1" s="246"/>
      <c r="FZ1" s="246" t="s">
        <v>517</v>
      </c>
      <c r="GA1" s="246"/>
      <c r="GB1" s="246"/>
      <c r="GC1" s="246"/>
      <c r="GD1" s="246"/>
      <c r="GE1" s="246"/>
      <c r="GF1" s="246"/>
      <c r="GH1" s="246" t="s">
        <v>516</v>
      </c>
      <c r="GI1" s="246"/>
      <c r="GJ1" s="246"/>
      <c r="GK1" s="246"/>
      <c r="GL1" s="246"/>
      <c r="GM1" s="246"/>
      <c r="GN1" s="246"/>
      <c r="GP1" s="246" t="s">
        <v>515</v>
      </c>
      <c r="GQ1" s="246"/>
      <c r="GR1" s="246"/>
      <c r="GS1" s="246"/>
      <c r="GT1" s="246"/>
      <c r="GU1" s="246"/>
      <c r="GV1" s="246"/>
      <c r="GX1" s="246" t="s">
        <v>514</v>
      </c>
      <c r="GY1" s="246"/>
      <c r="GZ1" s="246"/>
      <c r="HA1" s="246"/>
      <c r="HB1" s="246"/>
      <c r="HC1" s="246"/>
      <c r="HD1" s="246"/>
      <c r="HF1" s="246" t="s">
        <v>513</v>
      </c>
      <c r="HG1" s="246"/>
      <c r="HH1" s="246"/>
      <c r="HI1" s="246"/>
      <c r="HJ1" s="246"/>
      <c r="HK1" s="246"/>
      <c r="HL1" s="246"/>
    </row>
    <row r="2" spans="1:220" ht="16" thickBot="1" x14ac:dyDescent="0.25">
      <c r="A2" s="220" t="s">
        <v>12</v>
      </c>
      <c r="B2" s="220" t="s">
        <v>176</v>
      </c>
      <c r="C2" s="220" t="s">
        <v>177</v>
      </c>
      <c r="D2" s="220" t="s">
        <v>180</v>
      </c>
      <c r="E2" s="220" t="s">
        <v>178</v>
      </c>
      <c r="F2" s="220" t="s">
        <v>179</v>
      </c>
      <c r="H2" s="220" t="s">
        <v>146</v>
      </c>
      <c r="I2" s="220" t="s">
        <v>147</v>
      </c>
      <c r="J2" s="220" t="s">
        <v>244</v>
      </c>
      <c r="K2" s="220" t="s">
        <v>152</v>
      </c>
      <c r="M2" s="220" t="s">
        <v>80</v>
      </c>
      <c r="N2" s="220" t="s">
        <v>97</v>
      </c>
      <c r="O2" s="220" t="s">
        <v>98</v>
      </c>
      <c r="P2" s="220" t="s">
        <v>99</v>
      </c>
      <c r="Q2" s="220" t="s">
        <v>280</v>
      </c>
      <c r="R2" s="220" t="s">
        <v>281</v>
      </c>
      <c r="S2" s="220" t="s">
        <v>100</v>
      </c>
      <c r="U2" s="251" t="s">
        <v>105</v>
      </c>
      <c r="V2" s="251" t="s">
        <v>106</v>
      </c>
      <c r="W2" s="251" t="s">
        <v>103</v>
      </c>
      <c r="X2" s="251"/>
      <c r="Y2" s="249"/>
      <c r="Z2" s="251" t="s">
        <v>104</v>
      </c>
      <c r="AA2" s="251"/>
      <c r="AC2" s="251" t="s">
        <v>12</v>
      </c>
      <c r="AD2" s="255" t="s">
        <v>80</v>
      </c>
      <c r="AE2" s="255"/>
      <c r="AF2" s="249"/>
      <c r="AG2" s="255" t="s">
        <v>76</v>
      </c>
      <c r="AH2" s="255"/>
      <c r="AI2" s="249"/>
      <c r="AJ2" s="251" t="s">
        <v>269</v>
      </c>
      <c r="AK2" s="251"/>
      <c r="AL2" s="249"/>
      <c r="AM2" s="255" t="s">
        <v>75</v>
      </c>
      <c r="AN2" s="255"/>
      <c r="AP2" s="220" t="s">
        <v>167</v>
      </c>
      <c r="AQ2" s="220" t="s">
        <v>76</v>
      </c>
      <c r="AR2" s="220" t="s">
        <v>67</v>
      </c>
      <c r="AS2" s="220" t="s">
        <v>64</v>
      </c>
      <c r="AT2" s="220" t="s">
        <v>65</v>
      </c>
      <c r="AU2" s="220" t="s">
        <v>66</v>
      </c>
      <c r="AW2" s="251" t="s">
        <v>12</v>
      </c>
      <c r="AX2" s="255" t="s">
        <v>170</v>
      </c>
      <c r="AY2" s="255"/>
      <c r="AZ2" s="249"/>
      <c r="BA2" s="255" t="s">
        <v>171</v>
      </c>
      <c r="BB2" s="255"/>
      <c r="BC2" s="249"/>
      <c r="BD2" s="255" t="s">
        <v>140</v>
      </c>
      <c r="BE2" s="255"/>
      <c r="BF2" s="249"/>
      <c r="BG2" s="255" t="s">
        <v>172</v>
      </c>
      <c r="BH2" s="255"/>
      <c r="BJ2" s="234"/>
      <c r="BK2" s="255" t="s">
        <v>54</v>
      </c>
      <c r="BL2" s="255"/>
      <c r="BM2" s="255"/>
      <c r="BN2" s="234"/>
      <c r="BO2" s="255" t="s">
        <v>57</v>
      </c>
      <c r="BP2" s="255"/>
      <c r="BQ2" s="255"/>
      <c r="BR2" s="234"/>
      <c r="BS2" s="255" t="s">
        <v>58</v>
      </c>
      <c r="BT2" s="255"/>
      <c r="BU2" s="255"/>
      <c r="BW2" s="220"/>
      <c r="BX2" s="220" t="s">
        <v>127</v>
      </c>
      <c r="BY2" s="220" t="s">
        <v>128</v>
      </c>
      <c r="BZ2" s="220" t="s">
        <v>129</v>
      </c>
      <c r="CA2" s="220" t="s">
        <v>130</v>
      </c>
      <c r="CB2" s="220" t="s">
        <v>131</v>
      </c>
      <c r="CC2" s="220" t="s">
        <v>132</v>
      </c>
      <c r="CD2" s="220" t="s">
        <v>133</v>
      </c>
      <c r="CE2" s="220" t="s">
        <v>134</v>
      </c>
      <c r="CF2" s="220" t="s">
        <v>135</v>
      </c>
      <c r="CG2" s="220" t="s">
        <v>136</v>
      </c>
      <c r="CI2" s="251" t="s">
        <v>12</v>
      </c>
      <c r="CJ2" s="255" t="s">
        <v>80</v>
      </c>
      <c r="CK2" s="255"/>
      <c r="CL2" s="234"/>
      <c r="CM2" s="255" t="s">
        <v>76</v>
      </c>
      <c r="CN2" s="255"/>
      <c r="CO2" s="235"/>
      <c r="CP2" s="255" t="s">
        <v>75</v>
      </c>
      <c r="CQ2" s="255"/>
      <c r="CS2" s="251" t="s">
        <v>12</v>
      </c>
      <c r="CT2" s="255" t="s">
        <v>67</v>
      </c>
      <c r="CU2" s="255"/>
      <c r="CV2" s="255"/>
      <c r="CW2" s="234"/>
      <c r="CX2" s="255" t="s">
        <v>64</v>
      </c>
      <c r="CY2" s="255"/>
      <c r="CZ2" s="234"/>
      <c r="DA2" s="223" t="s">
        <v>65</v>
      </c>
      <c r="DC2" s="236"/>
      <c r="DD2" s="220" t="s">
        <v>127</v>
      </c>
      <c r="DE2" s="220" t="s">
        <v>128</v>
      </c>
      <c r="DF2" s="220" t="s">
        <v>129</v>
      </c>
      <c r="DG2" s="220" t="s">
        <v>130</v>
      </c>
      <c r="DH2" s="220" t="s">
        <v>131</v>
      </c>
      <c r="DI2" s="220" t="s">
        <v>132</v>
      </c>
      <c r="DJ2" s="220" t="s">
        <v>133</v>
      </c>
      <c r="DK2" s="220" t="s">
        <v>134</v>
      </c>
      <c r="DL2" s="220" t="s">
        <v>135</v>
      </c>
      <c r="DM2" s="220" t="s">
        <v>136</v>
      </c>
      <c r="DO2" s="251" t="s">
        <v>12</v>
      </c>
      <c r="DP2" s="255" t="s">
        <v>282</v>
      </c>
      <c r="DQ2" s="255"/>
      <c r="DR2" s="234"/>
      <c r="DS2" s="255" t="s">
        <v>283</v>
      </c>
      <c r="DT2" s="255"/>
      <c r="DU2" s="234"/>
      <c r="DV2" s="223" t="s">
        <v>284</v>
      </c>
      <c r="DX2" s="223"/>
      <c r="DY2" s="255" t="s">
        <v>145</v>
      </c>
      <c r="DZ2" s="255"/>
      <c r="EA2" s="255"/>
      <c r="EC2" s="236"/>
      <c r="ED2" s="220" t="s">
        <v>127</v>
      </c>
      <c r="EE2" s="220" t="s">
        <v>128</v>
      </c>
      <c r="EF2" s="220" t="s">
        <v>129</v>
      </c>
      <c r="EG2" s="220" t="s">
        <v>130</v>
      </c>
      <c r="EH2" s="220" t="s">
        <v>131</v>
      </c>
      <c r="EI2" s="220" t="s">
        <v>132</v>
      </c>
      <c r="EJ2" s="220" t="s">
        <v>133</v>
      </c>
      <c r="EK2" s="220" t="s">
        <v>134</v>
      </c>
      <c r="EL2" s="220" t="s">
        <v>135</v>
      </c>
      <c r="EM2" s="220" t="s">
        <v>136</v>
      </c>
      <c r="EO2" s="251" t="s">
        <v>12</v>
      </c>
      <c r="EP2" s="255" t="s">
        <v>80</v>
      </c>
      <c r="EQ2" s="255"/>
      <c r="ER2" s="234"/>
      <c r="ES2" s="255" t="s">
        <v>76</v>
      </c>
      <c r="ET2" s="255"/>
      <c r="EU2" s="234"/>
      <c r="EV2" s="255" t="s">
        <v>36</v>
      </c>
      <c r="EW2" s="255"/>
      <c r="EX2" s="234"/>
      <c r="EY2" s="255" t="s">
        <v>81</v>
      </c>
      <c r="EZ2" s="255"/>
      <c r="FB2" s="220" t="s">
        <v>36</v>
      </c>
      <c r="FC2" s="220" t="s">
        <v>274</v>
      </c>
      <c r="FD2" s="233" t="s">
        <v>275</v>
      </c>
      <c r="FE2" s="220" t="s">
        <v>42</v>
      </c>
      <c r="FG2" s="251" t="s">
        <v>12</v>
      </c>
      <c r="FH2" s="255" t="s">
        <v>278</v>
      </c>
      <c r="FI2" s="255"/>
      <c r="FJ2" s="234"/>
      <c r="FK2" s="255" t="s">
        <v>279</v>
      </c>
      <c r="FL2" s="255"/>
      <c r="FN2" s="236"/>
      <c r="FO2" s="220" t="s">
        <v>127</v>
      </c>
      <c r="FP2" s="220" t="s">
        <v>128</v>
      </c>
      <c r="FQ2" s="220" t="s">
        <v>129</v>
      </c>
      <c r="FR2" s="220" t="s">
        <v>130</v>
      </c>
      <c r="FS2" s="220" t="s">
        <v>131</v>
      </c>
      <c r="FT2" s="220" t="s">
        <v>132</v>
      </c>
      <c r="FU2" s="220" t="s">
        <v>133</v>
      </c>
      <c r="FV2" s="220" t="s">
        <v>134</v>
      </c>
      <c r="FW2" s="220" t="s">
        <v>135</v>
      </c>
      <c r="FX2" s="220" t="s">
        <v>136</v>
      </c>
      <c r="FZ2" s="236"/>
      <c r="GA2" s="220" t="s">
        <v>4</v>
      </c>
      <c r="GB2" s="220" t="s">
        <v>10</v>
      </c>
      <c r="GC2" s="220" t="s">
        <v>70</v>
      </c>
      <c r="GD2" s="220" t="s">
        <v>71</v>
      </c>
      <c r="GE2" s="220" t="s">
        <v>72</v>
      </c>
      <c r="GF2" s="220" t="s">
        <v>7</v>
      </c>
      <c r="GH2" s="220" t="s">
        <v>36</v>
      </c>
      <c r="GI2" s="220" t="s">
        <v>4</v>
      </c>
      <c r="GJ2" s="220" t="s">
        <v>10</v>
      </c>
      <c r="GK2" s="220" t="s">
        <v>70</v>
      </c>
      <c r="GL2" s="220" t="s">
        <v>71</v>
      </c>
      <c r="GM2" s="220" t="s">
        <v>72</v>
      </c>
      <c r="GN2" s="220" t="s">
        <v>7</v>
      </c>
      <c r="GP2" s="220" t="s">
        <v>36</v>
      </c>
      <c r="GQ2" s="220" t="s">
        <v>4</v>
      </c>
      <c r="GR2" s="220" t="s">
        <v>10</v>
      </c>
      <c r="GS2" s="220" t="s">
        <v>70</v>
      </c>
      <c r="GT2" s="220" t="s">
        <v>71</v>
      </c>
      <c r="GU2" s="220" t="s">
        <v>72</v>
      </c>
      <c r="GV2" s="220" t="s">
        <v>7</v>
      </c>
      <c r="GX2" s="220" t="s">
        <v>36</v>
      </c>
      <c r="GY2" s="220" t="s">
        <v>4</v>
      </c>
      <c r="GZ2" s="220" t="s">
        <v>10</v>
      </c>
      <c r="HA2" s="220" t="s">
        <v>70</v>
      </c>
      <c r="HB2" s="220" t="s">
        <v>71</v>
      </c>
      <c r="HC2" s="220" t="s">
        <v>72</v>
      </c>
      <c r="HD2" s="220" t="s">
        <v>7</v>
      </c>
      <c r="HF2" s="220" t="s">
        <v>36</v>
      </c>
      <c r="HG2" s="220" t="s">
        <v>4</v>
      </c>
      <c r="HH2" s="220" t="s">
        <v>10</v>
      </c>
      <c r="HI2" s="220" t="s">
        <v>70</v>
      </c>
      <c r="HJ2" s="220" t="s">
        <v>71</v>
      </c>
      <c r="HK2" s="220" t="s">
        <v>72</v>
      </c>
      <c r="HL2" s="220" t="s">
        <v>7</v>
      </c>
    </row>
    <row r="3" spans="1:220" ht="18" thickBot="1" x14ac:dyDescent="0.25">
      <c r="A3" s="173" t="s">
        <v>181</v>
      </c>
      <c r="B3" s="173" t="s">
        <v>0</v>
      </c>
      <c r="C3" s="173" t="s">
        <v>221</v>
      </c>
      <c r="D3" s="173">
        <v>214.04</v>
      </c>
      <c r="E3" s="173">
        <v>4</v>
      </c>
      <c r="F3" s="173" t="s">
        <v>186</v>
      </c>
      <c r="H3" s="173" t="s">
        <v>150</v>
      </c>
      <c r="I3" s="173" t="s">
        <v>148</v>
      </c>
      <c r="J3" s="173" t="s">
        <v>149</v>
      </c>
      <c r="K3" s="173" t="s">
        <v>165</v>
      </c>
      <c r="M3" s="173" t="s">
        <v>67</v>
      </c>
      <c r="N3" s="173">
        <v>3650</v>
      </c>
      <c r="O3" s="173">
        <v>3.5000000000000003E-2</v>
      </c>
      <c r="P3" s="173" t="s">
        <v>102</v>
      </c>
      <c r="Q3" s="173">
        <v>0</v>
      </c>
      <c r="R3" s="173">
        <v>76.89</v>
      </c>
      <c r="S3" s="173">
        <v>55.4</v>
      </c>
      <c r="U3" s="252"/>
      <c r="V3" s="252"/>
      <c r="W3" s="220" t="s">
        <v>250</v>
      </c>
      <c r="X3" s="224" t="s">
        <v>107</v>
      </c>
      <c r="Y3" s="253"/>
      <c r="Z3" s="220" t="s">
        <v>250</v>
      </c>
      <c r="AA3" s="224" t="s">
        <v>107</v>
      </c>
      <c r="AC3" s="254"/>
      <c r="AD3" s="224" t="s">
        <v>208</v>
      </c>
      <c r="AE3" s="224" t="s">
        <v>79</v>
      </c>
      <c r="AF3" s="250"/>
      <c r="AG3" s="220" t="s">
        <v>208</v>
      </c>
      <c r="AH3" s="220" t="s">
        <v>79</v>
      </c>
      <c r="AI3" s="250"/>
      <c r="AJ3" s="220" t="s">
        <v>208</v>
      </c>
      <c r="AK3" s="224" t="s">
        <v>79</v>
      </c>
      <c r="AL3" s="250"/>
      <c r="AM3" s="224" t="s">
        <v>208</v>
      </c>
      <c r="AN3" s="224" t="s">
        <v>79</v>
      </c>
      <c r="AP3" s="257" t="s">
        <v>170</v>
      </c>
      <c r="AQ3" s="173" t="s">
        <v>62</v>
      </c>
      <c r="AR3" s="173">
        <v>9.48</v>
      </c>
      <c r="AS3" s="173">
        <v>9.25</v>
      </c>
      <c r="AT3" s="173">
        <v>8.98</v>
      </c>
      <c r="AU3" s="173">
        <v>9.14</v>
      </c>
      <c r="AW3" s="254"/>
      <c r="AX3" s="224" t="s">
        <v>208</v>
      </c>
      <c r="AY3" s="224" t="s">
        <v>79</v>
      </c>
      <c r="AZ3" s="250"/>
      <c r="BA3" s="224" t="s">
        <v>208</v>
      </c>
      <c r="BB3" s="224" t="s">
        <v>79</v>
      </c>
      <c r="BC3" s="250"/>
      <c r="BD3" s="224" t="s">
        <v>208</v>
      </c>
      <c r="BE3" s="224" t="s">
        <v>79</v>
      </c>
      <c r="BF3" s="250"/>
      <c r="BG3" s="224" t="s">
        <v>208</v>
      </c>
      <c r="BH3" s="224" t="s">
        <v>79</v>
      </c>
      <c r="BJ3" s="222" t="s">
        <v>141</v>
      </c>
      <c r="BK3" s="222" t="s">
        <v>142</v>
      </c>
      <c r="BL3" s="222" t="s">
        <v>143</v>
      </c>
      <c r="BM3" s="222" t="s">
        <v>144</v>
      </c>
      <c r="BN3" s="238"/>
      <c r="BO3" s="222" t="s">
        <v>142</v>
      </c>
      <c r="BP3" s="222" t="s">
        <v>143</v>
      </c>
      <c r="BQ3" s="222" t="s">
        <v>144</v>
      </c>
      <c r="BR3" s="238"/>
      <c r="BS3" s="222" t="s">
        <v>142</v>
      </c>
      <c r="BT3" s="222" t="s">
        <v>143</v>
      </c>
      <c r="BU3" s="222" t="s">
        <v>144</v>
      </c>
      <c r="BW3" s="173" t="s">
        <v>59</v>
      </c>
      <c r="BX3" s="173">
        <v>7.0000000000000007E-2</v>
      </c>
      <c r="BY3" s="173">
        <v>-0.24</v>
      </c>
      <c r="BZ3" s="173">
        <v>-0.9</v>
      </c>
      <c r="CA3" s="173">
        <v>0.18</v>
      </c>
      <c r="CB3" s="173">
        <v>-0.03</v>
      </c>
      <c r="CC3" s="173">
        <v>0.27</v>
      </c>
      <c r="CD3" s="173">
        <v>0.01</v>
      </c>
      <c r="CE3" s="173">
        <v>-0.06</v>
      </c>
      <c r="CF3" s="173">
        <v>0.03</v>
      </c>
      <c r="CG3" s="173">
        <v>-0.05</v>
      </c>
      <c r="CI3" s="254"/>
      <c r="CJ3" s="224" t="s">
        <v>208</v>
      </c>
      <c r="CK3" s="224" t="s">
        <v>79</v>
      </c>
      <c r="CL3" s="239"/>
      <c r="CM3" s="224" t="s">
        <v>208</v>
      </c>
      <c r="CN3" s="224" t="s">
        <v>79</v>
      </c>
      <c r="CO3" s="240"/>
      <c r="CP3" s="224" t="s">
        <v>208</v>
      </c>
      <c r="CQ3" s="224" t="s">
        <v>79</v>
      </c>
      <c r="CS3" s="252"/>
      <c r="CT3" s="224" t="s">
        <v>64</v>
      </c>
      <c r="CU3" s="224" t="s">
        <v>65</v>
      </c>
      <c r="CV3" s="224" t="s">
        <v>66</v>
      </c>
      <c r="CW3" s="237"/>
      <c r="CX3" s="220" t="s">
        <v>65</v>
      </c>
      <c r="CY3" s="220" t="s">
        <v>66</v>
      </c>
      <c r="CZ3" s="237"/>
      <c r="DA3" s="220" t="s">
        <v>66</v>
      </c>
      <c r="DC3" s="173" t="s">
        <v>0</v>
      </c>
      <c r="DD3" s="173">
        <v>0.13</v>
      </c>
      <c r="DE3" s="173">
        <v>-0.14000000000000001</v>
      </c>
      <c r="DF3" s="173">
        <v>0.03</v>
      </c>
      <c r="DG3" s="173">
        <v>-0.88</v>
      </c>
      <c r="DH3" s="173">
        <v>0.09</v>
      </c>
      <c r="DI3" s="173">
        <v>-7.0000000000000007E-2</v>
      </c>
      <c r="DJ3" s="173">
        <v>0.04</v>
      </c>
      <c r="DK3" s="173">
        <v>-0.11</v>
      </c>
      <c r="DL3" s="173">
        <v>0.18</v>
      </c>
      <c r="DM3" s="173">
        <v>-0.13</v>
      </c>
      <c r="DO3" s="252"/>
      <c r="DP3" s="222" t="s">
        <v>208</v>
      </c>
      <c r="DQ3" s="222" t="s">
        <v>79</v>
      </c>
      <c r="DR3" s="237"/>
      <c r="DS3" s="220" t="s">
        <v>44</v>
      </c>
      <c r="DT3" s="220" t="s">
        <v>61</v>
      </c>
      <c r="DU3" s="237"/>
      <c r="DV3" s="220" t="s">
        <v>61</v>
      </c>
      <c r="DX3" s="222" t="s">
        <v>141</v>
      </c>
      <c r="DY3" s="222" t="s">
        <v>142</v>
      </c>
      <c r="DZ3" s="222" t="s">
        <v>143</v>
      </c>
      <c r="EA3" s="222" t="s">
        <v>144</v>
      </c>
      <c r="EC3" s="173" t="s">
        <v>92</v>
      </c>
      <c r="ED3" s="173">
        <v>0.14000000000000001</v>
      </c>
      <c r="EE3" s="173">
        <v>-0.18</v>
      </c>
      <c r="EF3" s="173">
        <v>0.28999999999999998</v>
      </c>
      <c r="EG3" s="173">
        <v>-0.57999999999999996</v>
      </c>
      <c r="EH3" s="173">
        <v>-0.35</v>
      </c>
      <c r="EI3" s="173">
        <v>0.31</v>
      </c>
      <c r="EJ3" s="173">
        <v>-0.4</v>
      </c>
      <c r="EK3" s="173">
        <v>-7.0000000000000007E-2</v>
      </c>
      <c r="EL3" s="173">
        <v>0.28999999999999998</v>
      </c>
      <c r="EM3" s="173">
        <v>-0.02</v>
      </c>
      <c r="EO3" s="252"/>
      <c r="EP3" s="222" t="s">
        <v>208</v>
      </c>
      <c r="EQ3" s="222" t="s">
        <v>79</v>
      </c>
      <c r="ER3" s="238"/>
      <c r="ES3" s="222" t="s">
        <v>208</v>
      </c>
      <c r="ET3" s="222" t="s">
        <v>79</v>
      </c>
      <c r="EU3" s="238"/>
      <c r="EV3" s="222" t="s">
        <v>208</v>
      </c>
      <c r="EW3" s="222" t="s">
        <v>79</v>
      </c>
      <c r="EX3" s="238"/>
      <c r="EY3" s="222" t="s">
        <v>208</v>
      </c>
      <c r="EZ3" s="222" t="s">
        <v>79</v>
      </c>
      <c r="FB3" s="173" t="s">
        <v>82</v>
      </c>
      <c r="FC3" s="173">
        <v>-31.37</v>
      </c>
      <c r="FD3" s="173">
        <v>14.58</v>
      </c>
      <c r="FE3" s="173">
        <v>3.93</v>
      </c>
      <c r="FG3" s="252"/>
      <c r="FH3" s="222" t="s">
        <v>208</v>
      </c>
      <c r="FI3" s="222" t="s">
        <v>79</v>
      </c>
      <c r="FJ3" s="238"/>
      <c r="FK3" s="222" t="s">
        <v>208</v>
      </c>
      <c r="FL3" s="222" t="s">
        <v>79</v>
      </c>
      <c r="FN3" s="173" t="s">
        <v>38</v>
      </c>
      <c r="FO3" s="173">
        <v>-0.05</v>
      </c>
      <c r="FP3" s="173">
        <v>-0.28999999999999998</v>
      </c>
      <c r="FQ3" s="173">
        <v>0.04</v>
      </c>
      <c r="FR3" s="173">
        <v>-0.15</v>
      </c>
      <c r="FS3" s="173">
        <v>0.12</v>
      </c>
      <c r="FT3" s="173">
        <v>-0.85</v>
      </c>
      <c r="FU3" s="173">
        <v>-0.26</v>
      </c>
      <c r="FV3" s="173">
        <v>0.21</v>
      </c>
      <c r="FW3" s="173">
        <v>-0.11</v>
      </c>
      <c r="FX3" s="173">
        <v>0.03</v>
      </c>
      <c r="FZ3" s="173" t="s">
        <v>82</v>
      </c>
      <c r="GA3" s="173">
        <v>0.31</v>
      </c>
      <c r="GB3" s="173">
        <v>4.8600000000000003</v>
      </c>
      <c r="GC3" s="173">
        <v>12.55</v>
      </c>
      <c r="GD3" s="173">
        <v>4.93</v>
      </c>
      <c r="GE3" s="173">
        <v>5.21</v>
      </c>
      <c r="GF3" s="173">
        <v>48</v>
      </c>
      <c r="GH3" s="173" t="s">
        <v>82</v>
      </c>
      <c r="GI3" s="173">
        <v>0</v>
      </c>
      <c r="GJ3" s="173">
        <v>1.2</v>
      </c>
      <c r="GK3" s="173">
        <v>3.8</v>
      </c>
      <c r="GL3" s="173">
        <v>3.4</v>
      </c>
      <c r="GM3" s="173">
        <v>3.4</v>
      </c>
      <c r="GN3" s="173">
        <v>1.7</v>
      </c>
      <c r="GP3" s="173" t="s">
        <v>82</v>
      </c>
      <c r="GQ3" s="173">
        <v>3.1</v>
      </c>
      <c r="GR3" s="173">
        <v>2.4</v>
      </c>
      <c r="GS3" s="173">
        <v>5.7</v>
      </c>
      <c r="GT3" s="173">
        <v>5.4</v>
      </c>
      <c r="GU3" s="173">
        <v>5.4</v>
      </c>
      <c r="GV3" s="173">
        <v>5.2</v>
      </c>
      <c r="GX3" s="257" t="s">
        <v>29</v>
      </c>
      <c r="GY3" s="173">
        <v>-0.4</v>
      </c>
      <c r="GZ3" s="173">
        <v>0.9</v>
      </c>
      <c r="HA3" s="173">
        <v>3.1</v>
      </c>
      <c r="HB3" s="173">
        <v>3.4</v>
      </c>
      <c r="HC3" s="173">
        <v>3.5</v>
      </c>
      <c r="HD3" s="173">
        <v>1.9</v>
      </c>
      <c r="HF3" s="257" t="s">
        <v>29</v>
      </c>
      <c r="HG3" s="173">
        <v>2.6</v>
      </c>
      <c r="HH3" s="173">
        <v>4.0999999999999996</v>
      </c>
      <c r="HI3" s="173">
        <v>4.9000000000000004</v>
      </c>
      <c r="HJ3" s="173">
        <v>5.3</v>
      </c>
      <c r="HK3" s="173">
        <v>5.5</v>
      </c>
      <c r="HL3" s="173">
        <v>5.2</v>
      </c>
    </row>
    <row r="4" spans="1:220" ht="17" x14ac:dyDescent="0.2">
      <c r="A4" s="173" t="s">
        <v>182</v>
      </c>
      <c r="B4" s="173" t="s">
        <v>3</v>
      </c>
      <c r="C4" s="173" t="s">
        <v>222</v>
      </c>
      <c r="D4" s="173">
        <v>264.04300000000001</v>
      </c>
      <c r="E4" s="173">
        <v>5</v>
      </c>
      <c r="F4" s="173" t="s">
        <v>186</v>
      </c>
      <c r="H4" s="173" t="s">
        <v>151</v>
      </c>
      <c r="I4" s="173" t="s">
        <v>148</v>
      </c>
      <c r="J4" s="173" t="s">
        <v>149</v>
      </c>
      <c r="K4" s="173" t="s">
        <v>153</v>
      </c>
      <c r="M4" s="173" t="s">
        <v>64</v>
      </c>
      <c r="N4" s="173">
        <v>2510</v>
      </c>
      <c r="O4" s="173">
        <v>0.435</v>
      </c>
      <c r="P4" s="173" t="s">
        <v>101</v>
      </c>
      <c r="Q4" s="173">
        <v>1.97</v>
      </c>
      <c r="R4" s="173">
        <v>2.4500000000000002</v>
      </c>
      <c r="S4" s="173">
        <v>77.099999999999994</v>
      </c>
      <c r="U4" s="173" t="s">
        <v>28</v>
      </c>
      <c r="V4" s="173">
        <v>2</v>
      </c>
      <c r="W4" s="173" t="s">
        <v>251</v>
      </c>
      <c r="X4" s="173" t="s">
        <v>116</v>
      </c>
      <c r="Y4" s="241"/>
      <c r="Z4" s="173" t="s">
        <v>252</v>
      </c>
      <c r="AA4" s="173" t="s">
        <v>118</v>
      </c>
      <c r="AC4" s="173" t="s">
        <v>0</v>
      </c>
      <c r="AD4" s="173">
        <v>-0.01</v>
      </c>
      <c r="AE4" s="173">
        <v>0.999</v>
      </c>
      <c r="AF4" s="241"/>
      <c r="AG4" s="173">
        <v>-0.25</v>
      </c>
      <c r="AH4" s="13">
        <v>1.9000000000000001E-7</v>
      </c>
      <c r="AI4" s="241"/>
      <c r="AJ4" s="173">
        <v>0.38</v>
      </c>
      <c r="AK4" s="173">
        <v>0.72599999999999998</v>
      </c>
      <c r="AL4" s="241"/>
      <c r="AM4" s="173">
        <v>0.01</v>
      </c>
      <c r="AN4" s="225">
        <v>1.7000000000000001E-4</v>
      </c>
      <c r="AP4" s="245"/>
      <c r="AQ4" s="173" t="s">
        <v>63</v>
      </c>
      <c r="AR4" s="173">
        <v>6.59</v>
      </c>
      <c r="AS4" s="173">
        <v>6.37</v>
      </c>
      <c r="AT4" s="173">
        <v>6.42</v>
      </c>
      <c r="AU4" s="173">
        <v>6.39</v>
      </c>
      <c r="AW4" s="173" t="s">
        <v>0</v>
      </c>
      <c r="AX4" s="173">
        <v>-1.31</v>
      </c>
      <c r="AY4" s="226">
        <v>8.9999999999999993E-3</v>
      </c>
      <c r="AZ4" s="241"/>
      <c r="BA4" s="173">
        <v>-1.37</v>
      </c>
      <c r="BB4" s="173">
        <v>0.125</v>
      </c>
      <c r="BC4" s="241"/>
      <c r="BD4" s="173">
        <v>0.3</v>
      </c>
      <c r="BE4" s="173">
        <v>0.95399999999999996</v>
      </c>
      <c r="BF4" s="241"/>
      <c r="BG4" s="173">
        <v>0.19</v>
      </c>
      <c r="BH4" s="13">
        <v>1.5999999999999999E-5</v>
      </c>
      <c r="BJ4" s="228">
        <v>1</v>
      </c>
      <c r="BK4" s="228">
        <v>12.94</v>
      </c>
      <c r="BL4" s="228">
        <v>76.13</v>
      </c>
      <c r="BM4" s="228">
        <v>76.13</v>
      </c>
      <c r="BN4" s="242"/>
      <c r="BO4" s="228">
        <v>6.11</v>
      </c>
      <c r="BP4" s="228">
        <v>50.88</v>
      </c>
      <c r="BQ4" s="228">
        <v>50.88</v>
      </c>
      <c r="BR4" s="242"/>
      <c r="BS4" s="228">
        <v>4.25</v>
      </c>
      <c r="BT4" s="228">
        <v>28.33</v>
      </c>
      <c r="BU4" s="228">
        <v>28.33</v>
      </c>
      <c r="BW4" s="173" t="s">
        <v>137</v>
      </c>
      <c r="BX4" s="173">
        <v>-0.18</v>
      </c>
      <c r="BY4" s="173">
        <v>0.43</v>
      </c>
      <c r="BZ4" s="173">
        <v>-0.37</v>
      </c>
      <c r="CA4" s="173">
        <v>-0.12</v>
      </c>
      <c r="CB4" s="173">
        <v>0.45</v>
      </c>
      <c r="CC4" s="173">
        <v>-0.62</v>
      </c>
      <c r="CD4" s="173">
        <v>0.1</v>
      </c>
      <c r="CE4" s="173">
        <v>0.11</v>
      </c>
      <c r="CF4" s="173">
        <v>0.01</v>
      </c>
      <c r="CG4" s="173">
        <v>0.14000000000000001</v>
      </c>
      <c r="CI4" s="173" t="s">
        <v>0</v>
      </c>
      <c r="CJ4" s="173">
        <v>0.02</v>
      </c>
      <c r="CK4" s="173">
        <v>0.42399999999999999</v>
      </c>
      <c r="CL4" s="241"/>
      <c r="CM4" s="173">
        <v>-0.06</v>
      </c>
      <c r="CN4" s="6">
        <v>0.33600000000000002</v>
      </c>
      <c r="CO4" s="241"/>
      <c r="CP4" s="173">
        <v>0</v>
      </c>
      <c r="CQ4" s="173">
        <v>0.29299999999999998</v>
      </c>
      <c r="CS4" s="173" t="s">
        <v>0</v>
      </c>
      <c r="CT4" s="173">
        <v>0.51500000000000001</v>
      </c>
      <c r="CU4" s="173">
        <v>1</v>
      </c>
      <c r="CV4" s="173">
        <v>1</v>
      </c>
      <c r="CW4" s="241"/>
      <c r="CX4" s="173">
        <v>0.51500000000000001</v>
      </c>
      <c r="CY4" s="173">
        <v>0.51500000000000001</v>
      </c>
      <c r="CZ4" s="241"/>
      <c r="DA4" s="173">
        <v>1</v>
      </c>
      <c r="DC4" s="173" t="s">
        <v>3</v>
      </c>
      <c r="DD4" s="173">
        <v>0.35</v>
      </c>
      <c r="DE4" s="173">
        <v>-0.18</v>
      </c>
      <c r="DF4" s="173">
        <v>-0.14000000000000001</v>
      </c>
      <c r="DG4" s="173">
        <v>0.02</v>
      </c>
      <c r="DH4" s="173">
        <v>-0.22</v>
      </c>
      <c r="DI4" s="173">
        <v>0.38</v>
      </c>
      <c r="DJ4" s="173">
        <v>0.6</v>
      </c>
      <c r="DK4" s="173">
        <v>0.02</v>
      </c>
      <c r="DL4" s="173">
        <v>-0.36</v>
      </c>
      <c r="DM4" s="173">
        <v>-0.36</v>
      </c>
      <c r="DO4" s="173" t="s">
        <v>0</v>
      </c>
      <c r="DP4" s="228">
        <v>-0.7</v>
      </c>
      <c r="DQ4" s="12">
        <v>1.1E-5</v>
      </c>
      <c r="DR4" s="241"/>
      <c r="DS4" s="173">
        <v>0.52300000000000002</v>
      </c>
      <c r="DT4" s="225">
        <v>6.8000000000000001E-6</v>
      </c>
      <c r="DU4" s="241"/>
      <c r="DV4" s="226">
        <v>1.0999999999999999E-2</v>
      </c>
      <c r="DX4" s="228">
        <v>1</v>
      </c>
      <c r="DY4" s="228">
        <v>5.03</v>
      </c>
      <c r="DZ4" s="228">
        <v>38.71</v>
      </c>
      <c r="EA4" s="228">
        <v>38.71</v>
      </c>
      <c r="EC4" s="173" t="s">
        <v>70</v>
      </c>
      <c r="ED4" s="173">
        <v>0.25</v>
      </c>
      <c r="EE4" s="173">
        <v>-0.06</v>
      </c>
      <c r="EF4" s="173">
        <v>0.44</v>
      </c>
      <c r="EG4" s="173">
        <v>0.09</v>
      </c>
      <c r="EH4" s="173">
        <v>0.41</v>
      </c>
      <c r="EI4" s="173">
        <v>0.43</v>
      </c>
      <c r="EJ4" s="173">
        <v>0.2</v>
      </c>
      <c r="EK4" s="173">
        <v>0.43</v>
      </c>
      <c r="EL4" s="173">
        <v>0.16</v>
      </c>
      <c r="EM4" s="173">
        <v>0.15</v>
      </c>
      <c r="EO4" s="173" t="s">
        <v>0</v>
      </c>
      <c r="EP4" s="228">
        <v>0</v>
      </c>
      <c r="EQ4" s="228">
        <v>0.495</v>
      </c>
      <c r="ER4" s="242"/>
      <c r="ES4" s="228">
        <v>0.5</v>
      </c>
      <c r="ET4" s="230" t="s">
        <v>273</v>
      </c>
      <c r="EU4" s="242"/>
      <c r="EV4" s="228">
        <v>-0.3</v>
      </c>
      <c r="EW4" s="231">
        <v>1.9000000000000001E-5</v>
      </c>
      <c r="EX4" s="242"/>
      <c r="EY4" s="228">
        <v>0</v>
      </c>
      <c r="EZ4" s="228">
        <v>0.93899999999999995</v>
      </c>
      <c r="FB4" s="173" t="s">
        <v>29</v>
      </c>
      <c r="FC4" s="173">
        <v>-26.34</v>
      </c>
      <c r="FD4" s="173">
        <v>10.1</v>
      </c>
      <c r="FE4" s="173">
        <v>2.62</v>
      </c>
      <c r="FG4" s="173" t="s">
        <v>0</v>
      </c>
      <c r="FH4" s="228">
        <v>-0.03</v>
      </c>
      <c r="FI4" s="228">
        <v>0.30399999999999999</v>
      </c>
      <c r="FJ4" s="242"/>
      <c r="FK4" s="228">
        <v>-0.02</v>
      </c>
      <c r="FL4" s="228">
        <v>0.32</v>
      </c>
      <c r="FN4" s="173" t="s">
        <v>39</v>
      </c>
      <c r="FO4" s="173">
        <v>-0.09</v>
      </c>
      <c r="FP4" s="173">
        <v>-0.21</v>
      </c>
      <c r="FQ4" s="173">
        <v>-0.22</v>
      </c>
      <c r="FR4" s="173">
        <v>0.47</v>
      </c>
      <c r="FS4" s="173">
        <v>-0.28000000000000003</v>
      </c>
      <c r="FT4" s="173">
        <v>0.02</v>
      </c>
      <c r="FU4" s="173">
        <v>-0.48</v>
      </c>
      <c r="FV4" s="173">
        <v>0.02</v>
      </c>
      <c r="FW4" s="173">
        <v>0.53</v>
      </c>
      <c r="FX4" s="173">
        <v>-0.17</v>
      </c>
      <c r="FZ4" s="173" t="s">
        <v>29</v>
      </c>
      <c r="GA4" s="173">
        <v>0.11</v>
      </c>
      <c r="GB4" s="173">
        <v>2.2000000000000002</v>
      </c>
      <c r="GC4" s="173">
        <v>8.3800000000000008</v>
      </c>
      <c r="GD4" s="173">
        <v>4.91</v>
      </c>
      <c r="GE4" s="173">
        <v>6.67</v>
      </c>
      <c r="GF4" s="173">
        <v>50.88</v>
      </c>
      <c r="GH4" s="173" t="s">
        <v>29</v>
      </c>
      <c r="GI4" s="173">
        <v>-0.4</v>
      </c>
      <c r="GJ4" s="173">
        <v>0.8</v>
      </c>
      <c r="GK4" s="173">
        <v>3.6</v>
      </c>
      <c r="GL4" s="173">
        <v>3.4</v>
      </c>
      <c r="GM4" s="173">
        <v>3.5</v>
      </c>
      <c r="GN4" s="173">
        <v>1.7</v>
      </c>
      <c r="GP4" s="173" t="s">
        <v>29</v>
      </c>
      <c r="GQ4" s="173">
        <v>2.7</v>
      </c>
      <c r="GR4" s="173">
        <v>2.8</v>
      </c>
      <c r="GS4" s="173">
        <v>5.5</v>
      </c>
      <c r="GT4" s="173">
        <v>5.4</v>
      </c>
      <c r="GU4" s="173">
        <v>5.5</v>
      </c>
      <c r="GV4" s="173">
        <v>5.2</v>
      </c>
      <c r="GX4" s="245"/>
      <c r="GY4" s="173">
        <v>-0.5</v>
      </c>
      <c r="GZ4" s="173">
        <v>0.7</v>
      </c>
      <c r="HA4" s="173">
        <v>3.8</v>
      </c>
      <c r="HB4" s="173">
        <v>3.4</v>
      </c>
      <c r="HC4" s="173">
        <v>3.5</v>
      </c>
      <c r="HD4" s="173">
        <v>1.6</v>
      </c>
      <c r="HF4" s="245"/>
      <c r="HG4" s="173">
        <v>2.8</v>
      </c>
      <c r="HH4" s="173">
        <v>4.0999999999999996</v>
      </c>
      <c r="HI4" s="173">
        <v>5.7</v>
      </c>
      <c r="HJ4" s="173">
        <v>5.4</v>
      </c>
      <c r="HK4" s="173">
        <v>5.5</v>
      </c>
      <c r="HL4" s="173">
        <v>5.2</v>
      </c>
    </row>
    <row r="5" spans="1:220" ht="17" x14ac:dyDescent="0.2">
      <c r="A5" s="173" t="s">
        <v>183</v>
      </c>
      <c r="B5" s="173" t="s">
        <v>4</v>
      </c>
      <c r="C5" s="173" t="s">
        <v>223</v>
      </c>
      <c r="D5" s="173">
        <v>314.05</v>
      </c>
      <c r="E5" s="173">
        <v>6</v>
      </c>
      <c r="F5" s="173" t="s">
        <v>186</v>
      </c>
      <c r="H5" s="173" t="s">
        <v>154</v>
      </c>
      <c r="I5" s="173" t="s">
        <v>155</v>
      </c>
      <c r="J5" s="173" t="s">
        <v>245</v>
      </c>
      <c r="K5" s="173" t="s">
        <v>156</v>
      </c>
      <c r="M5" s="173" t="s">
        <v>65</v>
      </c>
      <c r="N5" s="173">
        <v>1870</v>
      </c>
      <c r="O5" s="173">
        <v>0.38300000000000001</v>
      </c>
      <c r="P5" s="173" t="s">
        <v>101</v>
      </c>
      <c r="Q5" s="173">
        <v>0</v>
      </c>
      <c r="R5" s="173">
        <v>6.39</v>
      </c>
      <c r="S5" s="173">
        <v>76</v>
      </c>
      <c r="U5" s="173" t="s">
        <v>29</v>
      </c>
      <c r="V5" s="173">
        <v>25</v>
      </c>
      <c r="W5" s="173" t="s">
        <v>253</v>
      </c>
      <c r="X5" s="173" t="s">
        <v>117</v>
      </c>
      <c r="Y5" s="241"/>
      <c r="Z5" s="173" t="s">
        <v>254</v>
      </c>
      <c r="AA5" s="173" t="s">
        <v>119</v>
      </c>
      <c r="AC5" s="173" t="s">
        <v>3</v>
      </c>
      <c r="AD5" s="173">
        <v>0.01</v>
      </c>
      <c r="AE5" s="173">
        <v>0.997</v>
      </c>
      <c r="AF5" s="241"/>
      <c r="AG5" s="173">
        <v>-0.28999999999999998</v>
      </c>
      <c r="AH5" s="13">
        <v>3.7E-7</v>
      </c>
      <c r="AI5" s="241"/>
      <c r="AJ5" s="173">
        <v>0.51</v>
      </c>
      <c r="AK5" s="173">
        <v>0.56299999999999994</v>
      </c>
      <c r="AL5" s="241"/>
      <c r="AM5" s="173">
        <v>0.01</v>
      </c>
      <c r="AN5" s="225">
        <v>2.2000000000000001E-4</v>
      </c>
      <c r="AP5" s="245" t="s">
        <v>171</v>
      </c>
      <c r="AQ5" s="173" t="s">
        <v>62</v>
      </c>
      <c r="AR5" s="173">
        <v>0.24</v>
      </c>
      <c r="AS5" s="173">
        <v>0.24</v>
      </c>
      <c r="AT5" s="173">
        <v>0.24</v>
      </c>
      <c r="AU5" s="173">
        <v>0.24</v>
      </c>
      <c r="AW5" s="173" t="s">
        <v>3</v>
      </c>
      <c r="AX5" s="173">
        <v>-1.57</v>
      </c>
      <c r="AY5" s="226">
        <v>0.01</v>
      </c>
      <c r="AZ5" s="241"/>
      <c r="BA5" s="173">
        <v>-1.67</v>
      </c>
      <c r="BB5" s="173">
        <v>0.14099999999999999</v>
      </c>
      <c r="BC5" s="241"/>
      <c r="BD5" s="173">
        <v>-0.83</v>
      </c>
      <c r="BE5" s="173">
        <v>0.89200000000000002</v>
      </c>
      <c r="BF5" s="241"/>
      <c r="BG5" s="173">
        <v>0.25</v>
      </c>
      <c r="BH5" s="13">
        <v>1.8E-5</v>
      </c>
      <c r="BJ5" s="173">
        <v>2</v>
      </c>
      <c r="BK5" s="173">
        <v>1.9</v>
      </c>
      <c r="BL5" s="173">
        <v>11.19</v>
      </c>
      <c r="BM5" s="173">
        <v>87.32</v>
      </c>
      <c r="BN5" s="241"/>
      <c r="BO5" s="173">
        <v>2.02</v>
      </c>
      <c r="BP5" s="173">
        <v>16.8</v>
      </c>
      <c r="BQ5" s="173">
        <v>67.680000000000007</v>
      </c>
      <c r="BR5" s="241"/>
      <c r="BS5" s="173">
        <v>2.06</v>
      </c>
      <c r="BT5" s="173">
        <v>13.73</v>
      </c>
      <c r="BU5" s="173">
        <v>42.06</v>
      </c>
      <c r="BW5" s="173" t="s">
        <v>138</v>
      </c>
      <c r="BX5" s="173">
        <v>0.19</v>
      </c>
      <c r="BY5" s="173">
        <v>-0.49</v>
      </c>
      <c r="BZ5" s="173">
        <v>-0.05</v>
      </c>
      <c r="CA5" s="173">
        <v>-0.02</v>
      </c>
      <c r="CB5" s="173">
        <v>-0.47</v>
      </c>
      <c r="CC5" s="173">
        <v>-0.7</v>
      </c>
      <c r="CD5" s="173">
        <v>7.0000000000000007E-2</v>
      </c>
      <c r="CE5" s="173">
        <v>-0.04</v>
      </c>
      <c r="CF5" s="173">
        <v>0.01</v>
      </c>
      <c r="CG5" s="173">
        <v>0</v>
      </c>
      <c r="CI5" s="173" t="s">
        <v>3</v>
      </c>
      <c r="CJ5" s="173">
        <v>0.03</v>
      </c>
      <c r="CK5" s="226">
        <v>4.5999999999999999E-2</v>
      </c>
      <c r="CL5" s="241"/>
      <c r="CM5" s="173">
        <v>-0.53</v>
      </c>
      <c r="CN5" s="6">
        <v>0.39100000000000001</v>
      </c>
      <c r="CO5" s="241"/>
      <c r="CP5" s="173">
        <v>0.01</v>
      </c>
      <c r="CQ5" s="226">
        <v>1.2999999999999999E-2</v>
      </c>
      <c r="CS5" s="173" t="s">
        <v>3</v>
      </c>
      <c r="CT5" s="173">
        <v>0.496</v>
      </c>
      <c r="CU5" s="173">
        <v>0.999</v>
      </c>
      <c r="CV5" s="173">
        <v>0.65500000000000003</v>
      </c>
      <c r="CW5" s="241"/>
      <c r="CX5" s="173">
        <v>0.434</v>
      </c>
      <c r="CY5" s="173">
        <v>9.0999999999999998E-2</v>
      </c>
      <c r="CZ5" s="241"/>
      <c r="DA5" s="173">
        <v>0.72</v>
      </c>
      <c r="DC5" s="173" t="s">
        <v>4</v>
      </c>
      <c r="DD5" s="173">
        <v>0.39</v>
      </c>
      <c r="DE5" s="173">
        <v>-7.0000000000000007E-2</v>
      </c>
      <c r="DF5" s="173">
        <v>0.09</v>
      </c>
      <c r="DG5" s="173">
        <v>-0.04</v>
      </c>
      <c r="DH5" s="173">
        <v>0.13</v>
      </c>
      <c r="DI5" s="173">
        <v>-0.1</v>
      </c>
      <c r="DJ5" s="173">
        <v>0.24</v>
      </c>
      <c r="DK5" s="173">
        <v>0.02</v>
      </c>
      <c r="DL5" s="173">
        <v>0.42</v>
      </c>
      <c r="DM5" s="173">
        <v>0.14000000000000001</v>
      </c>
      <c r="DO5" s="173" t="s">
        <v>3</v>
      </c>
      <c r="DP5" s="173">
        <v>-0.6</v>
      </c>
      <c r="DQ5" s="13">
        <v>8.8999999999999995E-6</v>
      </c>
      <c r="DR5" s="241"/>
      <c r="DS5" s="173">
        <v>0.95399999999999996</v>
      </c>
      <c r="DT5" s="225">
        <v>5.5999999999999997E-6</v>
      </c>
      <c r="DU5" s="241"/>
      <c r="DV5" s="225">
        <v>3.8999999999999999E-4</v>
      </c>
      <c r="DX5" s="173">
        <v>2</v>
      </c>
      <c r="DY5" s="173">
        <v>1.9</v>
      </c>
      <c r="DZ5" s="173">
        <v>14.58</v>
      </c>
      <c r="EA5" s="173">
        <v>53.29</v>
      </c>
      <c r="EC5" s="173" t="s">
        <v>69</v>
      </c>
      <c r="ED5" s="173">
        <v>0.42</v>
      </c>
      <c r="EE5" s="173">
        <v>-0.06</v>
      </c>
      <c r="EF5" s="173">
        <v>-0.08</v>
      </c>
      <c r="EG5" s="173">
        <v>-7.0000000000000007E-2</v>
      </c>
      <c r="EH5" s="173">
        <v>7.0000000000000007E-2</v>
      </c>
      <c r="EI5" s="173">
        <v>-0.05</v>
      </c>
      <c r="EJ5" s="173">
        <v>-0.02</v>
      </c>
      <c r="EK5" s="173">
        <v>-0.01</v>
      </c>
      <c r="EL5" s="173">
        <v>-0.03</v>
      </c>
      <c r="EM5" s="173">
        <v>0.01</v>
      </c>
      <c r="EO5" s="173" t="s">
        <v>3</v>
      </c>
      <c r="EP5" s="173">
        <v>-0.3</v>
      </c>
      <c r="EQ5" s="225">
        <v>1.1999999999999999E-13</v>
      </c>
      <c r="ER5" s="241"/>
      <c r="ES5" s="173">
        <v>0.3</v>
      </c>
      <c r="ET5" s="225">
        <v>9.1000000000000004E-14</v>
      </c>
      <c r="EU5" s="241"/>
      <c r="EV5" s="173">
        <v>0</v>
      </c>
      <c r="EW5" s="226">
        <v>8.0000000000000002E-3</v>
      </c>
      <c r="EX5" s="241"/>
      <c r="EY5" s="173">
        <v>0.1</v>
      </c>
      <c r="EZ5" s="173">
        <v>0.53500000000000003</v>
      </c>
      <c r="FB5" s="173" t="s">
        <v>30</v>
      </c>
      <c r="FC5" s="173">
        <v>-28.59</v>
      </c>
      <c r="FD5" s="173">
        <v>13.94</v>
      </c>
      <c r="FE5" s="173" t="s">
        <v>276</v>
      </c>
      <c r="FG5" s="173" t="s">
        <v>3</v>
      </c>
      <c r="FH5" s="173">
        <v>-0.01</v>
      </c>
      <c r="FI5" s="173">
        <v>0.72199999999999998</v>
      </c>
      <c r="FJ5" s="241"/>
      <c r="FK5" s="173">
        <v>-0.03</v>
      </c>
      <c r="FL5" s="226">
        <v>8.0000000000000002E-3</v>
      </c>
      <c r="FN5" s="173" t="s">
        <v>92</v>
      </c>
      <c r="FO5" s="173">
        <v>-0.34</v>
      </c>
      <c r="FP5" s="173">
        <v>-0.08</v>
      </c>
      <c r="FQ5" s="173">
        <v>-0.13</v>
      </c>
      <c r="FR5" s="173">
        <v>-0.36</v>
      </c>
      <c r="FS5" s="173">
        <v>-0.18</v>
      </c>
      <c r="FT5" s="173">
        <v>0.09</v>
      </c>
      <c r="FU5" s="173">
        <v>-0.12</v>
      </c>
      <c r="FV5" s="173">
        <v>-0.11</v>
      </c>
      <c r="FW5" s="173">
        <v>-0.38</v>
      </c>
      <c r="FX5" s="173">
        <v>-0.4</v>
      </c>
      <c r="FZ5" s="173" t="s">
        <v>30</v>
      </c>
      <c r="GA5" s="173">
        <v>0.47</v>
      </c>
      <c r="GB5" s="173">
        <v>2.76</v>
      </c>
      <c r="GC5" s="173">
        <v>3.91</v>
      </c>
      <c r="GD5" s="173">
        <v>1.77</v>
      </c>
      <c r="GE5" s="173">
        <v>2.08</v>
      </c>
      <c r="GF5" s="173">
        <v>38.14</v>
      </c>
      <c r="GH5" s="173" t="s">
        <v>30</v>
      </c>
      <c r="GI5" s="173">
        <v>0.2</v>
      </c>
      <c r="GJ5" s="173">
        <v>0.9</v>
      </c>
      <c r="GK5" s="173">
        <v>3.3</v>
      </c>
      <c r="GL5" s="173">
        <v>2.9</v>
      </c>
      <c r="GM5" s="173">
        <v>3</v>
      </c>
      <c r="GN5" s="173">
        <v>1.6</v>
      </c>
      <c r="GP5" s="173" t="s">
        <v>30</v>
      </c>
      <c r="GQ5" s="173">
        <v>3.3</v>
      </c>
      <c r="GR5" s="173">
        <v>2.8</v>
      </c>
      <c r="GS5" s="173">
        <v>5.2</v>
      </c>
      <c r="GT5" s="173">
        <v>4.9000000000000004</v>
      </c>
      <c r="GU5" s="173">
        <v>5</v>
      </c>
      <c r="GV5" s="173">
        <v>5.0999999999999996</v>
      </c>
      <c r="GX5" s="245" t="s">
        <v>30</v>
      </c>
      <c r="GY5" s="173">
        <v>0.4</v>
      </c>
      <c r="GZ5" s="173">
        <v>1</v>
      </c>
      <c r="HA5" s="173">
        <v>3.3</v>
      </c>
      <c r="HB5" s="173">
        <v>3</v>
      </c>
      <c r="HC5" s="173">
        <v>3</v>
      </c>
      <c r="HD5" s="173">
        <v>1.7</v>
      </c>
      <c r="HF5" s="245" t="s">
        <v>30</v>
      </c>
      <c r="HG5" s="173">
        <v>3.3</v>
      </c>
      <c r="HH5" s="173">
        <v>4.2</v>
      </c>
      <c r="HI5" s="173">
        <v>5.0999999999999996</v>
      </c>
      <c r="HJ5" s="173">
        <v>4.9000000000000004</v>
      </c>
      <c r="HK5" s="173">
        <v>5</v>
      </c>
      <c r="HL5" s="173">
        <v>5.0999999999999996</v>
      </c>
    </row>
    <row r="6" spans="1:220" ht="18" thickBot="1" x14ac:dyDescent="0.25">
      <c r="A6" s="173" t="s">
        <v>184</v>
      </c>
      <c r="B6" s="173" t="s">
        <v>6</v>
      </c>
      <c r="C6" s="173" t="s">
        <v>224</v>
      </c>
      <c r="D6" s="173">
        <v>364.05700000000002</v>
      </c>
      <c r="E6" s="173">
        <v>7</v>
      </c>
      <c r="F6" s="173" t="s">
        <v>186</v>
      </c>
      <c r="H6" s="173" t="s">
        <v>157</v>
      </c>
      <c r="I6" s="173" t="s">
        <v>158</v>
      </c>
      <c r="J6" s="173" t="s">
        <v>246</v>
      </c>
      <c r="K6" s="173" t="s">
        <v>166</v>
      </c>
      <c r="M6" s="221" t="s">
        <v>66</v>
      </c>
      <c r="N6" s="221">
        <v>633</v>
      </c>
      <c r="O6" s="221">
        <v>1.341</v>
      </c>
      <c r="P6" s="221" t="s">
        <v>108</v>
      </c>
      <c r="Q6" s="221">
        <v>23.84</v>
      </c>
      <c r="R6" s="221">
        <v>0.35</v>
      </c>
      <c r="S6" s="221">
        <v>82.1</v>
      </c>
      <c r="U6" s="173" t="s">
        <v>30</v>
      </c>
      <c r="V6" s="173">
        <v>13</v>
      </c>
      <c r="W6" s="173" t="s">
        <v>255</v>
      </c>
      <c r="X6" s="173" t="s">
        <v>109</v>
      </c>
      <c r="Y6" s="241"/>
      <c r="Z6" s="173" t="s">
        <v>256</v>
      </c>
      <c r="AA6" s="173" t="s">
        <v>120</v>
      </c>
      <c r="AC6" s="173" t="s">
        <v>4</v>
      </c>
      <c r="AD6" s="173">
        <v>0</v>
      </c>
      <c r="AE6" s="173">
        <v>0.97699999999999998</v>
      </c>
      <c r="AF6" s="241"/>
      <c r="AG6" s="173">
        <v>-0.35</v>
      </c>
      <c r="AH6" s="13">
        <v>4.6999999999999999E-6</v>
      </c>
      <c r="AI6" s="241"/>
      <c r="AJ6" s="173">
        <v>0.53</v>
      </c>
      <c r="AK6" s="173">
        <v>0.58099999999999996</v>
      </c>
      <c r="AL6" s="241"/>
      <c r="AM6" s="173">
        <v>0.01</v>
      </c>
      <c r="AN6" s="225">
        <v>1.8000000000000001E-4</v>
      </c>
      <c r="AP6" s="245"/>
      <c r="AQ6" s="173" t="s">
        <v>63</v>
      </c>
      <c r="AR6" s="173">
        <v>0.26</v>
      </c>
      <c r="AS6" s="173">
        <v>0.26</v>
      </c>
      <c r="AT6" s="173">
        <v>0.26</v>
      </c>
      <c r="AU6" s="173">
        <v>0.26</v>
      </c>
      <c r="AW6" s="173" t="s">
        <v>4</v>
      </c>
      <c r="AX6" s="173">
        <v>-1.51</v>
      </c>
      <c r="AY6" s="226">
        <v>2.1000000000000001E-2</v>
      </c>
      <c r="AZ6" s="241"/>
      <c r="BA6" s="173">
        <v>-1.65</v>
      </c>
      <c r="BB6" s="173">
        <v>0.19600000000000001</v>
      </c>
      <c r="BC6" s="241"/>
      <c r="BD6" s="173">
        <v>-1.92</v>
      </c>
      <c r="BE6" s="173">
        <v>0.76500000000000001</v>
      </c>
      <c r="BF6" s="241"/>
      <c r="BG6" s="173">
        <v>0.23</v>
      </c>
      <c r="BH6" s="13">
        <v>1.7000000000000001E-4</v>
      </c>
      <c r="BJ6" s="173">
        <v>3</v>
      </c>
      <c r="BK6" s="173">
        <v>0.98</v>
      </c>
      <c r="BL6" s="173">
        <v>5.75</v>
      </c>
      <c r="BM6" s="173">
        <v>93.07</v>
      </c>
      <c r="BN6" s="241"/>
      <c r="BO6" s="173">
        <v>1.68</v>
      </c>
      <c r="BP6" s="173">
        <v>14.02</v>
      </c>
      <c r="BQ6" s="173">
        <v>81.709999999999994</v>
      </c>
      <c r="BR6" s="241"/>
      <c r="BS6" s="173">
        <v>1.84</v>
      </c>
      <c r="BT6" s="173">
        <v>12.27</v>
      </c>
      <c r="BU6" s="173">
        <v>54.33</v>
      </c>
      <c r="BW6" s="173" t="s">
        <v>139</v>
      </c>
      <c r="BX6" s="173">
        <v>-0.08</v>
      </c>
      <c r="BY6" s="173">
        <v>0.55000000000000004</v>
      </c>
      <c r="BZ6" s="173">
        <v>-0.03</v>
      </c>
      <c r="CA6" s="173">
        <v>0.62</v>
      </c>
      <c r="CB6" s="173">
        <v>-0.48</v>
      </c>
      <c r="CC6" s="173">
        <v>-0.11</v>
      </c>
      <c r="CD6" s="173">
        <v>-0.08</v>
      </c>
      <c r="CE6" s="173">
        <v>-0.15</v>
      </c>
      <c r="CF6" s="173">
        <v>7.0000000000000007E-2</v>
      </c>
      <c r="CG6" s="173">
        <v>0</v>
      </c>
      <c r="CI6" s="173" t="s">
        <v>4</v>
      </c>
      <c r="CJ6" s="173">
        <v>-0.08</v>
      </c>
      <c r="CK6" s="226">
        <v>1E-3</v>
      </c>
      <c r="CL6" s="241"/>
      <c r="CM6" s="173">
        <v>-0.7</v>
      </c>
      <c r="CN6" s="6">
        <v>0.748</v>
      </c>
      <c r="CO6" s="241"/>
      <c r="CP6" s="173">
        <v>0.01</v>
      </c>
      <c r="CQ6" s="226">
        <v>1.9E-2</v>
      </c>
      <c r="CS6" s="173" t="s">
        <v>4</v>
      </c>
      <c r="CT6" s="173">
        <v>0.23799999999999999</v>
      </c>
      <c r="CU6" s="173">
        <v>0.99399999999999999</v>
      </c>
      <c r="CV6" s="173">
        <v>0.08</v>
      </c>
      <c r="CW6" s="241"/>
      <c r="CX6" s="173">
        <v>0.34100000000000003</v>
      </c>
      <c r="CY6" s="226">
        <v>2E-3</v>
      </c>
      <c r="CZ6" s="241"/>
      <c r="DA6" s="173">
        <v>5.1999999999999998E-2</v>
      </c>
      <c r="DC6" s="173" t="s">
        <v>6</v>
      </c>
      <c r="DD6" s="173">
        <v>0.23</v>
      </c>
      <c r="DE6" s="173">
        <v>-0.36</v>
      </c>
      <c r="DF6" s="173">
        <v>-0.32</v>
      </c>
      <c r="DG6" s="173">
        <v>-7.0000000000000007E-2</v>
      </c>
      <c r="DH6" s="173">
        <v>-0.66</v>
      </c>
      <c r="DI6" s="173">
        <v>-0.11</v>
      </c>
      <c r="DJ6" s="173">
        <v>-0.31</v>
      </c>
      <c r="DK6" s="173">
        <v>-0.11</v>
      </c>
      <c r="DL6" s="173">
        <v>-0.08</v>
      </c>
      <c r="DM6" s="173">
        <v>0.38</v>
      </c>
      <c r="DO6" s="173" t="s">
        <v>4</v>
      </c>
      <c r="DP6" s="173">
        <v>-0.5</v>
      </c>
      <c r="DQ6" s="13">
        <v>1.2E-4</v>
      </c>
      <c r="DR6" s="241"/>
      <c r="DS6" s="173">
        <v>1</v>
      </c>
      <c r="DT6" s="225">
        <v>7.1000000000000005E-5</v>
      </c>
      <c r="DU6" s="241"/>
      <c r="DV6" s="226">
        <v>4.0000000000000001E-3</v>
      </c>
      <c r="DX6" s="173">
        <v>3</v>
      </c>
      <c r="DY6" s="173">
        <v>1.23</v>
      </c>
      <c r="DZ6" s="173">
        <v>9.5</v>
      </c>
      <c r="EA6" s="173">
        <v>62.79</v>
      </c>
      <c r="EC6" s="173" t="s">
        <v>73</v>
      </c>
      <c r="ED6" s="173">
        <v>0.35</v>
      </c>
      <c r="EE6" s="173">
        <v>-0.27</v>
      </c>
      <c r="EF6" s="173">
        <v>-0.12</v>
      </c>
      <c r="EG6" s="173">
        <v>-0.01</v>
      </c>
      <c r="EH6" s="173">
        <v>-0.13</v>
      </c>
      <c r="EI6" s="173">
        <v>-0.35</v>
      </c>
      <c r="EJ6" s="173">
        <v>0.15</v>
      </c>
      <c r="EK6" s="173">
        <v>0.18</v>
      </c>
      <c r="EL6" s="173">
        <v>0.09</v>
      </c>
      <c r="EM6" s="173">
        <v>-0.45</v>
      </c>
      <c r="EO6" s="173" t="s">
        <v>4</v>
      </c>
      <c r="EP6" s="173">
        <v>-0.1</v>
      </c>
      <c r="EQ6" s="226">
        <v>0.02</v>
      </c>
      <c r="ER6" s="241"/>
      <c r="ES6" s="173">
        <v>0.1</v>
      </c>
      <c r="ET6" s="173">
        <v>0.154</v>
      </c>
      <c r="EU6" s="241"/>
      <c r="EV6" s="173">
        <v>-0.2</v>
      </c>
      <c r="EW6" s="225">
        <v>4.0999999999999999E-4</v>
      </c>
      <c r="EX6" s="241"/>
      <c r="EY6" s="173">
        <v>0</v>
      </c>
      <c r="EZ6" s="173">
        <v>0.98199999999999998</v>
      </c>
      <c r="FB6" s="173" t="s">
        <v>83</v>
      </c>
      <c r="FC6" s="173">
        <v>-28.4</v>
      </c>
      <c r="FD6" s="173">
        <v>11.13</v>
      </c>
      <c r="FE6" s="173">
        <v>2.92</v>
      </c>
      <c r="FG6" s="173" t="s">
        <v>4</v>
      </c>
      <c r="FH6" s="173">
        <v>-7.0000000000000007E-2</v>
      </c>
      <c r="FI6" s="226">
        <v>5.0000000000000001E-3</v>
      </c>
      <c r="FJ6" s="241"/>
      <c r="FK6" s="173">
        <v>0.01</v>
      </c>
      <c r="FL6" s="173">
        <v>0.66900000000000004</v>
      </c>
      <c r="FN6" s="173" t="s">
        <v>70</v>
      </c>
      <c r="FO6" s="173">
        <v>-0.03</v>
      </c>
      <c r="FP6" s="173">
        <v>-0.55000000000000004</v>
      </c>
      <c r="FQ6" s="173">
        <v>-0.03</v>
      </c>
      <c r="FR6" s="173">
        <v>-0.09</v>
      </c>
      <c r="FS6" s="173">
        <v>-0.05</v>
      </c>
      <c r="FT6" s="173">
        <v>-0.05</v>
      </c>
      <c r="FU6" s="173">
        <v>0.53</v>
      </c>
      <c r="FV6" s="173">
        <v>-0.11</v>
      </c>
      <c r="FW6" s="173">
        <v>0.22</v>
      </c>
      <c r="FX6" s="173">
        <v>-0.4</v>
      </c>
      <c r="FZ6" s="173" t="s">
        <v>83</v>
      </c>
      <c r="GA6" s="173">
        <v>0.08</v>
      </c>
      <c r="GB6" s="173">
        <v>7.07</v>
      </c>
      <c r="GC6" s="173">
        <v>6.89</v>
      </c>
      <c r="GD6" s="173">
        <v>16.62</v>
      </c>
      <c r="GE6" s="173">
        <v>6.91</v>
      </c>
      <c r="GF6" s="173">
        <v>76.739999999999995</v>
      </c>
      <c r="GH6" s="173" t="s">
        <v>83</v>
      </c>
      <c r="GI6" s="173">
        <v>-0.6</v>
      </c>
      <c r="GJ6" s="173">
        <v>1.3</v>
      </c>
      <c r="GK6" s="173">
        <v>3.5</v>
      </c>
      <c r="GL6" s="173">
        <v>3.9</v>
      </c>
      <c r="GM6" s="173">
        <v>3.5</v>
      </c>
      <c r="GN6" s="173">
        <v>1.9</v>
      </c>
      <c r="GP6" s="173" t="s">
        <v>83</v>
      </c>
      <c r="GQ6" s="173">
        <v>2.5</v>
      </c>
      <c r="GR6" s="173">
        <v>2.7</v>
      </c>
      <c r="GS6" s="173">
        <v>5.4</v>
      </c>
      <c r="GT6" s="173">
        <v>5.9</v>
      </c>
      <c r="GU6" s="173">
        <v>5.5</v>
      </c>
      <c r="GV6" s="173">
        <v>5.4</v>
      </c>
      <c r="GX6" s="245"/>
      <c r="GY6" s="173">
        <v>-0.5</v>
      </c>
      <c r="GZ6" s="173">
        <v>0.9</v>
      </c>
      <c r="HA6" s="173">
        <v>3.4</v>
      </c>
      <c r="HB6" s="173">
        <v>2.8</v>
      </c>
      <c r="HC6" s="173">
        <v>2.7</v>
      </c>
      <c r="HD6" s="173">
        <v>1.6</v>
      </c>
      <c r="HF6" s="245"/>
      <c r="HG6" s="173">
        <v>2.8</v>
      </c>
      <c r="HH6" s="173">
        <v>4.3</v>
      </c>
      <c r="HI6" s="173">
        <v>5.3</v>
      </c>
      <c r="HJ6" s="173">
        <v>4.8</v>
      </c>
      <c r="HK6" s="173">
        <v>4.7</v>
      </c>
      <c r="HL6" s="173">
        <v>5.0999999999999996</v>
      </c>
    </row>
    <row r="7" spans="1:220" ht="17" x14ac:dyDescent="0.2">
      <c r="A7" s="173" t="s">
        <v>185</v>
      </c>
      <c r="B7" s="173" t="s">
        <v>10</v>
      </c>
      <c r="C7" s="173" t="s">
        <v>225</v>
      </c>
      <c r="D7" s="173">
        <v>414.07</v>
      </c>
      <c r="E7" s="173">
        <v>8</v>
      </c>
      <c r="F7" s="173" t="s">
        <v>186</v>
      </c>
      <c r="H7" s="173" t="s">
        <v>159</v>
      </c>
      <c r="I7" s="173" t="s">
        <v>160</v>
      </c>
      <c r="J7" s="173" t="s">
        <v>149</v>
      </c>
      <c r="K7" s="173" t="s">
        <v>78</v>
      </c>
      <c r="M7" s="244" t="s">
        <v>249</v>
      </c>
      <c r="N7" s="244"/>
      <c r="O7" s="244"/>
      <c r="P7" s="244"/>
      <c r="Q7" s="244"/>
      <c r="R7" s="244"/>
      <c r="S7" s="244"/>
      <c r="U7" s="173" t="s">
        <v>31</v>
      </c>
      <c r="V7" s="173">
        <v>8</v>
      </c>
      <c r="W7" s="173" t="s">
        <v>257</v>
      </c>
      <c r="X7" s="173" t="s">
        <v>110</v>
      </c>
      <c r="Y7" s="241"/>
      <c r="Z7" s="173" t="s">
        <v>258</v>
      </c>
      <c r="AA7" s="173" t="s">
        <v>121</v>
      </c>
      <c r="AC7" s="173" t="s">
        <v>6</v>
      </c>
      <c r="AD7" s="173">
        <v>0</v>
      </c>
      <c r="AE7" s="173">
        <v>0.998</v>
      </c>
      <c r="AF7" s="241"/>
      <c r="AG7" s="173">
        <v>-0.3</v>
      </c>
      <c r="AH7" s="13">
        <v>2.6E-7</v>
      </c>
      <c r="AI7" s="241"/>
      <c r="AJ7" s="173">
        <v>0.57999999999999996</v>
      </c>
      <c r="AK7" s="173">
        <v>0.39600000000000002</v>
      </c>
      <c r="AL7" s="241"/>
      <c r="AM7" s="173">
        <v>0.01</v>
      </c>
      <c r="AN7" s="225">
        <v>9.7999999999999997E-5</v>
      </c>
      <c r="AP7" s="245" t="s">
        <v>140</v>
      </c>
      <c r="AQ7" s="173" t="s">
        <v>62</v>
      </c>
      <c r="AR7" s="173">
        <v>7.44</v>
      </c>
      <c r="AS7" s="173">
        <v>7.49</v>
      </c>
      <c r="AT7" s="173">
        <v>7.49</v>
      </c>
      <c r="AU7" s="173">
        <v>7.5</v>
      </c>
      <c r="AW7" s="173" t="s">
        <v>6</v>
      </c>
      <c r="AX7" s="173">
        <v>-1.38</v>
      </c>
      <c r="AY7" s="226">
        <v>1.6E-2</v>
      </c>
      <c r="AZ7" s="241"/>
      <c r="BA7" s="173">
        <v>-1.47</v>
      </c>
      <c r="BB7" s="173">
        <v>0.13700000000000001</v>
      </c>
      <c r="BC7" s="241"/>
      <c r="BD7" s="173">
        <v>0.9</v>
      </c>
      <c r="BE7" s="173">
        <v>0.879</v>
      </c>
      <c r="BF7" s="241"/>
      <c r="BG7" s="173">
        <v>0.26</v>
      </c>
      <c r="BH7" s="13">
        <v>1.5999999999999999E-5</v>
      </c>
      <c r="BJ7" s="173">
        <v>4</v>
      </c>
      <c r="BK7" s="173">
        <v>0.74</v>
      </c>
      <c r="BL7" s="173">
        <v>4.34</v>
      </c>
      <c r="BM7" s="173">
        <v>97.41</v>
      </c>
      <c r="BN7" s="241"/>
      <c r="BO7" s="173">
        <v>1.1100000000000001</v>
      </c>
      <c r="BP7" s="173">
        <v>9.24</v>
      </c>
      <c r="BQ7" s="173">
        <v>90.95</v>
      </c>
      <c r="BR7" s="241"/>
      <c r="BS7" s="173">
        <v>1.47</v>
      </c>
      <c r="BT7" s="173">
        <v>9.82</v>
      </c>
      <c r="BU7" s="173">
        <v>64.150000000000006</v>
      </c>
      <c r="BW7" s="173" t="s">
        <v>140</v>
      </c>
      <c r="BX7" s="173">
        <v>-0.16</v>
      </c>
      <c r="BY7" s="173">
        <v>0.31</v>
      </c>
      <c r="BZ7" s="173">
        <v>-0.19</v>
      </c>
      <c r="CA7" s="173">
        <v>-0.72</v>
      </c>
      <c r="CB7" s="173">
        <v>-0.53</v>
      </c>
      <c r="CC7" s="173">
        <v>0.12</v>
      </c>
      <c r="CD7" s="173">
        <v>-0.1</v>
      </c>
      <c r="CE7" s="173">
        <v>-0.02</v>
      </c>
      <c r="CF7" s="173">
        <v>0.01</v>
      </c>
      <c r="CG7" s="173">
        <v>0.06</v>
      </c>
      <c r="CI7" s="173" t="s">
        <v>6</v>
      </c>
      <c r="CJ7" s="173">
        <v>0.11</v>
      </c>
      <c r="CK7" s="173">
        <v>0.42299999999999999</v>
      </c>
      <c r="CL7" s="241"/>
      <c r="CM7" s="173">
        <v>-0.46</v>
      </c>
      <c r="CN7" s="6">
        <v>0.996</v>
      </c>
      <c r="CO7" s="241"/>
      <c r="CP7" s="173">
        <v>0.01</v>
      </c>
      <c r="CQ7" s="173">
        <v>6.8000000000000005E-2</v>
      </c>
      <c r="CS7" s="173" t="s">
        <v>6</v>
      </c>
      <c r="CT7" s="173">
        <v>0.98199999999999998</v>
      </c>
      <c r="CU7" s="173">
        <v>0.76700000000000002</v>
      </c>
      <c r="CV7" s="173">
        <v>0.81799999999999995</v>
      </c>
      <c r="CW7" s="241"/>
      <c r="CX7" s="173">
        <v>0.55600000000000005</v>
      </c>
      <c r="CY7" s="173">
        <v>0.61399999999999999</v>
      </c>
      <c r="CZ7" s="241"/>
      <c r="DA7" s="173">
        <v>1</v>
      </c>
      <c r="DC7" s="173" t="s">
        <v>10</v>
      </c>
      <c r="DD7" s="173">
        <v>7.0000000000000007E-2</v>
      </c>
      <c r="DE7" s="173">
        <v>-0.4</v>
      </c>
      <c r="DF7" s="173">
        <v>-0.5</v>
      </c>
      <c r="DG7" s="173">
        <v>0.15</v>
      </c>
      <c r="DH7" s="173">
        <v>0.51</v>
      </c>
      <c r="DI7" s="173">
        <v>-0.49</v>
      </c>
      <c r="DJ7" s="173">
        <v>0.13</v>
      </c>
      <c r="DK7" s="173">
        <v>-0.06</v>
      </c>
      <c r="DL7" s="173">
        <v>-0.12</v>
      </c>
      <c r="DM7" s="173">
        <v>0.01</v>
      </c>
      <c r="DO7" s="173" t="s">
        <v>6</v>
      </c>
      <c r="DP7" s="173">
        <v>-0.5</v>
      </c>
      <c r="DQ7" s="13">
        <v>4.2999999999999999E-4</v>
      </c>
      <c r="DR7" s="241"/>
      <c r="DS7" s="173">
        <v>0.307</v>
      </c>
      <c r="DT7" s="225">
        <v>4.4999999999999999E-4</v>
      </c>
      <c r="DU7" s="241"/>
      <c r="DV7" s="173">
        <v>0.161</v>
      </c>
      <c r="DX7" s="173">
        <v>4</v>
      </c>
      <c r="DY7" s="173">
        <v>1.23</v>
      </c>
      <c r="DZ7" s="173">
        <v>9.44</v>
      </c>
      <c r="EA7" s="173">
        <v>72.22</v>
      </c>
      <c r="EC7" s="173" t="s">
        <v>74</v>
      </c>
      <c r="ED7" s="173">
        <v>0.18</v>
      </c>
      <c r="EE7" s="173">
        <v>0.22</v>
      </c>
      <c r="EF7" s="173">
        <v>-0.44</v>
      </c>
      <c r="EG7" s="173">
        <v>0.05</v>
      </c>
      <c r="EH7" s="173">
        <v>-0.46</v>
      </c>
      <c r="EI7" s="173">
        <v>0.46</v>
      </c>
      <c r="EJ7" s="173">
        <v>0.48</v>
      </c>
      <c r="EK7" s="173">
        <v>0.14000000000000001</v>
      </c>
      <c r="EL7" s="173">
        <v>0.17</v>
      </c>
      <c r="EM7" s="173">
        <v>0.03</v>
      </c>
      <c r="EO7" s="173" t="s">
        <v>6</v>
      </c>
      <c r="EP7" s="173">
        <v>-0.3</v>
      </c>
      <c r="EQ7" s="225">
        <v>1.2999999999999999E-5</v>
      </c>
      <c r="ER7" s="241"/>
      <c r="ES7" s="173">
        <v>0.3</v>
      </c>
      <c r="ET7" s="225">
        <v>2.0000000000000001E-9</v>
      </c>
      <c r="EU7" s="241"/>
      <c r="EV7" s="173">
        <v>0.1</v>
      </c>
      <c r="EW7" s="226">
        <v>8.0000000000000002E-3</v>
      </c>
      <c r="EX7" s="241"/>
      <c r="EY7" s="173">
        <v>0</v>
      </c>
      <c r="EZ7" s="173">
        <v>0.88700000000000001</v>
      </c>
      <c r="FB7" s="173" t="s">
        <v>32</v>
      </c>
      <c r="FC7" s="173">
        <v>-30.18</v>
      </c>
      <c r="FD7" s="173">
        <v>12.25</v>
      </c>
      <c r="FE7" s="173">
        <v>3.25</v>
      </c>
      <c r="FG7" s="173" t="s">
        <v>6</v>
      </c>
      <c r="FH7" s="173">
        <v>-0.02</v>
      </c>
      <c r="FI7" s="173">
        <v>0.378</v>
      </c>
      <c r="FJ7" s="241"/>
      <c r="FK7" s="173">
        <v>-0.04</v>
      </c>
      <c r="FL7" s="226">
        <v>3.5999999999999997E-2</v>
      </c>
      <c r="FN7" s="173" t="s">
        <v>69</v>
      </c>
      <c r="FO7" s="173">
        <v>0.41</v>
      </c>
      <c r="FP7" s="173">
        <v>-0.17</v>
      </c>
      <c r="FQ7" s="173">
        <v>-0.22</v>
      </c>
      <c r="FR7" s="173">
        <v>-0.11</v>
      </c>
      <c r="FS7" s="173">
        <v>-0.11</v>
      </c>
      <c r="FT7" s="173">
        <v>0</v>
      </c>
      <c r="FU7" s="173">
        <v>-0.09</v>
      </c>
      <c r="FV7" s="173">
        <v>-0.05</v>
      </c>
      <c r="FW7" s="173">
        <v>-0.05</v>
      </c>
      <c r="FX7" s="173">
        <v>-0.13</v>
      </c>
      <c r="FZ7" s="173" t="s">
        <v>32</v>
      </c>
      <c r="GA7" s="173">
        <v>0.15</v>
      </c>
      <c r="GB7" s="173">
        <v>1.94</v>
      </c>
      <c r="GC7" s="173">
        <v>11.75</v>
      </c>
      <c r="GD7" s="173">
        <v>5.58</v>
      </c>
      <c r="GE7" s="173">
        <v>6.5</v>
      </c>
      <c r="GF7" s="173">
        <v>19.28</v>
      </c>
      <c r="GH7" s="173" t="s">
        <v>32</v>
      </c>
      <c r="GI7" s="173">
        <v>-0.3</v>
      </c>
      <c r="GJ7" s="173">
        <v>0.8</v>
      </c>
      <c r="GK7" s="173">
        <v>3.8</v>
      </c>
      <c r="GL7" s="173">
        <v>3.4</v>
      </c>
      <c r="GM7" s="173">
        <v>3.5</v>
      </c>
      <c r="GN7" s="173">
        <v>1.3</v>
      </c>
      <c r="GP7" s="173" t="s">
        <v>32</v>
      </c>
      <c r="GQ7" s="173">
        <v>2.8</v>
      </c>
      <c r="GR7" s="173">
        <v>2.8</v>
      </c>
      <c r="GS7" s="173">
        <v>5.6</v>
      </c>
      <c r="GT7" s="173">
        <v>5.4</v>
      </c>
      <c r="GU7" s="173">
        <v>5.5</v>
      </c>
      <c r="GV7" s="173">
        <v>4.8</v>
      </c>
      <c r="GX7" s="245" t="s">
        <v>83</v>
      </c>
      <c r="GY7" s="173">
        <v>-0.6</v>
      </c>
      <c r="GZ7" s="173">
        <v>1.2</v>
      </c>
      <c r="HA7" s="173">
        <v>3.6</v>
      </c>
      <c r="HB7" s="173">
        <v>3.3</v>
      </c>
      <c r="HC7" s="173">
        <v>3.5</v>
      </c>
      <c r="HD7" s="173">
        <v>1.7</v>
      </c>
      <c r="HF7" s="245" t="s">
        <v>83</v>
      </c>
      <c r="HG7" s="173">
        <v>2.2999999999999998</v>
      </c>
      <c r="HH7" s="173">
        <v>4.4000000000000004</v>
      </c>
      <c r="HI7" s="173">
        <v>5.4</v>
      </c>
      <c r="HJ7" s="173">
        <v>5.2</v>
      </c>
      <c r="HK7" s="173">
        <v>5.5</v>
      </c>
      <c r="HL7" s="173">
        <v>5</v>
      </c>
    </row>
    <row r="8" spans="1:220" ht="17" x14ac:dyDescent="0.2">
      <c r="A8" s="173" t="s">
        <v>187</v>
      </c>
      <c r="B8" s="173" t="s">
        <v>69</v>
      </c>
      <c r="C8" s="173" t="s">
        <v>226</v>
      </c>
      <c r="D8" s="173">
        <v>564.08500000000004</v>
      </c>
      <c r="E8" s="173">
        <v>11</v>
      </c>
      <c r="F8" s="173" t="s">
        <v>186</v>
      </c>
      <c r="H8" s="173" t="s">
        <v>161</v>
      </c>
      <c r="I8" s="173" t="s">
        <v>155</v>
      </c>
      <c r="J8" s="173" t="s">
        <v>247</v>
      </c>
      <c r="K8" s="173" t="s">
        <v>78</v>
      </c>
      <c r="M8" s="248" t="s">
        <v>285</v>
      </c>
      <c r="N8" s="248"/>
      <c r="O8" s="248"/>
      <c r="P8" s="248"/>
      <c r="Q8" s="248"/>
      <c r="R8" s="248"/>
      <c r="S8" s="248"/>
      <c r="U8" s="173" t="s">
        <v>32</v>
      </c>
      <c r="V8" s="173">
        <v>4</v>
      </c>
      <c r="W8" s="173" t="s">
        <v>259</v>
      </c>
      <c r="X8" s="173" t="s">
        <v>111</v>
      </c>
      <c r="Y8" s="241"/>
      <c r="Z8" s="173" t="s">
        <v>260</v>
      </c>
      <c r="AA8" s="173" t="s">
        <v>122</v>
      </c>
      <c r="AC8" s="173" t="s">
        <v>10</v>
      </c>
      <c r="AD8" s="173">
        <v>-0.01</v>
      </c>
      <c r="AE8" s="173">
        <v>0.999</v>
      </c>
      <c r="AF8" s="241"/>
      <c r="AG8" s="173">
        <v>-0.38</v>
      </c>
      <c r="AH8" s="13">
        <v>3.3E-4</v>
      </c>
      <c r="AI8" s="241"/>
      <c r="AJ8" s="173">
        <v>0.71</v>
      </c>
      <c r="AK8" s="173">
        <v>0.254</v>
      </c>
      <c r="AL8" s="241"/>
      <c r="AM8" s="173">
        <v>0.01</v>
      </c>
      <c r="AN8" s="225">
        <v>3.1E-4</v>
      </c>
      <c r="AP8" s="245"/>
      <c r="AQ8" s="173" t="s">
        <v>63</v>
      </c>
      <c r="AR8" s="173">
        <v>7.61</v>
      </c>
      <c r="AS8" s="173">
        <v>7.6</v>
      </c>
      <c r="AT8" s="173">
        <v>7.67</v>
      </c>
      <c r="AU8" s="173">
        <v>7.64</v>
      </c>
      <c r="AW8" s="173" t="s">
        <v>10</v>
      </c>
      <c r="AX8" s="173">
        <v>-1.05</v>
      </c>
      <c r="AY8" s="173">
        <v>0.14099999999999999</v>
      </c>
      <c r="AZ8" s="241"/>
      <c r="BA8" s="173">
        <v>-1.31</v>
      </c>
      <c r="BB8" s="173">
        <v>0.35399999999999998</v>
      </c>
      <c r="BC8" s="241"/>
      <c r="BD8" s="173">
        <v>-2.35</v>
      </c>
      <c r="BE8" s="173">
        <v>0.72399999999999998</v>
      </c>
      <c r="BF8" s="241"/>
      <c r="BG8" s="173">
        <v>0.32</v>
      </c>
      <c r="BH8" s="226">
        <v>2E-3</v>
      </c>
      <c r="BJ8" s="173">
        <v>5</v>
      </c>
      <c r="BK8" s="173">
        <v>0.16</v>
      </c>
      <c r="BL8" s="173">
        <v>0.94</v>
      </c>
      <c r="BM8" s="173">
        <v>98.35</v>
      </c>
      <c r="BN8" s="241"/>
      <c r="BO8" s="173">
        <v>0.49</v>
      </c>
      <c r="BP8" s="173">
        <v>4.0599999999999996</v>
      </c>
      <c r="BQ8" s="173">
        <v>95.01</v>
      </c>
      <c r="BR8" s="241"/>
      <c r="BS8" s="173">
        <v>1.1100000000000001</v>
      </c>
      <c r="BT8" s="173">
        <v>7.41</v>
      </c>
      <c r="BU8" s="173">
        <v>71.56</v>
      </c>
      <c r="BW8" s="173" t="s">
        <v>0</v>
      </c>
      <c r="BX8" s="173">
        <v>-0.28000000000000003</v>
      </c>
      <c r="BY8" s="173">
        <v>-0.08</v>
      </c>
      <c r="BZ8" s="173">
        <v>0.03</v>
      </c>
      <c r="CA8" s="173">
        <v>0.01</v>
      </c>
      <c r="CB8" s="173">
        <v>0.02</v>
      </c>
      <c r="CC8" s="173">
        <v>-0.04</v>
      </c>
      <c r="CD8" s="173">
        <v>0</v>
      </c>
      <c r="CE8" s="173">
        <v>-0.22</v>
      </c>
      <c r="CF8" s="173">
        <v>-0.18</v>
      </c>
      <c r="CG8" s="173">
        <v>0.08</v>
      </c>
      <c r="CI8" s="173" t="s">
        <v>10</v>
      </c>
      <c r="CJ8" s="173">
        <v>0.16</v>
      </c>
      <c r="CK8" s="225">
        <v>4.2000000000000002E-4</v>
      </c>
      <c r="CL8" s="241"/>
      <c r="CM8" s="173">
        <v>-0.46</v>
      </c>
      <c r="CN8" s="6">
        <v>0.316</v>
      </c>
      <c r="CO8" s="241"/>
      <c r="CP8" s="173">
        <v>0.01</v>
      </c>
      <c r="CQ8" s="226">
        <v>1.2E-2</v>
      </c>
      <c r="CS8" s="173" t="s">
        <v>10</v>
      </c>
      <c r="CT8" s="173">
        <v>5.0999999999999997E-2</v>
      </c>
      <c r="CU8" s="226">
        <v>8.9999999999999993E-3</v>
      </c>
      <c r="CV8" s="226">
        <v>2E-3</v>
      </c>
      <c r="CW8" s="241"/>
      <c r="CX8" s="173">
        <v>0.76500000000000001</v>
      </c>
      <c r="CY8" s="173">
        <v>0.24099999999999999</v>
      </c>
      <c r="CZ8" s="241"/>
      <c r="DA8" s="173">
        <v>0.73899999999999999</v>
      </c>
      <c r="DC8" s="173" t="s">
        <v>69</v>
      </c>
      <c r="DD8" s="173">
        <v>0.27</v>
      </c>
      <c r="DE8" s="173">
        <v>-0.14000000000000001</v>
      </c>
      <c r="DF8" s="173">
        <v>0.42</v>
      </c>
      <c r="DG8" s="173">
        <v>0.37</v>
      </c>
      <c r="DH8" s="173">
        <v>-0.24</v>
      </c>
      <c r="DI8" s="173">
        <v>-0.4</v>
      </c>
      <c r="DJ8" s="173">
        <v>0.14000000000000001</v>
      </c>
      <c r="DK8" s="173">
        <v>-0.06</v>
      </c>
      <c r="DL8" s="173">
        <v>0.3</v>
      </c>
      <c r="DM8" s="173">
        <v>-0.17</v>
      </c>
      <c r="DO8" s="173" t="s">
        <v>10</v>
      </c>
      <c r="DP8" s="173">
        <v>-0.1</v>
      </c>
      <c r="DQ8" s="226">
        <v>2.9000000000000001E-2</v>
      </c>
      <c r="DR8" s="241"/>
      <c r="DS8" s="226">
        <v>2.5999999999999999E-2</v>
      </c>
      <c r="DT8" s="173">
        <v>0.7</v>
      </c>
      <c r="DU8" s="241"/>
      <c r="DV8" s="173">
        <v>0.36399999999999999</v>
      </c>
      <c r="DX8" s="173">
        <v>5</v>
      </c>
      <c r="DY8" s="173">
        <v>0.91</v>
      </c>
      <c r="DZ8" s="173">
        <v>7.01</v>
      </c>
      <c r="EA8" s="173">
        <v>79.23</v>
      </c>
      <c r="EC8" s="173" t="s">
        <v>71</v>
      </c>
      <c r="ED8" s="173">
        <v>0.41</v>
      </c>
      <c r="EE8" s="173">
        <v>-0.17</v>
      </c>
      <c r="EF8" s="173">
        <v>0.02</v>
      </c>
      <c r="EG8" s="173">
        <v>0.06</v>
      </c>
      <c r="EH8" s="173">
        <v>0.01</v>
      </c>
      <c r="EI8" s="173">
        <v>0</v>
      </c>
      <c r="EJ8" s="173">
        <v>-0.01</v>
      </c>
      <c r="EK8" s="173">
        <v>-0.27</v>
      </c>
      <c r="EL8" s="173">
        <v>7.0000000000000007E-2</v>
      </c>
      <c r="EM8" s="173">
        <v>-0.39</v>
      </c>
      <c r="EO8" s="173" t="s">
        <v>10</v>
      </c>
      <c r="EP8" s="173">
        <v>0.1</v>
      </c>
      <c r="EQ8" s="173">
        <v>0.13500000000000001</v>
      </c>
      <c r="ER8" s="241"/>
      <c r="ES8" s="173">
        <v>0.2</v>
      </c>
      <c r="ET8" s="226">
        <v>6.0000000000000001E-3</v>
      </c>
      <c r="EU8" s="241"/>
      <c r="EV8" s="173">
        <v>-0.5</v>
      </c>
      <c r="EW8" s="226" t="s">
        <v>273</v>
      </c>
      <c r="EX8" s="241"/>
      <c r="EY8" s="173">
        <v>-0.6</v>
      </c>
      <c r="EZ8" s="173">
        <v>6.6000000000000003E-2</v>
      </c>
      <c r="FB8" s="173" t="s">
        <v>84</v>
      </c>
      <c r="FC8" s="173">
        <v>-28.35</v>
      </c>
      <c r="FD8" s="173">
        <v>6.29</v>
      </c>
      <c r="FE8" s="173">
        <v>1.5</v>
      </c>
      <c r="FG8" s="173" t="s">
        <v>10</v>
      </c>
      <c r="FH8" s="173">
        <v>-0.15</v>
      </c>
      <c r="FI8" s="225">
        <v>2.79E-6</v>
      </c>
      <c r="FJ8" s="241"/>
      <c r="FK8" s="173">
        <v>-0.11</v>
      </c>
      <c r="FL8" s="225">
        <v>1.08E-7</v>
      </c>
      <c r="FN8" s="173" t="s">
        <v>73</v>
      </c>
      <c r="FO8" s="173">
        <v>0.19</v>
      </c>
      <c r="FP8" s="173">
        <v>-0.26</v>
      </c>
      <c r="FQ8" s="173">
        <v>0.44</v>
      </c>
      <c r="FR8" s="173">
        <v>-0.23</v>
      </c>
      <c r="FS8" s="173">
        <v>-0.08</v>
      </c>
      <c r="FT8" s="173">
        <v>0.2</v>
      </c>
      <c r="FU8" s="173">
        <v>-0.4</v>
      </c>
      <c r="FV8" s="173">
        <v>0.11</v>
      </c>
      <c r="FW8" s="173">
        <v>0.03</v>
      </c>
      <c r="FX8" s="173">
        <v>0.03</v>
      </c>
      <c r="FZ8" s="173" t="s">
        <v>84</v>
      </c>
      <c r="GA8" s="173">
        <v>0.12</v>
      </c>
      <c r="GB8" s="173">
        <v>0.75</v>
      </c>
      <c r="GC8" s="173">
        <v>14.9</v>
      </c>
      <c r="GD8" s="173">
        <v>4.6500000000000004</v>
      </c>
      <c r="GE8" s="173">
        <v>6.36</v>
      </c>
      <c r="GF8" s="173">
        <v>36.549999999999997</v>
      </c>
      <c r="GH8" s="173" t="s">
        <v>84</v>
      </c>
      <c r="GI8" s="173">
        <v>-0.4</v>
      </c>
      <c r="GJ8" s="173">
        <v>0.3</v>
      </c>
      <c r="GK8" s="173">
        <v>3.9</v>
      </c>
      <c r="GL8" s="173">
        <v>3.4</v>
      </c>
      <c r="GM8" s="173">
        <v>3.5</v>
      </c>
      <c r="GN8" s="173">
        <v>1.6</v>
      </c>
      <c r="GP8" s="173" t="s">
        <v>84</v>
      </c>
      <c r="GQ8" s="173">
        <v>2.7</v>
      </c>
      <c r="GR8" s="173">
        <v>3</v>
      </c>
      <c r="GS8" s="173">
        <v>5.7</v>
      </c>
      <c r="GT8" s="173">
        <v>5.3</v>
      </c>
      <c r="GU8" s="173">
        <v>5.5</v>
      </c>
      <c r="GV8" s="173">
        <v>5</v>
      </c>
      <c r="GX8" s="245"/>
      <c r="GY8" s="173">
        <v>-0.5</v>
      </c>
      <c r="GZ8" s="173">
        <v>1.5</v>
      </c>
      <c r="HA8" s="173">
        <v>3.5</v>
      </c>
      <c r="HB8" s="173">
        <v>4.3</v>
      </c>
      <c r="HC8" s="173">
        <v>3.6</v>
      </c>
      <c r="HD8" s="173">
        <v>2.1</v>
      </c>
      <c r="HF8" s="245"/>
      <c r="HG8" s="173">
        <v>2.8</v>
      </c>
      <c r="HH8" s="173">
        <v>4.8</v>
      </c>
      <c r="HI8" s="173">
        <v>5.4</v>
      </c>
      <c r="HJ8" s="173">
        <v>6.3</v>
      </c>
      <c r="HK8" s="173">
        <v>5.6</v>
      </c>
      <c r="HL8" s="173">
        <v>5.7</v>
      </c>
    </row>
    <row r="9" spans="1:220" ht="17" x14ac:dyDescent="0.2">
      <c r="A9" s="173" t="s">
        <v>188</v>
      </c>
      <c r="B9" s="173" t="s">
        <v>70</v>
      </c>
      <c r="C9" s="173" t="s">
        <v>227</v>
      </c>
      <c r="D9" s="173">
        <v>614.1</v>
      </c>
      <c r="E9" s="173">
        <v>12</v>
      </c>
      <c r="F9" s="173" t="s">
        <v>186</v>
      </c>
      <c r="H9" s="173" t="s">
        <v>162</v>
      </c>
      <c r="I9" s="173" t="s">
        <v>148</v>
      </c>
      <c r="J9" s="173">
        <v>500</v>
      </c>
      <c r="K9" s="173" t="s">
        <v>163</v>
      </c>
      <c r="U9" s="173" t="s">
        <v>37</v>
      </c>
      <c r="V9" s="173">
        <v>2</v>
      </c>
      <c r="W9" s="173" t="s">
        <v>261</v>
      </c>
      <c r="X9" s="173" t="s">
        <v>112</v>
      </c>
      <c r="Y9" s="241"/>
      <c r="Z9" s="173" t="s">
        <v>262</v>
      </c>
      <c r="AA9" s="173" t="s">
        <v>123</v>
      </c>
      <c r="AC9" s="173" t="s">
        <v>70</v>
      </c>
      <c r="AD9" s="173" t="s">
        <v>77</v>
      </c>
      <c r="AE9" s="173" t="s">
        <v>77</v>
      </c>
      <c r="AF9" s="241"/>
      <c r="AG9" s="173" t="s">
        <v>77</v>
      </c>
      <c r="AH9" s="173" t="s">
        <v>77</v>
      </c>
      <c r="AI9" s="241"/>
      <c r="AJ9" s="173" t="s">
        <v>77</v>
      </c>
      <c r="AK9" s="173" t="s">
        <v>77</v>
      </c>
      <c r="AL9" s="241"/>
      <c r="AM9" s="173" t="s">
        <v>77</v>
      </c>
      <c r="AN9" s="173" t="s">
        <v>77</v>
      </c>
      <c r="AP9" s="245" t="s">
        <v>172</v>
      </c>
      <c r="AQ9" s="173" t="s">
        <v>62</v>
      </c>
      <c r="AR9" s="173">
        <v>13.15</v>
      </c>
      <c r="AS9" s="173">
        <v>13.27</v>
      </c>
      <c r="AT9" s="173">
        <v>13.3</v>
      </c>
      <c r="AU9" s="173">
        <v>13.27</v>
      </c>
      <c r="AW9" s="173" t="s">
        <v>70</v>
      </c>
      <c r="AX9" s="173" t="s">
        <v>77</v>
      </c>
      <c r="AY9" s="173" t="s">
        <v>77</v>
      </c>
      <c r="AZ9" s="241"/>
      <c r="BA9" s="173" t="s">
        <v>77</v>
      </c>
      <c r="BB9" s="173" t="s">
        <v>77</v>
      </c>
      <c r="BC9" s="241"/>
      <c r="BD9" s="173" t="s">
        <v>77</v>
      </c>
      <c r="BE9" s="173" t="s">
        <v>77</v>
      </c>
      <c r="BF9" s="241"/>
      <c r="BG9" s="173" t="s">
        <v>77</v>
      </c>
      <c r="BH9" s="173" t="s">
        <v>77</v>
      </c>
      <c r="BJ9" s="173">
        <v>6</v>
      </c>
      <c r="BK9" s="173">
        <v>0.11</v>
      </c>
      <c r="BL9" s="173">
        <v>0.66</v>
      </c>
      <c r="BM9" s="173">
        <v>99.01</v>
      </c>
      <c r="BN9" s="241"/>
      <c r="BO9" s="173">
        <v>0.27</v>
      </c>
      <c r="BP9" s="173">
        <v>2.2599999999999998</v>
      </c>
      <c r="BQ9" s="173">
        <v>97.27</v>
      </c>
      <c r="BR9" s="241"/>
      <c r="BS9" s="173">
        <v>0.91</v>
      </c>
      <c r="BT9" s="173">
        <v>6.08</v>
      </c>
      <c r="BU9" s="173">
        <v>77.64</v>
      </c>
      <c r="BW9" s="173" t="s">
        <v>3</v>
      </c>
      <c r="BX9" s="173">
        <v>-0.27</v>
      </c>
      <c r="BY9" s="173">
        <v>-0.09</v>
      </c>
      <c r="BZ9" s="173">
        <v>0.02</v>
      </c>
      <c r="CA9" s="173">
        <v>0.01</v>
      </c>
      <c r="CB9" s="173">
        <v>0.06</v>
      </c>
      <c r="CC9" s="173">
        <v>-0.03</v>
      </c>
      <c r="CD9" s="173">
        <v>-0.16</v>
      </c>
      <c r="CE9" s="173">
        <v>-0.28999999999999998</v>
      </c>
      <c r="CF9" s="173">
        <v>0.27</v>
      </c>
      <c r="CG9" s="173">
        <v>0.14000000000000001</v>
      </c>
      <c r="CI9" s="173" t="s">
        <v>69</v>
      </c>
      <c r="CJ9" s="173">
        <v>0.05</v>
      </c>
      <c r="CK9" s="173">
        <v>6.9000000000000006E-2</v>
      </c>
      <c r="CL9" s="241"/>
      <c r="CM9" s="173">
        <v>-0.09</v>
      </c>
      <c r="CN9" s="6">
        <v>0.10199999999999999</v>
      </c>
      <c r="CO9" s="241"/>
      <c r="CP9" s="173">
        <v>0</v>
      </c>
      <c r="CQ9" s="173">
        <v>0.86499999999999999</v>
      </c>
      <c r="CS9" s="173" t="s">
        <v>69</v>
      </c>
      <c r="CT9" s="173">
        <v>0.126</v>
      </c>
      <c r="CU9" s="173">
        <v>1</v>
      </c>
      <c r="CV9" s="173">
        <v>1</v>
      </c>
      <c r="CW9" s="241"/>
      <c r="CX9" s="173">
        <v>0.126</v>
      </c>
      <c r="CY9" s="173">
        <v>0.126</v>
      </c>
      <c r="CZ9" s="241"/>
      <c r="DA9" s="173">
        <v>1</v>
      </c>
      <c r="DC9" s="173" t="s">
        <v>70</v>
      </c>
      <c r="DD9" s="173">
        <v>0.35</v>
      </c>
      <c r="DE9" s="173">
        <v>-7.0000000000000007E-2</v>
      </c>
      <c r="DF9" s="173">
        <v>0.32</v>
      </c>
      <c r="DG9" s="173">
        <v>-0.01</v>
      </c>
      <c r="DH9" s="173">
        <v>0.19</v>
      </c>
      <c r="DI9" s="173">
        <v>-0.09</v>
      </c>
      <c r="DJ9" s="173">
        <v>-0.48</v>
      </c>
      <c r="DK9" s="173">
        <v>-0.17</v>
      </c>
      <c r="DL9" s="173">
        <v>-0.55000000000000004</v>
      </c>
      <c r="DM9" s="173">
        <v>-0.28000000000000003</v>
      </c>
      <c r="DO9" s="173" t="s">
        <v>69</v>
      </c>
      <c r="DP9" s="173">
        <v>-0.7</v>
      </c>
      <c r="DQ9" s="225">
        <v>2.9999999999999997E-8</v>
      </c>
      <c r="DR9" s="241"/>
      <c r="DS9" s="225">
        <v>1.2999999999999999E-5</v>
      </c>
      <c r="DT9" s="225">
        <v>4.6000000000000001E-4</v>
      </c>
      <c r="DU9" s="241"/>
      <c r="DV9" s="225">
        <v>1.4999999999999999E-8</v>
      </c>
      <c r="DX9" s="173">
        <v>6</v>
      </c>
      <c r="DY9" s="173">
        <v>0.7</v>
      </c>
      <c r="DZ9" s="173">
        <v>5.38</v>
      </c>
      <c r="EA9" s="173">
        <v>84.61</v>
      </c>
      <c r="EC9" s="173" t="s">
        <v>72</v>
      </c>
      <c r="ED9" s="173">
        <v>0.34</v>
      </c>
      <c r="EE9" s="173">
        <v>0.08</v>
      </c>
      <c r="EF9" s="173">
        <v>0.24</v>
      </c>
      <c r="EG9" s="173">
        <v>0.28999999999999998</v>
      </c>
      <c r="EH9" s="173">
        <v>0.19</v>
      </c>
      <c r="EI9" s="173">
        <v>0.17</v>
      </c>
      <c r="EJ9" s="173">
        <v>0.11</v>
      </c>
      <c r="EK9" s="173">
        <v>-0.45</v>
      </c>
      <c r="EL9" s="173">
        <v>-0.16</v>
      </c>
      <c r="EM9" s="173">
        <v>-0.06</v>
      </c>
      <c r="EO9" s="173" t="s">
        <v>69</v>
      </c>
      <c r="EP9" s="173">
        <v>0.1</v>
      </c>
      <c r="EQ9" s="226">
        <v>4.1000000000000002E-2</v>
      </c>
      <c r="ER9" s="241"/>
      <c r="ES9" s="173">
        <v>-0.1</v>
      </c>
      <c r="ET9" s="6">
        <v>0.14799999999999999</v>
      </c>
      <c r="EU9" s="241"/>
      <c r="EV9" s="173">
        <v>0.1</v>
      </c>
      <c r="EW9" s="225">
        <v>7.5E-11</v>
      </c>
      <c r="EX9" s="241"/>
      <c r="EY9" s="173">
        <v>0.2</v>
      </c>
      <c r="EZ9" s="173">
        <v>0.27100000000000002</v>
      </c>
      <c r="FB9" s="173" t="s">
        <v>85</v>
      </c>
      <c r="FC9" s="173">
        <v>-28.16</v>
      </c>
      <c r="FD9" s="173">
        <v>13.2</v>
      </c>
      <c r="FE9" s="173">
        <v>3.53</v>
      </c>
      <c r="FG9" s="173" t="s">
        <v>69</v>
      </c>
      <c r="FH9" s="173">
        <v>0</v>
      </c>
      <c r="FI9" s="173">
        <v>0.86099999999999999</v>
      </c>
      <c r="FJ9" s="241"/>
      <c r="FK9" s="173">
        <v>-0.06</v>
      </c>
      <c r="FL9" s="13">
        <v>5.8199999999999998E-8</v>
      </c>
      <c r="FN9" s="173" t="s">
        <v>74</v>
      </c>
      <c r="FO9" s="173">
        <v>0.3</v>
      </c>
      <c r="FP9" s="173">
        <v>-0.04</v>
      </c>
      <c r="FQ9" s="173">
        <v>0.47</v>
      </c>
      <c r="FR9" s="173">
        <v>-0.22</v>
      </c>
      <c r="FS9" s="173">
        <v>-0.09</v>
      </c>
      <c r="FT9" s="173">
        <v>0.1</v>
      </c>
      <c r="FU9" s="173">
        <v>-0.06</v>
      </c>
      <c r="FV9" s="173">
        <v>0.08</v>
      </c>
      <c r="FW9" s="173">
        <v>0.09</v>
      </c>
      <c r="FX9" s="173">
        <v>0.09</v>
      </c>
      <c r="FZ9" s="173" t="s">
        <v>85</v>
      </c>
      <c r="GA9" s="173">
        <v>0.09</v>
      </c>
      <c r="GB9" s="173">
        <v>0.92</v>
      </c>
      <c r="GC9" s="173">
        <v>19.27</v>
      </c>
      <c r="GD9" s="173">
        <v>4.99</v>
      </c>
      <c r="GE9" s="173">
        <v>11.94</v>
      </c>
      <c r="GF9" s="173">
        <v>32.46</v>
      </c>
      <c r="GH9" s="173" t="s">
        <v>85</v>
      </c>
      <c r="GI9" s="173">
        <v>-0.5</v>
      </c>
      <c r="GJ9" s="173">
        <v>0.4</v>
      </c>
      <c r="GK9" s="173">
        <v>4</v>
      </c>
      <c r="GL9" s="173">
        <v>3.4</v>
      </c>
      <c r="GM9" s="173">
        <v>3.8</v>
      </c>
      <c r="GN9" s="173">
        <v>1.5</v>
      </c>
      <c r="GP9" s="173" t="s">
        <v>85</v>
      </c>
      <c r="GQ9" s="173">
        <v>2.6</v>
      </c>
      <c r="GR9" s="173">
        <v>2.6</v>
      </c>
      <c r="GS9" s="173">
        <v>5.8</v>
      </c>
      <c r="GT9" s="173">
        <v>5.4</v>
      </c>
      <c r="GU9" s="173">
        <v>5.8</v>
      </c>
      <c r="GV9" s="173">
        <v>5</v>
      </c>
      <c r="GX9" s="245" t="s">
        <v>85</v>
      </c>
      <c r="GY9" s="173">
        <v>-0.4</v>
      </c>
      <c r="GZ9" s="173">
        <v>0.5</v>
      </c>
      <c r="HA9" s="173">
        <v>3.5</v>
      </c>
      <c r="HB9" s="173">
        <v>3.3</v>
      </c>
      <c r="HC9" s="173">
        <v>3.5</v>
      </c>
      <c r="HD9" s="173">
        <v>1.6</v>
      </c>
      <c r="HF9" s="245" t="s">
        <v>85</v>
      </c>
      <c r="HG9" s="173">
        <v>2.6</v>
      </c>
      <c r="HH9" s="173">
        <v>3.7</v>
      </c>
      <c r="HI9" s="173">
        <v>5.3</v>
      </c>
      <c r="HJ9" s="173">
        <v>5.2</v>
      </c>
      <c r="HK9" s="173">
        <v>5.5</v>
      </c>
      <c r="HL9" s="173">
        <v>4.9000000000000004</v>
      </c>
    </row>
    <row r="10" spans="1:220" ht="18" thickBot="1" x14ac:dyDescent="0.25">
      <c r="A10" s="173" t="s">
        <v>189</v>
      </c>
      <c r="B10" s="173" t="s">
        <v>71</v>
      </c>
      <c r="C10" s="173" t="s">
        <v>228</v>
      </c>
      <c r="D10" s="173">
        <v>664.1</v>
      </c>
      <c r="E10" s="173">
        <v>13</v>
      </c>
      <c r="F10" s="173" t="s">
        <v>186</v>
      </c>
      <c r="H10" s="221" t="s">
        <v>164</v>
      </c>
      <c r="I10" s="221" t="s">
        <v>160</v>
      </c>
      <c r="J10" s="221" t="s">
        <v>149</v>
      </c>
      <c r="K10" s="221" t="s">
        <v>78</v>
      </c>
      <c r="U10" s="173" t="s">
        <v>33</v>
      </c>
      <c r="V10" s="173">
        <v>7</v>
      </c>
      <c r="W10" s="173" t="s">
        <v>263</v>
      </c>
      <c r="X10" s="173" t="s">
        <v>113</v>
      </c>
      <c r="Y10" s="241"/>
      <c r="Z10" s="173" t="s">
        <v>264</v>
      </c>
      <c r="AA10" s="173" t="s">
        <v>124</v>
      </c>
      <c r="AC10" s="173" t="s">
        <v>71</v>
      </c>
      <c r="AD10" s="173" t="s">
        <v>77</v>
      </c>
      <c r="AE10" s="173" t="s">
        <v>77</v>
      </c>
      <c r="AF10" s="241"/>
      <c r="AG10" s="173" t="s">
        <v>77</v>
      </c>
      <c r="AH10" s="173" t="s">
        <v>77</v>
      </c>
      <c r="AI10" s="241"/>
      <c r="AJ10" s="173" t="s">
        <v>77</v>
      </c>
      <c r="AK10" s="173" t="s">
        <v>77</v>
      </c>
      <c r="AL10" s="241"/>
      <c r="AM10" s="173" t="s">
        <v>77</v>
      </c>
      <c r="AN10" s="173" t="s">
        <v>77</v>
      </c>
      <c r="AP10" s="256"/>
      <c r="AQ10" s="221" t="s">
        <v>63</v>
      </c>
      <c r="AR10" s="221">
        <v>20.34</v>
      </c>
      <c r="AS10" s="221">
        <v>20.32</v>
      </c>
      <c r="AT10" s="221">
        <v>20.38</v>
      </c>
      <c r="AU10" s="221">
        <v>20.420000000000002</v>
      </c>
      <c r="AW10" s="173" t="s">
        <v>71</v>
      </c>
      <c r="AX10" s="173" t="s">
        <v>77</v>
      </c>
      <c r="AY10" s="173" t="s">
        <v>77</v>
      </c>
      <c r="AZ10" s="241"/>
      <c r="BA10" s="173" t="s">
        <v>77</v>
      </c>
      <c r="BB10" s="173" t="s">
        <v>77</v>
      </c>
      <c r="BC10" s="241"/>
      <c r="BD10" s="173" t="s">
        <v>77</v>
      </c>
      <c r="BE10" s="173" t="s">
        <v>77</v>
      </c>
      <c r="BF10" s="241"/>
      <c r="BG10" s="173" t="s">
        <v>77</v>
      </c>
      <c r="BH10" s="173" t="s">
        <v>77</v>
      </c>
      <c r="BJ10" s="173">
        <v>7</v>
      </c>
      <c r="BK10" s="173">
        <v>0.06</v>
      </c>
      <c r="BL10" s="173">
        <v>0.36</v>
      </c>
      <c r="BM10" s="173">
        <v>99.38</v>
      </c>
      <c r="BN10" s="241"/>
      <c r="BO10" s="173">
        <v>0.15</v>
      </c>
      <c r="BP10" s="173">
        <v>1.26</v>
      </c>
      <c r="BQ10" s="173">
        <v>98.54</v>
      </c>
      <c r="BR10" s="241"/>
      <c r="BS10" s="173">
        <v>0.83</v>
      </c>
      <c r="BT10" s="173">
        <v>5.55</v>
      </c>
      <c r="BU10" s="173">
        <v>83.2</v>
      </c>
      <c r="BW10" s="173" t="s">
        <v>4</v>
      </c>
      <c r="BX10" s="173">
        <v>-0.27</v>
      </c>
      <c r="BY10" s="173">
        <v>-0.12</v>
      </c>
      <c r="BZ10" s="173">
        <v>0.03</v>
      </c>
      <c r="CA10" s="173">
        <v>0.04</v>
      </c>
      <c r="CB10" s="173">
        <v>0.02</v>
      </c>
      <c r="CC10" s="173">
        <v>-0.03</v>
      </c>
      <c r="CD10" s="173">
        <v>-0.15</v>
      </c>
      <c r="CE10" s="173">
        <v>-0.13</v>
      </c>
      <c r="CF10" s="173">
        <v>0.22</v>
      </c>
      <c r="CG10" s="173">
        <v>-0.03</v>
      </c>
      <c r="CI10" s="173" t="s">
        <v>70</v>
      </c>
      <c r="CJ10" s="173">
        <v>0.03</v>
      </c>
      <c r="CK10" s="226">
        <v>2.3E-2</v>
      </c>
      <c r="CL10" s="241"/>
      <c r="CM10" s="173">
        <v>-0.42</v>
      </c>
      <c r="CN10" s="6">
        <v>0.16700000000000001</v>
      </c>
      <c r="CO10" s="241"/>
      <c r="CP10" s="173">
        <v>0</v>
      </c>
      <c r="CQ10" s="173">
        <v>7.4999999999999997E-2</v>
      </c>
      <c r="CS10" s="173" t="s">
        <v>70</v>
      </c>
      <c r="CT10" s="173">
        <v>0.06</v>
      </c>
      <c r="CU10" s="173">
        <v>0.89400000000000002</v>
      </c>
      <c r="CV10" s="173">
        <v>1</v>
      </c>
      <c r="CW10" s="241"/>
      <c r="CX10" s="173">
        <v>0.189</v>
      </c>
      <c r="CY10" s="173">
        <v>0.06</v>
      </c>
      <c r="CZ10" s="241"/>
      <c r="DA10" s="173">
        <v>0.89400000000000002</v>
      </c>
      <c r="DC10" s="173" t="s">
        <v>7</v>
      </c>
      <c r="DD10" s="173">
        <v>0.33</v>
      </c>
      <c r="DE10" s="173">
        <v>0.01</v>
      </c>
      <c r="DF10" s="173">
        <v>-0.35</v>
      </c>
      <c r="DG10" s="173">
        <v>0.17</v>
      </c>
      <c r="DH10" s="173">
        <v>0.12</v>
      </c>
      <c r="DI10" s="173">
        <v>0.38</v>
      </c>
      <c r="DJ10" s="173">
        <v>-0.44</v>
      </c>
      <c r="DK10" s="173">
        <v>0.01</v>
      </c>
      <c r="DL10" s="173">
        <v>0.47</v>
      </c>
      <c r="DM10" s="173">
        <v>-0.38</v>
      </c>
      <c r="DO10" s="173" t="s">
        <v>70</v>
      </c>
      <c r="DP10" s="173">
        <v>-0.5</v>
      </c>
      <c r="DQ10" s="173">
        <v>0.48599999999999999</v>
      </c>
      <c r="DR10" s="241"/>
      <c r="DS10" s="173">
        <v>0.98099999999999998</v>
      </c>
      <c r="DT10" s="173">
        <v>0.45500000000000002</v>
      </c>
      <c r="DU10" s="241"/>
      <c r="DV10" s="173">
        <v>0.73399999999999999</v>
      </c>
      <c r="DX10" s="173">
        <v>7</v>
      </c>
      <c r="DY10" s="173">
        <v>0.6</v>
      </c>
      <c r="DZ10" s="173">
        <v>4.62</v>
      </c>
      <c r="EA10" s="173">
        <v>89.23</v>
      </c>
      <c r="EC10" s="173" t="s">
        <v>7</v>
      </c>
      <c r="ED10" s="173">
        <v>0.1</v>
      </c>
      <c r="EE10" s="173">
        <v>0.59</v>
      </c>
      <c r="EF10" s="173">
        <v>-0.04</v>
      </c>
      <c r="EG10" s="173">
        <v>0.06</v>
      </c>
      <c r="EH10" s="173">
        <v>0.21</v>
      </c>
      <c r="EI10" s="173">
        <v>-0.24</v>
      </c>
      <c r="EJ10" s="173">
        <v>-0.25</v>
      </c>
      <c r="EK10" s="173">
        <v>0.22</v>
      </c>
      <c r="EL10" s="173">
        <v>0.57999999999999996</v>
      </c>
      <c r="EM10" s="173">
        <v>-0.19</v>
      </c>
      <c r="EO10" s="173" t="s">
        <v>70</v>
      </c>
      <c r="EP10" s="173">
        <v>0.8</v>
      </c>
      <c r="EQ10" s="225">
        <v>2.9000000000000002E-8</v>
      </c>
      <c r="ER10" s="241"/>
      <c r="ES10" s="173">
        <v>1</v>
      </c>
      <c r="ET10" s="13">
        <v>2.2E-13</v>
      </c>
      <c r="EU10" s="241"/>
      <c r="EV10" s="173">
        <v>-0.3</v>
      </c>
      <c r="EW10" s="225">
        <v>4.0999999999999999E-4</v>
      </c>
      <c r="EX10" s="241"/>
      <c r="EY10" s="173">
        <v>2</v>
      </c>
      <c r="EZ10" s="226">
        <v>2E-3</v>
      </c>
      <c r="FB10" s="221" t="s">
        <v>34</v>
      </c>
      <c r="FC10" s="221">
        <v>-26.55</v>
      </c>
      <c r="FD10" s="221">
        <v>14.23</v>
      </c>
      <c r="FE10" s="221">
        <v>3.83</v>
      </c>
      <c r="FG10" s="173" t="s">
        <v>70</v>
      </c>
      <c r="FH10" s="173">
        <v>-0.04</v>
      </c>
      <c r="FI10" s="173">
        <v>0.65200000000000002</v>
      </c>
      <c r="FJ10" s="241"/>
      <c r="FK10" s="173">
        <v>-0.01</v>
      </c>
      <c r="FL10" s="6">
        <v>0.82199999999999995</v>
      </c>
      <c r="FN10" s="173" t="s">
        <v>71</v>
      </c>
      <c r="FO10" s="173">
        <v>0.28999999999999998</v>
      </c>
      <c r="FP10" s="173">
        <v>-0.06</v>
      </c>
      <c r="FQ10" s="173">
        <v>-0.41</v>
      </c>
      <c r="FR10" s="173">
        <v>-0.33</v>
      </c>
      <c r="FS10" s="173">
        <v>0</v>
      </c>
      <c r="FT10" s="173">
        <v>0.13</v>
      </c>
      <c r="FU10" s="173">
        <v>-0.02</v>
      </c>
      <c r="FV10" s="173">
        <v>0.31</v>
      </c>
      <c r="FW10" s="173">
        <v>0.11</v>
      </c>
      <c r="FX10" s="173">
        <v>-0.11</v>
      </c>
      <c r="FZ10" s="245" t="s">
        <v>34</v>
      </c>
      <c r="GA10" s="173" t="s">
        <v>286</v>
      </c>
      <c r="GB10" s="173">
        <v>0.25</v>
      </c>
      <c r="GC10" s="173">
        <v>5.54</v>
      </c>
      <c r="GD10" s="173">
        <v>1.91</v>
      </c>
      <c r="GE10" s="173">
        <v>2.7</v>
      </c>
      <c r="GF10" s="173">
        <v>3.78</v>
      </c>
      <c r="GH10" s="245" t="s">
        <v>34</v>
      </c>
      <c r="GI10" s="173">
        <v>-0.5</v>
      </c>
      <c r="GJ10" s="173">
        <v>-0.1</v>
      </c>
      <c r="GK10" s="173">
        <v>3.4</v>
      </c>
      <c r="GL10" s="173">
        <v>3</v>
      </c>
      <c r="GM10" s="173">
        <v>3.1</v>
      </c>
      <c r="GN10" s="173">
        <v>0.6</v>
      </c>
      <c r="GP10" s="245" t="s">
        <v>34</v>
      </c>
      <c r="GQ10" s="173" t="s">
        <v>287</v>
      </c>
      <c r="GR10" s="173">
        <v>3.2</v>
      </c>
      <c r="GS10" s="173">
        <v>5.6</v>
      </c>
      <c r="GT10" s="173">
        <v>5.2</v>
      </c>
      <c r="GU10" s="173">
        <v>5.7</v>
      </c>
      <c r="GV10" s="173">
        <v>4.5999999999999996</v>
      </c>
      <c r="GX10" s="245"/>
      <c r="GY10" s="173">
        <v>-0.7</v>
      </c>
      <c r="GZ10" s="173">
        <v>0.3</v>
      </c>
      <c r="HA10" s="173">
        <v>4.3</v>
      </c>
      <c r="HB10" s="173">
        <v>3.5</v>
      </c>
      <c r="HC10" s="173">
        <v>4</v>
      </c>
      <c r="HD10" s="173">
        <v>1.5</v>
      </c>
      <c r="HF10" s="245"/>
      <c r="HG10" s="173">
        <v>2.6</v>
      </c>
      <c r="HH10" s="173">
        <v>3.7</v>
      </c>
      <c r="HI10" s="173">
        <v>6.2</v>
      </c>
      <c r="HJ10" s="173">
        <v>5.5</v>
      </c>
      <c r="HK10" s="173">
        <v>6</v>
      </c>
      <c r="HL10" s="173">
        <v>5.0999999999999996</v>
      </c>
    </row>
    <row r="11" spans="1:220" ht="17" x14ac:dyDescent="0.2">
      <c r="A11" s="173" t="s">
        <v>190</v>
      </c>
      <c r="B11" s="173" t="s">
        <v>72</v>
      </c>
      <c r="C11" s="173" t="s">
        <v>229</v>
      </c>
      <c r="D11" s="173">
        <v>714.10599999999999</v>
      </c>
      <c r="E11" s="173">
        <v>14</v>
      </c>
      <c r="F11" s="173" t="s">
        <v>186</v>
      </c>
      <c r="H11" s="244" t="s">
        <v>248</v>
      </c>
      <c r="I11" s="244"/>
      <c r="J11" s="244"/>
      <c r="K11" s="244"/>
      <c r="U11" s="173" t="s">
        <v>288</v>
      </c>
      <c r="V11" s="173">
        <v>67</v>
      </c>
      <c r="W11" s="173" t="s">
        <v>265</v>
      </c>
      <c r="X11" s="173" t="s">
        <v>114</v>
      </c>
      <c r="Y11" s="241"/>
      <c r="Z11" s="173" t="s">
        <v>266</v>
      </c>
      <c r="AA11" s="173" t="s">
        <v>125</v>
      </c>
      <c r="AC11" s="173" t="s">
        <v>72</v>
      </c>
      <c r="AD11" s="173" t="s">
        <v>77</v>
      </c>
      <c r="AE11" s="173" t="s">
        <v>77</v>
      </c>
      <c r="AF11" s="241"/>
      <c r="AG11" s="173" t="s">
        <v>77</v>
      </c>
      <c r="AH11" s="173" t="s">
        <v>77</v>
      </c>
      <c r="AI11" s="241"/>
      <c r="AJ11" s="173" t="s">
        <v>77</v>
      </c>
      <c r="AK11" s="173" t="s">
        <v>77</v>
      </c>
      <c r="AL11" s="241"/>
      <c r="AM11" s="173" t="s">
        <v>77</v>
      </c>
      <c r="AN11" s="173" t="s">
        <v>77</v>
      </c>
      <c r="AW11" s="173" t="s">
        <v>72</v>
      </c>
      <c r="AX11" s="173" t="s">
        <v>77</v>
      </c>
      <c r="AY11" s="173" t="s">
        <v>77</v>
      </c>
      <c r="AZ11" s="241"/>
      <c r="BA11" s="173" t="s">
        <v>77</v>
      </c>
      <c r="BB11" s="173" t="s">
        <v>77</v>
      </c>
      <c r="BC11" s="241"/>
      <c r="BD11" s="173" t="s">
        <v>77</v>
      </c>
      <c r="BE11" s="173" t="s">
        <v>77</v>
      </c>
      <c r="BF11" s="241"/>
      <c r="BG11" s="173" t="s">
        <v>77</v>
      </c>
      <c r="BH11" s="173" t="s">
        <v>77</v>
      </c>
      <c r="BJ11" s="173">
        <v>8</v>
      </c>
      <c r="BK11" s="173">
        <v>0.04</v>
      </c>
      <c r="BL11" s="173">
        <v>0.21</v>
      </c>
      <c r="BM11" s="173">
        <v>99.59</v>
      </c>
      <c r="BN11" s="241"/>
      <c r="BO11" s="173">
        <v>7.0000000000000007E-2</v>
      </c>
      <c r="BP11" s="173">
        <v>0.61</v>
      </c>
      <c r="BQ11" s="173">
        <v>99.15</v>
      </c>
      <c r="BR11" s="241"/>
      <c r="BS11" s="173">
        <v>0.69</v>
      </c>
      <c r="BT11" s="173">
        <v>4.59</v>
      </c>
      <c r="BU11" s="173">
        <v>87.78</v>
      </c>
      <c r="BW11" s="173" t="s">
        <v>6</v>
      </c>
      <c r="BX11" s="173">
        <v>-0.27</v>
      </c>
      <c r="BY11" s="173">
        <v>-0.09</v>
      </c>
      <c r="BZ11" s="173">
        <v>0</v>
      </c>
      <c r="CA11" s="173">
        <v>0</v>
      </c>
      <c r="CB11" s="173">
        <v>0.02</v>
      </c>
      <c r="CC11" s="173">
        <v>-0.01</v>
      </c>
      <c r="CD11" s="173">
        <v>-0.19</v>
      </c>
      <c r="CE11" s="173">
        <v>0</v>
      </c>
      <c r="CF11" s="173">
        <v>0.42</v>
      </c>
      <c r="CG11" s="173">
        <v>-0.11</v>
      </c>
      <c r="CI11" s="173" t="s">
        <v>71</v>
      </c>
      <c r="CJ11" s="173">
        <v>0.03</v>
      </c>
      <c r="CK11" s="173">
        <v>0.441</v>
      </c>
      <c r="CL11" s="241"/>
      <c r="CM11" s="173">
        <v>-0.17</v>
      </c>
      <c r="CN11" s="6">
        <v>0.34599999999999997</v>
      </c>
      <c r="CO11" s="241"/>
      <c r="CP11" s="173">
        <v>0</v>
      </c>
      <c r="CQ11" s="173">
        <v>0.39800000000000002</v>
      </c>
      <c r="CS11" s="173" t="s">
        <v>71</v>
      </c>
      <c r="CT11" s="173">
        <v>0.51500000000000001</v>
      </c>
      <c r="CU11" s="173">
        <v>1</v>
      </c>
      <c r="CV11" s="173">
        <v>1</v>
      </c>
      <c r="CW11" s="241"/>
      <c r="CX11" s="173">
        <v>0.51500000000000001</v>
      </c>
      <c r="CY11" s="173">
        <v>0.51500000000000001</v>
      </c>
      <c r="CZ11" s="241"/>
      <c r="DA11" s="173">
        <v>1</v>
      </c>
      <c r="DC11" s="173" t="s">
        <v>8</v>
      </c>
      <c r="DD11" s="173">
        <v>0.37</v>
      </c>
      <c r="DE11" s="173">
        <v>0.16</v>
      </c>
      <c r="DF11" s="173">
        <v>-0.02</v>
      </c>
      <c r="DG11" s="173">
        <v>0.1</v>
      </c>
      <c r="DH11" s="173">
        <v>0.28999999999999998</v>
      </c>
      <c r="DI11" s="173">
        <v>0.32</v>
      </c>
      <c r="DJ11" s="173">
        <v>0.05</v>
      </c>
      <c r="DK11" s="173">
        <v>0.04</v>
      </c>
      <c r="DL11" s="173">
        <v>-0.12</v>
      </c>
      <c r="DM11" s="173">
        <v>0.61</v>
      </c>
      <c r="DO11" s="173" t="s">
        <v>71</v>
      </c>
      <c r="DP11" s="173">
        <v>-0.6</v>
      </c>
      <c r="DQ11" s="225">
        <v>4.4999999999999999E-4</v>
      </c>
      <c r="DR11" s="241"/>
      <c r="DS11" s="226">
        <v>3.2000000000000001E-2</v>
      </c>
      <c r="DT11" s="226">
        <v>0.01</v>
      </c>
      <c r="DU11" s="241"/>
      <c r="DV11" s="225">
        <v>2.7999999999999998E-4</v>
      </c>
      <c r="DX11" s="173">
        <v>8</v>
      </c>
      <c r="DY11" s="173">
        <v>0.46</v>
      </c>
      <c r="DZ11" s="173">
        <v>3.55</v>
      </c>
      <c r="EA11" s="173">
        <v>92.78</v>
      </c>
      <c r="EC11" s="173" t="s">
        <v>11</v>
      </c>
      <c r="ED11" s="173">
        <v>0.15</v>
      </c>
      <c r="EE11" s="173">
        <v>0.6</v>
      </c>
      <c r="EF11" s="173">
        <v>0.02</v>
      </c>
      <c r="EG11" s="173">
        <v>-0.06</v>
      </c>
      <c r="EH11" s="173">
        <v>-0.1</v>
      </c>
      <c r="EI11" s="173">
        <v>0.21</v>
      </c>
      <c r="EJ11" s="173">
        <v>-0.24</v>
      </c>
      <c r="EK11" s="173">
        <v>-0.24</v>
      </c>
      <c r="EL11" s="173">
        <v>-0.33</v>
      </c>
      <c r="EM11" s="173">
        <v>-0.12</v>
      </c>
      <c r="EO11" s="173" t="s">
        <v>71</v>
      </c>
      <c r="EP11" s="173">
        <v>0.1</v>
      </c>
      <c r="EQ11" s="173">
        <v>0.17899999999999999</v>
      </c>
      <c r="ER11" s="241"/>
      <c r="ES11" s="173">
        <v>0.01</v>
      </c>
      <c r="ET11" s="6">
        <v>0.93700000000000006</v>
      </c>
      <c r="EU11" s="241"/>
      <c r="EV11" s="173">
        <v>0</v>
      </c>
      <c r="EW11" s="226">
        <v>1E-3</v>
      </c>
      <c r="EX11" s="241"/>
      <c r="EY11" s="173">
        <v>0.6</v>
      </c>
      <c r="EZ11" s="226">
        <v>4.2000000000000003E-2</v>
      </c>
      <c r="FB11" s="244" t="s">
        <v>277</v>
      </c>
      <c r="FC11" s="244"/>
      <c r="FD11" s="244"/>
      <c r="FE11" s="244"/>
      <c r="FG11" s="173" t="s">
        <v>71</v>
      </c>
      <c r="FH11" s="173">
        <v>0.02</v>
      </c>
      <c r="FI11" s="173">
        <v>0.40899999999999997</v>
      </c>
      <c r="FJ11" s="241"/>
      <c r="FK11" s="173">
        <v>-0.05</v>
      </c>
      <c r="FL11" s="229">
        <v>3.0000000000000001E-3</v>
      </c>
      <c r="FN11" s="173" t="s">
        <v>72</v>
      </c>
      <c r="FO11" s="173">
        <v>-0.05</v>
      </c>
      <c r="FP11" s="173">
        <v>-0.59</v>
      </c>
      <c r="FQ11" s="173">
        <v>-0.14000000000000001</v>
      </c>
      <c r="FR11" s="173">
        <v>-0.02</v>
      </c>
      <c r="FS11" s="173">
        <v>0.02</v>
      </c>
      <c r="FT11" s="173">
        <v>0.16</v>
      </c>
      <c r="FU11" s="173">
        <v>0.09</v>
      </c>
      <c r="FV11" s="173">
        <v>-0.26</v>
      </c>
      <c r="FW11" s="173">
        <v>-0.05</v>
      </c>
      <c r="FX11" s="173">
        <v>0.64</v>
      </c>
      <c r="FZ11" s="245"/>
      <c r="GA11" s="173" t="s">
        <v>289</v>
      </c>
      <c r="GB11" s="173">
        <v>0.61</v>
      </c>
      <c r="GC11" s="173">
        <v>11.99</v>
      </c>
      <c r="GD11" s="173">
        <v>3.49</v>
      </c>
      <c r="GE11" s="173">
        <v>10.57</v>
      </c>
      <c r="GF11" s="173">
        <v>14.1</v>
      </c>
      <c r="GH11" s="245"/>
      <c r="GI11" s="173">
        <v>0</v>
      </c>
      <c r="GJ11" s="173">
        <v>0.3</v>
      </c>
      <c r="GK11" s="173">
        <v>3.8</v>
      </c>
      <c r="GL11" s="173">
        <v>3.2</v>
      </c>
      <c r="GM11" s="173">
        <v>3.7</v>
      </c>
      <c r="GN11" s="173">
        <v>1.2</v>
      </c>
      <c r="GP11" s="245"/>
      <c r="GQ11" s="173" t="s">
        <v>290</v>
      </c>
      <c r="GR11" s="173">
        <v>2.6</v>
      </c>
      <c r="GS11" s="173">
        <v>5.3</v>
      </c>
      <c r="GT11" s="173">
        <v>4.9000000000000004</v>
      </c>
      <c r="GU11" s="173">
        <v>5.0999999999999996</v>
      </c>
      <c r="GV11" s="173">
        <v>4.0999999999999996</v>
      </c>
      <c r="GX11" s="245" t="s">
        <v>34</v>
      </c>
      <c r="GY11" s="173" t="s">
        <v>291</v>
      </c>
      <c r="GZ11" s="173">
        <v>-0.5</v>
      </c>
      <c r="HA11" s="173">
        <v>3.8</v>
      </c>
      <c r="HB11" s="173">
        <v>2.9</v>
      </c>
      <c r="HC11" s="173">
        <v>3.3</v>
      </c>
      <c r="HD11" s="173">
        <v>0.6</v>
      </c>
      <c r="HF11" s="245" t="s">
        <v>34</v>
      </c>
      <c r="HG11" s="173" t="s">
        <v>292</v>
      </c>
      <c r="HH11" s="173">
        <v>2.8</v>
      </c>
      <c r="HI11" s="173">
        <v>5.6</v>
      </c>
      <c r="HJ11" s="173">
        <v>4.8</v>
      </c>
      <c r="HK11" s="173">
        <v>5.3</v>
      </c>
      <c r="HL11" s="173">
        <v>3.9</v>
      </c>
    </row>
    <row r="12" spans="1:220" ht="18" thickBot="1" x14ac:dyDescent="0.25">
      <c r="A12" s="173" t="s">
        <v>191</v>
      </c>
      <c r="B12" s="173" t="s">
        <v>1</v>
      </c>
      <c r="C12" s="173" t="s">
        <v>230</v>
      </c>
      <c r="D12" s="173">
        <v>250.09</v>
      </c>
      <c r="E12" s="173">
        <v>3</v>
      </c>
      <c r="F12" s="173" t="s">
        <v>192</v>
      </c>
      <c r="U12" s="221" t="s">
        <v>35</v>
      </c>
      <c r="V12" s="221">
        <v>24</v>
      </c>
      <c r="W12" s="221" t="s">
        <v>267</v>
      </c>
      <c r="X12" s="221" t="s">
        <v>115</v>
      </c>
      <c r="Y12" s="243"/>
      <c r="Z12" s="221" t="s">
        <v>268</v>
      </c>
      <c r="AA12" s="221" t="s">
        <v>126</v>
      </c>
      <c r="AC12" s="173" t="s">
        <v>2</v>
      </c>
      <c r="AD12" s="173">
        <v>0.01</v>
      </c>
      <c r="AE12" s="173">
        <v>0.94299999999999995</v>
      </c>
      <c r="AF12" s="241"/>
      <c r="AG12" s="173">
        <v>-0.3</v>
      </c>
      <c r="AH12" s="13">
        <v>1.6999999999999999E-7</v>
      </c>
      <c r="AI12" s="241"/>
      <c r="AJ12" s="173">
        <v>0.55000000000000004</v>
      </c>
      <c r="AK12" s="173">
        <v>0.42699999999999999</v>
      </c>
      <c r="AL12" s="241"/>
      <c r="AM12" s="173">
        <v>0.01</v>
      </c>
      <c r="AN12" s="225">
        <v>7.6000000000000004E-5</v>
      </c>
      <c r="AW12" s="173" t="s">
        <v>2</v>
      </c>
      <c r="AX12" s="173">
        <v>-1.33</v>
      </c>
      <c r="AY12" s="226">
        <v>5.0000000000000001E-3</v>
      </c>
      <c r="AZ12" s="241"/>
      <c r="BA12" s="173">
        <v>-0.4</v>
      </c>
      <c r="BB12" s="173">
        <v>0.72499999999999998</v>
      </c>
      <c r="BC12" s="241"/>
      <c r="BD12" s="173">
        <v>-0.44</v>
      </c>
      <c r="BE12" s="173">
        <v>0.94</v>
      </c>
      <c r="BF12" s="241"/>
      <c r="BG12" s="173">
        <v>0.16</v>
      </c>
      <c r="BH12" s="13">
        <v>2.5999999999999998E-5</v>
      </c>
      <c r="BJ12" s="173">
        <v>9</v>
      </c>
      <c r="BK12" s="173">
        <v>0.02</v>
      </c>
      <c r="BL12" s="173">
        <v>0.12</v>
      </c>
      <c r="BM12" s="173">
        <v>99.7</v>
      </c>
      <c r="BN12" s="241"/>
      <c r="BO12" s="173">
        <v>0.06</v>
      </c>
      <c r="BP12" s="173">
        <v>0.5</v>
      </c>
      <c r="BQ12" s="173">
        <v>99.65</v>
      </c>
      <c r="BR12" s="241"/>
      <c r="BS12" s="173">
        <v>0.57999999999999996</v>
      </c>
      <c r="BT12" s="173">
        <v>3.88</v>
      </c>
      <c r="BU12" s="173">
        <v>91.66</v>
      </c>
      <c r="BW12" s="173" t="s">
        <v>10</v>
      </c>
      <c r="BX12" s="173">
        <v>-0.27</v>
      </c>
      <c r="BY12" s="173">
        <v>-0.17</v>
      </c>
      <c r="BZ12" s="173">
        <v>-0.02</v>
      </c>
      <c r="CA12" s="173">
        <v>0.1</v>
      </c>
      <c r="CB12" s="173">
        <v>-0.08</v>
      </c>
      <c r="CC12" s="173">
        <v>-0.02</v>
      </c>
      <c r="CD12" s="173">
        <v>-0.05</v>
      </c>
      <c r="CE12" s="173">
        <v>0.26</v>
      </c>
      <c r="CF12" s="173">
        <v>-0.05</v>
      </c>
      <c r="CG12" s="173">
        <v>0.21</v>
      </c>
      <c r="CI12" s="173" t="s">
        <v>72</v>
      </c>
      <c r="CJ12" s="173" t="s">
        <v>77</v>
      </c>
      <c r="CK12" s="173" t="s">
        <v>77</v>
      </c>
      <c r="CL12" s="241"/>
      <c r="CM12" s="173" t="s">
        <v>77</v>
      </c>
      <c r="CN12" s="173" t="s">
        <v>77</v>
      </c>
      <c r="CO12" s="241"/>
      <c r="CP12" s="173" t="s">
        <v>77</v>
      </c>
      <c r="CQ12" s="173" t="s">
        <v>77</v>
      </c>
      <c r="CS12" s="173" t="s">
        <v>72</v>
      </c>
      <c r="CT12" s="173" t="s">
        <v>77</v>
      </c>
      <c r="CU12" s="173" t="s">
        <v>77</v>
      </c>
      <c r="CV12" s="173" t="s">
        <v>77</v>
      </c>
      <c r="CW12" s="241"/>
      <c r="CX12" s="173" t="s">
        <v>77</v>
      </c>
      <c r="CY12" s="173" t="s">
        <v>77</v>
      </c>
      <c r="CZ12" s="241"/>
      <c r="DA12" s="173" t="s">
        <v>77</v>
      </c>
      <c r="DC12" s="173" t="s">
        <v>23</v>
      </c>
      <c r="DD12" s="173">
        <v>0.36</v>
      </c>
      <c r="DE12" s="173">
        <v>0.12</v>
      </c>
      <c r="DF12" s="173">
        <v>0.28999999999999998</v>
      </c>
      <c r="DG12" s="173">
        <v>-0.11</v>
      </c>
      <c r="DH12" s="173">
        <v>7.0000000000000007E-2</v>
      </c>
      <c r="DI12" s="173">
        <v>-0.06</v>
      </c>
      <c r="DJ12" s="173">
        <v>0</v>
      </c>
      <c r="DK12" s="173">
        <v>-0.08</v>
      </c>
      <c r="DL12" s="173">
        <v>0.01</v>
      </c>
      <c r="DM12" s="173">
        <v>0.21</v>
      </c>
      <c r="DO12" s="173" t="s">
        <v>72</v>
      </c>
      <c r="DP12" s="173">
        <v>-0.6</v>
      </c>
      <c r="DQ12" s="225">
        <v>9.5999999999999996E-6</v>
      </c>
      <c r="DR12" s="241"/>
      <c r="DS12" s="225">
        <v>3.8999999999999999E-5</v>
      </c>
      <c r="DT12" s="173">
        <v>0.14199999999999999</v>
      </c>
      <c r="DU12" s="241"/>
      <c r="DV12" s="225">
        <v>1.9000000000000001E-5</v>
      </c>
      <c r="DX12" s="173">
        <v>9</v>
      </c>
      <c r="DY12" s="173">
        <v>0.38</v>
      </c>
      <c r="DZ12" s="173">
        <v>2.96</v>
      </c>
      <c r="EA12" s="173">
        <v>95.74</v>
      </c>
      <c r="EC12" s="173" t="s">
        <v>8</v>
      </c>
      <c r="ED12" s="173">
        <v>0.39</v>
      </c>
      <c r="EE12" s="173">
        <v>-0.04</v>
      </c>
      <c r="EF12" s="173">
        <v>-0.15</v>
      </c>
      <c r="EG12" s="173">
        <v>0.06</v>
      </c>
      <c r="EH12" s="173">
        <v>-0.06</v>
      </c>
      <c r="EI12" s="173">
        <v>-0.27</v>
      </c>
      <c r="EJ12" s="173">
        <v>-0.08</v>
      </c>
      <c r="EK12" s="173">
        <v>-0.24</v>
      </c>
      <c r="EL12" s="173">
        <v>0.23</v>
      </c>
      <c r="EM12" s="173">
        <v>0.74</v>
      </c>
      <c r="EO12" s="173" t="s">
        <v>72</v>
      </c>
      <c r="EP12" s="173">
        <v>0.1</v>
      </c>
      <c r="EQ12" s="226">
        <v>3.5999999999999997E-2</v>
      </c>
      <c r="ER12" s="241"/>
      <c r="ES12" s="173">
        <v>0.1</v>
      </c>
      <c r="ET12" s="229">
        <v>4.0000000000000001E-3</v>
      </c>
      <c r="EU12" s="241"/>
      <c r="EV12" s="173">
        <v>0.2</v>
      </c>
      <c r="EW12" s="225">
        <v>9.5999999999999995E-12</v>
      </c>
      <c r="EX12" s="241"/>
      <c r="EY12" s="173">
        <v>0.8</v>
      </c>
      <c r="EZ12" s="226">
        <v>1E-3</v>
      </c>
      <c r="FG12" s="173" t="s">
        <v>72</v>
      </c>
      <c r="FH12" s="173">
        <v>0.09</v>
      </c>
      <c r="FI12" s="225">
        <v>4.6299999999999998E-4</v>
      </c>
      <c r="FJ12" s="241"/>
      <c r="FK12" s="173">
        <v>0.01</v>
      </c>
      <c r="FL12" s="6">
        <v>0.372</v>
      </c>
      <c r="FN12" s="173" t="s">
        <v>7</v>
      </c>
      <c r="FO12" s="173">
        <v>0.36</v>
      </c>
      <c r="FP12" s="173">
        <v>0.09</v>
      </c>
      <c r="FQ12" s="173">
        <v>-0.28999999999999998</v>
      </c>
      <c r="FR12" s="173">
        <v>-0.11</v>
      </c>
      <c r="FS12" s="173">
        <v>0.16</v>
      </c>
      <c r="FT12" s="173">
        <v>0.02</v>
      </c>
      <c r="FU12" s="173">
        <v>0.12</v>
      </c>
      <c r="FV12" s="173">
        <v>0.34</v>
      </c>
      <c r="FW12" s="173">
        <v>0.14000000000000001</v>
      </c>
      <c r="FX12" s="173">
        <v>0.06</v>
      </c>
      <c r="FZ12" s="245"/>
      <c r="GA12" s="173" t="s">
        <v>293</v>
      </c>
      <c r="GB12" s="173">
        <v>0.77</v>
      </c>
      <c r="GC12" s="173">
        <v>22.98</v>
      </c>
      <c r="GD12" s="173">
        <v>14.88</v>
      </c>
      <c r="GE12" s="173">
        <v>21.96</v>
      </c>
      <c r="GF12" s="173">
        <v>14.97</v>
      </c>
      <c r="GH12" s="245"/>
      <c r="GI12" s="173">
        <v>-0.5</v>
      </c>
      <c r="GJ12" s="173">
        <v>0.4</v>
      </c>
      <c r="GK12" s="173">
        <v>4.0999999999999996</v>
      </c>
      <c r="GL12" s="173">
        <v>3.9</v>
      </c>
      <c r="GM12" s="173">
        <v>4</v>
      </c>
      <c r="GN12" s="173">
        <v>1.2</v>
      </c>
      <c r="GP12" s="245"/>
      <c r="GQ12" s="173" t="s">
        <v>294</v>
      </c>
      <c r="GR12" s="173">
        <v>2.7</v>
      </c>
      <c r="GS12" s="173">
        <v>5.9</v>
      </c>
      <c r="GT12" s="173">
        <v>5.8</v>
      </c>
      <c r="GU12" s="173">
        <v>6</v>
      </c>
      <c r="GV12" s="173">
        <v>4.7</v>
      </c>
      <c r="GX12" s="245"/>
      <c r="GY12" s="173" t="s">
        <v>295</v>
      </c>
      <c r="GZ12" s="173">
        <v>0.4</v>
      </c>
      <c r="HA12" s="173">
        <v>2.2999999999999998</v>
      </c>
      <c r="HB12" s="173">
        <v>4.0999999999999996</v>
      </c>
      <c r="HC12" s="173">
        <v>4.2</v>
      </c>
      <c r="HD12" s="173">
        <v>1.6</v>
      </c>
      <c r="HF12" s="245"/>
      <c r="HG12" s="173" t="s">
        <v>296</v>
      </c>
      <c r="HH12" s="173">
        <v>3.6</v>
      </c>
      <c r="HI12" s="173">
        <v>4.0999999999999996</v>
      </c>
      <c r="HJ12" s="173">
        <v>6</v>
      </c>
      <c r="HK12" s="173">
        <v>6.2</v>
      </c>
      <c r="HL12" s="173">
        <v>4.9000000000000004</v>
      </c>
    </row>
    <row r="13" spans="1:220" ht="18" thickBot="1" x14ac:dyDescent="0.25">
      <c r="A13" s="173" t="s">
        <v>193</v>
      </c>
      <c r="B13" s="173" t="s">
        <v>2</v>
      </c>
      <c r="C13" s="173" t="s">
        <v>231</v>
      </c>
      <c r="D13" s="173">
        <v>300.096</v>
      </c>
      <c r="E13" s="173">
        <v>4</v>
      </c>
      <c r="F13" s="173" t="s">
        <v>192</v>
      </c>
      <c r="U13" s="258" t="s">
        <v>297</v>
      </c>
      <c r="V13" s="258"/>
      <c r="W13" s="258"/>
      <c r="X13" s="258"/>
      <c r="Y13" s="258"/>
      <c r="Z13" s="258"/>
      <c r="AA13" s="258"/>
      <c r="AC13" s="173" t="s">
        <v>5</v>
      </c>
      <c r="AD13" s="173">
        <v>0</v>
      </c>
      <c r="AE13" s="173">
        <v>0.97399999999999998</v>
      </c>
      <c r="AF13" s="241"/>
      <c r="AG13" s="173">
        <v>-0.31</v>
      </c>
      <c r="AH13" s="13">
        <v>5.7999999999999995E-7</v>
      </c>
      <c r="AI13" s="241"/>
      <c r="AJ13" s="173">
        <v>0.54</v>
      </c>
      <c r="AK13" s="173">
        <v>0.47699999999999998</v>
      </c>
      <c r="AL13" s="241"/>
      <c r="AM13" s="173">
        <v>0.01</v>
      </c>
      <c r="AN13" s="225">
        <v>1.1E-4</v>
      </c>
      <c r="AW13" s="173" t="s">
        <v>5</v>
      </c>
      <c r="AX13" s="173">
        <v>-1.34</v>
      </c>
      <c r="AY13" s="226">
        <v>0.01</v>
      </c>
      <c r="AZ13" s="241"/>
      <c r="BA13" s="173">
        <v>-0.89</v>
      </c>
      <c r="BB13" s="173">
        <v>0.34899999999999998</v>
      </c>
      <c r="BC13" s="241"/>
      <c r="BD13" s="173">
        <v>1.1399999999999999</v>
      </c>
      <c r="BE13" s="173">
        <v>0.85099999999999998</v>
      </c>
      <c r="BF13" s="241"/>
      <c r="BG13" s="173">
        <v>0.13</v>
      </c>
      <c r="BH13" s="13">
        <v>6.6000000000000005E-5</v>
      </c>
      <c r="BJ13" s="173">
        <v>10</v>
      </c>
      <c r="BK13" s="173">
        <v>0.02</v>
      </c>
      <c r="BL13" s="173">
        <v>0.1</v>
      </c>
      <c r="BM13" s="173">
        <v>99.8</v>
      </c>
      <c r="BN13" s="241"/>
      <c r="BO13" s="173">
        <v>0.03</v>
      </c>
      <c r="BP13" s="173">
        <v>0.28999999999999998</v>
      </c>
      <c r="BQ13" s="173">
        <v>99.93</v>
      </c>
      <c r="BR13" s="241"/>
      <c r="BS13" s="173">
        <v>0.3</v>
      </c>
      <c r="BT13" s="173">
        <v>2.0299999999999998</v>
      </c>
      <c r="BU13" s="173">
        <v>93.69</v>
      </c>
      <c r="BW13" s="173" t="s">
        <v>2</v>
      </c>
      <c r="BX13" s="173">
        <v>-0.27</v>
      </c>
      <c r="BY13" s="173">
        <v>-0.06</v>
      </c>
      <c r="BZ13" s="173">
        <v>0.02</v>
      </c>
      <c r="CA13" s="173">
        <v>0.1</v>
      </c>
      <c r="CB13" s="173">
        <v>-0.09</v>
      </c>
      <c r="CC13" s="173">
        <v>0.08</v>
      </c>
      <c r="CD13" s="173">
        <v>0.3</v>
      </c>
      <c r="CE13" s="173">
        <v>-0.04</v>
      </c>
      <c r="CF13" s="173">
        <v>-0.22</v>
      </c>
      <c r="CG13" s="173">
        <v>0.06</v>
      </c>
      <c r="CI13" s="173" t="s">
        <v>2</v>
      </c>
      <c r="CJ13" s="173">
        <v>0.03</v>
      </c>
      <c r="CK13" s="173">
        <v>0.42399999999999999</v>
      </c>
      <c r="CL13" s="241"/>
      <c r="CM13" s="173">
        <v>-7.0000000000000007E-2</v>
      </c>
      <c r="CN13" s="6">
        <v>0.33600000000000002</v>
      </c>
      <c r="CO13" s="241"/>
      <c r="CP13" s="173">
        <v>0</v>
      </c>
      <c r="CQ13" s="173">
        <v>0.29299999999999998</v>
      </c>
      <c r="CS13" s="173" t="s">
        <v>2</v>
      </c>
      <c r="CT13" s="173">
        <v>0.51500000000000001</v>
      </c>
      <c r="CU13" s="173">
        <v>0.51500000000000001</v>
      </c>
      <c r="CV13" s="173">
        <v>0.51500000000000001</v>
      </c>
      <c r="CW13" s="241"/>
      <c r="CX13" s="173">
        <v>1</v>
      </c>
      <c r="CY13" s="173">
        <v>1</v>
      </c>
      <c r="CZ13" s="241"/>
      <c r="DA13" s="173">
        <v>1</v>
      </c>
      <c r="DC13" s="173" t="s">
        <v>9</v>
      </c>
      <c r="DD13" s="173">
        <v>0.25</v>
      </c>
      <c r="DE13" s="173">
        <v>0.47</v>
      </c>
      <c r="DF13" s="173">
        <v>-0.22</v>
      </c>
      <c r="DG13" s="173">
        <v>-0.11</v>
      </c>
      <c r="DH13" s="173">
        <v>-0.13</v>
      </c>
      <c r="DI13" s="173">
        <v>-0.36</v>
      </c>
      <c r="DJ13" s="173">
        <v>-0.04</v>
      </c>
      <c r="DK13" s="173">
        <v>0.69</v>
      </c>
      <c r="DL13" s="173">
        <v>-0.12</v>
      </c>
      <c r="DM13" s="173">
        <v>-0.11</v>
      </c>
      <c r="DO13" s="173" t="s">
        <v>2</v>
      </c>
      <c r="DP13" s="173">
        <v>-0.3</v>
      </c>
      <c r="DQ13" s="226">
        <v>3.9E-2</v>
      </c>
      <c r="DR13" s="241"/>
      <c r="DS13" s="173">
        <v>0.624</v>
      </c>
      <c r="DT13" s="226">
        <v>3.9E-2</v>
      </c>
      <c r="DU13" s="241"/>
      <c r="DV13" s="173">
        <v>0.48299999999999998</v>
      </c>
      <c r="DX13" s="173">
        <v>10</v>
      </c>
      <c r="DY13" s="173">
        <v>0.19</v>
      </c>
      <c r="DZ13" s="173">
        <v>1.45</v>
      </c>
      <c r="EA13" s="173">
        <v>97.18</v>
      </c>
      <c r="EC13" s="173" t="s">
        <v>23</v>
      </c>
      <c r="ED13" s="173">
        <v>0.1</v>
      </c>
      <c r="EE13" s="173">
        <v>-0.21</v>
      </c>
      <c r="EF13" s="173">
        <v>-0.63</v>
      </c>
      <c r="EG13" s="173">
        <v>-0.04</v>
      </c>
      <c r="EH13" s="173">
        <v>0.43</v>
      </c>
      <c r="EI13" s="173">
        <v>0.32</v>
      </c>
      <c r="EJ13" s="173">
        <v>-0.43</v>
      </c>
      <c r="EK13" s="173">
        <v>0.12</v>
      </c>
      <c r="EL13" s="173">
        <v>-0.14000000000000001</v>
      </c>
      <c r="EM13" s="173">
        <v>-0.02</v>
      </c>
      <c r="EO13" s="173" t="s">
        <v>2</v>
      </c>
      <c r="EP13" s="173">
        <v>-0.1</v>
      </c>
      <c r="EQ13" s="226">
        <v>2.1999999999999999E-2</v>
      </c>
      <c r="ER13" s="241"/>
      <c r="ES13" s="173">
        <v>0</v>
      </c>
      <c r="ET13" s="6">
        <v>0.77100000000000002</v>
      </c>
      <c r="EU13" s="241"/>
      <c r="EV13" s="173">
        <v>-0.3</v>
      </c>
      <c r="EW13" s="173">
        <v>0.16</v>
      </c>
      <c r="EX13" s="241"/>
      <c r="EY13" s="173">
        <v>0.5</v>
      </c>
      <c r="EZ13" s="173">
        <v>0.128</v>
      </c>
      <c r="FG13" s="173" t="s">
        <v>2</v>
      </c>
      <c r="FH13" s="173">
        <v>-0.06</v>
      </c>
      <c r="FI13" s="173">
        <v>5.1999999999999998E-2</v>
      </c>
      <c r="FJ13" s="241"/>
      <c r="FK13" s="173">
        <v>0.01</v>
      </c>
      <c r="FL13" s="6">
        <v>0.58199999999999996</v>
      </c>
      <c r="FN13" s="173" t="s">
        <v>11</v>
      </c>
      <c r="FO13" s="173">
        <v>0.37</v>
      </c>
      <c r="FP13" s="173">
        <v>7.0000000000000007E-2</v>
      </c>
      <c r="FQ13" s="173">
        <v>-0.02</v>
      </c>
      <c r="FR13" s="173">
        <v>0.32</v>
      </c>
      <c r="FS13" s="173">
        <v>0.06</v>
      </c>
      <c r="FT13" s="173">
        <v>-0.28999999999999998</v>
      </c>
      <c r="FU13" s="173">
        <v>0.2</v>
      </c>
      <c r="FV13" s="173">
        <v>-0.18</v>
      </c>
      <c r="FW13" s="173">
        <v>-0.09</v>
      </c>
      <c r="FX13" s="173">
        <v>0.08</v>
      </c>
      <c r="FZ13" s="173" t="s">
        <v>86</v>
      </c>
      <c r="GA13" s="173">
        <v>0.18</v>
      </c>
      <c r="GB13" s="173">
        <v>2.94</v>
      </c>
      <c r="GC13" s="173">
        <v>17.55</v>
      </c>
      <c r="GD13" s="173">
        <v>6.53</v>
      </c>
      <c r="GE13" s="173">
        <v>7.95</v>
      </c>
      <c r="GF13" s="173">
        <v>57.33</v>
      </c>
      <c r="GH13" s="173" t="s">
        <v>86</v>
      </c>
      <c r="GI13" s="173">
        <v>-0.2</v>
      </c>
      <c r="GJ13" s="221">
        <v>0.9</v>
      </c>
      <c r="GK13" s="221">
        <v>3.9</v>
      </c>
      <c r="GL13" s="221">
        <v>3.5</v>
      </c>
      <c r="GM13" s="221">
        <v>3.6</v>
      </c>
      <c r="GN13" s="221">
        <v>1.8</v>
      </c>
      <c r="GP13" s="173" t="s">
        <v>86</v>
      </c>
      <c r="GQ13" s="173">
        <v>2.9</v>
      </c>
      <c r="GR13" s="221">
        <v>2.7</v>
      </c>
      <c r="GS13" s="221">
        <v>5.8</v>
      </c>
      <c r="GT13" s="221">
        <v>5.5</v>
      </c>
      <c r="GU13" s="221">
        <v>5.6</v>
      </c>
      <c r="GV13" s="221">
        <v>5.2</v>
      </c>
      <c r="GX13" s="245"/>
      <c r="GY13" s="173" t="s">
        <v>298</v>
      </c>
      <c r="GZ13" s="173">
        <v>0.3</v>
      </c>
      <c r="HA13" s="173">
        <v>3.6</v>
      </c>
      <c r="HB13" s="173">
        <v>3.2</v>
      </c>
      <c r="HC13" s="173">
        <v>3.5</v>
      </c>
      <c r="HD13" s="173">
        <v>1.3</v>
      </c>
      <c r="HF13" s="245"/>
      <c r="HG13" s="173" t="s">
        <v>294</v>
      </c>
      <c r="HH13" s="173">
        <v>3.5</v>
      </c>
      <c r="HI13" s="173">
        <v>5.4</v>
      </c>
      <c r="HJ13" s="173">
        <v>5.0999999999999996</v>
      </c>
      <c r="HK13" s="173">
        <v>5.5</v>
      </c>
      <c r="HL13" s="173">
        <v>4.5999999999999996</v>
      </c>
    </row>
    <row r="14" spans="1:220" ht="18" thickBot="1" x14ac:dyDescent="0.25">
      <c r="A14" s="173" t="s">
        <v>232</v>
      </c>
      <c r="B14" s="173" t="s">
        <v>5</v>
      </c>
      <c r="C14" s="173" t="s">
        <v>233</v>
      </c>
      <c r="D14" s="173">
        <v>350.11</v>
      </c>
      <c r="E14" s="173">
        <v>5</v>
      </c>
      <c r="F14" s="173" t="s">
        <v>192</v>
      </c>
      <c r="AC14" s="173" t="s">
        <v>7</v>
      </c>
      <c r="AD14" s="173">
        <v>-0.01</v>
      </c>
      <c r="AE14" s="173">
        <v>0.997</v>
      </c>
      <c r="AF14" s="241"/>
      <c r="AG14" s="173">
        <v>-0.37</v>
      </c>
      <c r="AH14" s="13">
        <v>1.1999999999999999E-6</v>
      </c>
      <c r="AI14" s="241"/>
      <c r="AJ14" s="173">
        <v>0.62</v>
      </c>
      <c r="AK14" s="173">
        <v>0.41499999999999998</v>
      </c>
      <c r="AL14" s="241"/>
      <c r="AM14" s="173">
        <v>0.01</v>
      </c>
      <c r="AN14" s="225">
        <v>4.3000000000000002E-5</v>
      </c>
      <c r="AW14" s="173" t="s">
        <v>7</v>
      </c>
      <c r="AX14" s="173">
        <v>-1.49</v>
      </c>
      <c r="AY14" s="226">
        <v>2.3E-2</v>
      </c>
      <c r="AZ14" s="241"/>
      <c r="BA14" s="173">
        <v>-1.77</v>
      </c>
      <c r="BB14" s="173">
        <v>0.159</v>
      </c>
      <c r="BC14" s="241"/>
      <c r="BD14" s="173">
        <v>-2.27</v>
      </c>
      <c r="BE14" s="173">
        <v>0.71699999999999997</v>
      </c>
      <c r="BF14" s="241"/>
      <c r="BG14" s="173">
        <v>0.33</v>
      </c>
      <c r="BH14" s="13">
        <v>4.6E-5</v>
      </c>
      <c r="BJ14" s="173">
        <v>11</v>
      </c>
      <c r="BK14" s="173">
        <v>0.01</v>
      </c>
      <c r="BL14" s="173">
        <v>0.06</v>
      </c>
      <c r="BM14" s="173">
        <v>99.87</v>
      </c>
      <c r="BN14" s="241"/>
      <c r="BO14" s="173">
        <v>0.01</v>
      </c>
      <c r="BP14" s="173">
        <v>0.05</v>
      </c>
      <c r="BQ14" s="173">
        <v>99.98</v>
      </c>
      <c r="BR14" s="241"/>
      <c r="BS14" s="173">
        <v>0.28000000000000003</v>
      </c>
      <c r="BT14" s="173">
        <v>1.86</v>
      </c>
      <c r="BU14" s="173">
        <v>95.55</v>
      </c>
      <c r="BW14" s="173" t="s">
        <v>5</v>
      </c>
      <c r="BX14" s="173">
        <v>-0.27</v>
      </c>
      <c r="BY14" s="173">
        <v>-0.09</v>
      </c>
      <c r="BZ14" s="173">
        <v>0.02</v>
      </c>
      <c r="CA14" s="173">
        <v>0.04</v>
      </c>
      <c r="CB14" s="173">
        <v>-0.09</v>
      </c>
      <c r="CC14" s="173">
        <v>0.09</v>
      </c>
      <c r="CD14" s="173">
        <v>0.26</v>
      </c>
      <c r="CE14" s="173">
        <v>-0.19</v>
      </c>
      <c r="CF14" s="173">
        <v>-0.02</v>
      </c>
      <c r="CG14" s="173">
        <v>0.53</v>
      </c>
      <c r="CI14" s="173" t="s">
        <v>5</v>
      </c>
      <c r="CJ14" s="173">
        <v>0.06</v>
      </c>
      <c r="CK14" s="173">
        <v>0.48299999999999998</v>
      </c>
      <c r="CL14" s="241"/>
      <c r="CM14" s="173">
        <v>-0.15</v>
      </c>
      <c r="CN14" s="6">
        <v>0.13800000000000001</v>
      </c>
      <c r="CO14" s="241"/>
      <c r="CP14" s="173">
        <v>0</v>
      </c>
      <c r="CQ14" s="173">
        <v>0.107</v>
      </c>
      <c r="CS14" s="173" t="s">
        <v>5</v>
      </c>
      <c r="CT14" s="173">
        <v>0.70399999999999996</v>
      </c>
      <c r="CU14" s="173">
        <v>0.70399999999999996</v>
      </c>
      <c r="CV14" s="173">
        <v>0.998</v>
      </c>
      <c r="CW14" s="241"/>
      <c r="CX14" s="173">
        <v>1</v>
      </c>
      <c r="CY14" s="173">
        <v>0.80300000000000005</v>
      </c>
      <c r="CZ14" s="241"/>
      <c r="DA14" s="173">
        <v>0.80300000000000005</v>
      </c>
      <c r="DC14" s="221" t="s">
        <v>24</v>
      </c>
      <c r="DD14" s="221">
        <v>0.09</v>
      </c>
      <c r="DE14" s="221">
        <v>0.61</v>
      </c>
      <c r="DF14" s="221">
        <v>-0.28999999999999998</v>
      </c>
      <c r="DG14" s="221">
        <v>0.02</v>
      </c>
      <c r="DH14" s="221">
        <v>-0.11</v>
      </c>
      <c r="DI14" s="221">
        <v>-0.2</v>
      </c>
      <c r="DJ14" s="221">
        <v>0.12</v>
      </c>
      <c r="DK14" s="221">
        <v>-0.67</v>
      </c>
      <c r="DL14" s="221">
        <v>-0.02</v>
      </c>
      <c r="DM14" s="221">
        <v>-7.0000000000000007E-2</v>
      </c>
      <c r="DO14" s="173" t="s">
        <v>5</v>
      </c>
      <c r="DP14" s="173">
        <v>-0.6</v>
      </c>
      <c r="DQ14" s="225">
        <v>9.1999999999999997E-9</v>
      </c>
      <c r="DR14" s="241"/>
      <c r="DS14" s="173">
        <v>0.16400000000000001</v>
      </c>
      <c r="DT14" s="225">
        <v>2.4E-8</v>
      </c>
      <c r="DU14" s="241"/>
      <c r="DV14" s="225">
        <v>9.9999999999999995E-8</v>
      </c>
      <c r="DX14" s="173">
        <v>11</v>
      </c>
      <c r="DY14" s="173">
        <v>0.16</v>
      </c>
      <c r="DZ14" s="173">
        <v>1.26</v>
      </c>
      <c r="EA14" s="173">
        <v>98.44</v>
      </c>
      <c r="EC14" s="173" t="s">
        <v>24</v>
      </c>
      <c r="ED14" s="173">
        <v>0.34</v>
      </c>
      <c r="EE14" s="173">
        <v>0.16</v>
      </c>
      <c r="EF14" s="173">
        <v>0.1</v>
      </c>
      <c r="EG14" s="173">
        <v>-0.21</v>
      </c>
      <c r="EH14" s="173">
        <v>-0.13</v>
      </c>
      <c r="EI14" s="173">
        <v>-0.24</v>
      </c>
      <c r="EJ14" s="173">
        <v>-0.06</v>
      </c>
      <c r="EK14" s="173">
        <v>0.51</v>
      </c>
      <c r="EL14" s="173">
        <v>-0.55000000000000004</v>
      </c>
      <c r="EM14" s="173">
        <v>0.14000000000000001</v>
      </c>
      <c r="EO14" s="173" t="s">
        <v>5</v>
      </c>
      <c r="EP14" s="173">
        <v>0</v>
      </c>
      <c r="EQ14" s="173">
        <v>0.77800000000000002</v>
      </c>
      <c r="ER14" s="241"/>
      <c r="ES14" s="6">
        <v>-0.1</v>
      </c>
      <c r="ET14" s="173">
        <v>0.184</v>
      </c>
      <c r="EU14" s="241"/>
      <c r="EV14" s="173">
        <v>-0.6</v>
      </c>
      <c r="EW14" s="226" t="s">
        <v>273</v>
      </c>
      <c r="EX14" s="241"/>
      <c r="EY14" s="173">
        <v>0.4</v>
      </c>
      <c r="EZ14" s="173">
        <v>0.155</v>
      </c>
      <c r="FG14" s="173" t="s">
        <v>5</v>
      </c>
      <c r="FH14" s="173">
        <v>-0.09</v>
      </c>
      <c r="FI14" s="225">
        <v>1.64E-4</v>
      </c>
      <c r="FJ14" s="241"/>
      <c r="FK14" s="6">
        <v>-7.0000000000000007E-2</v>
      </c>
      <c r="FL14" s="225">
        <v>9.1699999999999997E-7</v>
      </c>
      <c r="FN14" s="173" t="s">
        <v>8</v>
      </c>
      <c r="FO14" s="173">
        <v>0.33</v>
      </c>
      <c r="FP14" s="173">
        <v>-0.02</v>
      </c>
      <c r="FQ14" s="173">
        <v>-0.27</v>
      </c>
      <c r="FR14" s="173">
        <v>0.1</v>
      </c>
      <c r="FS14" s="173">
        <v>-0.06</v>
      </c>
      <c r="FT14" s="173">
        <v>0.05</v>
      </c>
      <c r="FU14" s="173">
        <v>-0.32</v>
      </c>
      <c r="FV14" s="173">
        <v>-0.38</v>
      </c>
      <c r="FW14" s="173">
        <v>-0.47</v>
      </c>
      <c r="FX14" s="173">
        <v>-0.05</v>
      </c>
      <c r="FZ14" s="173" t="s">
        <v>54</v>
      </c>
      <c r="GA14" s="173">
        <v>295.55</v>
      </c>
      <c r="GB14" s="173">
        <v>340.34</v>
      </c>
      <c r="GC14" s="173">
        <v>2</v>
      </c>
      <c r="GD14" s="173">
        <v>2</v>
      </c>
      <c r="GE14" s="173">
        <v>2</v>
      </c>
      <c r="GF14" s="173">
        <v>927.3</v>
      </c>
      <c r="GH14" s="236"/>
      <c r="GI14" s="220" t="s">
        <v>11</v>
      </c>
      <c r="GJ14" s="224" t="s">
        <v>8</v>
      </c>
      <c r="GK14" s="224" t="s">
        <v>23</v>
      </c>
      <c r="GL14" s="224" t="s">
        <v>9</v>
      </c>
      <c r="GM14" s="224" t="s">
        <v>24</v>
      </c>
      <c r="GN14" s="224" t="s">
        <v>27</v>
      </c>
      <c r="GP14" s="236"/>
      <c r="GQ14" s="220" t="s">
        <v>11</v>
      </c>
      <c r="GR14" s="224" t="s">
        <v>8</v>
      </c>
      <c r="GS14" s="224" t="s">
        <v>23</v>
      </c>
      <c r="GT14" s="224" t="s">
        <v>9</v>
      </c>
      <c r="GU14" s="224" t="s">
        <v>24</v>
      </c>
      <c r="GV14" s="224" t="s">
        <v>27</v>
      </c>
      <c r="GX14" s="245"/>
      <c r="GY14" s="173" t="s">
        <v>299</v>
      </c>
      <c r="GZ14" s="173">
        <v>-0.2</v>
      </c>
      <c r="HA14" s="173">
        <v>3.3</v>
      </c>
      <c r="HB14" s="173">
        <v>3</v>
      </c>
      <c r="HC14" s="173">
        <v>3.1</v>
      </c>
      <c r="HD14" s="173">
        <v>0.5</v>
      </c>
      <c r="HF14" s="245"/>
      <c r="HG14" s="173" t="s">
        <v>300</v>
      </c>
      <c r="HH14" s="173">
        <v>3.2</v>
      </c>
      <c r="HI14" s="173">
        <v>5.2</v>
      </c>
      <c r="HJ14" s="173">
        <v>5</v>
      </c>
      <c r="HK14" s="173">
        <v>5.0999999999999996</v>
      </c>
      <c r="HL14" s="173">
        <v>4.0999999999999996</v>
      </c>
    </row>
    <row r="15" spans="1:220" ht="18" thickBot="1" x14ac:dyDescent="0.25">
      <c r="A15" s="173" t="s">
        <v>194</v>
      </c>
      <c r="B15" s="173" t="s">
        <v>7</v>
      </c>
      <c r="C15" s="173" t="s">
        <v>234</v>
      </c>
      <c r="D15" s="173">
        <v>400.12</v>
      </c>
      <c r="E15" s="173">
        <v>6</v>
      </c>
      <c r="F15" s="173" t="s">
        <v>192</v>
      </c>
      <c r="AC15" s="173" t="s">
        <v>11</v>
      </c>
      <c r="AD15" s="173">
        <v>0</v>
      </c>
      <c r="AE15" s="173">
        <v>0.998</v>
      </c>
      <c r="AF15" s="241"/>
      <c r="AG15" s="173">
        <v>-0.26</v>
      </c>
      <c r="AH15" s="13">
        <v>6.7000000000000004E-7</v>
      </c>
      <c r="AI15" s="241"/>
      <c r="AJ15" s="173">
        <v>0.54</v>
      </c>
      <c r="AK15" s="173">
        <v>0.40100000000000002</v>
      </c>
      <c r="AL15" s="241"/>
      <c r="AM15" s="173">
        <v>0.01</v>
      </c>
      <c r="AN15" s="225">
        <v>4.2999999999999999E-4</v>
      </c>
      <c r="AW15" s="173" t="s">
        <v>11</v>
      </c>
      <c r="AX15" s="173">
        <v>-1.1599999999999999</v>
      </c>
      <c r="AY15" s="226">
        <v>1.0999999999999999E-2</v>
      </c>
      <c r="AZ15" s="241"/>
      <c r="BA15" s="173">
        <v>-0.3</v>
      </c>
      <c r="BB15" s="173">
        <v>0.76200000000000001</v>
      </c>
      <c r="BC15" s="241"/>
      <c r="BD15" s="173">
        <v>0.08</v>
      </c>
      <c r="BE15" s="173">
        <v>0.98899999999999999</v>
      </c>
      <c r="BF15" s="241"/>
      <c r="BG15" s="173">
        <v>0.23</v>
      </c>
      <c r="BH15" s="13">
        <v>2.5000000000000001E-5</v>
      </c>
      <c r="BJ15" s="173">
        <v>12</v>
      </c>
      <c r="BK15" s="173">
        <v>0.01</v>
      </c>
      <c r="BL15" s="173">
        <v>0.04</v>
      </c>
      <c r="BM15" s="173">
        <v>99.9</v>
      </c>
      <c r="BN15" s="241"/>
      <c r="BO15" s="173">
        <v>0</v>
      </c>
      <c r="BP15" s="173">
        <v>0.02</v>
      </c>
      <c r="BQ15" s="173">
        <v>100</v>
      </c>
      <c r="BR15" s="241"/>
      <c r="BS15" s="173">
        <v>0.23</v>
      </c>
      <c r="BT15" s="173">
        <v>1.54</v>
      </c>
      <c r="BU15" s="173">
        <v>97.09</v>
      </c>
      <c r="BW15" s="173" t="s">
        <v>7</v>
      </c>
      <c r="BX15" s="173">
        <v>-0.27</v>
      </c>
      <c r="BY15" s="173">
        <v>-0.11</v>
      </c>
      <c r="BZ15" s="173">
        <v>0.01</v>
      </c>
      <c r="CA15" s="173">
        <v>0.02</v>
      </c>
      <c r="CB15" s="173">
        <v>0.05</v>
      </c>
      <c r="CC15" s="173">
        <v>0.01</v>
      </c>
      <c r="CD15" s="173">
        <v>0</v>
      </c>
      <c r="CE15" s="173">
        <v>0.13</v>
      </c>
      <c r="CF15" s="173">
        <v>-0.39</v>
      </c>
      <c r="CG15" s="173">
        <v>0.25</v>
      </c>
      <c r="CI15" s="173" t="s">
        <v>7</v>
      </c>
      <c r="CJ15" s="173">
        <v>-0.08</v>
      </c>
      <c r="CK15" s="173">
        <v>0.27700000000000002</v>
      </c>
      <c r="CL15" s="241"/>
      <c r="CM15" s="173">
        <v>-0.56999999999999995</v>
      </c>
      <c r="CN15" s="6">
        <v>0.6</v>
      </c>
      <c r="CO15" s="241"/>
      <c r="CP15" s="173">
        <v>0.01</v>
      </c>
      <c r="CQ15" s="226">
        <v>3.9E-2</v>
      </c>
      <c r="CS15" s="173" t="s">
        <v>7</v>
      </c>
      <c r="CT15" s="173">
        <v>0.98899999999999999</v>
      </c>
      <c r="CU15" s="173">
        <v>0.999</v>
      </c>
      <c r="CV15" s="173">
        <v>0.56399999999999995</v>
      </c>
      <c r="CW15" s="241"/>
      <c r="CX15" s="173">
        <v>0.998</v>
      </c>
      <c r="CY15" s="173">
        <v>0.39700000000000002</v>
      </c>
      <c r="CZ15" s="241"/>
      <c r="DA15" s="173">
        <v>0.48399999999999999</v>
      </c>
      <c r="DO15" s="173" t="s">
        <v>7</v>
      </c>
      <c r="DP15" s="173">
        <v>0</v>
      </c>
      <c r="DQ15" s="226">
        <v>4.0000000000000001E-3</v>
      </c>
      <c r="DR15" s="241"/>
      <c r="DS15" s="226">
        <v>5.0000000000000001E-3</v>
      </c>
      <c r="DT15" s="173">
        <v>0.37</v>
      </c>
      <c r="DU15" s="241"/>
      <c r="DV15" s="173">
        <v>0.35</v>
      </c>
      <c r="DX15" s="173">
        <v>12</v>
      </c>
      <c r="DY15" s="173">
        <v>0.13</v>
      </c>
      <c r="DZ15" s="173">
        <v>0.98</v>
      </c>
      <c r="EA15" s="173">
        <v>99.42</v>
      </c>
      <c r="EC15" s="221" t="s">
        <v>27</v>
      </c>
      <c r="ED15" s="221">
        <v>0.01</v>
      </c>
      <c r="EE15" s="221">
        <v>-0.15</v>
      </c>
      <c r="EF15" s="221">
        <v>0.12</v>
      </c>
      <c r="EG15" s="221">
        <v>0.71</v>
      </c>
      <c r="EH15" s="221">
        <v>-0.42</v>
      </c>
      <c r="EI15" s="221">
        <v>0.1</v>
      </c>
      <c r="EJ15" s="221">
        <v>-0.47</v>
      </c>
      <c r="EK15" s="221">
        <v>0.22</v>
      </c>
      <c r="EL15" s="221">
        <v>0</v>
      </c>
      <c r="EM15" s="221">
        <v>0</v>
      </c>
      <c r="EO15" s="173" t="s">
        <v>7</v>
      </c>
      <c r="EP15" s="173">
        <v>0</v>
      </c>
      <c r="EQ15" s="173">
        <v>0.55400000000000005</v>
      </c>
      <c r="ER15" s="241"/>
      <c r="ES15" s="173">
        <v>0.1</v>
      </c>
      <c r="ET15" s="6">
        <v>0.252</v>
      </c>
      <c r="EU15" s="241"/>
      <c r="EV15" s="173">
        <v>-0.2</v>
      </c>
      <c r="EW15" s="226" t="s">
        <v>273</v>
      </c>
      <c r="EX15" s="241"/>
      <c r="EY15" s="173">
        <v>-0.1</v>
      </c>
      <c r="EZ15" s="173">
        <v>0.72799999999999998</v>
      </c>
      <c r="FG15" s="173" t="s">
        <v>7</v>
      </c>
      <c r="FH15" s="173">
        <v>-0.09</v>
      </c>
      <c r="FI15" s="225">
        <v>2.4000000000000001E-4</v>
      </c>
      <c r="FJ15" s="241"/>
      <c r="FK15" s="173">
        <v>-0.12</v>
      </c>
      <c r="FL15" s="13">
        <v>2.13E-13</v>
      </c>
      <c r="FN15" s="173" t="s">
        <v>23</v>
      </c>
      <c r="FO15" s="173">
        <v>0.06</v>
      </c>
      <c r="FP15" s="173">
        <v>0.31</v>
      </c>
      <c r="FQ15" s="173">
        <v>-0.05</v>
      </c>
      <c r="FR15" s="173">
        <v>-0.46</v>
      </c>
      <c r="FS15" s="173">
        <v>-0.25</v>
      </c>
      <c r="FT15" s="173">
        <v>-0.25</v>
      </c>
      <c r="FU15" s="173">
        <v>-0.01</v>
      </c>
      <c r="FV15" s="173">
        <v>-0.56999999999999995</v>
      </c>
      <c r="FW15" s="173">
        <v>0.45</v>
      </c>
      <c r="FX15" s="173">
        <v>0.11</v>
      </c>
      <c r="FZ15" s="236"/>
      <c r="GA15" s="220" t="s">
        <v>11</v>
      </c>
      <c r="GB15" s="220" t="s">
        <v>8</v>
      </c>
      <c r="GC15" s="220" t="s">
        <v>23</v>
      </c>
      <c r="GD15" s="220" t="s">
        <v>9</v>
      </c>
      <c r="GE15" s="220" t="s">
        <v>24</v>
      </c>
      <c r="GF15" s="220" t="s">
        <v>27</v>
      </c>
      <c r="GH15" s="173" t="s">
        <v>82</v>
      </c>
      <c r="GI15" s="173">
        <v>2.8</v>
      </c>
      <c r="GJ15" s="173">
        <v>3.3</v>
      </c>
      <c r="GK15" s="173">
        <v>3.5</v>
      </c>
      <c r="GL15" s="173">
        <v>1.2</v>
      </c>
      <c r="GM15" s="173">
        <v>3</v>
      </c>
      <c r="GN15" s="173">
        <v>3.4</v>
      </c>
      <c r="GP15" s="173" t="s">
        <v>82</v>
      </c>
      <c r="GQ15" s="173">
        <v>5.9</v>
      </c>
      <c r="GR15" s="173">
        <v>6.2</v>
      </c>
      <c r="GS15" s="173">
        <v>4.5999999999999996</v>
      </c>
      <c r="GT15" s="173">
        <v>4.7</v>
      </c>
      <c r="GU15" s="173">
        <v>4.9000000000000004</v>
      </c>
      <c r="GV15" s="173">
        <v>4.8</v>
      </c>
      <c r="GX15" s="245"/>
      <c r="GY15" s="173" t="s">
        <v>301</v>
      </c>
      <c r="GZ15" s="173">
        <v>0.1</v>
      </c>
      <c r="HA15" s="173">
        <v>4.0999999999999996</v>
      </c>
      <c r="HB15" s="173">
        <v>3.8</v>
      </c>
      <c r="HC15" s="173">
        <v>4</v>
      </c>
      <c r="HD15" s="173">
        <v>1</v>
      </c>
      <c r="HF15" s="245"/>
      <c r="HG15" s="173" t="s">
        <v>296</v>
      </c>
      <c r="HH15" s="173">
        <v>3.5</v>
      </c>
      <c r="HI15" s="173">
        <v>6.1</v>
      </c>
      <c r="HJ15" s="173">
        <v>5.8</v>
      </c>
      <c r="HK15" s="173">
        <v>6</v>
      </c>
      <c r="HL15" s="173">
        <v>4.5999999999999996</v>
      </c>
    </row>
    <row r="16" spans="1:220" ht="18" thickBot="1" x14ac:dyDescent="0.25">
      <c r="A16" s="173" t="s">
        <v>195</v>
      </c>
      <c r="B16" s="173" t="s">
        <v>11</v>
      </c>
      <c r="C16" s="173" t="s">
        <v>235</v>
      </c>
      <c r="D16" s="173">
        <v>450.12</v>
      </c>
      <c r="E16" s="173">
        <v>7</v>
      </c>
      <c r="F16" s="173" t="s">
        <v>192</v>
      </c>
      <c r="AC16" s="173" t="s">
        <v>8</v>
      </c>
      <c r="AD16" s="173">
        <v>-0.01</v>
      </c>
      <c r="AE16" s="173">
        <v>0.93</v>
      </c>
      <c r="AF16" s="241"/>
      <c r="AG16" s="173">
        <v>-0.21</v>
      </c>
      <c r="AH16" s="13">
        <v>1.4999999999999999E-8</v>
      </c>
      <c r="AI16" s="241"/>
      <c r="AJ16" s="173">
        <v>0.56000000000000005</v>
      </c>
      <c r="AK16" s="173">
        <v>0.20499999999999999</v>
      </c>
      <c r="AL16" s="241"/>
      <c r="AM16" s="173">
        <v>0.01</v>
      </c>
      <c r="AN16" s="225">
        <v>9.0000000000000006E-5</v>
      </c>
      <c r="AW16" s="173" t="s">
        <v>8</v>
      </c>
      <c r="AX16" s="173">
        <v>-1.06</v>
      </c>
      <c r="AY16" s="226">
        <v>1.4E-2</v>
      </c>
      <c r="AZ16" s="241"/>
      <c r="BA16" s="173">
        <v>-0.9</v>
      </c>
      <c r="BB16" s="173">
        <v>0.223</v>
      </c>
      <c r="BC16" s="241"/>
      <c r="BD16" s="173">
        <v>1.39</v>
      </c>
      <c r="BE16" s="173">
        <v>0.77300000000000002</v>
      </c>
      <c r="BF16" s="241"/>
      <c r="BG16" s="173">
        <v>0.31</v>
      </c>
      <c r="BH16" s="13">
        <v>1.3999999999999999E-6</v>
      </c>
      <c r="BJ16" s="173">
        <v>13</v>
      </c>
      <c r="BK16" s="173">
        <v>0.01</v>
      </c>
      <c r="BL16" s="173">
        <v>0.03</v>
      </c>
      <c r="BM16" s="173">
        <v>99.93</v>
      </c>
      <c r="BN16" s="241"/>
      <c r="BO16" s="173" t="s">
        <v>78</v>
      </c>
      <c r="BP16" s="173" t="s">
        <v>78</v>
      </c>
      <c r="BQ16" s="173" t="s">
        <v>78</v>
      </c>
      <c r="BR16" s="241"/>
      <c r="BS16" s="173">
        <v>0.2</v>
      </c>
      <c r="BT16" s="173">
        <v>1.36</v>
      </c>
      <c r="BU16" s="173">
        <v>98.45</v>
      </c>
      <c r="BW16" s="173" t="s">
        <v>11</v>
      </c>
      <c r="BX16" s="173">
        <v>-0.27</v>
      </c>
      <c r="BY16" s="173">
        <v>-0.06</v>
      </c>
      <c r="BZ16" s="173">
        <v>0</v>
      </c>
      <c r="CA16" s="173">
        <v>0.11</v>
      </c>
      <c r="CB16" s="173">
        <v>-0.15</v>
      </c>
      <c r="CC16" s="173">
        <v>0.03</v>
      </c>
      <c r="CD16" s="173">
        <v>-0.14000000000000001</v>
      </c>
      <c r="CE16" s="173">
        <v>0.79</v>
      </c>
      <c r="CF16" s="173">
        <v>0.12</v>
      </c>
      <c r="CG16" s="173">
        <v>-0.08</v>
      </c>
      <c r="CI16" s="173" t="s">
        <v>11</v>
      </c>
      <c r="CJ16" s="173" t="s">
        <v>77</v>
      </c>
      <c r="CK16" s="173" t="s">
        <v>77</v>
      </c>
      <c r="CL16" s="241"/>
      <c r="CM16" s="173" t="s">
        <v>77</v>
      </c>
      <c r="CN16" s="173" t="s">
        <v>77</v>
      </c>
      <c r="CO16" s="241"/>
      <c r="CP16" s="173" t="s">
        <v>77</v>
      </c>
      <c r="CQ16" s="173" t="s">
        <v>77</v>
      </c>
      <c r="CS16" s="173" t="s">
        <v>11</v>
      </c>
      <c r="CT16" s="173" t="s">
        <v>77</v>
      </c>
      <c r="CU16" s="173" t="s">
        <v>77</v>
      </c>
      <c r="CV16" s="173" t="s">
        <v>77</v>
      </c>
      <c r="CW16" s="241"/>
      <c r="CX16" s="173" t="s">
        <v>77</v>
      </c>
      <c r="CY16" s="173" t="s">
        <v>77</v>
      </c>
      <c r="CZ16" s="241"/>
      <c r="DA16" s="173" t="s">
        <v>77</v>
      </c>
      <c r="DO16" s="173" t="s">
        <v>11</v>
      </c>
      <c r="DP16" s="173">
        <v>-0.2</v>
      </c>
      <c r="DQ16" s="173">
        <v>0.40100000000000002</v>
      </c>
      <c r="DR16" s="241"/>
      <c r="DS16" s="173">
        <v>0.77600000000000002</v>
      </c>
      <c r="DT16" s="173">
        <v>0.50600000000000001</v>
      </c>
      <c r="DU16" s="241"/>
      <c r="DV16" s="173">
        <v>0.38500000000000001</v>
      </c>
      <c r="DX16" s="221">
        <v>13</v>
      </c>
      <c r="DY16" s="221">
        <v>7.0000000000000007E-2</v>
      </c>
      <c r="DZ16" s="221">
        <v>0.57999999999999996</v>
      </c>
      <c r="EA16" s="221">
        <v>100</v>
      </c>
      <c r="EO16" s="173" t="s">
        <v>11</v>
      </c>
      <c r="EP16" s="173">
        <v>0.1</v>
      </c>
      <c r="EQ16" s="173">
        <v>0.24399999999999999</v>
      </c>
      <c r="ER16" s="241"/>
      <c r="ES16" s="173">
        <v>0.2</v>
      </c>
      <c r="ET16" s="229">
        <v>7.0000000000000001E-3</v>
      </c>
      <c r="EU16" s="241"/>
      <c r="EV16" s="173">
        <v>-0.6</v>
      </c>
      <c r="EW16" s="226" t="s">
        <v>273</v>
      </c>
      <c r="EX16" s="241"/>
      <c r="EY16" s="173">
        <v>0.2</v>
      </c>
      <c r="EZ16" s="173">
        <v>0.59099999999999997</v>
      </c>
      <c r="FG16" s="173" t="s">
        <v>11</v>
      </c>
      <c r="FH16" s="173">
        <v>-0.12</v>
      </c>
      <c r="FI16" s="225">
        <v>3.8899999999999997E-5</v>
      </c>
      <c r="FJ16" s="241"/>
      <c r="FK16" s="173">
        <v>-0.14000000000000001</v>
      </c>
      <c r="FL16" s="13">
        <v>3.44E-13</v>
      </c>
      <c r="FN16" s="173" t="s">
        <v>24</v>
      </c>
      <c r="FO16" s="173">
        <v>0.33</v>
      </c>
      <c r="FP16" s="173">
        <v>-0.08</v>
      </c>
      <c r="FQ16" s="173">
        <v>0.36</v>
      </c>
      <c r="FR16" s="173">
        <v>0.23</v>
      </c>
      <c r="FS16" s="173">
        <v>-0.05</v>
      </c>
      <c r="FT16" s="173">
        <v>-0.04</v>
      </c>
      <c r="FU16" s="173">
        <v>0.12</v>
      </c>
      <c r="FV16" s="173">
        <v>-0.18</v>
      </c>
      <c r="FW16" s="173">
        <v>-0.06</v>
      </c>
      <c r="FX16" s="173">
        <v>-0.38</v>
      </c>
      <c r="FZ16" s="173" t="s">
        <v>82</v>
      </c>
      <c r="GA16" s="173">
        <v>14.38</v>
      </c>
      <c r="GB16" s="173">
        <v>1935</v>
      </c>
      <c r="GC16" s="173">
        <v>30.35</v>
      </c>
      <c r="GD16" s="173">
        <v>4.05</v>
      </c>
      <c r="GE16" s="173">
        <v>8.91</v>
      </c>
      <c r="GF16" s="173">
        <v>7.01</v>
      </c>
      <c r="GH16" s="173" t="s">
        <v>29</v>
      </c>
      <c r="GI16" s="173">
        <v>2.5</v>
      </c>
      <c r="GJ16" s="173">
        <v>3.1</v>
      </c>
      <c r="GK16" s="173">
        <v>3.2</v>
      </c>
      <c r="GL16" s="173">
        <v>0.5</v>
      </c>
      <c r="GM16" s="173">
        <v>3.2</v>
      </c>
      <c r="GN16" s="173">
        <v>3.3</v>
      </c>
      <c r="GP16" s="173" t="s">
        <v>29</v>
      </c>
      <c r="GQ16" s="173">
        <v>5.6</v>
      </c>
      <c r="GR16" s="173">
        <v>6</v>
      </c>
      <c r="GS16" s="173">
        <v>3.9</v>
      </c>
      <c r="GT16" s="173">
        <v>4.9000000000000004</v>
      </c>
      <c r="GU16" s="173">
        <v>4.8</v>
      </c>
      <c r="GV16" s="173">
        <v>4.5999999999999996</v>
      </c>
      <c r="GX16" s="245"/>
      <c r="GY16" s="173" t="s">
        <v>302</v>
      </c>
      <c r="GZ16" s="173">
        <v>0.3</v>
      </c>
      <c r="HA16" s="173">
        <v>3.9</v>
      </c>
      <c r="HB16" s="173">
        <v>3.3</v>
      </c>
      <c r="HC16" s="173">
        <v>3.8</v>
      </c>
      <c r="HD16" s="173">
        <v>1.1000000000000001</v>
      </c>
      <c r="HF16" s="245"/>
      <c r="HG16" s="173" t="s">
        <v>294</v>
      </c>
      <c r="HH16" s="173">
        <v>3.7</v>
      </c>
      <c r="HI16" s="173">
        <v>5.8</v>
      </c>
      <c r="HJ16" s="173">
        <v>5.3</v>
      </c>
      <c r="HK16" s="173">
        <v>5.8</v>
      </c>
      <c r="HL16" s="173">
        <v>4.5999999999999996</v>
      </c>
    </row>
    <row r="17" spans="1:220" ht="18" thickBot="1" x14ac:dyDescent="0.25">
      <c r="A17" s="173" t="s">
        <v>185</v>
      </c>
      <c r="B17" s="173" t="s">
        <v>8</v>
      </c>
      <c r="C17" s="173" t="s">
        <v>236</v>
      </c>
      <c r="D17" s="173">
        <v>500.13</v>
      </c>
      <c r="E17" s="173">
        <v>8</v>
      </c>
      <c r="F17" s="173" t="s">
        <v>192</v>
      </c>
      <c r="AC17" s="173" t="s">
        <v>23</v>
      </c>
      <c r="AD17" s="173">
        <v>-0.06</v>
      </c>
      <c r="AE17" s="173">
        <v>0.38700000000000001</v>
      </c>
      <c r="AF17" s="241"/>
      <c r="AG17" s="173">
        <v>-0.36</v>
      </c>
      <c r="AH17" s="6">
        <v>0.21099999999999999</v>
      </c>
      <c r="AI17" s="241"/>
      <c r="AJ17" s="173">
        <v>0.19</v>
      </c>
      <c r="AK17" s="173">
        <v>0.996</v>
      </c>
      <c r="AL17" s="241"/>
      <c r="AM17" s="173">
        <v>0</v>
      </c>
      <c r="AN17" s="173">
        <v>0.189</v>
      </c>
      <c r="AW17" s="173" t="s">
        <v>23</v>
      </c>
      <c r="AX17" s="173">
        <v>0.35</v>
      </c>
      <c r="AY17" s="173">
        <v>9.0999999999999998E-2</v>
      </c>
      <c r="AZ17" s="241"/>
      <c r="BA17" s="173">
        <v>-2.9</v>
      </c>
      <c r="BB17" s="173">
        <v>6.4000000000000001E-2</v>
      </c>
      <c r="BC17" s="241"/>
      <c r="BD17" s="173">
        <v>-0.84</v>
      </c>
      <c r="BE17" s="173">
        <v>0.92200000000000004</v>
      </c>
      <c r="BF17" s="241"/>
      <c r="BG17" s="173">
        <v>0.44</v>
      </c>
      <c r="BH17" s="173">
        <v>0.53</v>
      </c>
      <c r="BJ17" s="173">
        <v>14</v>
      </c>
      <c r="BK17" s="173">
        <v>0</v>
      </c>
      <c r="BL17" s="173">
        <v>0.03</v>
      </c>
      <c r="BM17" s="173">
        <v>99.96</v>
      </c>
      <c r="BN17" s="241"/>
      <c r="BO17" s="173" t="s">
        <v>78</v>
      </c>
      <c r="BP17" s="173" t="s">
        <v>78</v>
      </c>
      <c r="BQ17" s="173" t="s">
        <v>78</v>
      </c>
      <c r="BR17" s="241"/>
      <c r="BS17" s="173">
        <v>0.15</v>
      </c>
      <c r="BT17" s="173">
        <v>1.01</v>
      </c>
      <c r="BU17" s="173">
        <v>99.46</v>
      </c>
      <c r="BW17" s="173" t="s">
        <v>8</v>
      </c>
      <c r="BX17" s="173">
        <v>-0.27</v>
      </c>
      <c r="BY17" s="173">
        <v>-0.04</v>
      </c>
      <c r="BZ17" s="173">
        <v>-0.04</v>
      </c>
      <c r="CA17" s="173">
        <v>0.02</v>
      </c>
      <c r="CB17" s="173">
        <v>0.01</v>
      </c>
      <c r="CC17" s="173">
        <v>-0.1</v>
      </c>
      <c r="CD17" s="173">
        <v>-0.38</v>
      </c>
      <c r="CE17" s="173">
        <v>-0.16</v>
      </c>
      <c r="CF17" s="173">
        <v>-0.57999999999999996</v>
      </c>
      <c r="CG17" s="173">
        <v>-0.49</v>
      </c>
      <c r="CI17" s="173" t="s">
        <v>8</v>
      </c>
      <c r="CJ17" s="173">
        <v>-0.11</v>
      </c>
      <c r="CK17" s="226">
        <v>1.7000000000000001E-2</v>
      </c>
      <c r="CL17" s="241"/>
      <c r="CM17" s="173">
        <v>-0.55000000000000004</v>
      </c>
      <c r="CN17" s="6">
        <v>0.64700000000000002</v>
      </c>
      <c r="CO17" s="241"/>
      <c r="CP17" s="173">
        <v>0.01</v>
      </c>
      <c r="CQ17" s="226">
        <v>2.1000000000000001E-2</v>
      </c>
      <c r="CS17" s="173" t="s">
        <v>8</v>
      </c>
      <c r="CT17" s="173">
        <v>0.247</v>
      </c>
      <c r="CU17" s="173">
        <v>0.63300000000000001</v>
      </c>
      <c r="CV17" s="173">
        <v>0.68700000000000006</v>
      </c>
      <c r="CW17" s="241"/>
      <c r="CX17" s="173">
        <v>0.86399999999999999</v>
      </c>
      <c r="CY17" s="226">
        <v>0.04</v>
      </c>
      <c r="CZ17" s="241"/>
      <c r="DA17" s="173">
        <v>0.14599999999999999</v>
      </c>
      <c r="DO17" s="173" t="s">
        <v>8</v>
      </c>
      <c r="DP17" s="173">
        <v>-0.7</v>
      </c>
      <c r="DQ17" s="225">
        <v>2.2999999999999999E-7</v>
      </c>
      <c r="DR17" s="241"/>
      <c r="DS17" s="225">
        <v>3.4000000000000002E-4</v>
      </c>
      <c r="DT17" s="225">
        <v>1.7000000000000001E-4</v>
      </c>
      <c r="DU17" s="241"/>
      <c r="DV17" s="225">
        <v>9.9999999999999995E-8</v>
      </c>
      <c r="EO17" s="173" t="s">
        <v>8</v>
      </c>
      <c r="EP17" s="173">
        <v>0.1</v>
      </c>
      <c r="EQ17" s="173">
        <v>0.16300000000000001</v>
      </c>
      <c r="ER17" s="241"/>
      <c r="ES17" s="173">
        <v>-0.1</v>
      </c>
      <c r="ET17" s="229">
        <v>6.0000000000000001E-3</v>
      </c>
      <c r="EU17" s="241"/>
      <c r="EV17" s="173">
        <v>-0.2</v>
      </c>
      <c r="EW17" s="225">
        <v>2.9E-4</v>
      </c>
      <c r="EX17" s="241"/>
      <c r="EY17" s="173">
        <v>0</v>
      </c>
      <c r="EZ17" s="173">
        <v>0.90200000000000002</v>
      </c>
      <c r="FG17" s="173" t="s">
        <v>8</v>
      </c>
      <c r="FH17" s="173">
        <v>-0.01</v>
      </c>
      <c r="FI17" s="173">
        <v>0.45100000000000001</v>
      </c>
      <c r="FJ17" s="241"/>
      <c r="FK17" s="173">
        <v>-0.05</v>
      </c>
      <c r="FL17" s="13">
        <v>5.3399999999999997E-5</v>
      </c>
      <c r="FN17" s="221" t="s">
        <v>27</v>
      </c>
      <c r="FO17" s="221">
        <v>-0.02</v>
      </c>
      <c r="FP17" s="221">
        <v>-0.05</v>
      </c>
      <c r="FQ17" s="221">
        <v>0</v>
      </c>
      <c r="FR17" s="221">
        <v>-0.08</v>
      </c>
      <c r="FS17" s="221">
        <v>0.86</v>
      </c>
      <c r="FT17" s="221">
        <v>0.12</v>
      </c>
      <c r="FU17" s="221">
        <v>-0.23</v>
      </c>
      <c r="FV17" s="221">
        <v>-0.3</v>
      </c>
      <c r="FW17" s="221">
        <v>0.2</v>
      </c>
      <c r="FX17" s="221">
        <v>-0.19</v>
      </c>
      <c r="FZ17" s="173" t="s">
        <v>29</v>
      </c>
      <c r="GA17" s="173">
        <v>7.99</v>
      </c>
      <c r="GB17" s="173">
        <v>1209</v>
      </c>
      <c r="GC17" s="173">
        <v>18.920000000000002</v>
      </c>
      <c r="GD17" s="173">
        <v>0.79</v>
      </c>
      <c r="GE17" s="173">
        <v>14.41</v>
      </c>
      <c r="GF17" s="173">
        <v>5.42</v>
      </c>
      <c r="GH17" s="173" t="s">
        <v>30</v>
      </c>
      <c r="GI17" s="173">
        <v>2.2000000000000002</v>
      </c>
      <c r="GJ17" s="173">
        <v>2.9</v>
      </c>
      <c r="GK17" s="173">
        <v>3.7</v>
      </c>
      <c r="GL17" s="173">
        <v>0.7</v>
      </c>
      <c r="GM17" s="173">
        <v>2.5</v>
      </c>
      <c r="GN17" s="173">
        <v>3.4</v>
      </c>
      <c r="GP17" s="173" t="s">
        <v>30</v>
      </c>
      <c r="GQ17" s="173">
        <v>5.3</v>
      </c>
      <c r="GR17" s="173">
        <v>5.7</v>
      </c>
      <c r="GS17" s="173">
        <v>4.0999999999999996</v>
      </c>
      <c r="GT17" s="173">
        <v>4.2</v>
      </c>
      <c r="GU17" s="173">
        <v>4.8</v>
      </c>
      <c r="GV17" s="173">
        <v>5</v>
      </c>
      <c r="GX17" s="245" t="s">
        <v>86</v>
      </c>
      <c r="GY17" s="173">
        <v>-0.1</v>
      </c>
      <c r="GZ17" s="173">
        <v>1.1000000000000001</v>
      </c>
      <c r="HA17" s="173">
        <v>4</v>
      </c>
      <c r="HB17" s="173">
        <v>3.6</v>
      </c>
      <c r="HC17" s="173">
        <v>3.6</v>
      </c>
      <c r="HD17" s="173">
        <v>2</v>
      </c>
      <c r="HF17" s="245" t="s">
        <v>86</v>
      </c>
      <c r="HG17" s="173">
        <v>2.8</v>
      </c>
      <c r="HH17" s="173">
        <v>4.3</v>
      </c>
      <c r="HI17" s="173">
        <v>5.8</v>
      </c>
      <c r="HJ17" s="173">
        <v>5.6</v>
      </c>
      <c r="HK17" s="173">
        <v>5.6</v>
      </c>
      <c r="HL17" s="173">
        <v>5.3</v>
      </c>
    </row>
    <row r="18" spans="1:220" ht="18" thickBot="1" x14ac:dyDescent="0.25">
      <c r="A18" s="173" t="s">
        <v>196</v>
      </c>
      <c r="B18" s="173" t="s">
        <v>23</v>
      </c>
      <c r="C18" s="173" t="s">
        <v>237</v>
      </c>
      <c r="D18" s="173">
        <v>499.15</v>
      </c>
      <c r="E18" s="173">
        <v>8</v>
      </c>
      <c r="F18" s="173" t="s">
        <v>197</v>
      </c>
      <c r="AC18" s="173" t="s">
        <v>9</v>
      </c>
      <c r="AD18" s="173">
        <v>0</v>
      </c>
      <c r="AE18" s="173">
        <v>1</v>
      </c>
      <c r="AF18" s="241"/>
      <c r="AG18" s="173">
        <v>-0.57999999999999996</v>
      </c>
      <c r="AH18" s="13">
        <v>9.9999999999999995E-7</v>
      </c>
      <c r="AI18" s="241"/>
      <c r="AJ18" s="173">
        <v>0.72</v>
      </c>
      <c r="AK18" s="173">
        <v>0.72</v>
      </c>
      <c r="AL18" s="241"/>
      <c r="AM18" s="173">
        <v>0.01</v>
      </c>
      <c r="AN18" s="225">
        <v>2.0999999999999999E-5</v>
      </c>
      <c r="AW18" s="173" t="s">
        <v>9</v>
      </c>
      <c r="AX18" s="173">
        <v>-2.4300000000000002</v>
      </c>
      <c r="AY18" s="226">
        <v>1.4999999999999999E-2</v>
      </c>
      <c r="AZ18" s="241"/>
      <c r="BA18" s="173">
        <v>-3.69</v>
      </c>
      <c r="BB18" s="226">
        <v>2.1999999999999999E-2</v>
      </c>
      <c r="BC18" s="241"/>
      <c r="BD18" s="173">
        <v>-1</v>
      </c>
      <c r="BE18" s="173">
        <v>0.90800000000000003</v>
      </c>
      <c r="BF18" s="241"/>
      <c r="BG18" s="173">
        <v>0.33</v>
      </c>
      <c r="BH18" s="13">
        <v>4.3000000000000002E-5</v>
      </c>
      <c r="BJ18" s="173">
        <v>15</v>
      </c>
      <c r="BK18" s="173">
        <v>0</v>
      </c>
      <c r="BL18" s="173">
        <v>0.02</v>
      </c>
      <c r="BM18" s="173">
        <v>99.98</v>
      </c>
      <c r="BN18" s="241"/>
      <c r="BO18" s="173" t="s">
        <v>78</v>
      </c>
      <c r="BP18" s="173" t="s">
        <v>78</v>
      </c>
      <c r="BQ18" s="173" t="s">
        <v>78</v>
      </c>
      <c r="BR18" s="241"/>
      <c r="BS18" s="173">
        <v>0.08</v>
      </c>
      <c r="BT18" s="173">
        <v>0.54</v>
      </c>
      <c r="BU18" s="173">
        <v>100</v>
      </c>
      <c r="BW18" s="173" t="s">
        <v>9</v>
      </c>
      <c r="BX18" s="173">
        <v>-0.27</v>
      </c>
      <c r="BY18" s="173">
        <v>-0.13</v>
      </c>
      <c r="BZ18" s="173">
        <v>0.03</v>
      </c>
      <c r="CA18" s="173">
        <v>-0.06</v>
      </c>
      <c r="CB18" s="173">
        <v>0.11</v>
      </c>
      <c r="CC18" s="173">
        <v>-0.04</v>
      </c>
      <c r="CD18" s="173">
        <v>-0.16</v>
      </c>
      <c r="CE18" s="173">
        <v>-0.19</v>
      </c>
      <c r="CF18" s="173">
        <v>0.31</v>
      </c>
      <c r="CG18" s="173">
        <v>-0.18</v>
      </c>
      <c r="CI18" s="173" t="s">
        <v>23</v>
      </c>
      <c r="CJ18" s="173">
        <v>-0.38</v>
      </c>
      <c r="CK18" s="225">
        <v>1.9999999999999999E-6</v>
      </c>
      <c r="CL18" s="241"/>
      <c r="CM18" s="173">
        <v>-0.61</v>
      </c>
      <c r="CN18" s="229">
        <v>1.4999999999999999E-2</v>
      </c>
      <c r="CO18" s="241"/>
      <c r="CP18" s="173">
        <v>0.01</v>
      </c>
      <c r="CQ18" s="226">
        <v>4.2999999999999997E-2</v>
      </c>
      <c r="CS18" s="173" t="s">
        <v>23</v>
      </c>
      <c r="CT18" s="225">
        <v>3.3000000000000003E-5</v>
      </c>
      <c r="CU18" s="225">
        <v>4.6999999999999999E-4</v>
      </c>
      <c r="CV18" s="173">
        <v>0.63900000000000001</v>
      </c>
      <c r="CW18" s="241"/>
      <c r="CX18" s="173">
        <v>0.29499999999999998</v>
      </c>
      <c r="CY18" s="225">
        <v>1.7000000000000001E-4</v>
      </c>
      <c r="CZ18" s="241"/>
      <c r="DA18" s="226">
        <v>3.0000000000000001E-3</v>
      </c>
      <c r="DO18" s="173" t="s">
        <v>23</v>
      </c>
      <c r="DP18" s="173">
        <v>-0.5</v>
      </c>
      <c r="DQ18" s="225">
        <v>4.2999999999999999E-4</v>
      </c>
      <c r="DR18" s="241"/>
      <c r="DS18" s="226">
        <v>5.0000000000000001E-3</v>
      </c>
      <c r="DT18" s="173">
        <v>6.0999999999999999E-2</v>
      </c>
      <c r="DU18" s="241"/>
      <c r="DV18" s="13">
        <v>2.9999999999999997E-4</v>
      </c>
      <c r="EO18" s="173" t="s">
        <v>23</v>
      </c>
      <c r="EP18" s="173">
        <v>0.2</v>
      </c>
      <c r="EQ18" s="226">
        <v>1E-3</v>
      </c>
      <c r="ER18" s="241"/>
      <c r="ES18" s="173">
        <v>-0.5</v>
      </c>
      <c r="ET18" s="13">
        <v>4.4999999999999998E-15</v>
      </c>
      <c r="EU18" s="241"/>
      <c r="EV18" s="173">
        <v>0.2</v>
      </c>
      <c r="EW18" s="226" t="s">
        <v>273</v>
      </c>
      <c r="EX18" s="241"/>
      <c r="EY18" s="173">
        <v>0</v>
      </c>
      <c r="EZ18" s="173">
        <v>0.92</v>
      </c>
      <c r="FG18" s="173" t="s">
        <v>23</v>
      </c>
      <c r="FH18" s="173">
        <v>-0.1</v>
      </c>
      <c r="FI18" s="225">
        <v>3.2199999999999997E-5</v>
      </c>
      <c r="FJ18" s="241"/>
      <c r="FK18" s="173">
        <v>0.02</v>
      </c>
      <c r="FL18" s="6">
        <v>0.19400000000000001</v>
      </c>
      <c r="FZ18" s="173" t="s">
        <v>30</v>
      </c>
      <c r="GA18" s="173">
        <v>3.61</v>
      </c>
      <c r="GB18" s="173">
        <v>678</v>
      </c>
      <c r="GC18" s="173">
        <v>51.14</v>
      </c>
      <c r="GD18" s="173">
        <v>1.23</v>
      </c>
      <c r="GE18" s="173">
        <v>2.8</v>
      </c>
      <c r="GF18" s="173">
        <v>6.02</v>
      </c>
      <c r="GH18" s="173" t="s">
        <v>83</v>
      </c>
      <c r="GI18" s="173">
        <v>2.4</v>
      </c>
      <c r="GJ18" s="173">
        <v>3.2</v>
      </c>
      <c r="GK18" s="173">
        <v>3.3</v>
      </c>
      <c r="GL18" s="173">
        <v>0.8</v>
      </c>
      <c r="GM18" s="173">
        <v>2.2000000000000002</v>
      </c>
      <c r="GN18" s="173">
        <v>4.4000000000000004</v>
      </c>
      <c r="GP18" s="173" t="s">
        <v>83</v>
      </c>
      <c r="GQ18" s="173">
        <v>5.4</v>
      </c>
      <c r="GR18" s="173">
        <v>6</v>
      </c>
      <c r="GS18" s="173">
        <v>4.0999999999999996</v>
      </c>
      <c r="GT18" s="173">
        <v>3.9</v>
      </c>
      <c r="GU18" s="173">
        <v>5.9</v>
      </c>
      <c r="GV18" s="173">
        <v>4.7</v>
      </c>
      <c r="GX18" s="256"/>
      <c r="GY18" s="173">
        <v>-0.3</v>
      </c>
      <c r="GZ18" s="221">
        <v>0.8</v>
      </c>
      <c r="HA18" s="221">
        <v>3.6</v>
      </c>
      <c r="HB18" s="221">
        <v>3.1</v>
      </c>
      <c r="HC18" s="221">
        <v>3.5</v>
      </c>
      <c r="HD18" s="221">
        <v>1.6</v>
      </c>
      <c r="HF18" s="256"/>
      <c r="HG18" s="221">
        <v>3</v>
      </c>
      <c r="HH18" s="221">
        <v>4.2</v>
      </c>
      <c r="HI18" s="221">
        <v>5.6</v>
      </c>
      <c r="HJ18" s="221">
        <v>5.0999999999999996</v>
      </c>
      <c r="HK18" s="221">
        <v>5.5</v>
      </c>
      <c r="HL18" s="221">
        <v>5.0999999999999996</v>
      </c>
    </row>
    <row r="19" spans="1:220" ht="18" thickBot="1" x14ac:dyDescent="0.25">
      <c r="A19" s="173" t="s">
        <v>198</v>
      </c>
      <c r="B19" s="173" t="s">
        <v>9</v>
      </c>
      <c r="C19" s="173" t="s">
        <v>238</v>
      </c>
      <c r="D19" s="173">
        <v>428.16399999999999</v>
      </c>
      <c r="E19" s="173">
        <v>8</v>
      </c>
      <c r="F19" s="173" t="s">
        <v>192</v>
      </c>
      <c r="AC19" s="173" t="s">
        <v>24</v>
      </c>
      <c r="AD19" s="173">
        <v>0</v>
      </c>
      <c r="AE19" s="173">
        <v>0.98899999999999999</v>
      </c>
      <c r="AF19" s="241"/>
      <c r="AG19" s="173">
        <v>-0.45</v>
      </c>
      <c r="AH19" s="13">
        <v>1.4E-5</v>
      </c>
      <c r="AI19" s="241"/>
      <c r="AJ19" s="173">
        <v>2.06</v>
      </c>
      <c r="AK19" s="226">
        <v>2.3E-2</v>
      </c>
      <c r="AL19" s="241"/>
      <c r="AM19" s="173">
        <v>0.01</v>
      </c>
      <c r="AN19" s="226">
        <v>2E-3</v>
      </c>
      <c r="AW19" s="173" t="s">
        <v>24</v>
      </c>
      <c r="AX19" s="173">
        <v>-2.79</v>
      </c>
      <c r="AY19" s="226">
        <v>3.2000000000000001E-2</v>
      </c>
      <c r="AZ19" s="241"/>
      <c r="BA19" s="173">
        <v>-2.27</v>
      </c>
      <c r="BB19" s="173">
        <v>0.76700000000000002</v>
      </c>
      <c r="BC19" s="241"/>
      <c r="BD19" s="173">
        <v>-16.989999999999998</v>
      </c>
      <c r="BE19" s="173">
        <v>0.17599999999999999</v>
      </c>
      <c r="BF19" s="241"/>
      <c r="BG19" s="173">
        <v>1.24</v>
      </c>
      <c r="BH19" s="13">
        <v>9.3000000000000007E-6</v>
      </c>
      <c r="BJ19" s="173">
        <v>16</v>
      </c>
      <c r="BK19" s="173">
        <v>0</v>
      </c>
      <c r="BL19" s="173">
        <v>0.01</v>
      </c>
      <c r="BM19" s="173">
        <v>99.99</v>
      </c>
      <c r="BN19" s="241"/>
      <c r="BO19" s="173" t="s">
        <v>78</v>
      </c>
      <c r="BP19" s="173" t="s">
        <v>78</v>
      </c>
      <c r="BQ19" s="173" t="s">
        <v>78</v>
      </c>
      <c r="BR19" s="241"/>
      <c r="BS19" s="173" t="s">
        <v>78</v>
      </c>
      <c r="BT19" s="173" t="s">
        <v>78</v>
      </c>
      <c r="BU19" s="173" t="s">
        <v>78</v>
      </c>
      <c r="BW19" s="221" t="s">
        <v>1</v>
      </c>
      <c r="BX19" s="221">
        <v>-0.27</v>
      </c>
      <c r="BY19" s="221">
        <v>0.02</v>
      </c>
      <c r="BZ19" s="221">
        <v>0.02</v>
      </c>
      <c r="CA19" s="221">
        <v>-0.04</v>
      </c>
      <c r="CB19" s="221">
        <v>-0.05</v>
      </c>
      <c r="CC19" s="221">
        <v>0.02</v>
      </c>
      <c r="CD19" s="221">
        <v>0.73</v>
      </c>
      <c r="CE19" s="221">
        <v>0</v>
      </c>
      <c r="CF19" s="221">
        <v>0.1</v>
      </c>
      <c r="CG19" s="221">
        <v>-0.52</v>
      </c>
      <c r="CI19" s="173" t="s">
        <v>9</v>
      </c>
      <c r="CJ19" s="173">
        <v>-0.5</v>
      </c>
      <c r="CK19" s="226">
        <v>1E-3</v>
      </c>
      <c r="CL19" s="241"/>
      <c r="CM19" s="173">
        <v>-0.57999999999999996</v>
      </c>
      <c r="CN19" s="6">
        <v>0.90300000000000002</v>
      </c>
      <c r="CO19" s="241"/>
      <c r="CP19" s="173">
        <v>0.01</v>
      </c>
      <c r="CQ19" s="226">
        <v>2.8000000000000001E-2</v>
      </c>
      <c r="CS19" s="173" t="s">
        <v>9</v>
      </c>
      <c r="CT19" s="173">
        <v>0.70499999999999996</v>
      </c>
      <c r="CU19" s="173">
        <v>9.2999999999999999E-2</v>
      </c>
      <c r="CV19" s="173">
        <v>0.94399999999999995</v>
      </c>
      <c r="CW19" s="241"/>
      <c r="CX19" s="173">
        <v>0.51</v>
      </c>
      <c r="CY19" s="173">
        <v>0.38100000000000001</v>
      </c>
      <c r="CZ19" s="241"/>
      <c r="DA19" s="226">
        <v>0.03</v>
      </c>
      <c r="DO19" s="173" t="s">
        <v>73</v>
      </c>
      <c r="DP19" s="173">
        <v>-0.8</v>
      </c>
      <c r="DQ19" s="173">
        <v>0.13600000000000001</v>
      </c>
      <c r="DR19" s="241"/>
      <c r="DS19" s="173">
        <v>0.65300000000000002</v>
      </c>
      <c r="DT19" s="173">
        <v>0.19600000000000001</v>
      </c>
      <c r="DU19" s="241"/>
      <c r="DV19" s="173">
        <v>0.13500000000000001</v>
      </c>
      <c r="EO19" s="173" t="s">
        <v>73</v>
      </c>
      <c r="EP19" s="173">
        <v>-0.6</v>
      </c>
      <c r="EQ19" s="225">
        <v>6.8999999999999997E-5</v>
      </c>
      <c r="ER19" s="241"/>
      <c r="ES19" s="173">
        <v>0.8</v>
      </c>
      <c r="ET19" s="13">
        <v>1.4E-8</v>
      </c>
      <c r="EU19" s="241"/>
      <c r="EV19" s="173">
        <v>-1</v>
      </c>
      <c r="EW19" s="225">
        <v>6.7999999999999997E-9</v>
      </c>
      <c r="EX19" s="241"/>
      <c r="EY19" s="173">
        <v>-0.4</v>
      </c>
      <c r="EZ19" s="173">
        <v>0.55900000000000005</v>
      </c>
      <c r="FG19" s="173" t="s">
        <v>73</v>
      </c>
      <c r="FH19" s="173">
        <v>-0.04</v>
      </c>
      <c r="FI19" s="173">
        <v>0.50700000000000001</v>
      </c>
      <c r="FJ19" s="241"/>
      <c r="FK19" s="173">
        <v>-0.09</v>
      </c>
      <c r="FL19" s="229">
        <v>0.01</v>
      </c>
      <c r="FZ19" s="173" t="s">
        <v>83</v>
      </c>
      <c r="GA19" s="173">
        <v>5.38</v>
      </c>
      <c r="GB19" s="173">
        <v>1413</v>
      </c>
      <c r="GC19" s="173">
        <v>23.14</v>
      </c>
      <c r="GD19" s="173">
        <v>1.4</v>
      </c>
      <c r="GE19" s="173">
        <v>1.49</v>
      </c>
      <c r="GF19" s="173">
        <v>68.69</v>
      </c>
      <c r="GH19" s="173" t="s">
        <v>32</v>
      </c>
      <c r="GI19" s="173">
        <v>2.4</v>
      </c>
      <c r="GJ19" s="173">
        <v>2.9</v>
      </c>
      <c r="GK19" s="173">
        <v>3.4</v>
      </c>
      <c r="GL19" s="173">
        <v>0.6</v>
      </c>
      <c r="GM19" s="173">
        <v>3.4</v>
      </c>
      <c r="GN19" s="173">
        <v>2.7</v>
      </c>
      <c r="GP19" s="173" t="s">
        <v>32</v>
      </c>
      <c r="GQ19" s="173">
        <v>5.5</v>
      </c>
      <c r="GR19" s="173">
        <v>5.7</v>
      </c>
      <c r="GS19" s="173">
        <v>4</v>
      </c>
      <c r="GT19" s="173">
        <v>5.0999999999999996</v>
      </c>
      <c r="GU19" s="173">
        <v>4.0999999999999996</v>
      </c>
      <c r="GV19" s="173">
        <v>4.7</v>
      </c>
      <c r="GX19" s="237"/>
      <c r="GY19" s="220" t="s">
        <v>11</v>
      </c>
      <c r="GZ19" s="224" t="s">
        <v>8</v>
      </c>
      <c r="HA19" s="224" t="s">
        <v>23</v>
      </c>
      <c r="HB19" s="224" t="s">
        <v>9</v>
      </c>
      <c r="HC19" s="224" t="s">
        <v>24</v>
      </c>
      <c r="HD19" s="224" t="s">
        <v>27</v>
      </c>
      <c r="HF19" s="237"/>
      <c r="HG19" s="224" t="s">
        <v>11</v>
      </c>
      <c r="HH19" s="224" t="s">
        <v>8</v>
      </c>
      <c r="HI19" s="224" t="s">
        <v>23</v>
      </c>
      <c r="HJ19" s="224" t="s">
        <v>9</v>
      </c>
      <c r="HK19" s="224" t="s">
        <v>24</v>
      </c>
      <c r="HL19" s="224" t="s">
        <v>27</v>
      </c>
    </row>
    <row r="20" spans="1:220" ht="18" thickBot="1" x14ac:dyDescent="0.25">
      <c r="A20" s="173" t="s">
        <v>199</v>
      </c>
      <c r="B20" s="173" t="s">
        <v>24</v>
      </c>
      <c r="C20" s="173" t="s">
        <v>239</v>
      </c>
      <c r="D20" s="173">
        <v>528.178</v>
      </c>
      <c r="E20" s="173">
        <v>10</v>
      </c>
      <c r="F20" s="173" t="s">
        <v>192</v>
      </c>
      <c r="AC20" s="173" t="s">
        <v>25</v>
      </c>
      <c r="AD20" s="173" t="s">
        <v>77</v>
      </c>
      <c r="AE20" s="173" t="s">
        <v>77</v>
      </c>
      <c r="AF20" s="241"/>
      <c r="AG20" s="173" t="s">
        <v>77</v>
      </c>
      <c r="AH20" s="173" t="s">
        <v>77</v>
      </c>
      <c r="AI20" s="241"/>
      <c r="AJ20" s="173" t="s">
        <v>77</v>
      </c>
      <c r="AK20" s="173" t="s">
        <v>77</v>
      </c>
      <c r="AL20" s="241"/>
      <c r="AM20" s="173" t="s">
        <v>77</v>
      </c>
      <c r="AN20" s="173" t="s">
        <v>77</v>
      </c>
      <c r="AW20" s="173" t="s">
        <v>25</v>
      </c>
      <c r="AX20" s="173" t="s">
        <v>77</v>
      </c>
      <c r="AY20" s="173" t="s">
        <v>77</v>
      </c>
      <c r="AZ20" s="241"/>
      <c r="BA20" s="173" t="s">
        <v>77</v>
      </c>
      <c r="BB20" s="173" t="s">
        <v>77</v>
      </c>
      <c r="BC20" s="241"/>
      <c r="BD20" s="173" t="s">
        <v>77</v>
      </c>
      <c r="BE20" s="173" t="s">
        <v>77</v>
      </c>
      <c r="BF20" s="241"/>
      <c r="BG20" s="173" t="s">
        <v>77</v>
      </c>
      <c r="BH20" s="173" t="s">
        <v>77</v>
      </c>
      <c r="BJ20" s="221">
        <v>17</v>
      </c>
      <c r="BK20" s="221">
        <v>0</v>
      </c>
      <c r="BL20" s="221">
        <v>0.01</v>
      </c>
      <c r="BM20" s="221">
        <v>100</v>
      </c>
      <c r="BN20" s="243"/>
      <c r="BO20" s="221" t="s">
        <v>78</v>
      </c>
      <c r="BP20" s="221" t="s">
        <v>78</v>
      </c>
      <c r="BQ20" s="221" t="s">
        <v>78</v>
      </c>
      <c r="BR20" s="243"/>
      <c r="BS20" s="221" t="s">
        <v>78</v>
      </c>
      <c r="BT20" s="221" t="s">
        <v>78</v>
      </c>
      <c r="BU20" s="221" t="s">
        <v>78</v>
      </c>
      <c r="CI20" s="173" t="s">
        <v>24</v>
      </c>
      <c r="CJ20" s="173">
        <v>-0.22</v>
      </c>
      <c r="CK20" s="226">
        <v>4.0000000000000001E-3</v>
      </c>
      <c r="CL20" s="241"/>
      <c r="CM20" s="173">
        <v>-0.12</v>
      </c>
      <c r="CN20" s="6">
        <v>0.26100000000000001</v>
      </c>
      <c r="CO20" s="241"/>
      <c r="CP20" s="173">
        <v>0</v>
      </c>
      <c r="CQ20" s="173">
        <v>0.46400000000000002</v>
      </c>
      <c r="CS20" s="173" t="s">
        <v>24</v>
      </c>
      <c r="CT20" s="173">
        <v>0.39</v>
      </c>
      <c r="CU20" s="226">
        <v>1.2E-2</v>
      </c>
      <c r="CV20" s="173">
        <v>0.83099999999999996</v>
      </c>
      <c r="CW20" s="241"/>
      <c r="CX20" s="173">
        <v>0.19500000000000001</v>
      </c>
      <c r="CY20" s="173">
        <v>0.111</v>
      </c>
      <c r="CZ20" s="241"/>
      <c r="DA20" s="226">
        <v>3.0000000000000001E-3</v>
      </c>
      <c r="DO20" s="173" t="s">
        <v>74</v>
      </c>
      <c r="DP20" s="173">
        <v>-0.4</v>
      </c>
      <c r="DQ20" s="226">
        <v>1E-3</v>
      </c>
      <c r="DR20" s="241"/>
      <c r="DS20" s="226">
        <v>1.2999999999999999E-2</v>
      </c>
      <c r="DT20" s="173">
        <v>6.2E-2</v>
      </c>
      <c r="DU20" s="241"/>
      <c r="DV20" s="226">
        <v>1E-3</v>
      </c>
      <c r="EO20" s="173" t="s">
        <v>74</v>
      </c>
      <c r="EP20" s="173">
        <v>-0.1</v>
      </c>
      <c r="EQ20" s="173">
        <v>0.36699999999999999</v>
      </c>
      <c r="ER20" s="241"/>
      <c r="ES20" s="173">
        <v>0.2</v>
      </c>
      <c r="ET20" s="229">
        <v>1E-3</v>
      </c>
      <c r="EU20" s="241"/>
      <c r="EV20" s="173">
        <v>-0.4</v>
      </c>
      <c r="EW20" s="225">
        <v>8.7999999999999994E-15</v>
      </c>
      <c r="EX20" s="241"/>
      <c r="EY20" s="173">
        <v>-0.2</v>
      </c>
      <c r="EZ20" s="173">
        <v>0.436</v>
      </c>
      <c r="FG20" s="173" t="s">
        <v>74</v>
      </c>
      <c r="FH20" s="173">
        <v>-0.11</v>
      </c>
      <c r="FI20" s="225">
        <v>5.8300000000000001E-5</v>
      </c>
      <c r="FJ20" s="241"/>
      <c r="FK20" s="173">
        <v>-0.09</v>
      </c>
      <c r="FL20" s="13">
        <v>1.3300000000000001E-7</v>
      </c>
      <c r="FZ20" s="173" t="s">
        <v>32</v>
      </c>
      <c r="GA20" s="173">
        <v>5.79</v>
      </c>
      <c r="GB20" s="173">
        <v>729</v>
      </c>
      <c r="GC20" s="173">
        <v>24.3</v>
      </c>
      <c r="GD20" s="173">
        <v>1.02</v>
      </c>
      <c r="GE20" s="173">
        <v>22.83</v>
      </c>
      <c r="GF20" s="173">
        <v>1.1200000000000001</v>
      </c>
      <c r="GH20" s="173" t="s">
        <v>84</v>
      </c>
      <c r="GI20" s="173">
        <v>2.5</v>
      </c>
      <c r="GJ20" s="173">
        <v>3.3</v>
      </c>
      <c r="GK20" s="173">
        <v>3.1</v>
      </c>
      <c r="GL20" s="173">
        <v>0</v>
      </c>
      <c r="GM20" s="173">
        <v>2.9</v>
      </c>
      <c r="GN20" s="173">
        <v>3</v>
      </c>
      <c r="GP20" s="173" t="s">
        <v>84</v>
      </c>
      <c r="GQ20" s="173">
        <v>5.5</v>
      </c>
      <c r="GR20" s="173">
        <v>6.1</v>
      </c>
      <c r="GS20" s="173">
        <v>3.3</v>
      </c>
      <c r="GT20" s="173">
        <v>4.5</v>
      </c>
      <c r="GU20" s="173">
        <v>4.4000000000000004</v>
      </c>
      <c r="GV20" s="173">
        <v>4.5</v>
      </c>
      <c r="GX20" s="257" t="s">
        <v>29</v>
      </c>
      <c r="GY20" s="173">
        <v>2.7</v>
      </c>
      <c r="GZ20" s="173">
        <v>3.4</v>
      </c>
      <c r="HA20" s="173">
        <v>3.4</v>
      </c>
      <c r="HB20" s="173">
        <v>0.8</v>
      </c>
      <c r="HC20" s="173">
        <v>3.5</v>
      </c>
      <c r="HD20" s="173">
        <v>3.5</v>
      </c>
      <c r="HF20" s="257" t="s">
        <v>29</v>
      </c>
      <c r="HG20" s="173">
        <v>5.7</v>
      </c>
      <c r="HH20" s="173">
        <v>6.1</v>
      </c>
      <c r="HI20" s="173">
        <v>5.3</v>
      </c>
      <c r="HJ20" s="173">
        <v>3.6</v>
      </c>
      <c r="HK20" s="173">
        <v>5.0999999999999996</v>
      </c>
      <c r="HL20" s="173">
        <v>4.2</v>
      </c>
    </row>
    <row r="21" spans="1:220" ht="17" x14ac:dyDescent="0.2">
      <c r="A21" s="173" t="s">
        <v>200</v>
      </c>
      <c r="B21" s="173" t="s">
        <v>25</v>
      </c>
      <c r="C21" s="173" t="s">
        <v>240</v>
      </c>
      <c r="D21" s="173">
        <v>242.09</v>
      </c>
      <c r="E21" s="173">
        <v>6</v>
      </c>
      <c r="F21" s="173" t="s">
        <v>186</v>
      </c>
      <c r="AC21" s="173" t="s">
        <v>26</v>
      </c>
      <c r="AD21" s="173" t="s">
        <v>77</v>
      </c>
      <c r="AE21" s="173" t="s">
        <v>77</v>
      </c>
      <c r="AF21" s="241"/>
      <c r="AG21" s="173" t="s">
        <v>77</v>
      </c>
      <c r="AH21" s="173" t="s">
        <v>77</v>
      </c>
      <c r="AI21" s="241"/>
      <c r="AJ21" s="173" t="s">
        <v>77</v>
      </c>
      <c r="AK21" s="173" t="s">
        <v>77</v>
      </c>
      <c r="AL21" s="241"/>
      <c r="AM21" s="173" t="s">
        <v>77</v>
      </c>
      <c r="AN21" s="173" t="s">
        <v>77</v>
      </c>
      <c r="AW21" s="173" t="s">
        <v>26</v>
      </c>
      <c r="AX21" s="173" t="s">
        <v>77</v>
      </c>
      <c r="AY21" s="173" t="s">
        <v>77</v>
      </c>
      <c r="AZ21" s="241"/>
      <c r="BA21" s="173" t="s">
        <v>77</v>
      </c>
      <c r="BB21" s="173" t="s">
        <v>77</v>
      </c>
      <c r="BC21" s="241"/>
      <c r="BD21" s="173" t="s">
        <v>77</v>
      </c>
      <c r="BE21" s="173" t="s">
        <v>77</v>
      </c>
      <c r="BF21" s="241"/>
      <c r="BG21" s="173" t="s">
        <v>77</v>
      </c>
      <c r="BH21" s="173" t="s">
        <v>77</v>
      </c>
      <c r="CI21" s="173" t="s">
        <v>25</v>
      </c>
      <c r="CJ21" s="173" t="s">
        <v>77</v>
      </c>
      <c r="CK21" s="173" t="s">
        <v>77</v>
      </c>
      <c r="CL21" s="241"/>
      <c r="CM21" s="173" t="s">
        <v>77</v>
      </c>
      <c r="CN21" s="173" t="s">
        <v>77</v>
      </c>
      <c r="CO21" s="241"/>
      <c r="CP21" s="173" t="s">
        <v>77</v>
      </c>
      <c r="CQ21" s="173" t="s">
        <v>77</v>
      </c>
      <c r="CS21" s="173" t="s">
        <v>25</v>
      </c>
      <c r="CT21" s="173" t="s">
        <v>77</v>
      </c>
      <c r="CU21" s="173" t="s">
        <v>77</v>
      </c>
      <c r="CV21" s="173" t="s">
        <v>77</v>
      </c>
      <c r="CW21" s="241"/>
      <c r="CX21" s="173" t="s">
        <v>77</v>
      </c>
      <c r="CY21" s="173" t="s">
        <v>77</v>
      </c>
      <c r="CZ21" s="241"/>
      <c r="DA21" s="173" t="s">
        <v>77</v>
      </c>
      <c r="DO21" s="173" t="s">
        <v>9</v>
      </c>
      <c r="DP21" s="173">
        <v>-0.4</v>
      </c>
      <c r="DQ21" s="173">
        <v>0.14000000000000001</v>
      </c>
      <c r="DR21" s="241"/>
      <c r="DS21" s="173">
        <v>0.32</v>
      </c>
      <c r="DT21" s="173">
        <v>0.42</v>
      </c>
      <c r="DU21" s="241"/>
      <c r="DV21" s="173">
        <v>0.11799999999999999</v>
      </c>
      <c r="EO21" s="173" t="s">
        <v>9</v>
      </c>
      <c r="EP21" s="173">
        <v>-0.2</v>
      </c>
      <c r="EQ21" s="173">
        <v>0.1</v>
      </c>
      <c r="ER21" s="241"/>
      <c r="ES21" s="173">
        <v>0.6</v>
      </c>
      <c r="ET21" s="13">
        <v>2.8999999999999998E-10</v>
      </c>
      <c r="EU21" s="241"/>
      <c r="EV21" s="173">
        <v>-1</v>
      </c>
      <c r="EW21" s="225">
        <v>2.2000000000000001E-6</v>
      </c>
      <c r="EX21" s="241"/>
      <c r="EY21" s="173">
        <v>-0.9</v>
      </c>
      <c r="EZ21" s="226">
        <v>3.1E-2</v>
      </c>
      <c r="FG21" s="173" t="s">
        <v>9</v>
      </c>
      <c r="FH21" s="173">
        <v>-0.13</v>
      </c>
      <c r="FI21" s="226">
        <v>1E-3</v>
      </c>
      <c r="FJ21" s="241"/>
      <c r="FK21" s="173">
        <v>-0.05</v>
      </c>
      <c r="FL21" s="229">
        <v>4.9000000000000002E-2</v>
      </c>
      <c r="FZ21" s="173" t="s">
        <v>84</v>
      </c>
      <c r="GA21" s="173">
        <v>7.02</v>
      </c>
      <c r="GB21" s="173">
        <v>1680</v>
      </c>
      <c r="GC21" s="173">
        <v>14.2</v>
      </c>
      <c r="GD21" s="173">
        <v>0.23</v>
      </c>
      <c r="GE21" s="173">
        <v>6.57</v>
      </c>
      <c r="GF21" s="173">
        <v>2.2999999999999998</v>
      </c>
      <c r="GH21" s="173" t="s">
        <v>85</v>
      </c>
      <c r="GI21" s="173">
        <v>1.9</v>
      </c>
      <c r="GJ21" s="173">
        <v>2.8</v>
      </c>
      <c r="GK21" s="173">
        <v>3.4</v>
      </c>
      <c r="GL21" s="173">
        <v>0.2</v>
      </c>
      <c r="GM21" s="173">
        <v>3.1</v>
      </c>
      <c r="GN21" s="173">
        <v>4.0999999999999996</v>
      </c>
      <c r="GP21" s="173" t="s">
        <v>85</v>
      </c>
      <c r="GQ21" s="173">
        <v>5</v>
      </c>
      <c r="GR21" s="173">
        <v>5.6</v>
      </c>
      <c r="GS21" s="173">
        <v>3.5</v>
      </c>
      <c r="GT21" s="173">
        <v>4.7</v>
      </c>
      <c r="GU21" s="173">
        <v>5.5</v>
      </c>
      <c r="GV21" s="173">
        <v>4.7</v>
      </c>
      <c r="GX21" s="245"/>
      <c r="GY21" s="173">
        <v>2.4</v>
      </c>
      <c r="GZ21" s="173">
        <v>2.8</v>
      </c>
      <c r="HA21" s="173">
        <v>3.1</v>
      </c>
      <c r="HB21" s="173">
        <v>0.3</v>
      </c>
      <c r="HC21" s="173">
        <v>3</v>
      </c>
      <c r="HD21" s="173">
        <v>3.1</v>
      </c>
      <c r="HF21" s="245"/>
      <c r="HG21" s="173">
        <v>5.6</v>
      </c>
      <c r="HH21" s="173">
        <v>5.8</v>
      </c>
      <c r="HI21" s="173">
        <v>5.2</v>
      </c>
      <c r="HJ21" s="173">
        <v>3.6</v>
      </c>
      <c r="HK21" s="173">
        <v>5.2</v>
      </c>
      <c r="HL21" s="173">
        <v>3.8</v>
      </c>
    </row>
    <row r="22" spans="1:220" ht="17" x14ac:dyDescent="0.2">
      <c r="A22" s="173" t="s">
        <v>201</v>
      </c>
      <c r="B22" s="173" t="s">
        <v>26</v>
      </c>
      <c r="C22" s="173" t="s">
        <v>241</v>
      </c>
      <c r="D22" s="173">
        <v>342.10399999999998</v>
      </c>
      <c r="E22" s="173">
        <v>8</v>
      </c>
      <c r="F22" s="173" t="s">
        <v>186</v>
      </c>
      <c r="AC22" s="173" t="s">
        <v>27</v>
      </c>
      <c r="AD22" s="173" t="s">
        <v>77</v>
      </c>
      <c r="AE22" s="173" t="s">
        <v>77</v>
      </c>
      <c r="AF22" s="241"/>
      <c r="AG22" s="173" t="s">
        <v>77</v>
      </c>
      <c r="AH22" s="173" t="s">
        <v>77</v>
      </c>
      <c r="AI22" s="241"/>
      <c r="AJ22" s="173" t="s">
        <v>77</v>
      </c>
      <c r="AK22" s="173" t="s">
        <v>77</v>
      </c>
      <c r="AL22" s="241"/>
      <c r="AM22" s="173" t="s">
        <v>77</v>
      </c>
      <c r="AN22" s="173" t="s">
        <v>77</v>
      </c>
      <c r="AW22" s="173" t="s">
        <v>27</v>
      </c>
      <c r="AX22" s="173" t="s">
        <v>77</v>
      </c>
      <c r="AY22" s="173" t="s">
        <v>77</v>
      </c>
      <c r="AZ22" s="241"/>
      <c r="BA22" s="173" t="s">
        <v>77</v>
      </c>
      <c r="BB22" s="173" t="s">
        <v>77</v>
      </c>
      <c r="BC22" s="241"/>
      <c r="BD22" s="173" t="s">
        <v>77</v>
      </c>
      <c r="BE22" s="173" t="s">
        <v>77</v>
      </c>
      <c r="BF22" s="241"/>
      <c r="BG22" s="173" t="s">
        <v>77</v>
      </c>
      <c r="BH22" s="173" t="s">
        <v>77</v>
      </c>
      <c r="CI22" s="173" t="s">
        <v>26</v>
      </c>
      <c r="CJ22" s="173" t="s">
        <v>77</v>
      </c>
      <c r="CK22" s="173" t="s">
        <v>77</v>
      </c>
      <c r="CL22" s="241"/>
      <c r="CM22" s="173" t="s">
        <v>77</v>
      </c>
      <c r="CN22" s="173" t="s">
        <v>77</v>
      </c>
      <c r="CO22" s="241"/>
      <c r="CP22" s="173" t="s">
        <v>77</v>
      </c>
      <c r="CQ22" s="173" t="s">
        <v>77</v>
      </c>
      <c r="CS22" s="173" t="s">
        <v>26</v>
      </c>
      <c r="CT22" s="173" t="s">
        <v>77</v>
      </c>
      <c r="CU22" s="173" t="s">
        <v>77</v>
      </c>
      <c r="CV22" s="173" t="s">
        <v>77</v>
      </c>
      <c r="CW22" s="241"/>
      <c r="CX22" s="173" t="s">
        <v>77</v>
      </c>
      <c r="CY22" s="173" t="s">
        <v>77</v>
      </c>
      <c r="CZ22" s="241"/>
      <c r="DA22" s="173" t="s">
        <v>77</v>
      </c>
      <c r="DO22" s="173" t="s">
        <v>24</v>
      </c>
      <c r="DP22" s="173">
        <v>-0.9</v>
      </c>
      <c r="DQ22" s="225">
        <v>9.8999999999999994E-5</v>
      </c>
      <c r="DR22" s="241"/>
      <c r="DS22" s="226">
        <v>1.7000000000000001E-2</v>
      </c>
      <c r="DT22" s="226">
        <v>4.0000000000000001E-3</v>
      </c>
      <c r="DU22" s="241"/>
      <c r="DV22" s="225">
        <v>5.8E-5</v>
      </c>
      <c r="EO22" s="173" t="s">
        <v>24</v>
      </c>
      <c r="EP22" s="173">
        <v>-0.2</v>
      </c>
      <c r="EQ22" s="226">
        <v>1.2E-2</v>
      </c>
      <c r="ER22" s="241"/>
      <c r="ES22" s="173">
        <v>0.6</v>
      </c>
      <c r="ET22" s="13">
        <v>2.3999999999999999E-13</v>
      </c>
      <c r="EU22" s="241"/>
      <c r="EV22" s="173">
        <v>-0.8</v>
      </c>
      <c r="EW22" s="226" t="s">
        <v>273</v>
      </c>
      <c r="EX22" s="241"/>
      <c r="EY22" s="173">
        <v>-0.4</v>
      </c>
      <c r="EZ22" s="173">
        <v>0.34399999999999997</v>
      </c>
      <c r="FG22" s="173" t="s">
        <v>24</v>
      </c>
      <c r="FH22" s="173">
        <v>-0.05</v>
      </c>
      <c r="FI22" s="226">
        <v>0.19400000000000001</v>
      </c>
      <c r="FJ22" s="241"/>
      <c r="FK22" s="173">
        <v>-0.14000000000000001</v>
      </c>
      <c r="FL22" s="13">
        <v>3.6100000000000001E-9</v>
      </c>
      <c r="FZ22" s="173" t="s">
        <v>85</v>
      </c>
      <c r="GA22" s="173">
        <v>1.89</v>
      </c>
      <c r="GB22" s="173">
        <v>577</v>
      </c>
      <c r="GC22" s="173">
        <v>24.29</v>
      </c>
      <c r="GD22" s="173">
        <v>0.35</v>
      </c>
      <c r="GE22" s="173">
        <v>10.5</v>
      </c>
      <c r="GF22" s="173">
        <v>33.17</v>
      </c>
      <c r="GH22" s="245" t="s">
        <v>34</v>
      </c>
      <c r="GI22" s="173">
        <v>1.6</v>
      </c>
      <c r="GJ22" s="173">
        <v>2.5</v>
      </c>
      <c r="GK22" s="173">
        <v>2.8</v>
      </c>
      <c r="GL22" s="173">
        <v>-0.3</v>
      </c>
      <c r="GM22" s="173">
        <v>1.8</v>
      </c>
      <c r="GN22" s="173">
        <v>2.9</v>
      </c>
      <c r="GP22" s="245" t="s">
        <v>34</v>
      </c>
      <c r="GQ22" s="173" t="s">
        <v>303</v>
      </c>
      <c r="GR22" s="173">
        <v>5.8</v>
      </c>
      <c r="GS22" s="173">
        <v>3.7</v>
      </c>
      <c r="GT22" s="173">
        <v>4.0999999999999996</v>
      </c>
      <c r="GU22" s="173">
        <v>5.0999999999999996</v>
      </c>
      <c r="GV22" s="173">
        <v>4.9000000000000004</v>
      </c>
      <c r="GX22" s="245" t="s">
        <v>30</v>
      </c>
      <c r="GY22" s="173">
        <v>2.2999999999999998</v>
      </c>
      <c r="GZ22" s="173">
        <v>3</v>
      </c>
      <c r="HA22" s="173">
        <v>3.7</v>
      </c>
      <c r="HB22" s="173">
        <v>0.9</v>
      </c>
      <c r="HC22" s="173">
        <v>2.7</v>
      </c>
      <c r="HD22" s="173">
        <v>3.4</v>
      </c>
      <c r="HF22" s="245" t="s">
        <v>30</v>
      </c>
      <c r="HG22" s="173">
        <v>5.2</v>
      </c>
      <c r="HH22" s="173">
        <v>5.7</v>
      </c>
      <c r="HI22" s="173">
        <v>5.6</v>
      </c>
      <c r="HJ22" s="173">
        <v>3.7</v>
      </c>
      <c r="HK22" s="173">
        <v>4.3</v>
      </c>
      <c r="HL22" s="173">
        <v>4.0999999999999996</v>
      </c>
    </row>
    <row r="23" spans="1:220" ht="18" thickBot="1" x14ac:dyDescent="0.25">
      <c r="A23" s="221" t="s">
        <v>202</v>
      </c>
      <c r="B23" s="221" t="s">
        <v>27</v>
      </c>
      <c r="C23" s="221" t="s">
        <v>242</v>
      </c>
      <c r="D23" s="221">
        <v>442.11799999999999</v>
      </c>
      <c r="E23" s="221">
        <v>10</v>
      </c>
      <c r="F23" s="221" t="s">
        <v>186</v>
      </c>
      <c r="AC23" s="221" t="s">
        <v>1</v>
      </c>
      <c r="AD23" s="221">
        <v>0.01</v>
      </c>
      <c r="AE23" s="221">
        <v>0.86099999999999999</v>
      </c>
      <c r="AF23" s="243"/>
      <c r="AG23" s="221">
        <v>-0.31</v>
      </c>
      <c r="AH23" s="128">
        <v>5.4999999999999998E-13</v>
      </c>
      <c r="AI23" s="243"/>
      <c r="AJ23" s="221">
        <v>0.53</v>
      </c>
      <c r="AK23" s="221">
        <v>0.59199999999999997</v>
      </c>
      <c r="AL23" s="243"/>
      <c r="AM23" s="221">
        <v>0.01</v>
      </c>
      <c r="AN23" s="227">
        <v>3.4999999999999998E-7</v>
      </c>
      <c r="AW23" s="221" t="s">
        <v>1</v>
      </c>
      <c r="AX23" s="221">
        <v>-1.57</v>
      </c>
      <c r="AY23" s="227">
        <v>4.8999999999999998E-4</v>
      </c>
      <c r="AZ23" s="243"/>
      <c r="BA23" s="221">
        <v>-0.46</v>
      </c>
      <c r="BB23" s="221">
        <v>0.35399999999999998</v>
      </c>
      <c r="BC23" s="243"/>
      <c r="BD23" s="221">
        <v>4.99</v>
      </c>
      <c r="BE23" s="221">
        <v>0.39200000000000002</v>
      </c>
      <c r="BF23" s="243"/>
      <c r="BG23" s="221">
        <v>0.22</v>
      </c>
      <c r="BH23" s="227">
        <v>2.9999999999999997E-8</v>
      </c>
      <c r="CI23" s="221" t="s">
        <v>27</v>
      </c>
      <c r="CJ23" s="221" t="s">
        <v>77</v>
      </c>
      <c r="CK23" s="221" t="s">
        <v>77</v>
      </c>
      <c r="CL23" s="243"/>
      <c r="CM23" s="221" t="s">
        <v>77</v>
      </c>
      <c r="CN23" s="221" t="s">
        <v>77</v>
      </c>
      <c r="CO23" s="243"/>
      <c r="CP23" s="221" t="s">
        <v>77</v>
      </c>
      <c r="CQ23" s="221" t="s">
        <v>77</v>
      </c>
      <c r="CS23" s="221" t="s">
        <v>27</v>
      </c>
      <c r="CT23" s="221" t="s">
        <v>77</v>
      </c>
      <c r="CU23" s="221" t="s">
        <v>77</v>
      </c>
      <c r="CV23" s="221" t="s">
        <v>77</v>
      </c>
      <c r="CW23" s="243"/>
      <c r="CX23" s="221" t="s">
        <v>77</v>
      </c>
      <c r="CY23" s="221" t="s">
        <v>77</v>
      </c>
      <c r="CZ23" s="243"/>
      <c r="DA23" s="221" t="s">
        <v>77</v>
      </c>
      <c r="DO23" s="173" t="s">
        <v>25</v>
      </c>
      <c r="DP23" s="173">
        <v>-0.6</v>
      </c>
      <c r="DQ23" s="225">
        <v>3E-9</v>
      </c>
      <c r="DR23" s="241"/>
      <c r="DS23" s="173">
        <v>0.47599999999999998</v>
      </c>
      <c r="DT23" s="225">
        <v>1.3000000000000001E-9</v>
      </c>
      <c r="DU23" s="241"/>
      <c r="DV23" s="225">
        <v>9.8999999999999994E-5</v>
      </c>
      <c r="EO23" s="173" t="s">
        <v>25</v>
      </c>
      <c r="EP23" s="173">
        <v>-0.1</v>
      </c>
      <c r="EQ23" s="173">
        <v>0.29599999999999999</v>
      </c>
      <c r="ER23" s="241"/>
      <c r="ES23" s="173">
        <v>0.1</v>
      </c>
      <c r="ET23" s="229">
        <v>1E-3</v>
      </c>
      <c r="EU23" s="241"/>
      <c r="EV23" s="173">
        <v>0.2</v>
      </c>
      <c r="EW23" s="225">
        <v>2.0999999999999999E-5</v>
      </c>
      <c r="EX23" s="241"/>
      <c r="EY23" s="173">
        <v>-0.1</v>
      </c>
      <c r="EZ23" s="173">
        <v>0.50600000000000001</v>
      </c>
      <c r="FG23" s="173" t="s">
        <v>25</v>
      </c>
      <c r="FH23" s="173">
        <v>-0.01</v>
      </c>
      <c r="FI23" s="173">
        <v>0.40600000000000003</v>
      </c>
      <c r="FJ23" s="241"/>
      <c r="FK23" s="173">
        <v>-0.04</v>
      </c>
      <c r="FL23" s="13">
        <v>1.36E-4</v>
      </c>
      <c r="FZ23" s="245" t="s">
        <v>34</v>
      </c>
      <c r="GA23" s="173" t="s">
        <v>304</v>
      </c>
      <c r="GB23" s="173">
        <v>284</v>
      </c>
      <c r="GC23" s="173">
        <v>6.25</v>
      </c>
      <c r="GD23" s="173">
        <v>0.13</v>
      </c>
      <c r="GE23" s="173">
        <v>0.59</v>
      </c>
      <c r="GF23" s="173">
        <v>2.17</v>
      </c>
      <c r="GH23" s="245"/>
      <c r="GI23" s="173">
        <v>1.8</v>
      </c>
      <c r="GJ23" s="173">
        <v>2.9</v>
      </c>
      <c r="GK23" s="173">
        <v>3.6</v>
      </c>
      <c r="GL23" s="173">
        <v>0.3</v>
      </c>
      <c r="GM23" s="173">
        <v>2.5</v>
      </c>
      <c r="GN23" s="173">
        <v>3.7</v>
      </c>
      <c r="GP23" s="245"/>
      <c r="GQ23" s="173" t="s">
        <v>305</v>
      </c>
      <c r="GR23" s="173">
        <v>5.3</v>
      </c>
      <c r="GS23" s="173">
        <v>3.1</v>
      </c>
      <c r="GT23" s="173">
        <v>3.5</v>
      </c>
      <c r="GU23" s="173">
        <v>4.4000000000000004</v>
      </c>
      <c r="GV23" s="173">
        <v>4.0999999999999996</v>
      </c>
      <c r="GX23" s="245"/>
      <c r="GY23" s="173">
        <v>2.2999999999999998</v>
      </c>
      <c r="GZ23" s="173">
        <v>2.7</v>
      </c>
      <c r="HA23" s="173">
        <v>3.1</v>
      </c>
      <c r="HB23" s="173">
        <v>0.8</v>
      </c>
      <c r="HC23" s="173">
        <v>2.8</v>
      </c>
      <c r="HD23" s="173">
        <v>3.5</v>
      </c>
      <c r="HF23" s="245"/>
      <c r="HG23" s="173">
        <v>5.5</v>
      </c>
      <c r="HH23" s="173">
        <v>5.7</v>
      </c>
      <c r="HI23" s="173">
        <v>5.0999999999999996</v>
      </c>
      <c r="HJ23" s="173">
        <v>4.0999999999999996</v>
      </c>
      <c r="HK23" s="173">
        <v>5</v>
      </c>
      <c r="HL23" s="173">
        <v>4.2</v>
      </c>
    </row>
    <row r="24" spans="1:220" ht="15" x14ac:dyDescent="0.2">
      <c r="A24" s="247" t="s">
        <v>243</v>
      </c>
      <c r="B24" s="247"/>
      <c r="C24" s="247"/>
      <c r="D24" s="247"/>
      <c r="E24" s="247"/>
      <c r="F24" s="247"/>
      <c r="AC24" s="244" t="s">
        <v>270</v>
      </c>
      <c r="AD24" s="244"/>
      <c r="AE24" s="244"/>
      <c r="AF24" s="244"/>
      <c r="AG24" s="244"/>
      <c r="AH24" s="244"/>
      <c r="AI24" s="244"/>
      <c r="AJ24" s="244"/>
      <c r="AK24" s="244"/>
      <c r="AL24" s="244"/>
      <c r="AM24" s="244"/>
      <c r="AN24" s="244"/>
      <c r="AW24" s="244" t="s">
        <v>270</v>
      </c>
      <c r="AX24" s="244"/>
      <c r="AY24" s="244"/>
      <c r="AZ24" s="244"/>
      <c r="BA24" s="244"/>
      <c r="BB24" s="244"/>
      <c r="BC24" s="244"/>
      <c r="BD24" s="244"/>
      <c r="BE24" s="244"/>
      <c r="BF24" s="244"/>
      <c r="BG24" s="244"/>
      <c r="BH24" s="244"/>
      <c r="CI24" s="244" t="s">
        <v>270</v>
      </c>
      <c r="CJ24" s="244"/>
      <c r="CK24" s="244"/>
      <c r="CL24" s="244"/>
      <c r="CM24" s="244"/>
      <c r="CN24" s="244"/>
      <c r="CO24" s="244"/>
      <c r="CP24" s="244"/>
      <c r="CQ24" s="244"/>
      <c r="CS24" s="244" t="s">
        <v>271</v>
      </c>
      <c r="CT24" s="244"/>
      <c r="CU24" s="244"/>
      <c r="CV24" s="244"/>
      <c r="CW24" s="244"/>
      <c r="CX24" s="244"/>
      <c r="CY24" s="244"/>
      <c r="CZ24" s="244"/>
      <c r="DA24" s="244"/>
      <c r="DO24" s="173" t="s">
        <v>26</v>
      </c>
      <c r="DP24" s="173">
        <v>-0.3</v>
      </c>
      <c r="DQ24" s="173">
        <v>0.28100000000000003</v>
      </c>
      <c r="DR24" s="241"/>
      <c r="DS24" s="173">
        <v>0.26</v>
      </c>
      <c r="DT24" s="173">
        <v>0.98699999999999999</v>
      </c>
      <c r="DU24" s="241"/>
      <c r="DV24" s="173">
        <v>0.41</v>
      </c>
      <c r="EO24" s="173" t="s">
        <v>26</v>
      </c>
      <c r="EP24" s="173">
        <v>-0.3</v>
      </c>
      <c r="EQ24" s="226">
        <v>3.2000000000000001E-2</v>
      </c>
      <c r="ER24" s="241"/>
      <c r="ES24" s="173">
        <v>0.2</v>
      </c>
      <c r="ET24" s="6">
        <v>0.151</v>
      </c>
      <c r="EU24" s="241"/>
      <c r="EV24" s="173">
        <v>0.7</v>
      </c>
      <c r="EW24" s="225">
        <v>2.6999999999999999E-5</v>
      </c>
      <c r="EX24" s="241"/>
      <c r="EY24" s="173">
        <v>-0.1</v>
      </c>
      <c r="EZ24" s="173">
        <v>0.81699999999999995</v>
      </c>
      <c r="FG24" s="173" t="s">
        <v>26</v>
      </c>
      <c r="FH24" s="173">
        <v>-0.01</v>
      </c>
      <c r="FI24" s="173">
        <v>0.91800000000000004</v>
      </c>
      <c r="FJ24" s="241"/>
      <c r="FK24" s="173">
        <v>-0.01</v>
      </c>
      <c r="FL24" s="6">
        <v>0.72099999999999997</v>
      </c>
      <c r="FZ24" s="245"/>
      <c r="GA24" s="173" t="s">
        <v>306</v>
      </c>
      <c r="GB24" s="173">
        <v>777</v>
      </c>
      <c r="GC24" s="173">
        <v>40.83</v>
      </c>
      <c r="GD24" s="173">
        <v>0.52</v>
      </c>
      <c r="GE24" s="173">
        <v>2.66</v>
      </c>
      <c r="GF24" s="173">
        <v>12.03</v>
      </c>
      <c r="GH24" s="245"/>
      <c r="GI24" s="173">
        <v>2.1</v>
      </c>
      <c r="GJ24" s="173">
        <v>3.4</v>
      </c>
      <c r="GK24" s="173">
        <v>3.3</v>
      </c>
      <c r="GL24" s="173">
        <v>0.2</v>
      </c>
      <c r="GM24" s="173">
        <v>3</v>
      </c>
      <c r="GN24" s="173">
        <v>3.3</v>
      </c>
      <c r="GP24" s="245"/>
      <c r="GQ24" s="173" t="s">
        <v>307</v>
      </c>
      <c r="GR24" s="173">
        <v>6.3</v>
      </c>
      <c r="GS24" s="173">
        <v>3.5</v>
      </c>
      <c r="GT24" s="173">
        <v>4.5999999999999996</v>
      </c>
      <c r="GU24" s="173">
        <v>4.7</v>
      </c>
      <c r="GV24" s="173">
        <v>4.5999999999999996</v>
      </c>
      <c r="GX24" s="245" t="s">
        <v>83</v>
      </c>
      <c r="GY24" s="173">
        <v>2.4</v>
      </c>
      <c r="GZ24" s="173">
        <v>3.3</v>
      </c>
      <c r="HA24" s="173">
        <v>3.2</v>
      </c>
      <c r="HB24" s="173">
        <v>0.8</v>
      </c>
      <c r="HC24" s="173">
        <v>2.5</v>
      </c>
      <c r="HD24" s="173">
        <v>4</v>
      </c>
      <c r="HF24" s="245" t="s">
        <v>83</v>
      </c>
      <c r="HG24" s="173">
        <v>5.4</v>
      </c>
      <c r="HH24" s="173">
        <v>6</v>
      </c>
      <c r="HI24" s="173">
        <v>5.0999999999999996</v>
      </c>
      <c r="HJ24" s="173">
        <v>3.6</v>
      </c>
      <c r="HK24" s="173">
        <v>4.0999999999999996</v>
      </c>
      <c r="HL24" s="173">
        <v>4.7</v>
      </c>
    </row>
    <row r="25" spans="1:220" ht="16" thickBot="1" x14ac:dyDescent="0.25">
      <c r="DO25" s="221" t="s">
        <v>27</v>
      </c>
      <c r="DP25" s="221">
        <v>0.4</v>
      </c>
      <c r="DQ25" s="221">
        <v>0.17100000000000001</v>
      </c>
      <c r="DR25" s="243"/>
      <c r="DS25" s="221">
        <v>0.59599999999999997</v>
      </c>
      <c r="DT25" s="221">
        <v>0.20899999999999999</v>
      </c>
      <c r="DU25" s="243"/>
      <c r="DV25" s="221">
        <v>0.85099999999999998</v>
      </c>
      <c r="EO25" s="221" t="s">
        <v>27</v>
      </c>
      <c r="EP25" s="221">
        <v>-0.3</v>
      </c>
      <c r="EQ25" s="232">
        <v>4.2999999999999997E-2</v>
      </c>
      <c r="ER25" s="243"/>
      <c r="ES25" s="221">
        <v>0.2</v>
      </c>
      <c r="ET25" s="7">
        <v>0.221</v>
      </c>
      <c r="EU25" s="243"/>
      <c r="EV25" s="221">
        <v>-0.7</v>
      </c>
      <c r="EW25" s="232">
        <v>1.2999999999999999E-2</v>
      </c>
      <c r="EX25" s="243"/>
      <c r="EY25" s="221">
        <v>-0.6</v>
      </c>
      <c r="EZ25" s="221">
        <v>0.35799999999999998</v>
      </c>
      <c r="FG25" s="221" t="s">
        <v>27</v>
      </c>
      <c r="FH25" s="221">
        <v>-0.03</v>
      </c>
      <c r="FI25" s="221">
        <v>0.63900000000000001</v>
      </c>
      <c r="FJ25" s="243"/>
      <c r="FK25" s="221">
        <v>0.02</v>
      </c>
      <c r="FL25" s="7">
        <v>0.59699999999999998</v>
      </c>
      <c r="FZ25" s="245"/>
      <c r="GA25" s="173" t="s">
        <v>308</v>
      </c>
      <c r="GB25" s="173">
        <v>2454</v>
      </c>
      <c r="GC25" s="173">
        <v>20.350000000000001</v>
      </c>
      <c r="GD25" s="173">
        <v>0.37</v>
      </c>
      <c r="GE25" s="173">
        <v>8.33</v>
      </c>
      <c r="GF25" s="173">
        <v>4.5</v>
      </c>
      <c r="GH25" s="221" t="s">
        <v>86</v>
      </c>
      <c r="GI25" s="221">
        <v>2.4</v>
      </c>
      <c r="GJ25" s="221">
        <v>3.1</v>
      </c>
      <c r="GK25" s="221">
        <v>4.4000000000000004</v>
      </c>
      <c r="GL25" s="221">
        <v>0.1</v>
      </c>
      <c r="GM25" s="221">
        <v>2.8</v>
      </c>
      <c r="GN25" s="221">
        <v>3.5</v>
      </c>
      <c r="GP25" s="221" t="s">
        <v>86</v>
      </c>
      <c r="GQ25" s="221">
        <v>5.5</v>
      </c>
      <c r="GR25" s="221">
        <v>5.9</v>
      </c>
      <c r="GS25" s="221">
        <v>3.5</v>
      </c>
      <c r="GT25" s="221">
        <v>4.5</v>
      </c>
      <c r="GU25" s="221">
        <v>4.9000000000000004</v>
      </c>
      <c r="GV25" s="221">
        <v>5.7</v>
      </c>
      <c r="GX25" s="245"/>
      <c r="GY25" s="173">
        <v>2.2999999999999998</v>
      </c>
      <c r="GZ25" s="173">
        <v>3.1</v>
      </c>
      <c r="HA25" s="173">
        <v>3.6</v>
      </c>
      <c r="HB25" s="173">
        <v>0.8</v>
      </c>
      <c r="HC25" s="173">
        <v>2.1</v>
      </c>
      <c r="HD25" s="173">
        <v>4.7</v>
      </c>
      <c r="HF25" s="245"/>
      <c r="HG25" s="173">
        <v>5.5</v>
      </c>
      <c r="HH25" s="173">
        <v>6.1</v>
      </c>
      <c r="HI25" s="173">
        <v>5.6</v>
      </c>
      <c r="HJ25" s="173">
        <v>4.0999999999999996</v>
      </c>
      <c r="HK25" s="173">
        <v>4.3</v>
      </c>
      <c r="HL25" s="173">
        <v>5.4</v>
      </c>
    </row>
    <row r="26" spans="1:220" ht="15" x14ac:dyDescent="0.2">
      <c r="DO26" s="244" t="s">
        <v>272</v>
      </c>
      <c r="DP26" s="244"/>
      <c r="DQ26" s="244"/>
      <c r="DR26" s="244"/>
      <c r="DS26" s="244"/>
      <c r="DT26" s="244"/>
      <c r="DU26" s="244"/>
      <c r="DV26" s="244"/>
      <c r="EO26" s="244" t="s">
        <v>272</v>
      </c>
      <c r="EP26" s="244"/>
      <c r="EQ26" s="244"/>
      <c r="ER26" s="244"/>
      <c r="ES26" s="244"/>
      <c r="ET26" s="244"/>
      <c r="EU26" s="244"/>
      <c r="EV26" s="244"/>
      <c r="EW26" s="244"/>
      <c r="EX26" s="244"/>
      <c r="EY26" s="244"/>
      <c r="EZ26" s="244"/>
      <c r="FG26" s="244" t="s">
        <v>272</v>
      </c>
      <c r="FH26" s="244"/>
      <c r="FI26" s="244"/>
      <c r="FJ26" s="244"/>
      <c r="FK26" s="244"/>
      <c r="FL26" s="244"/>
      <c r="FZ26" s="173" t="s">
        <v>86</v>
      </c>
      <c r="GA26" s="173">
        <v>6.47</v>
      </c>
      <c r="GB26" s="173">
        <v>1122</v>
      </c>
      <c r="GC26" s="173">
        <v>272.95</v>
      </c>
      <c r="GD26" s="173">
        <v>0.31</v>
      </c>
      <c r="GE26" s="173">
        <v>5.98</v>
      </c>
      <c r="GF26" s="173">
        <v>7.17</v>
      </c>
      <c r="GH26" s="244" t="s">
        <v>309</v>
      </c>
      <c r="GI26" s="244"/>
      <c r="GJ26" s="244"/>
      <c r="GK26" s="244"/>
      <c r="GL26" s="244"/>
      <c r="GM26" s="244"/>
      <c r="GN26" s="244"/>
      <c r="GP26" s="244" t="s">
        <v>309</v>
      </c>
      <c r="GQ26" s="244"/>
      <c r="GR26" s="244"/>
      <c r="GS26" s="244"/>
      <c r="GT26" s="244"/>
      <c r="GU26" s="244"/>
      <c r="GV26" s="244"/>
      <c r="GX26" s="245" t="s">
        <v>85</v>
      </c>
      <c r="GY26" s="173">
        <v>1.7</v>
      </c>
      <c r="GZ26" s="173">
        <v>2.9</v>
      </c>
      <c r="HA26" s="173">
        <v>3.4</v>
      </c>
      <c r="HB26" s="173">
        <v>0.4</v>
      </c>
      <c r="HC26" s="173">
        <v>3.2</v>
      </c>
      <c r="HD26" s="173">
        <v>4.2</v>
      </c>
      <c r="HF26" s="245" t="s">
        <v>85</v>
      </c>
      <c r="HG26" s="173">
        <v>4.5999999999999996</v>
      </c>
      <c r="HH26" s="173">
        <v>5.6</v>
      </c>
      <c r="HI26" s="173">
        <v>5.3</v>
      </c>
      <c r="HJ26" s="173">
        <v>3.2</v>
      </c>
      <c r="HK26" s="173">
        <v>4.9000000000000004</v>
      </c>
      <c r="HL26" s="173">
        <v>4.9000000000000004</v>
      </c>
    </row>
    <row r="27" spans="1:220" ht="16" thickBot="1" x14ac:dyDescent="0.25">
      <c r="DO27" s="248" t="s">
        <v>310</v>
      </c>
      <c r="DP27" s="248"/>
      <c r="DQ27" s="248"/>
      <c r="DR27" s="248"/>
      <c r="DS27" s="248"/>
      <c r="DT27" s="248"/>
      <c r="DU27" s="248"/>
      <c r="DV27" s="248"/>
      <c r="FZ27" s="221" t="s">
        <v>54</v>
      </c>
      <c r="GA27" s="221">
        <v>23.83</v>
      </c>
      <c r="GB27" s="221">
        <v>930</v>
      </c>
      <c r="GC27" s="221">
        <v>10.64</v>
      </c>
      <c r="GD27" s="221">
        <v>235.7</v>
      </c>
      <c r="GE27" s="221">
        <v>8.91</v>
      </c>
      <c r="GF27" s="221">
        <v>2.5</v>
      </c>
      <c r="GX27" s="245"/>
      <c r="GY27" s="173">
        <v>2</v>
      </c>
      <c r="GZ27" s="173">
        <v>2.7</v>
      </c>
      <c r="HA27" s="173">
        <v>3.3</v>
      </c>
      <c r="HB27" s="173">
        <v>0</v>
      </c>
      <c r="HC27" s="173">
        <v>3</v>
      </c>
      <c r="HD27" s="173">
        <v>4</v>
      </c>
      <c r="HF27" s="245"/>
      <c r="HG27" s="173">
        <v>5.2</v>
      </c>
      <c r="HH27" s="173">
        <v>5.6</v>
      </c>
      <c r="HI27" s="173">
        <v>5.3</v>
      </c>
      <c r="HJ27" s="173">
        <v>3.2</v>
      </c>
      <c r="HK27" s="173">
        <v>5.2</v>
      </c>
      <c r="HL27" s="173">
        <v>4.7</v>
      </c>
    </row>
    <row r="28" spans="1:220" ht="15" x14ac:dyDescent="0.2">
      <c r="DO28" s="248" t="s">
        <v>311</v>
      </c>
      <c r="DP28" s="248"/>
      <c r="DQ28" s="248"/>
      <c r="DR28" s="248"/>
      <c r="DS28" s="248"/>
      <c r="DT28" s="248"/>
      <c r="DU28" s="248"/>
      <c r="DV28" s="248"/>
      <c r="FZ28" s="244" t="s">
        <v>309</v>
      </c>
      <c r="GA28" s="244"/>
      <c r="GB28" s="244"/>
      <c r="GC28" s="244"/>
      <c r="GD28" s="244"/>
      <c r="GE28" s="244"/>
      <c r="GF28" s="244"/>
      <c r="GX28" s="245" t="s">
        <v>34</v>
      </c>
      <c r="GY28" s="173" t="s">
        <v>312</v>
      </c>
      <c r="GZ28" s="173">
        <v>2.6</v>
      </c>
      <c r="HA28" s="173">
        <v>2.7</v>
      </c>
      <c r="HB28" s="173">
        <v>-0.5</v>
      </c>
      <c r="HC28" s="173">
        <v>1.5</v>
      </c>
      <c r="HD28" s="173">
        <v>3.2</v>
      </c>
      <c r="HF28" s="245" t="s">
        <v>34</v>
      </c>
      <c r="HG28" s="173" t="s">
        <v>313</v>
      </c>
      <c r="HH28" s="173">
        <v>5.3</v>
      </c>
      <c r="HI28" s="173">
        <v>4.5999999999999996</v>
      </c>
      <c r="HJ28" s="173">
        <v>2.2999999999999998</v>
      </c>
      <c r="HK28" s="173">
        <v>3.2</v>
      </c>
      <c r="HL28" s="173">
        <v>3.9</v>
      </c>
    </row>
    <row r="29" spans="1:220" ht="15" x14ac:dyDescent="0.2">
      <c r="GX29" s="245"/>
      <c r="GY29" s="173" t="s">
        <v>314</v>
      </c>
      <c r="GZ29" s="173">
        <v>3.6</v>
      </c>
      <c r="HA29" s="173">
        <v>3.6</v>
      </c>
      <c r="HB29" s="173">
        <v>0.9</v>
      </c>
      <c r="HC29" s="173">
        <v>3</v>
      </c>
      <c r="HD29" s="173">
        <v>4</v>
      </c>
      <c r="HF29" s="245"/>
      <c r="HG29" s="173" t="s">
        <v>315</v>
      </c>
      <c r="HH29" s="173">
        <v>6.3</v>
      </c>
      <c r="HI29" s="173">
        <v>5.6</v>
      </c>
      <c r="HJ29" s="173">
        <v>3.7</v>
      </c>
      <c r="HK29" s="173">
        <v>4.5999999999999996</v>
      </c>
      <c r="HL29" s="173">
        <v>4.7</v>
      </c>
    </row>
    <row r="30" spans="1:220" ht="15" x14ac:dyDescent="0.2">
      <c r="GX30" s="245"/>
      <c r="GY30" s="173" t="s">
        <v>316</v>
      </c>
      <c r="GZ30" s="173">
        <v>3</v>
      </c>
      <c r="HA30" s="173">
        <v>3.5</v>
      </c>
      <c r="HB30" s="173">
        <v>0.1</v>
      </c>
      <c r="HC30" s="173">
        <v>2.5</v>
      </c>
      <c r="HD30" s="173">
        <v>3.8</v>
      </c>
      <c r="HF30" s="245"/>
      <c r="HG30" s="173" t="s">
        <v>317</v>
      </c>
      <c r="HH30" s="173">
        <v>5.7</v>
      </c>
      <c r="HI30" s="173">
        <v>5.4</v>
      </c>
      <c r="HJ30" s="173">
        <v>2.9</v>
      </c>
      <c r="HK30" s="173">
        <v>4.0999999999999996</v>
      </c>
      <c r="HL30" s="173">
        <v>4.5</v>
      </c>
    </row>
    <row r="31" spans="1:220" ht="15" x14ac:dyDescent="0.2">
      <c r="GX31" s="245"/>
      <c r="GY31" s="173" t="s">
        <v>318</v>
      </c>
      <c r="GZ31" s="173">
        <v>2.4</v>
      </c>
      <c r="HA31" s="173">
        <v>2.8</v>
      </c>
      <c r="HB31" s="173">
        <v>-0.4</v>
      </c>
      <c r="HC31" s="173">
        <v>1.7</v>
      </c>
      <c r="HD31" s="173">
        <v>2.9</v>
      </c>
      <c r="HF31" s="245"/>
      <c r="HG31" s="173" t="s">
        <v>319</v>
      </c>
      <c r="HH31" s="173">
        <v>5.3</v>
      </c>
      <c r="HI31" s="173">
        <v>4.9000000000000004</v>
      </c>
      <c r="HJ31" s="173">
        <v>2.9</v>
      </c>
      <c r="HK31" s="173">
        <v>3.9</v>
      </c>
      <c r="HL31" s="173">
        <v>3.6</v>
      </c>
    </row>
    <row r="32" spans="1:220" ht="15" x14ac:dyDescent="0.2">
      <c r="GX32" s="245"/>
      <c r="GY32" s="173" t="s">
        <v>320</v>
      </c>
      <c r="GZ32" s="173">
        <v>3.3</v>
      </c>
      <c r="HA32" s="173">
        <v>3.6</v>
      </c>
      <c r="HB32" s="173">
        <v>0.1</v>
      </c>
      <c r="HC32" s="173">
        <v>2.8</v>
      </c>
      <c r="HD32" s="173">
        <v>2.4</v>
      </c>
      <c r="HF32" s="245"/>
      <c r="HG32" s="173" t="s">
        <v>321</v>
      </c>
      <c r="HH32" s="173">
        <v>6.3</v>
      </c>
      <c r="HI32" s="173">
        <v>5.7</v>
      </c>
      <c r="HJ32" s="173">
        <v>3.3</v>
      </c>
      <c r="HK32" s="173">
        <v>5</v>
      </c>
      <c r="HL32" s="173">
        <v>3.1</v>
      </c>
    </row>
    <row r="33" spans="206:220" ht="15" x14ac:dyDescent="0.2">
      <c r="GX33" s="245"/>
      <c r="GY33" s="173" t="s">
        <v>322</v>
      </c>
      <c r="GZ33" s="173">
        <v>2.8</v>
      </c>
      <c r="HA33" s="173">
        <v>3.1</v>
      </c>
      <c r="HB33" s="173">
        <v>0.2</v>
      </c>
      <c r="HC33" s="173">
        <v>2.4</v>
      </c>
      <c r="HD33" s="173">
        <v>3.6</v>
      </c>
      <c r="HF33" s="245"/>
      <c r="HG33" s="173" t="s">
        <v>323</v>
      </c>
      <c r="HH33" s="173">
        <v>5.8</v>
      </c>
      <c r="HI33" s="173">
        <v>5.0999999999999996</v>
      </c>
      <c r="HJ33" s="173">
        <v>3.4</v>
      </c>
      <c r="HK33" s="173">
        <v>4.5999999999999996</v>
      </c>
      <c r="HL33" s="173">
        <v>4.3</v>
      </c>
    </row>
    <row r="34" spans="206:220" x14ac:dyDescent="0.2">
      <c r="GX34" s="245" t="s">
        <v>86</v>
      </c>
      <c r="GY34" s="173">
        <v>2.6</v>
      </c>
      <c r="GZ34" s="173">
        <v>3.3</v>
      </c>
      <c r="HA34" s="173">
        <v>4.5</v>
      </c>
      <c r="HB34" s="173">
        <v>-0.1</v>
      </c>
      <c r="HC34" s="173">
        <v>2.8</v>
      </c>
      <c r="HD34" s="173">
        <v>3.2</v>
      </c>
      <c r="HF34" s="245" t="s">
        <v>86</v>
      </c>
      <c r="HG34" s="173">
        <v>5.6</v>
      </c>
      <c r="HH34" s="173">
        <v>6</v>
      </c>
      <c r="HI34" s="173">
        <v>6.5</v>
      </c>
      <c r="HJ34" s="173">
        <v>2.7</v>
      </c>
      <c r="HK34" s="173">
        <v>4.5</v>
      </c>
      <c r="HL34" s="173">
        <v>3.9</v>
      </c>
    </row>
    <row r="35" spans="206:220" ht="14" thickBot="1" x14ac:dyDescent="0.25">
      <c r="GX35" s="256"/>
      <c r="GY35" s="221">
        <v>2.1</v>
      </c>
      <c r="GZ35" s="221">
        <v>2.6</v>
      </c>
      <c r="HA35" s="221">
        <v>3.4</v>
      </c>
      <c r="HB35" s="221">
        <v>0.3</v>
      </c>
      <c r="HC35" s="221">
        <v>2.9</v>
      </c>
      <c r="HD35" s="221">
        <v>3.7</v>
      </c>
      <c r="HF35" s="256"/>
      <c r="HG35" s="221">
        <v>5.3</v>
      </c>
      <c r="HH35" s="221">
        <v>5.6</v>
      </c>
      <c r="HI35" s="221">
        <v>5.5</v>
      </c>
      <c r="HJ35" s="221">
        <v>3.6</v>
      </c>
      <c r="HK35" s="221">
        <v>5.0999999999999996</v>
      </c>
      <c r="HL35" s="221">
        <v>4.4000000000000004</v>
      </c>
    </row>
    <row r="36" spans="206:220" ht="15" x14ac:dyDescent="0.2">
      <c r="GX36" s="259" t="s">
        <v>309</v>
      </c>
      <c r="GY36" s="259"/>
      <c r="GZ36" s="259"/>
      <c r="HA36" s="259"/>
      <c r="HB36" s="259"/>
      <c r="HC36" s="259"/>
      <c r="HD36" s="259"/>
      <c r="HF36" s="259" t="s">
        <v>309</v>
      </c>
      <c r="HG36" s="259"/>
      <c r="HH36" s="259"/>
      <c r="HI36" s="259"/>
      <c r="HJ36" s="259"/>
      <c r="HK36" s="259"/>
      <c r="HL36" s="259"/>
    </row>
  </sheetData>
  <mergeCells count="121">
    <mergeCell ref="GX36:HD36"/>
    <mergeCell ref="HF36:HL36"/>
    <mergeCell ref="FZ28:GF28"/>
    <mergeCell ref="GH26:GN26"/>
    <mergeCell ref="GP26:GV26"/>
    <mergeCell ref="GX1:HD1"/>
    <mergeCell ref="HF1:HL1"/>
    <mergeCell ref="FG1:FL1"/>
    <mergeCell ref="FG26:FL26"/>
    <mergeCell ref="FZ1:GF1"/>
    <mergeCell ref="GH1:GN1"/>
    <mergeCell ref="GP1:GV1"/>
    <mergeCell ref="GX34:GX35"/>
    <mergeCell ref="HF3:HF4"/>
    <mergeCell ref="HF5:HF6"/>
    <mergeCell ref="HF7:HF8"/>
    <mergeCell ref="HF9:HF10"/>
    <mergeCell ref="HF11:HF16"/>
    <mergeCell ref="HF17:HF18"/>
    <mergeCell ref="HF20:HF21"/>
    <mergeCell ref="HF22:HF23"/>
    <mergeCell ref="HF24:HF25"/>
    <mergeCell ref="HF26:HF27"/>
    <mergeCell ref="HF28:HF33"/>
    <mergeCell ref="DO28:DV28"/>
    <mergeCell ref="EC1:EM1"/>
    <mergeCell ref="EO1:EZ1"/>
    <mergeCell ref="EO26:EZ26"/>
    <mergeCell ref="FB1:FE1"/>
    <mergeCell ref="FB11:FE11"/>
    <mergeCell ref="DC1:DM1"/>
    <mergeCell ref="DO1:DV1"/>
    <mergeCell ref="DX1:EA1"/>
    <mergeCell ref="DO26:DV26"/>
    <mergeCell ref="DO27:DV27"/>
    <mergeCell ref="CI24:CQ24"/>
    <mergeCell ref="CS1:DA1"/>
    <mergeCell ref="CS24:DA24"/>
    <mergeCell ref="U13:AA13"/>
    <mergeCell ref="AC1:AN1"/>
    <mergeCell ref="AC24:AN24"/>
    <mergeCell ref="AP1:AU1"/>
    <mergeCell ref="AW1:BH1"/>
    <mergeCell ref="AW24:BH24"/>
    <mergeCell ref="CI2:CI3"/>
    <mergeCell ref="CJ2:CK2"/>
    <mergeCell ref="CM2:CN2"/>
    <mergeCell ref="CP2:CQ2"/>
    <mergeCell ref="CT2:CV2"/>
    <mergeCell ref="AP9:AP10"/>
    <mergeCell ref="AX2:AY2"/>
    <mergeCell ref="BA2:BB2"/>
    <mergeCell ref="BD2:BE2"/>
    <mergeCell ref="BF2:BF3"/>
    <mergeCell ref="AL2:AL3"/>
    <mergeCell ref="AM2:AN2"/>
    <mergeCell ref="AP3:AP4"/>
    <mergeCell ref="A1:F1"/>
    <mergeCell ref="A24:F24"/>
    <mergeCell ref="H1:K1"/>
    <mergeCell ref="H11:K11"/>
    <mergeCell ref="M1:S1"/>
    <mergeCell ref="M7:S7"/>
    <mergeCell ref="M8:S8"/>
    <mergeCell ref="GX26:GX27"/>
    <mergeCell ref="GX28:GX33"/>
    <mergeCell ref="FG2:FG3"/>
    <mergeCell ref="FH2:FI2"/>
    <mergeCell ref="FK2:FL2"/>
    <mergeCell ref="FZ10:FZ12"/>
    <mergeCell ref="FZ23:FZ25"/>
    <mergeCell ref="EO2:EO3"/>
    <mergeCell ref="EP2:EQ2"/>
    <mergeCell ref="ES2:ET2"/>
    <mergeCell ref="EV2:EW2"/>
    <mergeCell ref="EY2:EZ2"/>
    <mergeCell ref="CX2:CY2"/>
    <mergeCell ref="DO2:DO3"/>
    <mergeCell ref="DP2:DQ2"/>
    <mergeCell ref="DS2:DT2"/>
    <mergeCell ref="DY2:EA2"/>
    <mergeCell ref="HF34:HF35"/>
    <mergeCell ref="GH10:GH12"/>
    <mergeCell ref="GH22:GH24"/>
    <mergeCell ref="GP10:GP12"/>
    <mergeCell ref="GP22:GP24"/>
    <mergeCell ref="GX3:GX4"/>
    <mergeCell ref="GX5:GX6"/>
    <mergeCell ref="GX7:GX8"/>
    <mergeCell ref="GX9:GX10"/>
    <mergeCell ref="GX11:GX16"/>
    <mergeCell ref="GX17:GX18"/>
    <mergeCell ref="GX20:GX21"/>
    <mergeCell ref="GX22:GX23"/>
    <mergeCell ref="GX24:GX25"/>
    <mergeCell ref="AP5:AP6"/>
    <mergeCell ref="AP7:AP8"/>
    <mergeCell ref="FN1:FX1"/>
    <mergeCell ref="BG2:BH2"/>
    <mergeCell ref="BK2:BM2"/>
    <mergeCell ref="BO2:BQ2"/>
    <mergeCell ref="BS2:BU2"/>
    <mergeCell ref="AG2:AH2"/>
    <mergeCell ref="AJ2:AK2"/>
    <mergeCell ref="AZ2:AZ3"/>
    <mergeCell ref="AW2:AW3"/>
    <mergeCell ref="CS2:CS3"/>
    <mergeCell ref="BC2:BC3"/>
    <mergeCell ref="AI2:AI3"/>
    <mergeCell ref="BJ1:BU1"/>
    <mergeCell ref="BW1:CG1"/>
    <mergeCell ref="CI1:CQ1"/>
    <mergeCell ref="AF2:AF3"/>
    <mergeCell ref="U2:U3"/>
    <mergeCell ref="V2:V3"/>
    <mergeCell ref="W2:X2"/>
    <mergeCell ref="Y2:Y3"/>
    <mergeCell ref="Z2:AA2"/>
    <mergeCell ref="AC2:AC3"/>
    <mergeCell ref="AD2:AE2"/>
    <mergeCell ref="U1:AA1"/>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F7637-5C18-4D92-9773-5827592CA977}">
  <dimension ref="B1:Z39"/>
  <sheetViews>
    <sheetView zoomScaleNormal="100" workbookViewId="0">
      <selection activeCell="B1" sqref="B1:Z1"/>
    </sheetView>
  </sheetViews>
  <sheetFormatPr baseColWidth="10" defaultColWidth="9" defaultRowHeight="14" x14ac:dyDescent="0.15"/>
  <cols>
    <col min="1" max="1" width="9" style="46"/>
    <col min="2" max="2" width="14.5" style="11" bestFit="1" customWidth="1"/>
    <col min="3" max="3" width="14.5" style="11" customWidth="1"/>
    <col min="4" max="4" width="14.5" style="11" bestFit="1" customWidth="1"/>
    <col min="5" max="26" width="4.33203125" style="11" bestFit="1" customWidth="1"/>
    <col min="27" max="16384" width="9" style="46"/>
  </cols>
  <sheetData>
    <row r="1" spans="2:26" ht="16" x14ac:dyDescent="0.15">
      <c r="B1" s="260" t="s">
        <v>89</v>
      </c>
      <c r="C1" s="260"/>
      <c r="D1" s="260"/>
      <c r="E1" s="260"/>
      <c r="F1" s="260"/>
      <c r="G1" s="260"/>
      <c r="H1" s="260"/>
      <c r="I1" s="260"/>
      <c r="J1" s="260"/>
      <c r="K1" s="260"/>
      <c r="L1" s="260"/>
      <c r="M1" s="260"/>
      <c r="N1" s="260"/>
      <c r="O1" s="260"/>
      <c r="P1" s="260"/>
      <c r="Q1" s="260"/>
      <c r="R1" s="260"/>
      <c r="S1" s="260"/>
      <c r="T1" s="260"/>
      <c r="U1" s="260"/>
      <c r="V1" s="260"/>
      <c r="W1" s="260"/>
      <c r="X1" s="260"/>
      <c r="Y1" s="260"/>
      <c r="Z1" s="260"/>
    </row>
    <row r="2" spans="2:26" ht="15" thickBot="1" x14ac:dyDescent="0.2">
      <c r="B2" s="217"/>
      <c r="C2" s="217"/>
      <c r="D2" s="217"/>
      <c r="E2" s="217"/>
      <c r="F2" s="217"/>
      <c r="G2" s="217"/>
      <c r="H2" s="217"/>
      <c r="I2" s="217"/>
      <c r="J2" s="217"/>
      <c r="K2" s="217"/>
      <c r="L2" s="217"/>
      <c r="M2" s="217"/>
      <c r="N2" s="217"/>
      <c r="O2" s="217"/>
      <c r="P2" s="217"/>
      <c r="Q2" s="217"/>
      <c r="R2" s="217"/>
      <c r="S2" s="217"/>
      <c r="T2" s="217"/>
      <c r="U2" s="217"/>
      <c r="V2" s="217"/>
      <c r="W2" s="217"/>
      <c r="X2" s="217"/>
      <c r="Y2" s="217"/>
      <c r="Z2" s="217"/>
    </row>
    <row r="3" spans="2:26" ht="57" thickBot="1" x14ac:dyDescent="0.2">
      <c r="B3" s="218"/>
      <c r="C3" s="218"/>
      <c r="D3" s="219"/>
      <c r="E3" s="50" t="s">
        <v>0</v>
      </c>
      <c r="F3" s="51" t="s">
        <v>3</v>
      </c>
      <c r="G3" s="52" t="s">
        <v>4</v>
      </c>
      <c r="H3" s="51" t="s">
        <v>6</v>
      </c>
      <c r="I3" s="53" t="s">
        <v>10</v>
      </c>
      <c r="J3" s="54" t="s">
        <v>69</v>
      </c>
      <c r="K3" s="55" t="s">
        <v>70</v>
      </c>
      <c r="L3" s="56" t="s">
        <v>71</v>
      </c>
      <c r="M3" s="57" t="s">
        <v>72</v>
      </c>
      <c r="N3" s="58" t="s">
        <v>2</v>
      </c>
      <c r="O3" s="59" t="s">
        <v>5</v>
      </c>
      <c r="P3" s="126" t="s">
        <v>7</v>
      </c>
      <c r="Q3" s="60" t="s">
        <v>11</v>
      </c>
      <c r="R3" s="60" t="s">
        <v>8</v>
      </c>
      <c r="S3" s="61" t="s">
        <v>23</v>
      </c>
      <c r="T3" s="62" t="s">
        <v>73</v>
      </c>
      <c r="U3" s="63" t="s">
        <v>74</v>
      </c>
      <c r="V3" s="60" t="s">
        <v>9</v>
      </c>
      <c r="W3" s="127" t="s">
        <v>24</v>
      </c>
      <c r="X3" s="64" t="s">
        <v>25</v>
      </c>
      <c r="Y3" s="56" t="s">
        <v>26</v>
      </c>
      <c r="Z3" s="65" t="s">
        <v>27</v>
      </c>
    </row>
    <row r="4" spans="2:26" ht="17" thickBot="1" x14ac:dyDescent="0.2">
      <c r="B4" s="262" t="s">
        <v>82</v>
      </c>
      <c r="C4" s="8"/>
      <c r="D4" s="66" t="s">
        <v>29</v>
      </c>
      <c r="E4" s="25"/>
      <c r="F4" s="23"/>
      <c r="G4" s="24"/>
      <c r="H4" s="23"/>
      <c r="I4" s="24"/>
      <c r="J4" s="23"/>
      <c r="K4" s="24"/>
      <c r="L4" s="24"/>
      <c r="M4" s="123"/>
      <c r="N4" s="24"/>
      <c r="O4" s="24"/>
      <c r="P4" s="23"/>
      <c r="Q4" s="24"/>
      <c r="R4" s="24"/>
      <c r="S4" s="24"/>
      <c r="T4" s="23"/>
      <c r="U4" s="23"/>
      <c r="V4" s="24"/>
      <c r="W4" s="23"/>
      <c r="X4" s="23"/>
      <c r="Y4" s="23"/>
      <c r="Z4" s="36"/>
    </row>
    <row r="5" spans="2:26" ht="17" thickBot="1" x14ac:dyDescent="0.2">
      <c r="B5" s="261"/>
      <c r="C5" s="9"/>
      <c r="D5" s="67" t="s">
        <v>30</v>
      </c>
      <c r="E5" s="26"/>
      <c r="F5" s="16"/>
      <c r="G5" s="16"/>
      <c r="H5" s="16"/>
      <c r="I5" s="15"/>
      <c r="J5" s="15"/>
      <c r="K5" s="15"/>
      <c r="L5" s="15"/>
      <c r="M5" s="15"/>
      <c r="N5" s="15"/>
      <c r="O5" s="15" t="s">
        <v>91</v>
      </c>
      <c r="P5" s="15"/>
      <c r="Q5" s="15"/>
      <c r="R5" s="15"/>
      <c r="S5" s="16"/>
      <c r="T5" s="15"/>
      <c r="U5" s="15"/>
      <c r="V5" s="15"/>
      <c r="W5" s="15"/>
      <c r="X5" s="16"/>
      <c r="Y5" s="16"/>
      <c r="Z5" s="37"/>
    </row>
    <row r="6" spans="2:26" ht="17" thickBot="1" x14ac:dyDescent="0.2">
      <c r="B6" s="261"/>
      <c r="C6" s="9"/>
      <c r="D6" s="68" t="s">
        <v>83</v>
      </c>
      <c r="E6" s="27"/>
      <c r="F6" s="17"/>
      <c r="G6" s="15"/>
      <c r="H6" s="17"/>
      <c r="I6" s="17"/>
      <c r="J6" s="17"/>
      <c r="K6" s="15"/>
      <c r="L6" s="17"/>
      <c r="M6" s="17"/>
      <c r="N6" s="15"/>
      <c r="O6" s="15"/>
      <c r="P6" s="17"/>
      <c r="Q6" s="15"/>
      <c r="R6" s="15"/>
      <c r="S6" s="15"/>
      <c r="T6" s="15"/>
      <c r="U6" s="15"/>
      <c r="V6" s="15"/>
      <c r="W6" s="15"/>
      <c r="X6" s="17"/>
      <c r="Y6" s="17"/>
      <c r="Z6" s="38"/>
    </row>
    <row r="7" spans="2:26" ht="17" thickBot="1" x14ac:dyDescent="0.2">
      <c r="B7" s="261"/>
      <c r="C7" s="9"/>
      <c r="D7" s="69" t="s">
        <v>32</v>
      </c>
      <c r="E7" s="28"/>
      <c r="F7" s="18"/>
      <c r="G7" s="15"/>
      <c r="H7" s="18"/>
      <c r="I7" s="15"/>
      <c r="J7" s="18"/>
      <c r="K7" s="15"/>
      <c r="L7" s="18"/>
      <c r="M7" s="18"/>
      <c r="N7" s="15"/>
      <c r="O7" s="15" t="s">
        <v>90</v>
      </c>
      <c r="P7" s="15"/>
      <c r="Q7" s="15"/>
      <c r="R7" s="15"/>
      <c r="S7" s="15"/>
      <c r="T7" s="18"/>
      <c r="U7" s="18"/>
      <c r="V7" s="15"/>
      <c r="W7" s="18"/>
      <c r="X7" s="18"/>
      <c r="Y7" s="18"/>
      <c r="Z7" s="37"/>
    </row>
    <row r="8" spans="2:26" ht="17" thickBot="1" x14ac:dyDescent="0.2">
      <c r="B8" s="261"/>
      <c r="C8" s="9"/>
      <c r="D8" s="70" t="s">
        <v>84</v>
      </c>
      <c r="E8" s="29"/>
      <c r="F8" s="19"/>
      <c r="G8" s="15"/>
      <c r="H8" s="19"/>
      <c r="I8" s="15"/>
      <c r="J8" s="19"/>
      <c r="K8" s="19"/>
      <c r="L8" s="15"/>
      <c r="M8" s="19"/>
      <c r="N8" s="15"/>
      <c r="O8" s="15" t="s">
        <v>91</v>
      </c>
      <c r="P8" s="15"/>
      <c r="Q8" s="15"/>
      <c r="R8" s="15"/>
      <c r="S8" s="15"/>
      <c r="T8" s="19"/>
      <c r="U8" s="15"/>
      <c r="V8" s="15"/>
      <c r="W8" s="15"/>
      <c r="X8" s="19"/>
      <c r="Y8" s="19"/>
      <c r="Z8" s="37"/>
    </row>
    <row r="9" spans="2:26" ht="17" thickBot="1" x14ac:dyDescent="0.2">
      <c r="B9" s="261"/>
      <c r="C9" s="9"/>
      <c r="D9" s="124" t="s">
        <v>85</v>
      </c>
      <c r="E9" s="30"/>
      <c r="F9" s="20"/>
      <c r="G9" s="15"/>
      <c r="H9" s="20"/>
      <c r="I9" s="15"/>
      <c r="J9" s="20"/>
      <c r="K9" s="20"/>
      <c r="L9" s="20"/>
      <c r="M9" s="20"/>
      <c r="N9" s="15"/>
      <c r="O9" s="15" t="s">
        <v>90</v>
      </c>
      <c r="P9" s="15"/>
      <c r="Q9" s="15" t="s">
        <v>90</v>
      </c>
      <c r="R9" s="15"/>
      <c r="S9" s="15"/>
      <c r="T9" s="20"/>
      <c r="U9" s="20"/>
      <c r="V9" s="15"/>
      <c r="W9" s="20"/>
      <c r="X9" s="20"/>
      <c r="Y9" s="20"/>
      <c r="Z9" s="39"/>
    </row>
    <row r="10" spans="2:26" ht="17" thickBot="1" x14ac:dyDescent="0.2">
      <c r="B10" s="261"/>
      <c r="C10" s="9"/>
      <c r="D10" s="72" t="s">
        <v>34</v>
      </c>
      <c r="E10" s="26"/>
      <c r="F10" s="21"/>
      <c r="G10" s="15"/>
      <c r="H10" s="21"/>
      <c r="I10" s="15"/>
      <c r="J10" s="15"/>
      <c r="K10" s="15"/>
      <c r="L10" s="15"/>
      <c r="M10" s="21"/>
      <c r="N10" s="15"/>
      <c r="O10" s="15" t="s">
        <v>88</v>
      </c>
      <c r="P10" s="15" t="s">
        <v>91</v>
      </c>
      <c r="Q10" s="15" t="s">
        <v>88</v>
      </c>
      <c r="R10" s="15"/>
      <c r="S10" s="15"/>
      <c r="T10" s="15"/>
      <c r="U10" s="15"/>
      <c r="V10" s="15"/>
      <c r="W10" s="15"/>
      <c r="X10" s="21"/>
      <c r="Y10" s="125"/>
      <c r="Z10" s="40"/>
    </row>
    <row r="11" spans="2:26" ht="17" thickBot="1" x14ac:dyDescent="0.2">
      <c r="B11" s="261"/>
      <c r="C11" s="9"/>
      <c r="D11" s="73" t="s">
        <v>86</v>
      </c>
      <c r="E11" s="26"/>
      <c r="F11" s="22"/>
      <c r="G11" s="15"/>
      <c r="H11" s="22"/>
      <c r="I11" s="15"/>
      <c r="J11" s="22"/>
      <c r="K11" s="22"/>
      <c r="L11" s="22"/>
      <c r="M11" s="22"/>
      <c r="N11" s="15"/>
      <c r="O11" s="15"/>
      <c r="P11" s="22"/>
      <c r="Q11" s="15"/>
      <c r="R11" s="15"/>
      <c r="S11" s="22"/>
      <c r="T11" s="15"/>
      <c r="U11" s="22"/>
      <c r="V11" s="15"/>
      <c r="W11" s="15"/>
      <c r="X11" s="22"/>
      <c r="Y11" s="22"/>
      <c r="Z11" s="41"/>
    </row>
    <row r="12" spans="2:26" ht="17" thickBot="1" x14ac:dyDescent="0.2">
      <c r="B12" s="261" t="s">
        <v>87</v>
      </c>
      <c r="C12" s="9"/>
      <c r="D12" s="67" t="s">
        <v>30</v>
      </c>
      <c r="E12" s="31"/>
      <c r="F12" s="14"/>
      <c r="G12" s="16" t="s">
        <v>90</v>
      </c>
      <c r="H12" s="16"/>
      <c r="I12" s="16"/>
      <c r="J12" s="14" t="s">
        <v>88</v>
      </c>
      <c r="K12" s="14"/>
      <c r="L12" s="14" t="s">
        <v>90</v>
      </c>
      <c r="M12" s="14" t="s">
        <v>88</v>
      </c>
      <c r="N12" s="16"/>
      <c r="O12" s="16"/>
      <c r="P12" s="14"/>
      <c r="Q12" s="14"/>
      <c r="R12" s="14"/>
      <c r="S12" s="16" t="s">
        <v>90</v>
      </c>
      <c r="T12" s="14"/>
      <c r="U12" s="14" t="s">
        <v>90</v>
      </c>
      <c r="V12" s="16"/>
      <c r="W12" s="14" t="s">
        <v>88</v>
      </c>
      <c r="X12" s="14"/>
      <c r="Y12" s="14"/>
      <c r="Z12" s="42"/>
    </row>
    <row r="13" spans="2:26" ht="17" thickBot="1" x14ac:dyDescent="0.2">
      <c r="B13" s="261"/>
      <c r="C13" s="9"/>
      <c r="D13" s="74" t="s">
        <v>83</v>
      </c>
      <c r="E13" s="31"/>
      <c r="F13" s="14"/>
      <c r="G13" s="14"/>
      <c r="H13" s="14"/>
      <c r="I13" s="17" t="s">
        <v>91</v>
      </c>
      <c r="J13" s="14"/>
      <c r="K13" s="14"/>
      <c r="L13" s="17"/>
      <c r="M13" s="17"/>
      <c r="N13" s="17"/>
      <c r="O13" s="14"/>
      <c r="P13" s="17"/>
      <c r="Q13" s="14"/>
      <c r="R13" s="17"/>
      <c r="S13" s="17"/>
      <c r="T13" s="14"/>
      <c r="U13" s="14"/>
      <c r="V13" s="17"/>
      <c r="W13" s="14" t="s">
        <v>88</v>
      </c>
      <c r="X13" s="14"/>
      <c r="Y13" s="17" t="s">
        <v>91</v>
      </c>
      <c r="Z13" s="38"/>
    </row>
    <row r="14" spans="2:26" ht="17" thickBot="1" x14ac:dyDescent="0.2">
      <c r="B14" s="261"/>
      <c r="C14" s="9"/>
      <c r="D14" s="75" t="s">
        <v>32</v>
      </c>
      <c r="E14" s="28"/>
      <c r="F14" s="14"/>
      <c r="G14" s="18"/>
      <c r="H14" s="18"/>
      <c r="I14" s="14"/>
      <c r="J14" s="14"/>
      <c r="K14" s="18"/>
      <c r="L14" s="18"/>
      <c r="M14" s="14"/>
      <c r="N14" s="18"/>
      <c r="O14" s="14"/>
      <c r="P14" s="14"/>
      <c r="Q14" s="14"/>
      <c r="R14" s="14"/>
      <c r="S14" s="18"/>
      <c r="T14" s="18"/>
      <c r="U14" s="18"/>
      <c r="V14" s="18"/>
      <c r="W14" s="18"/>
      <c r="X14" s="18"/>
      <c r="Y14" s="18"/>
      <c r="Z14" s="43"/>
    </row>
    <row r="15" spans="2:26" ht="17" thickBot="1" x14ac:dyDescent="0.2">
      <c r="B15" s="261"/>
      <c r="C15" s="9"/>
      <c r="D15" s="76" t="s">
        <v>84</v>
      </c>
      <c r="E15" s="29"/>
      <c r="F15" s="19"/>
      <c r="G15" s="19"/>
      <c r="H15" s="19"/>
      <c r="I15" s="14"/>
      <c r="J15" s="19"/>
      <c r="K15" s="19"/>
      <c r="L15" s="14"/>
      <c r="M15" s="14"/>
      <c r="N15" s="19"/>
      <c r="O15" s="14"/>
      <c r="P15" s="14"/>
      <c r="Q15" s="14"/>
      <c r="R15" s="19"/>
      <c r="S15" s="14"/>
      <c r="T15" s="19"/>
      <c r="U15" s="14"/>
      <c r="V15" s="14"/>
      <c r="W15" s="14"/>
      <c r="X15" s="19"/>
      <c r="Y15" s="14"/>
      <c r="Z15" s="43"/>
    </row>
    <row r="16" spans="2:26" ht="17" thickBot="1" x14ac:dyDescent="0.2">
      <c r="B16" s="261"/>
      <c r="C16" s="9"/>
      <c r="D16" s="71" t="s">
        <v>85</v>
      </c>
      <c r="E16" s="30"/>
      <c r="F16" s="14"/>
      <c r="G16" s="14"/>
      <c r="H16" s="14"/>
      <c r="I16" s="14"/>
      <c r="J16" s="14"/>
      <c r="K16" s="20"/>
      <c r="L16" s="20"/>
      <c r="M16" s="20"/>
      <c r="N16" s="20"/>
      <c r="O16" s="14"/>
      <c r="P16" s="14"/>
      <c r="Q16" s="14" t="s">
        <v>88</v>
      </c>
      <c r="R16" s="14"/>
      <c r="S16" s="20"/>
      <c r="T16" s="20"/>
      <c r="U16" s="14"/>
      <c r="V16" s="14"/>
      <c r="W16" s="14"/>
      <c r="X16" s="20"/>
      <c r="Y16" s="20"/>
      <c r="Z16" s="39"/>
    </row>
    <row r="17" spans="2:26" ht="17" thickBot="1" x14ac:dyDescent="0.2">
      <c r="B17" s="261"/>
      <c r="C17" s="9"/>
      <c r="D17" s="77" t="s">
        <v>34</v>
      </c>
      <c r="E17" s="31"/>
      <c r="F17" s="14"/>
      <c r="G17" s="14"/>
      <c r="H17" s="14"/>
      <c r="I17" s="14" t="s">
        <v>88</v>
      </c>
      <c r="J17" s="14" t="s">
        <v>88</v>
      </c>
      <c r="K17" s="21"/>
      <c r="L17" s="14"/>
      <c r="M17" s="21"/>
      <c r="N17" s="21"/>
      <c r="O17" s="14" t="s">
        <v>88</v>
      </c>
      <c r="P17" s="14" t="s">
        <v>88</v>
      </c>
      <c r="Q17" s="14" t="s">
        <v>88</v>
      </c>
      <c r="R17" s="14" t="s">
        <v>91</v>
      </c>
      <c r="S17" s="21"/>
      <c r="T17" s="14"/>
      <c r="U17" s="14" t="s">
        <v>88</v>
      </c>
      <c r="V17" s="14"/>
      <c r="W17" s="14" t="s">
        <v>88</v>
      </c>
      <c r="X17" s="14"/>
      <c r="Y17" s="14"/>
      <c r="Z17" s="40"/>
    </row>
    <row r="18" spans="2:26" ht="17" thickBot="1" x14ac:dyDescent="0.2">
      <c r="B18" s="261"/>
      <c r="C18" s="9"/>
      <c r="D18" s="73" t="s">
        <v>86</v>
      </c>
      <c r="E18" s="31"/>
      <c r="F18" s="14"/>
      <c r="G18" s="22"/>
      <c r="H18" s="14"/>
      <c r="I18" s="22"/>
      <c r="J18" s="22"/>
      <c r="K18" s="22"/>
      <c r="L18" s="22"/>
      <c r="M18" s="22"/>
      <c r="N18" s="14"/>
      <c r="O18" s="22"/>
      <c r="P18" s="22"/>
      <c r="Q18" s="14"/>
      <c r="R18" s="14"/>
      <c r="S18" s="22" t="s">
        <v>88</v>
      </c>
      <c r="T18" s="14" t="s">
        <v>88</v>
      </c>
      <c r="U18" s="22"/>
      <c r="V18" s="14" t="s">
        <v>91</v>
      </c>
      <c r="W18" s="14" t="s">
        <v>88</v>
      </c>
      <c r="X18" s="22"/>
      <c r="Y18" s="14"/>
      <c r="Z18" s="41"/>
    </row>
    <row r="19" spans="2:26" ht="17" thickBot="1" x14ac:dyDescent="0.2">
      <c r="B19" s="261" t="s">
        <v>30</v>
      </c>
      <c r="C19" s="9"/>
      <c r="D19" s="74" t="s">
        <v>83</v>
      </c>
      <c r="E19" s="27"/>
      <c r="F19" s="16"/>
      <c r="G19" s="16" t="s">
        <v>90</v>
      </c>
      <c r="H19" s="16"/>
      <c r="I19" s="17" t="s">
        <v>91</v>
      </c>
      <c r="J19" s="17"/>
      <c r="K19" s="17"/>
      <c r="L19" s="17" t="s">
        <v>91</v>
      </c>
      <c r="M19" s="17" t="s">
        <v>88</v>
      </c>
      <c r="N19" s="16"/>
      <c r="O19" s="16"/>
      <c r="P19" s="17"/>
      <c r="Q19" s="17"/>
      <c r="R19" s="17"/>
      <c r="S19" s="16"/>
      <c r="T19" s="17"/>
      <c r="U19" s="17"/>
      <c r="V19" s="17"/>
      <c r="W19" s="16"/>
      <c r="X19" s="17"/>
      <c r="Y19" s="17" t="s">
        <v>90</v>
      </c>
      <c r="Z19" s="38"/>
    </row>
    <row r="20" spans="2:26" ht="17" thickBot="1" x14ac:dyDescent="0.2">
      <c r="B20" s="261"/>
      <c r="C20" s="9"/>
      <c r="D20" s="78" t="s">
        <v>32</v>
      </c>
      <c r="E20" s="28"/>
      <c r="F20" s="18"/>
      <c r="G20" s="16"/>
      <c r="H20" s="16"/>
      <c r="I20" s="16"/>
      <c r="J20" s="18"/>
      <c r="K20" s="18"/>
      <c r="L20" s="18"/>
      <c r="M20" s="18" t="s">
        <v>91</v>
      </c>
      <c r="N20" s="16"/>
      <c r="O20" s="16"/>
      <c r="P20" s="16"/>
      <c r="Q20" s="18"/>
      <c r="R20" s="18"/>
      <c r="S20" s="16"/>
      <c r="T20" s="18"/>
      <c r="U20" s="18" t="s">
        <v>88</v>
      </c>
      <c r="V20" s="16"/>
      <c r="W20" s="18" t="s">
        <v>90</v>
      </c>
      <c r="X20" s="18"/>
      <c r="Y20" s="18"/>
      <c r="Z20" s="42"/>
    </row>
    <row r="21" spans="2:26" ht="17" thickBot="1" x14ac:dyDescent="0.2">
      <c r="B21" s="261"/>
      <c r="C21" s="9"/>
      <c r="D21" s="79" t="s">
        <v>84</v>
      </c>
      <c r="E21" s="29"/>
      <c r="F21" s="19"/>
      <c r="G21" s="16"/>
      <c r="H21" s="19"/>
      <c r="I21" s="16"/>
      <c r="J21" s="19"/>
      <c r="K21" s="19"/>
      <c r="L21" s="19"/>
      <c r="M21" s="19"/>
      <c r="N21" s="16"/>
      <c r="O21" s="16"/>
      <c r="P21" s="16"/>
      <c r="Q21" s="19"/>
      <c r="R21" s="19"/>
      <c r="S21" s="16"/>
      <c r="T21" s="19"/>
      <c r="U21" s="16"/>
      <c r="V21" s="16"/>
      <c r="W21" s="19"/>
      <c r="X21" s="19"/>
      <c r="Y21" s="16"/>
      <c r="Z21" s="42"/>
    </row>
    <row r="22" spans="2:26" ht="17" thickBot="1" x14ac:dyDescent="0.2">
      <c r="B22" s="261"/>
      <c r="C22" s="9"/>
      <c r="D22" s="80" t="s">
        <v>85</v>
      </c>
      <c r="E22" s="30"/>
      <c r="F22" s="16"/>
      <c r="G22" s="16" t="s">
        <v>91</v>
      </c>
      <c r="H22" s="16"/>
      <c r="I22" s="16"/>
      <c r="J22" s="20" t="s">
        <v>91</v>
      </c>
      <c r="K22" s="20"/>
      <c r="L22" s="20" t="s">
        <v>91</v>
      </c>
      <c r="M22" s="20" t="s">
        <v>88</v>
      </c>
      <c r="N22" s="20"/>
      <c r="O22" s="16"/>
      <c r="P22" s="16"/>
      <c r="Q22" s="16"/>
      <c r="R22" s="16"/>
      <c r="S22" s="16"/>
      <c r="T22" s="20"/>
      <c r="U22" s="20" t="s">
        <v>91</v>
      </c>
      <c r="V22" s="16"/>
      <c r="W22" s="20"/>
      <c r="X22" s="20"/>
      <c r="Y22" s="20"/>
      <c r="Z22" s="39"/>
    </row>
    <row r="23" spans="2:26" ht="17" thickBot="1" x14ac:dyDescent="0.2">
      <c r="B23" s="261"/>
      <c r="C23" s="9"/>
      <c r="D23" s="77" t="s">
        <v>34</v>
      </c>
      <c r="E23" s="32"/>
      <c r="F23" s="16"/>
      <c r="G23" s="16" t="s">
        <v>88</v>
      </c>
      <c r="H23" s="16"/>
      <c r="I23" s="16" t="s">
        <v>88</v>
      </c>
      <c r="J23" s="21"/>
      <c r="K23" s="21"/>
      <c r="L23" s="21"/>
      <c r="M23" s="21" t="s">
        <v>88</v>
      </c>
      <c r="N23" s="21"/>
      <c r="O23" s="16" t="s">
        <v>88</v>
      </c>
      <c r="P23" s="16" t="s">
        <v>88</v>
      </c>
      <c r="Q23" s="16" t="s">
        <v>88</v>
      </c>
      <c r="R23" s="21"/>
      <c r="S23" s="16" t="s">
        <v>90</v>
      </c>
      <c r="T23" s="21"/>
      <c r="U23" s="16"/>
      <c r="V23" s="16"/>
      <c r="W23" s="16"/>
      <c r="X23" s="16"/>
      <c r="Y23" s="21"/>
      <c r="Z23" s="40"/>
    </row>
    <row r="24" spans="2:26" ht="17" thickBot="1" x14ac:dyDescent="0.2">
      <c r="B24" s="261"/>
      <c r="C24" s="9"/>
      <c r="D24" s="81" t="s">
        <v>86</v>
      </c>
      <c r="E24" s="33"/>
      <c r="F24" s="16"/>
      <c r="G24" s="16"/>
      <c r="H24" s="16"/>
      <c r="I24" s="22"/>
      <c r="J24" s="22" t="s">
        <v>88</v>
      </c>
      <c r="K24" s="22" t="s">
        <v>90</v>
      </c>
      <c r="L24" s="22" t="s">
        <v>88</v>
      </c>
      <c r="M24" s="22" t="s">
        <v>88</v>
      </c>
      <c r="N24" s="16"/>
      <c r="O24" s="22"/>
      <c r="P24" s="22"/>
      <c r="Q24" s="22"/>
      <c r="R24" s="22"/>
      <c r="S24" s="22" t="s">
        <v>91</v>
      </c>
      <c r="T24" s="22"/>
      <c r="U24" s="22" t="s">
        <v>91</v>
      </c>
      <c r="V24" s="16" t="s">
        <v>91</v>
      </c>
      <c r="W24" s="22"/>
      <c r="X24" s="22" t="s">
        <v>91</v>
      </c>
      <c r="Y24" s="22"/>
      <c r="Z24" s="41"/>
    </row>
    <row r="25" spans="2:26" ht="17" thickBot="1" x14ac:dyDescent="0.2">
      <c r="B25" s="261" t="s">
        <v>83</v>
      </c>
      <c r="C25" s="9"/>
      <c r="D25" s="69" t="s">
        <v>32</v>
      </c>
      <c r="E25" s="28"/>
      <c r="F25" s="18"/>
      <c r="G25" s="18"/>
      <c r="H25" s="18"/>
      <c r="I25" s="17"/>
      <c r="J25" s="18"/>
      <c r="K25" s="18"/>
      <c r="L25" s="17"/>
      <c r="M25" s="17"/>
      <c r="N25" s="17"/>
      <c r="O25" s="17"/>
      <c r="P25" s="17"/>
      <c r="Q25" s="18"/>
      <c r="R25" s="17"/>
      <c r="S25" s="18"/>
      <c r="T25" s="18"/>
      <c r="U25" s="18" t="s">
        <v>91</v>
      </c>
      <c r="V25" s="17"/>
      <c r="W25" s="18" t="s">
        <v>90</v>
      </c>
      <c r="X25" s="18"/>
      <c r="Y25" s="17"/>
      <c r="Z25" s="38"/>
    </row>
    <row r="26" spans="2:26" ht="17" thickBot="1" x14ac:dyDescent="0.2">
      <c r="B26" s="261"/>
      <c r="C26" s="9"/>
      <c r="D26" s="79" t="s">
        <v>84</v>
      </c>
      <c r="E26" s="29"/>
      <c r="F26" s="19"/>
      <c r="G26" s="19"/>
      <c r="H26" s="19"/>
      <c r="I26" s="17" t="s">
        <v>91</v>
      </c>
      <c r="J26" s="19"/>
      <c r="K26" s="19"/>
      <c r="L26" s="17"/>
      <c r="M26" s="17"/>
      <c r="N26" s="17"/>
      <c r="O26" s="17"/>
      <c r="P26" s="17"/>
      <c r="Q26" s="19"/>
      <c r="R26" s="19"/>
      <c r="S26" s="17"/>
      <c r="T26" s="19"/>
      <c r="U26" s="17"/>
      <c r="V26" s="17"/>
      <c r="W26" s="19"/>
      <c r="X26" s="19"/>
      <c r="Y26" s="17"/>
      <c r="Z26" s="38"/>
    </row>
    <row r="27" spans="2:26" ht="17" thickBot="1" x14ac:dyDescent="0.2">
      <c r="B27" s="261"/>
      <c r="C27" s="9"/>
      <c r="D27" s="80" t="s">
        <v>85</v>
      </c>
      <c r="E27" s="30"/>
      <c r="F27" s="17"/>
      <c r="G27" s="20"/>
      <c r="H27" s="17"/>
      <c r="I27" s="17" t="s">
        <v>88</v>
      </c>
      <c r="J27" s="17"/>
      <c r="K27" s="20"/>
      <c r="L27" s="17"/>
      <c r="M27" s="20"/>
      <c r="N27" s="20"/>
      <c r="O27" s="17"/>
      <c r="P27" s="17"/>
      <c r="Q27" s="17"/>
      <c r="R27" s="17"/>
      <c r="S27" s="20"/>
      <c r="T27" s="20"/>
      <c r="U27" s="20"/>
      <c r="V27" s="17"/>
      <c r="W27" s="20" t="s">
        <v>91</v>
      </c>
      <c r="X27" s="20"/>
      <c r="Y27" s="17"/>
      <c r="Z27" s="38"/>
    </row>
    <row r="28" spans="2:26" ht="17" thickBot="1" x14ac:dyDescent="0.2">
      <c r="B28" s="261"/>
      <c r="C28" s="9"/>
      <c r="D28" s="72" t="s">
        <v>34</v>
      </c>
      <c r="E28" s="27"/>
      <c r="F28" s="17"/>
      <c r="G28" s="21"/>
      <c r="H28" s="21"/>
      <c r="I28" s="17" t="s">
        <v>88</v>
      </c>
      <c r="J28" s="17"/>
      <c r="K28" s="21"/>
      <c r="L28" s="17"/>
      <c r="M28" s="21"/>
      <c r="N28" s="21"/>
      <c r="O28" s="17" t="s">
        <v>90</v>
      </c>
      <c r="P28" s="17" t="s">
        <v>88</v>
      </c>
      <c r="Q28" s="17" t="s">
        <v>88</v>
      </c>
      <c r="R28" s="17"/>
      <c r="S28" s="17"/>
      <c r="T28" s="21"/>
      <c r="U28" s="17" t="s">
        <v>91</v>
      </c>
      <c r="V28" s="17" t="s">
        <v>91</v>
      </c>
      <c r="W28" s="21"/>
      <c r="X28" s="17"/>
      <c r="Y28" s="17"/>
      <c r="Z28" s="38"/>
    </row>
    <row r="29" spans="2:26" ht="17" thickBot="1" x14ac:dyDescent="0.2">
      <c r="B29" s="261"/>
      <c r="C29" s="9"/>
      <c r="D29" s="82" t="s">
        <v>86</v>
      </c>
      <c r="E29" s="27"/>
      <c r="F29" s="22"/>
      <c r="G29" s="22"/>
      <c r="H29" s="17"/>
      <c r="I29" s="17"/>
      <c r="J29" s="22"/>
      <c r="K29" s="22"/>
      <c r="L29" s="17"/>
      <c r="M29" s="22"/>
      <c r="N29" s="17"/>
      <c r="O29" s="22"/>
      <c r="P29" s="17"/>
      <c r="Q29" s="22"/>
      <c r="R29" s="17"/>
      <c r="S29" s="22" t="s">
        <v>88</v>
      </c>
      <c r="T29" s="22"/>
      <c r="U29" s="22"/>
      <c r="V29" s="17" t="s">
        <v>90</v>
      </c>
      <c r="W29" s="22"/>
      <c r="X29" s="22"/>
      <c r="Y29" s="17" t="s">
        <v>88</v>
      </c>
      <c r="Z29" s="38"/>
    </row>
    <row r="30" spans="2:26" ht="17" thickBot="1" x14ac:dyDescent="0.2">
      <c r="B30" s="261" t="s">
        <v>32</v>
      </c>
      <c r="C30" s="9"/>
      <c r="D30" s="70" t="s">
        <v>84</v>
      </c>
      <c r="E30" s="29"/>
      <c r="F30" s="19"/>
      <c r="G30" s="18"/>
      <c r="H30" s="19"/>
      <c r="I30" s="18"/>
      <c r="J30" s="19"/>
      <c r="K30" s="19"/>
      <c r="L30" s="18"/>
      <c r="M30" s="18"/>
      <c r="N30" s="19"/>
      <c r="O30" s="18"/>
      <c r="P30" s="19"/>
      <c r="Q30" s="19"/>
      <c r="R30" s="19"/>
      <c r="S30" s="18"/>
      <c r="T30" s="18"/>
      <c r="U30" s="18" t="s">
        <v>91</v>
      </c>
      <c r="V30" s="18"/>
      <c r="W30" s="18"/>
      <c r="X30" s="19"/>
      <c r="Y30" s="18"/>
      <c r="Z30" s="44"/>
    </row>
    <row r="31" spans="2:26" ht="17" thickBot="1" x14ac:dyDescent="0.2">
      <c r="B31" s="261"/>
      <c r="C31" s="9"/>
      <c r="D31" s="71" t="s">
        <v>85</v>
      </c>
      <c r="E31" s="28"/>
      <c r="F31" s="18"/>
      <c r="G31" s="18"/>
      <c r="H31" s="18"/>
      <c r="I31" s="18"/>
      <c r="J31" s="18"/>
      <c r="K31" s="20"/>
      <c r="L31" s="18"/>
      <c r="M31" s="20"/>
      <c r="N31" s="20"/>
      <c r="O31" s="18"/>
      <c r="P31" s="20"/>
      <c r="Q31" s="18"/>
      <c r="R31" s="18"/>
      <c r="S31" s="18"/>
      <c r="T31" s="18"/>
      <c r="U31" s="18"/>
      <c r="V31" s="18"/>
      <c r="W31" s="18"/>
      <c r="X31" s="18"/>
      <c r="Y31" s="18"/>
      <c r="Z31" s="39" t="s">
        <v>91</v>
      </c>
    </row>
    <row r="32" spans="2:26" ht="17" thickBot="1" x14ac:dyDescent="0.2">
      <c r="B32" s="261"/>
      <c r="C32" s="9"/>
      <c r="D32" s="77" t="s">
        <v>34</v>
      </c>
      <c r="E32" s="28"/>
      <c r="F32" s="18"/>
      <c r="G32" s="18"/>
      <c r="H32" s="18"/>
      <c r="I32" s="18" t="s">
        <v>91</v>
      </c>
      <c r="J32" s="18"/>
      <c r="K32" s="21"/>
      <c r="L32" s="18"/>
      <c r="M32" s="21"/>
      <c r="N32" s="21"/>
      <c r="O32" s="18"/>
      <c r="P32" s="18"/>
      <c r="Q32" s="18" t="s">
        <v>90</v>
      </c>
      <c r="R32" s="21"/>
      <c r="S32" s="18"/>
      <c r="T32" s="18"/>
      <c r="U32" s="18" t="s">
        <v>88</v>
      </c>
      <c r="V32" s="18"/>
      <c r="W32" s="18" t="s">
        <v>90</v>
      </c>
      <c r="X32" s="18"/>
      <c r="Y32" s="18"/>
      <c r="Z32" s="40"/>
    </row>
    <row r="33" spans="2:26" ht="17" thickBot="1" x14ac:dyDescent="0.2">
      <c r="B33" s="261"/>
      <c r="C33" s="9"/>
      <c r="D33" s="81" t="s">
        <v>86</v>
      </c>
      <c r="E33" s="28"/>
      <c r="F33" s="18"/>
      <c r="G33" s="22"/>
      <c r="H33" s="18"/>
      <c r="I33" s="22"/>
      <c r="J33" s="22"/>
      <c r="K33" s="22"/>
      <c r="L33" s="22"/>
      <c r="M33" s="22"/>
      <c r="N33" s="18"/>
      <c r="O33" s="22" t="s">
        <v>91</v>
      </c>
      <c r="P33" s="22" t="s">
        <v>91</v>
      </c>
      <c r="Q33" s="22"/>
      <c r="R33" s="22"/>
      <c r="S33" s="22" t="s">
        <v>91</v>
      </c>
      <c r="T33" s="18" t="s">
        <v>90</v>
      </c>
      <c r="U33" s="18" t="s">
        <v>91</v>
      </c>
      <c r="V33" s="18"/>
      <c r="W33" s="18" t="s">
        <v>88</v>
      </c>
      <c r="X33" s="22"/>
      <c r="Y33" s="18"/>
      <c r="Z33" s="41"/>
    </row>
    <row r="34" spans="2:26" ht="17" thickBot="1" x14ac:dyDescent="0.2">
      <c r="B34" s="261" t="s">
        <v>84</v>
      </c>
      <c r="C34" s="9"/>
      <c r="D34" s="71" t="s">
        <v>85</v>
      </c>
      <c r="E34" s="29"/>
      <c r="F34" s="19"/>
      <c r="G34" s="19"/>
      <c r="H34" s="19"/>
      <c r="I34" s="20"/>
      <c r="J34" s="19"/>
      <c r="K34" s="20"/>
      <c r="L34" s="20"/>
      <c r="M34" s="20"/>
      <c r="N34" s="20"/>
      <c r="O34" s="20"/>
      <c r="P34" s="19"/>
      <c r="Q34" s="19"/>
      <c r="R34" s="19"/>
      <c r="S34" s="20"/>
      <c r="T34" s="20"/>
      <c r="U34" s="20"/>
      <c r="V34" s="20"/>
      <c r="W34" s="20"/>
      <c r="X34" s="19"/>
      <c r="Y34" s="20"/>
      <c r="Z34" s="39"/>
    </row>
    <row r="35" spans="2:26" ht="17" thickBot="1" x14ac:dyDescent="0.2">
      <c r="B35" s="261"/>
      <c r="C35" s="9"/>
      <c r="D35" s="77" t="s">
        <v>34</v>
      </c>
      <c r="E35" s="29"/>
      <c r="F35" s="19"/>
      <c r="G35" s="19"/>
      <c r="H35" s="19"/>
      <c r="I35" s="21"/>
      <c r="J35" s="19"/>
      <c r="K35" s="19"/>
      <c r="L35" s="19"/>
      <c r="M35" s="21"/>
      <c r="N35" s="21"/>
      <c r="O35" s="19"/>
      <c r="P35" s="19"/>
      <c r="Q35" s="19" t="s">
        <v>91</v>
      </c>
      <c r="R35" s="19"/>
      <c r="S35" s="21"/>
      <c r="T35" s="19"/>
      <c r="U35" s="19"/>
      <c r="V35" s="21"/>
      <c r="W35" s="19"/>
      <c r="X35" s="19"/>
      <c r="Y35" s="21"/>
      <c r="Z35" s="40"/>
    </row>
    <row r="36" spans="2:26" ht="17" thickBot="1" x14ac:dyDescent="0.2">
      <c r="B36" s="261"/>
      <c r="C36" s="9"/>
      <c r="D36" s="81" t="s">
        <v>86</v>
      </c>
      <c r="E36" s="29"/>
      <c r="F36" s="19"/>
      <c r="G36" s="22"/>
      <c r="H36" s="19"/>
      <c r="I36" s="22"/>
      <c r="J36" s="22"/>
      <c r="K36" s="22"/>
      <c r="L36" s="22"/>
      <c r="M36" s="22"/>
      <c r="N36" s="19"/>
      <c r="O36" s="22"/>
      <c r="P36" s="22"/>
      <c r="Q36" s="19"/>
      <c r="R36" s="19"/>
      <c r="S36" s="22" t="s">
        <v>91</v>
      </c>
      <c r="T36" s="19"/>
      <c r="U36" s="22"/>
      <c r="V36" s="22"/>
      <c r="W36" s="19"/>
      <c r="X36" s="22"/>
      <c r="Y36" s="22"/>
      <c r="Z36" s="41"/>
    </row>
    <row r="37" spans="2:26" ht="17" thickBot="1" x14ac:dyDescent="0.2">
      <c r="B37" s="261" t="s">
        <v>85</v>
      </c>
      <c r="C37" s="9"/>
      <c r="D37" s="72" t="s">
        <v>34</v>
      </c>
      <c r="E37" s="30"/>
      <c r="F37" s="21"/>
      <c r="G37" s="21"/>
      <c r="H37" s="21"/>
      <c r="I37" s="20"/>
      <c r="J37" s="20"/>
      <c r="K37" s="20"/>
      <c r="L37" s="20"/>
      <c r="M37" s="20"/>
      <c r="N37" s="20"/>
      <c r="O37" s="20"/>
      <c r="P37" s="20" t="s">
        <v>90</v>
      </c>
      <c r="Q37" s="20"/>
      <c r="R37" s="21"/>
      <c r="S37" s="20"/>
      <c r="T37" s="20"/>
      <c r="U37" s="20" t="s">
        <v>88</v>
      </c>
      <c r="V37" s="21"/>
      <c r="W37" s="20" t="s">
        <v>91</v>
      </c>
      <c r="X37" s="20"/>
      <c r="Y37" s="20"/>
      <c r="Z37" s="39"/>
    </row>
    <row r="38" spans="2:26" ht="17" thickBot="1" x14ac:dyDescent="0.2">
      <c r="B38" s="261"/>
      <c r="C38" s="9"/>
      <c r="D38" s="73" t="s">
        <v>86</v>
      </c>
      <c r="E38" s="30"/>
      <c r="F38" s="22"/>
      <c r="G38" s="22"/>
      <c r="H38" s="22"/>
      <c r="I38" s="22"/>
      <c r="J38" s="22"/>
      <c r="K38" s="20"/>
      <c r="L38" s="22"/>
      <c r="M38" s="20"/>
      <c r="N38" s="20"/>
      <c r="O38" s="22" t="s">
        <v>90</v>
      </c>
      <c r="P38" s="22"/>
      <c r="Q38" s="22" t="s">
        <v>90</v>
      </c>
      <c r="R38" s="22"/>
      <c r="S38" s="22" t="s">
        <v>88</v>
      </c>
      <c r="T38" s="20" t="s">
        <v>88</v>
      </c>
      <c r="U38" s="22"/>
      <c r="V38" s="20"/>
      <c r="W38" s="20" t="s">
        <v>90</v>
      </c>
      <c r="X38" s="22"/>
      <c r="Y38" s="20" t="s">
        <v>91</v>
      </c>
      <c r="Z38" s="39"/>
    </row>
    <row r="39" spans="2:26" ht="17" thickBot="1" x14ac:dyDescent="0.2">
      <c r="B39" s="49" t="s">
        <v>34</v>
      </c>
      <c r="C39" s="48"/>
      <c r="D39" s="83" t="s">
        <v>86</v>
      </c>
      <c r="E39" s="47"/>
      <c r="F39" s="34"/>
      <c r="G39" s="34"/>
      <c r="H39" s="35"/>
      <c r="I39" s="34" t="s">
        <v>88</v>
      </c>
      <c r="J39" s="34" t="s">
        <v>88</v>
      </c>
      <c r="K39" s="34"/>
      <c r="L39" s="34"/>
      <c r="M39" s="35"/>
      <c r="N39" s="35"/>
      <c r="O39" s="34" t="s">
        <v>88</v>
      </c>
      <c r="P39" s="34" t="s">
        <v>88</v>
      </c>
      <c r="Q39" s="34" t="s">
        <v>88</v>
      </c>
      <c r="R39" s="34"/>
      <c r="S39" s="34" t="s">
        <v>88</v>
      </c>
      <c r="T39" s="34" t="s">
        <v>88</v>
      </c>
      <c r="U39" s="34" t="s">
        <v>88</v>
      </c>
      <c r="V39" s="35"/>
      <c r="W39" s="34"/>
      <c r="X39" s="34" t="s">
        <v>88</v>
      </c>
      <c r="Y39" s="35" t="s">
        <v>91</v>
      </c>
      <c r="Z39" s="45"/>
    </row>
  </sheetData>
  <mergeCells count="8">
    <mergeCell ref="B1:Z1"/>
    <mergeCell ref="B37:B38"/>
    <mergeCell ref="B19:B24"/>
    <mergeCell ref="B25:B29"/>
    <mergeCell ref="B30:B33"/>
    <mergeCell ref="B34:B36"/>
    <mergeCell ref="B4:B11"/>
    <mergeCell ref="B12:B1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921C-FA36-4304-B85D-3E4322AC3ABE}">
  <dimension ref="A1:AR59"/>
  <sheetViews>
    <sheetView workbookViewId="0">
      <selection activeCell="D11" sqref="D11"/>
    </sheetView>
  </sheetViews>
  <sheetFormatPr baseColWidth="10" defaultColWidth="9" defaultRowHeight="16" x14ac:dyDescent="0.2"/>
  <cols>
    <col min="1" max="1" width="18.33203125" style="2" bestFit="1" customWidth="1"/>
    <col min="2" max="4" width="18.33203125" style="2" customWidth="1"/>
    <col min="5" max="10" width="12.5" style="2" bestFit="1" customWidth="1"/>
    <col min="11" max="11" width="12.5" style="2" customWidth="1"/>
    <col min="12" max="13" width="12.5" style="2" bestFit="1" customWidth="1"/>
    <col min="14" max="15" width="9" style="2"/>
    <col min="16" max="16" width="14.5" style="2" bestFit="1" customWidth="1"/>
    <col min="17" max="17" width="8.1640625" style="2" bestFit="1" customWidth="1"/>
    <col min="18" max="18" width="8.5" style="2" bestFit="1" customWidth="1"/>
    <col min="19" max="19" width="7.5" style="2" bestFit="1" customWidth="1"/>
    <col min="20" max="20" width="8.5" style="2" bestFit="1" customWidth="1"/>
    <col min="21" max="21" width="9.6640625" style="2" bestFit="1" customWidth="1"/>
    <col min="22" max="22" width="10" style="2" bestFit="1" customWidth="1"/>
    <col min="23" max="24" width="8.33203125" style="2" bestFit="1" customWidth="1"/>
    <col min="25" max="25" width="7.1640625" style="2" bestFit="1" customWidth="1"/>
    <col min="26" max="26" width="8.1640625" style="2" bestFit="1" customWidth="1"/>
    <col min="27" max="28" width="8.5" style="2" bestFit="1" customWidth="1"/>
    <col min="29" max="29" width="10.5" style="2" bestFit="1" customWidth="1"/>
    <col min="30" max="31" width="9" style="2"/>
    <col min="32" max="32" width="19.1640625" style="2" bestFit="1" customWidth="1"/>
    <col min="33" max="16384" width="9" style="2"/>
  </cols>
  <sheetData>
    <row r="1" spans="1:44" x14ac:dyDescent="0.2">
      <c r="A1" s="4" t="s">
        <v>212</v>
      </c>
      <c r="B1" s="4" t="s">
        <v>10</v>
      </c>
      <c r="C1" s="5" t="s">
        <v>4</v>
      </c>
      <c r="D1" s="5" t="s">
        <v>3</v>
      </c>
      <c r="E1" s="4" t="s">
        <v>17</v>
      </c>
      <c r="F1" s="4" t="s">
        <v>18</v>
      </c>
      <c r="G1" s="4" t="s">
        <v>19</v>
      </c>
      <c r="H1" s="4" t="s">
        <v>20</v>
      </c>
      <c r="I1" s="4" t="s">
        <v>21</v>
      </c>
      <c r="J1" s="4" t="s">
        <v>22</v>
      </c>
      <c r="K1" s="4" t="s">
        <v>9</v>
      </c>
      <c r="L1" s="4" t="s">
        <v>24</v>
      </c>
      <c r="M1" s="4" t="s">
        <v>27</v>
      </c>
      <c r="N1" s="4" t="s">
        <v>23</v>
      </c>
      <c r="P1" s="4" t="s">
        <v>212</v>
      </c>
      <c r="Q1" s="4" t="s">
        <v>209</v>
      </c>
      <c r="R1" s="4" t="s">
        <v>210</v>
      </c>
      <c r="S1" s="4" t="s">
        <v>211</v>
      </c>
      <c r="T1" s="4" t="s">
        <v>17</v>
      </c>
      <c r="U1" s="4" t="s">
        <v>18</v>
      </c>
      <c r="V1" s="4" t="s">
        <v>19</v>
      </c>
      <c r="W1" s="4" t="s">
        <v>20</v>
      </c>
      <c r="X1" s="4" t="s">
        <v>21</v>
      </c>
      <c r="Y1" s="4" t="s">
        <v>22</v>
      </c>
      <c r="Z1" s="4" t="s">
        <v>23</v>
      </c>
      <c r="AA1" s="4" t="s">
        <v>9</v>
      </c>
      <c r="AB1" s="4" t="s">
        <v>24</v>
      </c>
      <c r="AC1" s="4" t="s">
        <v>27</v>
      </c>
      <c r="AE1" s="2" t="s">
        <v>213</v>
      </c>
      <c r="AF1" s="4" t="s">
        <v>214</v>
      </c>
      <c r="AG1" s="4" t="s">
        <v>210</v>
      </c>
      <c r="AH1" s="4" t="s">
        <v>211</v>
      </c>
      <c r="AI1" s="4" t="s">
        <v>17</v>
      </c>
      <c r="AJ1" s="4" t="s">
        <v>18</v>
      </c>
      <c r="AK1" s="4" t="s">
        <v>19</v>
      </c>
      <c r="AL1" s="4" t="s">
        <v>20</v>
      </c>
      <c r="AM1" s="4" t="s">
        <v>21</v>
      </c>
      <c r="AN1" s="4" t="s">
        <v>22</v>
      </c>
      <c r="AO1" s="4" t="s">
        <v>23</v>
      </c>
      <c r="AP1" s="4" t="s">
        <v>9</v>
      </c>
      <c r="AQ1" s="4" t="s">
        <v>24</v>
      </c>
      <c r="AR1" s="4" t="s">
        <v>27</v>
      </c>
    </row>
    <row r="2" spans="1:44" x14ac:dyDescent="0.2">
      <c r="A2" s="4"/>
      <c r="B2" s="2">
        <v>340.34</v>
      </c>
      <c r="C2" s="2">
        <v>295.55</v>
      </c>
      <c r="D2" s="2">
        <v>161.13</v>
      </c>
      <c r="E2" s="2">
        <v>2</v>
      </c>
      <c r="F2" s="2">
        <v>2</v>
      </c>
      <c r="G2" s="2">
        <v>2</v>
      </c>
      <c r="H2" s="2">
        <v>927.3</v>
      </c>
      <c r="I2" s="2">
        <v>23.83</v>
      </c>
      <c r="J2" s="2">
        <v>929.75</v>
      </c>
      <c r="K2" s="2">
        <v>235.7</v>
      </c>
      <c r="L2" s="2">
        <v>8.91</v>
      </c>
      <c r="M2" s="2">
        <v>2.5</v>
      </c>
      <c r="N2" s="2">
        <v>10.64</v>
      </c>
      <c r="P2" s="2" t="s">
        <v>62</v>
      </c>
      <c r="Q2" s="2">
        <v>115.06666666666666</v>
      </c>
      <c r="R2" s="2">
        <v>217.20833333333334</v>
      </c>
      <c r="S2" s="2">
        <v>267.79166666666669</v>
      </c>
      <c r="T2" s="2">
        <v>2</v>
      </c>
      <c r="U2" s="2">
        <v>2</v>
      </c>
      <c r="V2" s="2">
        <v>2</v>
      </c>
      <c r="W2" s="2">
        <v>676.83333333333337</v>
      </c>
      <c r="X2" s="2">
        <v>17.770833333333332</v>
      </c>
      <c r="Y2" s="2">
        <v>705.625</v>
      </c>
      <c r="Z2" s="2">
        <v>11.428333333333333</v>
      </c>
      <c r="AA2" s="2">
        <v>137.95833333333334</v>
      </c>
      <c r="AB2" s="2">
        <v>4.6475000000000009</v>
      </c>
      <c r="AC2" s="2">
        <v>2.5</v>
      </c>
      <c r="AF2" s="2" t="s">
        <v>62</v>
      </c>
      <c r="AG2" s="2">
        <v>0.249</v>
      </c>
      <c r="AH2" s="2">
        <v>0.16200000000000001</v>
      </c>
      <c r="AI2" s="2">
        <v>3.15E-2</v>
      </c>
      <c r="AJ2" s="2">
        <v>2.375E-2</v>
      </c>
      <c r="AK2" s="2">
        <v>0.02</v>
      </c>
      <c r="AL2" s="2">
        <v>0.32837499999999997</v>
      </c>
      <c r="AM2" s="2">
        <v>0.02</v>
      </c>
      <c r="AN2" s="2">
        <v>1.4235</v>
      </c>
      <c r="AO2" s="2">
        <v>0.13262499999999999</v>
      </c>
      <c r="AP2" s="2">
        <v>0.20400000000000001</v>
      </c>
      <c r="AQ2" s="2">
        <v>0.10099999999999999</v>
      </c>
      <c r="AR2" s="2">
        <v>0.5</v>
      </c>
    </row>
    <row r="3" spans="1:44" x14ac:dyDescent="0.2">
      <c r="P3" s="2" t="s">
        <v>63</v>
      </c>
      <c r="Q3" s="2">
        <v>216.4</v>
      </c>
      <c r="R3" s="2">
        <v>389.55</v>
      </c>
      <c r="S3" s="2">
        <v>427.4</v>
      </c>
      <c r="T3" s="2">
        <v>2</v>
      </c>
      <c r="U3" s="2">
        <v>2</v>
      </c>
      <c r="V3" s="2">
        <v>2</v>
      </c>
      <c r="W3" s="2">
        <v>1227.8499999999999</v>
      </c>
      <c r="X3" s="2">
        <v>31.105</v>
      </c>
      <c r="Y3" s="2">
        <v>1198.7</v>
      </c>
      <c r="Z3" s="2">
        <v>9.6905000000000037</v>
      </c>
      <c r="AA3" s="2">
        <v>353</v>
      </c>
      <c r="AB3" s="2">
        <v>14.029</v>
      </c>
      <c r="AC3" s="2">
        <v>2.5</v>
      </c>
      <c r="AF3" s="2" t="s">
        <v>63</v>
      </c>
      <c r="AG3" s="2">
        <v>0.21687499999999998</v>
      </c>
      <c r="AH3" s="2">
        <v>0.182</v>
      </c>
      <c r="AI3" s="2">
        <v>2.325E-2</v>
      </c>
      <c r="AJ3" s="2">
        <v>0.02</v>
      </c>
      <c r="AK3" s="2">
        <v>0.02</v>
      </c>
      <c r="AL3" s="2">
        <v>0.34050000000000002</v>
      </c>
      <c r="AM3" s="2">
        <v>0.02</v>
      </c>
      <c r="AN3" s="2">
        <v>1.2481250000000002</v>
      </c>
      <c r="AO3" s="2">
        <v>8.1625000000000003E-2</v>
      </c>
      <c r="AP3" s="2">
        <v>0.19237499999999999</v>
      </c>
      <c r="AQ3" s="2">
        <v>8.8250000000000009E-2</v>
      </c>
      <c r="AR3" s="2">
        <v>0.5</v>
      </c>
    </row>
    <row r="4" spans="1:44" x14ac:dyDescent="0.2">
      <c r="A4" s="4" t="s">
        <v>52</v>
      </c>
      <c r="B4" s="4" t="s">
        <v>10</v>
      </c>
      <c r="C4" s="5" t="s">
        <v>4</v>
      </c>
      <c r="D4" s="5" t="s">
        <v>3</v>
      </c>
      <c r="E4" s="4" t="s">
        <v>17</v>
      </c>
      <c r="F4" s="4" t="s">
        <v>18</v>
      </c>
      <c r="G4" s="4" t="s">
        <v>19</v>
      </c>
      <c r="H4" s="4" t="s">
        <v>20</v>
      </c>
      <c r="I4" s="4" t="s">
        <v>21</v>
      </c>
      <c r="J4" s="4" t="s">
        <v>22</v>
      </c>
      <c r="K4" s="4" t="s">
        <v>9</v>
      </c>
      <c r="L4" s="4" t="s">
        <v>24</v>
      </c>
      <c r="M4" s="4" t="s">
        <v>27</v>
      </c>
      <c r="N4" s="4" t="s">
        <v>23</v>
      </c>
      <c r="P4" s="4" t="s">
        <v>52</v>
      </c>
      <c r="Q4" s="4" t="s">
        <v>209</v>
      </c>
      <c r="R4" s="4" t="s">
        <v>210</v>
      </c>
      <c r="S4" s="4" t="s">
        <v>211</v>
      </c>
      <c r="T4" s="4" t="s">
        <v>17</v>
      </c>
      <c r="U4" s="4" t="s">
        <v>18</v>
      </c>
      <c r="V4" s="4" t="s">
        <v>19</v>
      </c>
      <c r="W4" s="4" t="s">
        <v>20</v>
      </c>
      <c r="X4" s="4" t="s">
        <v>21</v>
      </c>
      <c r="Y4" s="4" t="s">
        <v>22</v>
      </c>
      <c r="Z4" s="4" t="s">
        <v>23</v>
      </c>
      <c r="AA4" s="4" t="s">
        <v>9</v>
      </c>
      <c r="AB4" s="4" t="s">
        <v>24</v>
      </c>
      <c r="AC4" s="4" t="s">
        <v>27</v>
      </c>
      <c r="AF4" s="2" t="s">
        <v>215</v>
      </c>
      <c r="AG4" s="2">
        <f t="shared" ref="AG4:AH4" si="0">AVERAGE(AG2:AG3)</f>
        <v>0.23293749999999999</v>
      </c>
      <c r="AH4" s="2">
        <f t="shared" si="0"/>
        <v>0.17199999999999999</v>
      </c>
      <c r="AI4" s="2">
        <f>AVERAGE(AI2:AI3)</f>
        <v>2.7375E-2</v>
      </c>
      <c r="AJ4" s="2">
        <f t="shared" ref="AJ4:AK4" si="1">AVERAGE(AJ2:AJ3)</f>
        <v>2.1874999999999999E-2</v>
      </c>
      <c r="AK4" s="2">
        <f t="shared" si="1"/>
        <v>0.02</v>
      </c>
      <c r="AL4" s="2">
        <f>AVERAGE(AL2:AL3)</f>
        <v>0.3344375</v>
      </c>
      <c r="AM4" s="2">
        <f t="shared" ref="AM4:AR4" si="2">AVERAGE(AM2:AM3)</f>
        <v>0.02</v>
      </c>
      <c r="AN4" s="2">
        <f t="shared" si="2"/>
        <v>1.3358125000000001</v>
      </c>
      <c r="AO4" s="2">
        <f t="shared" si="2"/>
        <v>0.107125</v>
      </c>
      <c r="AP4" s="2">
        <f t="shared" si="2"/>
        <v>0.19818750000000002</v>
      </c>
      <c r="AQ4" s="2">
        <f t="shared" si="2"/>
        <v>9.4625000000000001E-2</v>
      </c>
      <c r="AR4" s="2">
        <f t="shared" si="2"/>
        <v>0.5</v>
      </c>
    </row>
    <row r="5" spans="1:44" x14ac:dyDescent="0.2">
      <c r="A5" s="1" t="s">
        <v>28</v>
      </c>
      <c r="B5" s="1">
        <v>4.8549999999999995</v>
      </c>
      <c r="C5" s="1">
        <v>0.30752499999999999</v>
      </c>
      <c r="D5" s="1">
        <v>4.7174999999999995E-2</v>
      </c>
      <c r="E5" s="2">
        <v>12.55</v>
      </c>
      <c r="F5" s="2">
        <v>4.9249999999999998</v>
      </c>
      <c r="G5" s="2">
        <v>5.2050000000000001</v>
      </c>
      <c r="H5" s="2">
        <v>48</v>
      </c>
      <c r="I5" s="2">
        <v>14.379999999999999</v>
      </c>
      <c r="J5" s="2">
        <v>1935</v>
      </c>
      <c r="K5" s="2">
        <v>4.0510000000000002</v>
      </c>
      <c r="L5" s="2">
        <v>8.91</v>
      </c>
      <c r="M5" s="2">
        <v>7.01</v>
      </c>
      <c r="N5" s="2">
        <v>30.35</v>
      </c>
      <c r="O5" s="2" t="s">
        <v>62</v>
      </c>
      <c r="P5" s="2" t="s">
        <v>29</v>
      </c>
      <c r="Q5" s="2">
        <v>4.9421960351232398E-2</v>
      </c>
      <c r="R5" s="2">
        <v>8.8485145495920986E-2</v>
      </c>
      <c r="S5" s="2">
        <v>2.0783</v>
      </c>
      <c r="T5" s="2">
        <v>2.3893272863992463</v>
      </c>
      <c r="U5" s="2">
        <v>4.99</v>
      </c>
      <c r="V5" s="2">
        <v>6.5400000000000009</v>
      </c>
      <c r="W5" s="2">
        <v>52.4</v>
      </c>
      <c r="X5" s="2">
        <v>9.1169999999999991</v>
      </c>
      <c r="Y5" s="2">
        <v>1886.9</v>
      </c>
      <c r="Z5" s="2">
        <v>28.001999999999999</v>
      </c>
      <c r="AA5" s="2">
        <v>0.88367800583328804</v>
      </c>
      <c r="AB5" s="2">
        <v>14.254000000000001</v>
      </c>
      <c r="AC5" s="2">
        <v>8.4655634980352712</v>
      </c>
      <c r="AF5" s="4" t="s">
        <v>52</v>
      </c>
      <c r="AG5" s="4" t="s">
        <v>210</v>
      </c>
      <c r="AH5" s="4" t="s">
        <v>211</v>
      </c>
      <c r="AI5" s="4" t="s">
        <v>17</v>
      </c>
      <c r="AJ5" s="4" t="s">
        <v>18</v>
      </c>
      <c r="AK5" s="4" t="s">
        <v>19</v>
      </c>
      <c r="AL5" s="4" t="s">
        <v>20</v>
      </c>
      <c r="AM5" s="4" t="s">
        <v>21</v>
      </c>
      <c r="AN5" s="4" t="s">
        <v>22</v>
      </c>
      <c r="AO5" s="4" t="s">
        <v>23</v>
      </c>
      <c r="AP5" s="4" t="s">
        <v>9</v>
      </c>
      <c r="AQ5" s="4" t="s">
        <v>24</v>
      </c>
      <c r="AR5" s="4" t="s">
        <v>27</v>
      </c>
    </row>
    <row r="6" spans="1:44" x14ac:dyDescent="0.2">
      <c r="A6" s="1" t="s">
        <v>29</v>
      </c>
      <c r="B6" s="1">
        <v>2.2017200000000003</v>
      </c>
      <c r="C6" s="1">
        <v>0.11131405819836843</v>
      </c>
      <c r="D6" s="1">
        <v>0.12012878414049295</v>
      </c>
      <c r="E6" s="2">
        <v>8.376530914559698</v>
      </c>
      <c r="F6" s="2">
        <v>4.9111999999999991</v>
      </c>
      <c r="G6" s="2">
        <v>6.6704000000000008</v>
      </c>
      <c r="H6" s="2">
        <v>50.88</v>
      </c>
      <c r="I6" s="2">
        <v>7.9878999999999998</v>
      </c>
      <c r="J6" s="2">
        <v>1208.92</v>
      </c>
      <c r="K6" s="2">
        <v>0.78995120233331528</v>
      </c>
      <c r="L6" s="2">
        <v>14.412400000000002</v>
      </c>
      <c r="M6" s="2">
        <v>5.4184253992141089</v>
      </c>
      <c r="N6" s="2">
        <v>18.918800000000001</v>
      </c>
      <c r="P6" s="2" t="s">
        <v>30</v>
      </c>
      <c r="Q6" s="2">
        <v>0.10608179118232214</v>
      </c>
      <c r="R6" s="2">
        <v>0.4942829172738854</v>
      </c>
      <c r="S6" s="2">
        <v>2.6835000000000004</v>
      </c>
      <c r="T6" s="2">
        <v>3.8649487381829339</v>
      </c>
      <c r="U6" s="2">
        <v>1.8078333333333332</v>
      </c>
      <c r="V6" s="2">
        <v>2.1730833333333335</v>
      </c>
      <c r="W6" s="2">
        <v>37.616666666666674</v>
      </c>
      <c r="X6" s="2">
        <v>3.4224999999999999</v>
      </c>
      <c r="Y6" s="2">
        <v>679.58333333333337</v>
      </c>
      <c r="Z6" s="2">
        <v>54.466666666666661</v>
      </c>
      <c r="AA6" s="2">
        <v>1.1422972491624241</v>
      </c>
      <c r="AB6" s="2">
        <v>2.2467500000000005</v>
      </c>
      <c r="AC6" s="2">
        <v>5.8572500000000005</v>
      </c>
      <c r="AE6" s="2" t="s">
        <v>62</v>
      </c>
      <c r="AF6" s="2" t="s">
        <v>29</v>
      </c>
      <c r="AG6" s="2">
        <v>88.485145495920989</v>
      </c>
      <c r="AH6" s="2">
        <v>2078.3000000000002</v>
      </c>
      <c r="AI6" s="2">
        <v>2389.3272863992461</v>
      </c>
      <c r="AJ6" s="2">
        <v>4990</v>
      </c>
      <c r="AK6" s="2">
        <v>6540.0000000000009</v>
      </c>
      <c r="AL6" s="2">
        <v>52400</v>
      </c>
      <c r="AM6" s="2">
        <v>9116.9999999999982</v>
      </c>
      <c r="AN6" s="2">
        <v>1886900</v>
      </c>
      <c r="AO6" s="2">
        <v>28002</v>
      </c>
      <c r="AP6" s="2">
        <v>883.67800583328801</v>
      </c>
      <c r="AQ6" s="2">
        <v>14254.000000000002</v>
      </c>
      <c r="AR6" s="2">
        <v>8465.5634980352716</v>
      </c>
    </row>
    <row r="7" spans="1:44" x14ac:dyDescent="0.2">
      <c r="A7" s="1" t="s">
        <v>30</v>
      </c>
      <c r="B7" s="1">
        <v>2.7616923076923081</v>
      </c>
      <c r="C7" s="1">
        <v>0.46679961594512503</v>
      </c>
      <c r="D7" s="1">
        <v>0.10480626878368196</v>
      </c>
      <c r="E7" s="2">
        <v>3.9145680660150157</v>
      </c>
      <c r="F7" s="2">
        <v>1.7672307692307692</v>
      </c>
      <c r="G7" s="2">
        <v>2.0755384615384616</v>
      </c>
      <c r="H7" s="2">
        <v>38.138461538461542</v>
      </c>
      <c r="I7" s="2">
        <v>3.6138461538461542</v>
      </c>
      <c r="J7" s="2">
        <v>678.23076923076928</v>
      </c>
      <c r="K7" s="2">
        <v>1.2267359223037761</v>
      </c>
      <c r="L7" s="2">
        <v>2.8031538461538466</v>
      </c>
      <c r="M7" s="2">
        <v>6.0166923076923089</v>
      </c>
      <c r="N7" s="2">
        <v>51.138461538461534</v>
      </c>
      <c r="P7" s="2" t="s">
        <v>83</v>
      </c>
      <c r="Q7" s="2">
        <v>4.8016911094412126E-2</v>
      </c>
      <c r="R7" s="2">
        <v>5.2513774695606565E-2</v>
      </c>
      <c r="S7" s="2">
        <v>3.8420000000000001</v>
      </c>
      <c r="T7" s="2">
        <v>7.1273084922983996</v>
      </c>
      <c r="U7" s="2">
        <v>4.1159999999999997</v>
      </c>
      <c r="V7" s="2">
        <v>6.218</v>
      </c>
      <c r="W7" s="2">
        <v>30.339999999999996</v>
      </c>
      <c r="X7" s="2">
        <v>4.8199999999999994</v>
      </c>
      <c r="Y7" s="2">
        <v>1293.4000000000001</v>
      </c>
      <c r="Z7" s="2">
        <v>16.259999999999998</v>
      </c>
      <c r="AA7" s="2">
        <v>0.81699999999999995</v>
      </c>
      <c r="AB7" s="2">
        <v>1.3260000000000001</v>
      </c>
      <c r="AC7" s="2">
        <v>26.063099999999999</v>
      </c>
      <c r="AF7" s="2" t="s">
        <v>30</v>
      </c>
      <c r="AG7" s="2">
        <v>494.2829172738854</v>
      </c>
      <c r="AH7" s="2">
        <v>2683.5000000000005</v>
      </c>
      <c r="AI7" s="2">
        <v>3864.948738182934</v>
      </c>
      <c r="AJ7" s="2">
        <v>1807.833333333333</v>
      </c>
      <c r="AK7" s="2">
        <v>2173.0833333333335</v>
      </c>
      <c r="AL7" s="2">
        <v>37616.666666666672</v>
      </c>
      <c r="AM7" s="2">
        <v>3422.5</v>
      </c>
      <c r="AN7" s="2">
        <v>679583.33333333337</v>
      </c>
      <c r="AO7" s="2">
        <v>54466.666666666657</v>
      </c>
      <c r="AP7" s="2">
        <v>1142.2972491624241</v>
      </c>
      <c r="AQ7" s="2">
        <v>2246.7500000000005</v>
      </c>
      <c r="AR7" s="2">
        <v>5857.25</v>
      </c>
    </row>
    <row r="8" spans="1:44" x14ac:dyDescent="0.2">
      <c r="A8" s="1" t="s">
        <v>31</v>
      </c>
      <c r="B8" s="1">
        <v>7.0674999999999999</v>
      </c>
      <c r="C8" s="1">
        <v>7.9446109184754116E-2</v>
      </c>
      <c r="D8" s="1">
        <v>8.8760569434007591E-2</v>
      </c>
      <c r="E8" s="2">
        <v>6.8858178076865002</v>
      </c>
      <c r="F8" s="2">
        <v>16.62125</v>
      </c>
      <c r="G8" s="2">
        <v>6.9049999999999994</v>
      </c>
      <c r="H8" s="2">
        <v>76.737500000000011</v>
      </c>
      <c r="I8" s="2">
        <v>5.3787500000000001</v>
      </c>
      <c r="J8" s="2">
        <v>1413.375</v>
      </c>
      <c r="K8" s="2">
        <v>1.3961250000000001</v>
      </c>
      <c r="L8" s="2">
        <v>1.4938750000000001</v>
      </c>
      <c r="M8" s="2">
        <v>68.6856875</v>
      </c>
      <c r="N8" s="2">
        <v>23.143749999999997</v>
      </c>
      <c r="P8" s="2" t="s">
        <v>85</v>
      </c>
      <c r="Q8" s="2">
        <v>7.1081920379334126E-2</v>
      </c>
      <c r="R8" s="2">
        <v>9.6545816568041842E-2</v>
      </c>
      <c r="S8" s="2">
        <v>0.90549999999999997</v>
      </c>
      <c r="T8" s="2">
        <v>6.7506585318195871</v>
      </c>
      <c r="U8" s="2">
        <v>4.0324999999999998</v>
      </c>
      <c r="V8" s="2">
        <v>6.9024999999999999</v>
      </c>
      <c r="W8" s="2">
        <v>25.1</v>
      </c>
      <c r="X8" s="2">
        <v>0.89000000000000012</v>
      </c>
      <c r="Y8" s="2">
        <v>603.25</v>
      </c>
      <c r="Z8" s="2">
        <v>28.875000000000004</v>
      </c>
      <c r="AA8" s="2">
        <v>0.3507573303524894</v>
      </c>
      <c r="AB8" s="2">
        <v>7.4725000000000001</v>
      </c>
      <c r="AC8" s="2">
        <v>39.4</v>
      </c>
      <c r="AF8" s="2" t="s">
        <v>83</v>
      </c>
      <c r="AG8" s="2">
        <v>52.513774695606564</v>
      </c>
      <c r="AH8" s="2">
        <v>3842</v>
      </c>
      <c r="AI8" s="2">
        <v>7127.3084922983999</v>
      </c>
      <c r="AJ8" s="2">
        <v>4116</v>
      </c>
      <c r="AK8" s="2">
        <v>6218</v>
      </c>
      <c r="AL8" s="2">
        <v>30339.999999999996</v>
      </c>
      <c r="AM8" s="2">
        <v>4819.9999999999991</v>
      </c>
      <c r="AN8" s="2">
        <v>1293400</v>
      </c>
      <c r="AO8" s="2">
        <v>16259.999999999998</v>
      </c>
      <c r="AP8" s="2">
        <v>816.99999999999989</v>
      </c>
      <c r="AQ8" s="2">
        <v>1326</v>
      </c>
      <c r="AR8" s="2">
        <v>26063.1</v>
      </c>
    </row>
    <row r="9" spans="1:44" x14ac:dyDescent="0.2">
      <c r="A9" s="1" t="s">
        <v>32</v>
      </c>
      <c r="B9" s="1">
        <v>1.9350000000000001</v>
      </c>
      <c r="C9" s="1">
        <v>0.15137499999999998</v>
      </c>
      <c r="D9" s="1">
        <v>0.11537500000000001</v>
      </c>
      <c r="E9" s="2">
        <v>11.75</v>
      </c>
      <c r="F9" s="2">
        <v>5.5827499999999999</v>
      </c>
      <c r="G9" s="2">
        <v>6.5025000000000004</v>
      </c>
      <c r="H9" s="2">
        <v>19.274999999999999</v>
      </c>
      <c r="I9" s="2">
        <v>5.7850000000000001</v>
      </c>
      <c r="J9" s="2">
        <v>729.25</v>
      </c>
      <c r="K9" s="2">
        <v>1.0215000000000001</v>
      </c>
      <c r="L9" s="2">
        <v>22.825000000000003</v>
      </c>
      <c r="M9" s="2">
        <v>1.11975</v>
      </c>
      <c r="N9" s="2">
        <v>24.3</v>
      </c>
      <c r="P9" s="263" t="s">
        <v>34</v>
      </c>
      <c r="Q9" s="2">
        <v>4.9489695919971231E-2</v>
      </c>
      <c r="R9" s="2">
        <v>3.7802682745685226E-2</v>
      </c>
      <c r="S9" s="2">
        <v>9.2459420587630986E-2</v>
      </c>
      <c r="T9" s="2">
        <v>12.6</v>
      </c>
      <c r="U9" s="2">
        <v>1.45</v>
      </c>
      <c r="V9" s="2">
        <v>4.24</v>
      </c>
      <c r="W9" s="2">
        <v>2.81</v>
      </c>
      <c r="X9" s="2">
        <v>0.46400000000000002</v>
      </c>
      <c r="Y9" s="2">
        <v>311</v>
      </c>
      <c r="Z9" s="2">
        <v>5.82</v>
      </c>
      <c r="AA9" s="2">
        <v>4.2288743971183478E-2</v>
      </c>
      <c r="AB9" s="2">
        <v>0.1443771208785391</v>
      </c>
      <c r="AC9" s="2">
        <v>4.0199999999999996</v>
      </c>
      <c r="AF9" s="2" t="s">
        <v>85</v>
      </c>
      <c r="AG9" s="2">
        <v>96.545816568041843</v>
      </c>
      <c r="AH9" s="2">
        <v>905.5</v>
      </c>
      <c r="AI9" s="2">
        <v>6750.6585318195866</v>
      </c>
      <c r="AJ9" s="2">
        <v>4032.4999999999995</v>
      </c>
      <c r="AK9" s="2">
        <v>6902.5</v>
      </c>
      <c r="AL9" s="2">
        <v>25100</v>
      </c>
      <c r="AM9" s="2">
        <v>890.00000000000011</v>
      </c>
      <c r="AN9" s="2">
        <v>603250</v>
      </c>
      <c r="AO9" s="2">
        <v>28875.000000000004</v>
      </c>
      <c r="AP9" s="2">
        <v>350.75733035248942</v>
      </c>
      <c r="AQ9" s="2">
        <v>7472.5</v>
      </c>
      <c r="AR9" s="2">
        <v>39400</v>
      </c>
    </row>
    <row r="10" spans="1:44" x14ac:dyDescent="0.2">
      <c r="A10" s="1" t="s">
        <v>37</v>
      </c>
      <c r="B10" s="1">
        <v>0.74550000000000005</v>
      </c>
      <c r="C10" s="1">
        <v>0.1245</v>
      </c>
      <c r="D10" s="1">
        <v>0.1535</v>
      </c>
      <c r="E10" s="2">
        <v>14.899999999999999</v>
      </c>
      <c r="F10" s="2">
        <v>4.6449999999999996</v>
      </c>
      <c r="G10" s="2">
        <v>6.3599999999999994</v>
      </c>
      <c r="H10" s="2">
        <v>36.549999999999997</v>
      </c>
      <c r="I10" s="2">
        <v>7.0150000000000006</v>
      </c>
      <c r="J10" s="2">
        <v>1680</v>
      </c>
      <c r="K10" s="2">
        <v>0.23075000000000001</v>
      </c>
      <c r="L10" s="2">
        <v>6.5649999999999995</v>
      </c>
      <c r="M10" s="2">
        <v>2.2999999999999998</v>
      </c>
      <c r="N10" s="2">
        <v>14.2</v>
      </c>
      <c r="P10" s="263"/>
      <c r="Q10" s="2">
        <v>0.37991537861593067</v>
      </c>
      <c r="R10" s="2">
        <v>0.29019819703982652</v>
      </c>
      <c r="S10" s="2">
        <v>0.70977917981072558</v>
      </c>
      <c r="T10" s="2">
        <v>0.42933029908911674</v>
      </c>
      <c r="U10" s="2">
        <v>23.1</v>
      </c>
      <c r="V10" s="2">
        <v>33.1</v>
      </c>
      <c r="W10" s="2">
        <v>27.8</v>
      </c>
      <c r="X10" s="2">
        <v>5.04</v>
      </c>
      <c r="Y10" s="2">
        <v>3040</v>
      </c>
      <c r="Z10" s="2">
        <v>50.2</v>
      </c>
      <c r="AA10" s="2">
        <v>1.071299283589235</v>
      </c>
      <c r="AB10" s="2">
        <v>4.2699999999999996</v>
      </c>
      <c r="AC10" s="2">
        <v>23.7</v>
      </c>
      <c r="AF10" s="263" t="s">
        <v>34</v>
      </c>
      <c r="AG10" s="2">
        <v>37.802682745685225</v>
      </c>
      <c r="AH10" s="2">
        <v>92.459420587630987</v>
      </c>
      <c r="AI10" s="2">
        <v>12600</v>
      </c>
      <c r="AJ10" s="2">
        <v>1450</v>
      </c>
      <c r="AK10" s="2">
        <v>4240</v>
      </c>
      <c r="AL10" s="2">
        <v>2810</v>
      </c>
      <c r="AM10" s="2">
        <v>464</v>
      </c>
      <c r="AN10" s="2">
        <v>311000</v>
      </c>
      <c r="AO10" s="2">
        <v>5820</v>
      </c>
      <c r="AP10" s="2">
        <v>42.288743971183479</v>
      </c>
      <c r="AQ10" s="2">
        <v>144.3771208785391</v>
      </c>
      <c r="AR10" s="2">
        <v>4019.9999999999995</v>
      </c>
    </row>
    <row r="11" spans="1:44" x14ac:dyDescent="0.2">
      <c r="A11" s="1" t="s">
        <v>33</v>
      </c>
      <c r="B11" s="1">
        <v>0.91985714285714282</v>
      </c>
      <c r="C11" s="1">
        <v>9.0097609467452489E-2</v>
      </c>
      <c r="D11" s="1">
        <v>7.5118240216762361E-2</v>
      </c>
      <c r="E11" s="2">
        <v>19.271804875325476</v>
      </c>
      <c r="F11" s="2">
        <v>4.9871428571428575</v>
      </c>
      <c r="G11" s="2">
        <v>11.944285714285714</v>
      </c>
      <c r="H11" s="2">
        <v>32.457142857142856</v>
      </c>
      <c r="I11" s="2">
        <v>1.8900000000000003</v>
      </c>
      <c r="J11" s="2">
        <v>577.14285714285711</v>
      </c>
      <c r="K11" s="2">
        <v>0.34521847448713683</v>
      </c>
      <c r="L11" s="2">
        <v>10.5</v>
      </c>
      <c r="M11" s="2">
        <v>33.171428571428571</v>
      </c>
      <c r="N11" s="2">
        <v>24.285714285714285</v>
      </c>
      <c r="P11" s="263"/>
      <c r="Q11" s="2">
        <v>6.2831247818016897E-2</v>
      </c>
      <c r="R11" s="2">
        <v>9.780166024484524E-2</v>
      </c>
      <c r="S11" s="2">
        <v>0.57228148574489246</v>
      </c>
      <c r="T11" s="2">
        <v>7.3014988908713958</v>
      </c>
      <c r="U11" s="2">
        <v>2.8373214285714283</v>
      </c>
      <c r="V11" s="2">
        <v>6.45</v>
      </c>
      <c r="W11" s="2">
        <v>13.705357142857142</v>
      </c>
      <c r="X11" s="2">
        <v>0.89179112480920841</v>
      </c>
      <c r="Y11" s="2">
        <v>790.10714285714289</v>
      </c>
      <c r="Z11" s="2">
        <v>33.46857142857143</v>
      </c>
      <c r="AA11" s="2">
        <v>0.17874431400174734</v>
      </c>
      <c r="AB11" s="2">
        <v>1.3402665965962082</v>
      </c>
      <c r="AC11" s="2">
        <v>14.204066951957802</v>
      </c>
      <c r="AF11" s="263"/>
      <c r="AG11" s="2">
        <v>290.19819703982654</v>
      </c>
      <c r="AH11" s="2">
        <v>709.77917981072551</v>
      </c>
      <c r="AI11" s="2">
        <v>429.33029908911675</v>
      </c>
      <c r="AJ11" s="2">
        <v>23100</v>
      </c>
      <c r="AK11" s="2">
        <v>33100</v>
      </c>
      <c r="AL11" s="2">
        <v>27800</v>
      </c>
      <c r="AM11" s="2">
        <v>5040</v>
      </c>
      <c r="AN11" s="2">
        <v>3040000</v>
      </c>
      <c r="AO11" s="2">
        <v>50200</v>
      </c>
      <c r="AP11" s="2">
        <v>1071.2992835892351</v>
      </c>
      <c r="AQ11" s="2">
        <v>4269.9999999999991</v>
      </c>
      <c r="AR11" s="2">
        <v>23700</v>
      </c>
    </row>
    <row r="12" spans="1:44" x14ac:dyDescent="0.2">
      <c r="A12" s="263" t="s">
        <v>34</v>
      </c>
      <c r="B12" s="2">
        <v>0.61496319663512089</v>
      </c>
      <c r="C12" s="2">
        <v>0.26503303283997109</v>
      </c>
      <c r="D12" s="2">
        <v>0.2829025631026551</v>
      </c>
      <c r="E12" s="2">
        <v>11.991223417080583</v>
      </c>
      <c r="F12" s="2">
        <v>3.4878358208955214</v>
      </c>
      <c r="G12" s="2">
        <v>10.572388059701494</v>
      </c>
      <c r="H12" s="2">
        <v>14.10014925373134</v>
      </c>
      <c r="I12" s="2">
        <v>1.5260619626068328</v>
      </c>
      <c r="J12" s="2">
        <v>777.19402985074623</v>
      </c>
      <c r="K12" s="2">
        <v>0.52113321393153911</v>
      </c>
      <c r="L12" s="2">
        <v>2.660589025443191</v>
      </c>
      <c r="M12" s="2">
        <v>12.031878726191325</v>
      </c>
      <c r="N12" s="2">
        <v>40.824999999999996</v>
      </c>
      <c r="P12" s="2" t="s">
        <v>86</v>
      </c>
      <c r="Q12" s="2">
        <v>5.647299843772418E-2</v>
      </c>
      <c r="R12" s="2">
        <v>0.16305312499999999</v>
      </c>
      <c r="S12" s="2">
        <v>3.0580000000000007</v>
      </c>
      <c r="T12" s="2">
        <v>22.043750000000003</v>
      </c>
      <c r="U12" s="2">
        <v>8.5856250000000003</v>
      </c>
      <c r="V12" s="2">
        <v>8.91</v>
      </c>
      <c r="W12" s="2">
        <v>63.943750000000009</v>
      </c>
      <c r="X12" s="2">
        <v>7.9050000000000011</v>
      </c>
      <c r="Y12" s="2">
        <v>1419.875</v>
      </c>
      <c r="Z12" s="2">
        <v>397.26249999999999</v>
      </c>
      <c r="AA12" s="2">
        <v>0.105803125</v>
      </c>
      <c r="AB12" s="2">
        <v>2.8549593750000004</v>
      </c>
      <c r="AC12" s="2">
        <v>4.0583437499999997</v>
      </c>
      <c r="AF12" s="263"/>
      <c r="AG12" s="2">
        <v>97.801660244845237</v>
      </c>
      <c r="AH12" s="2">
        <v>572.28148574489239</v>
      </c>
      <c r="AI12" s="2">
        <v>7301.4988908713958</v>
      </c>
      <c r="AJ12" s="2">
        <v>2837.3214285714284</v>
      </c>
      <c r="AK12" s="2">
        <v>6450</v>
      </c>
      <c r="AL12" s="2">
        <v>13705.357142857141</v>
      </c>
      <c r="AM12" s="2">
        <v>891.79112480920844</v>
      </c>
      <c r="AN12" s="2">
        <v>790107.14285714284</v>
      </c>
      <c r="AO12" s="2">
        <v>33468.571428571428</v>
      </c>
      <c r="AP12" s="2">
        <v>178.74431400174734</v>
      </c>
      <c r="AQ12" s="2">
        <v>1340.266596596208</v>
      </c>
      <c r="AR12" s="2">
        <v>14204.066951957802</v>
      </c>
    </row>
    <row r="13" spans="1:44" x14ac:dyDescent="0.2">
      <c r="A13" s="263"/>
      <c r="B13" s="2">
        <v>0.25149323676460517</v>
      </c>
      <c r="C13" s="2">
        <v>9.5825447124280871E-2</v>
      </c>
      <c r="D13" s="2">
        <v>6.5523282653328546E-2</v>
      </c>
      <c r="E13" s="2">
        <v>5.538333333333334</v>
      </c>
      <c r="F13" s="2">
        <v>1.9138333333333335</v>
      </c>
      <c r="G13" s="2">
        <v>2.6950000000000003</v>
      </c>
      <c r="H13" s="2">
        <v>3.7816666666666663</v>
      </c>
      <c r="I13" s="2">
        <v>0.95350000000000001</v>
      </c>
      <c r="J13" s="2">
        <v>284.28333333333336</v>
      </c>
      <c r="K13" s="2">
        <v>0.13146479066186392</v>
      </c>
      <c r="L13" s="2">
        <v>0.59222952014642316</v>
      </c>
      <c r="M13" s="2">
        <v>2.1663333333333332</v>
      </c>
      <c r="N13" s="2">
        <v>6.2450000000000001</v>
      </c>
      <c r="AF13" s="2" t="s">
        <v>86</v>
      </c>
      <c r="AG13" s="2">
        <v>163.05312499999999</v>
      </c>
      <c r="AH13" s="2">
        <v>3058.0000000000005</v>
      </c>
      <c r="AI13" s="2">
        <v>22043.750000000004</v>
      </c>
      <c r="AJ13" s="2">
        <v>8585.625</v>
      </c>
      <c r="AK13" s="2">
        <v>8910</v>
      </c>
      <c r="AL13" s="2">
        <v>63943.750000000007</v>
      </c>
      <c r="AM13" s="2">
        <v>7905.0000000000009</v>
      </c>
      <c r="AN13" s="2">
        <v>1419875</v>
      </c>
      <c r="AO13" s="2">
        <v>397262.5</v>
      </c>
      <c r="AP13" s="2">
        <v>105.80312499999999</v>
      </c>
      <c r="AQ13" s="2">
        <v>2854.9593750000004</v>
      </c>
      <c r="AR13" s="2">
        <v>4058.3437499999995</v>
      </c>
    </row>
    <row r="14" spans="1:44" x14ac:dyDescent="0.2">
      <c r="A14" s="263"/>
      <c r="B14" s="2">
        <v>0.7677034567292087</v>
      </c>
      <c r="C14" s="2">
        <v>9.6426066967995036E-2</v>
      </c>
      <c r="D14" s="2">
        <v>8.3169775207529467E-2</v>
      </c>
      <c r="E14" s="2">
        <v>22.978221716514852</v>
      </c>
      <c r="F14" s="2">
        <v>14.88</v>
      </c>
      <c r="G14" s="2">
        <v>21.96166666666667</v>
      </c>
      <c r="H14" s="2">
        <v>14.970916666666666</v>
      </c>
      <c r="I14" s="2">
        <v>2.7274166666666666</v>
      </c>
      <c r="J14" s="2">
        <v>2453.8333333333335</v>
      </c>
      <c r="K14" s="2">
        <v>0.36935135510520789</v>
      </c>
      <c r="L14" s="2">
        <v>8.3283333333333331</v>
      </c>
      <c r="M14" s="2">
        <v>4.5023333333333335</v>
      </c>
      <c r="N14" s="2">
        <v>20.348805970149254</v>
      </c>
      <c r="O14" s="2" t="s">
        <v>63</v>
      </c>
      <c r="P14" s="2" t="s">
        <v>29</v>
      </c>
      <c r="Q14" s="2">
        <v>0.1672666666666667</v>
      </c>
      <c r="R14" s="2">
        <v>0.12653333333333333</v>
      </c>
      <c r="S14" s="2">
        <v>2.2840000000000003</v>
      </c>
      <c r="T14" s="2">
        <v>12.368</v>
      </c>
      <c r="U14" s="2">
        <v>4.8586666666666671</v>
      </c>
      <c r="V14" s="2">
        <v>6.7573333333333334</v>
      </c>
      <c r="W14" s="2">
        <v>49.866666666666667</v>
      </c>
      <c r="X14" s="2">
        <v>7.2351666666666663</v>
      </c>
      <c r="Y14" s="2">
        <v>756.93333333333328</v>
      </c>
      <c r="Z14" s="2">
        <v>12.863333333333332</v>
      </c>
      <c r="AA14" s="2">
        <v>0.72746666666666671</v>
      </c>
      <c r="AB14" s="2">
        <v>14.517999999999999</v>
      </c>
      <c r="AC14" s="2">
        <v>3.387</v>
      </c>
    </row>
    <row r="15" spans="1:44" x14ac:dyDescent="0.2">
      <c r="A15" s="1" t="s">
        <v>35</v>
      </c>
      <c r="B15" s="1">
        <v>2.939916666666667</v>
      </c>
      <c r="C15" s="1">
        <v>0.18110208333333333</v>
      </c>
      <c r="D15" s="1">
        <v>9.6511165625149456E-2</v>
      </c>
      <c r="E15" s="2">
        <v>17.554166666666671</v>
      </c>
      <c r="F15" s="2">
        <v>6.5337437499999984</v>
      </c>
      <c r="G15" s="2">
        <v>7.9454166666666666</v>
      </c>
      <c r="H15" s="2">
        <v>57.32500000000001</v>
      </c>
      <c r="I15" s="2">
        <v>6.4691666666666672</v>
      </c>
      <c r="J15" s="2">
        <v>1122.375</v>
      </c>
      <c r="K15" s="2">
        <v>0.31411875</v>
      </c>
      <c r="L15" s="2">
        <v>5.9833062500000009</v>
      </c>
      <c r="M15" s="2">
        <v>7.1673541666666649</v>
      </c>
      <c r="N15" s="2">
        <v>272.95416666666665</v>
      </c>
      <c r="P15" s="2" t="s">
        <v>30</v>
      </c>
      <c r="Q15" s="2">
        <v>8.9499999999999996E-2</v>
      </c>
      <c r="R15" s="2">
        <v>0.13700000000000001</v>
      </c>
      <c r="S15" s="2">
        <v>3.7</v>
      </c>
      <c r="T15" s="2">
        <v>4.51</v>
      </c>
      <c r="U15" s="2">
        <v>1.28</v>
      </c>
      <c r="V15" s="2">
        <v>0.90500000000000003</v>
      </c>
      <c r="W15" s="2">
        <v>44.4</v>
      </c>
      <c r="X15" s="2">
        <v>5.91</v>
      </c>
      <c r="Y15" s="2">
        <v>662</v>
      </c>
      <c r="Z15" s="2">
        <v>11.2</v>
      </c>
      <c r="AA15" s="2">
        <v>2.2400000000000002</v>
      </c>
      <c r="AB15" s="2">
        <v>9.48</v>
      </c>
      <c r="AC15" s="2">
        <v>7.93</v>
      </c>
      <c r="AE15" s="2" t="s">
        <v>63</v>
      </c>
      <c r="AF15" s="2" t="s">
        <v>29</v>
      </c>
      <c r="AG15" s="2">
        <v>126.53333333333333</v>
      </c>
      <c r="AH15" s="2">
        <v>2284</v>
      </c>
      <c r="AI15" s="2">
        <v>12368</v>
      </c>
      <c r="AJ15" s="2">
        <v>4858.666666666667</v>
      </c>
      <c r="AK15" s="2">
        <v>6757.333333333333</v>
      </c>
      <c r="AL15" s="2">
        <v>49866.666666666664</v>
      </c>
      <c r="AM15" s="2">
        <v>7235.1666666666661</v>
      </c>
      <c r="AN15" s="2">
        <v>756933.33333333326</v>
      </c>
      <c r="AO15" s="2">
        <v>12863.333333333332</v>
      </c>
      <c r="AP15" s="2">
        <v>727.4666666666667</v>
      </c>
      <c r="AQ15" s="2">
        <v>14517.999999999998</v>
      </c>
      <c r="AR15" s="2">
        <v>3387</v>
      </c>
    </row>
    <row r="16" spans="1:44" x14ac:dyDescent="0.2">
      <c r="A16" s="1"/>
      <c r="B16" s="1"/>
      <c r="P16" s="2" t="s">
        <v>83</v>
      </c>
      <c r="Q16" s="2">
        <v>0.15666666666666665</v>
      </c>
      <c r="R16" s="2">
        <v>0.12433333333333334</v>
      </c>
      <c r="S16" s="2">
        <v>12.443333333333333</v>
      </c>
      <c r="T16" s="2">
        <v>6.4833333333333334</v>
      </c>
      <c r="U16" s="2">
        <v>37.463333333333331</v>
      </c>
      <c r="V16" s="2">
        <v>8.0499999999999989</v>
      </c>
      <c r="W16" s="2">
        <v>154.06666666666666</v>
      </c>
      <c r="X16" s="2">
        <v>6.31</v>
      </c>
      <c r="Y16" s="2">
        <v>1613.3333333333333</v>
      </c>
      <c r="Z16" s="2">
        <v>34.616666666666667</v>
      </c>
      <c r="AA16" s="2">
        <v>2.3613333333333331</v>
      </c>
      <c r="AB16" s="2">
        <v>1.7736666666666665</v>
      </c>
      <c r="AC16" s="2">
        <v>139.72333333333333</v>
      </c>
      <c r="AF16" s="2" t="s">
        <v>30</v>
      </c>
      <c r="AG16" s="2">
        <v>137</v>
      </c>
      <c r="AH16" s="2">
        <v>3700</v>
      </c>
      <c r="AI16" s="2">
        <v>4510</v>
      </c>
      <c r="AJ16" s="2">
        <v>1280</v>
      </c>
      <c r="AK16" s="2">
        <v>905</v>
      </c>
      <c r="AL16" s="2">
        <v>44400</v>
      </c>
      <c r="AM16" s="2">
        <v>5910</v>
      </c>
      <c r="AN16" s="2">
        <v>662000</v>
      </c>
      <c r="AO16" s="2">
        <v>11199.999999999998</v>
      </c>
      <c r="AP16" s="2">
        <v>2240</v>
      </c>
      <c r="AQ16" s="2">
        <v>9480</v>
      </c>
      <c r="AR16" s="2">
        <v>7930</v>
      </c>
    </row>
    <row r="17" spans="1:44" x14ac:dyDescent="0.2">
      <c r="A17" s="4" t="s">
        <v>52</v>
      </c>
      <c r="B17" s="4" t="s">
        <v>10</v>
      </c>
      <c r="C17" s="5" t="s">
        <v>4</v>
      </c>
      <c r="D17" s="5" t="s">
        <v>3</v>
      </c>
      <c r="E17" s="4" t="s">
        <v>17</v>
      </c>
      <c r="F17" s="4" t="s">
        <v>18</v>
      </c>
      <c r="G17" s="4" t="s">
        <v>19</v>
      </c>
      <c r="H17" s="4" t="s">
        <v>20</v>
      </c>
      <c r="I17" s="4" t="s">
        <v>21</v>
      </c>
      <c r="J17" s="4" t="s">
        <v>22</v>
      </c>
      <c r="K17" s="4" t="s">
        <v>9</v>
      </c>
      <c r="L17" s="4" t="s">
        <v>24</v>
      </c>
      <c r="M17" s="4" t="s">
        <v>27</v>
      </c>
      <c r="N17" s="4" t="s">
        <v>23</v>
      </c>
      <c r="P17" s="2" t="s">
        <v>85</v>
      </c>
      <c r="Q17" s="2">
        <v>8.0500000000000002E-2</v>
      </c>
      <c r="R17" s="2">
        <v>8.1500000000000003E-2</v>
      </c>
      <c r="S17" s="2">
        <v>0.93900000000000006</v>
      </c>
      <c r="T17" s="2">
        <v>35.966666666666669</v>
      </c>
      <c r="U17" s="2">
        <v>6.2600000000000007</v>
      </c>
      <c r="V17" s="2">
        <v>18.666666666666668</v>
      </c>
      <c r="W17" s="2">
        <v>42.266666666666673</v>
      </c>
      <c r="X17" s="2">
        <v>3.2233333333333332</v>
      </c>
      <c r="Y17" s="2">
        <v>542.33333333333337</v>
      </c>
      <c r="Z17" s="2">
        <v>18.166666666666668</v>
      </c>
      <c r="AA17" s="2">
        <v>0.33783333333333337</v>
      </c>
      <c r="AB17" s="2">
        <v>14.536666666666667</v>
      </c>
      <c r="AC17" s="2">
        <v>24.866666666666664</v>
      </c>
      <c r="AF17" s="2" t="s">
        <v>83</v>
      </c>
      <c r="AG17" s="2">
        <v>124.33333333333333</v>
      </c>
      <c r="AH17" s="2">
        <v>12443.333333333334</v>
      </c>
      <c r="AI17" s="2">
        <v>6483.333333333333</v>
      </c>
      <c r="AJ17" s="2">
        <v>37463.333333333328</v>
      </c>
      <c r="AK17" s="2">
        <v>8049.9999999999991</v>
      </c>
      <c r="AL17" s="2">
        <v>154066.66666666666</v>
      </c>
      <c r="AM17" s="2">
        <v>6309.9999999999991</v>
      </c>
      <c r="AN17" s="2">
        <v>1613333.3333333333</v>
      </c>
      <c r="AO17" s="2">
        <v>34616.666666666664</v>
      </c>
      <c r="AP17" s="2">
        <v>2361.333333333333</v>
      </c>
      <c r="AQ17" s="2">
        <v>1773.6666666666665</v>
      </c>
      <c r="AR17" s="2">
        <v>139723.33333333331</v>
      </c>
    </row>
    <row r="18" spans="1:44" x14ac:dyDescent="0.2">
      <c r="A18" s="1" t="s">
        <v>28</v>
      </c>
      <c r="B18" s="2">
        <f>B5/0.001</f>
        <v>4854.9999999999991</v>
      </c>
      <c r="C18" s="2">
        <f>C5/0.001</f>
        <v>307.52499999999998</v>
      </c>
      <c r="D18" s="2">
        <f>D5/0.001</f>
        <v>47.174999999999997</v>
      </c>
      <c r="E18" s="2">
        <f>E5/0.001</f>
        <v>12550</v>
      </c>
      <c r="F18" s="2">
        <f t="shared" ref="F18:M18" si="3">F5/0.001</f>
        <v>4925</v>
      </c>
      <c r="G18" s="2">
        <f t="shared" si="3"/>
        <v>5205</v>
      </c>
      <c r="H18" s="2">
        <f t="shared" si="3"/>
        <v>48000</v>
      </c>
      <c r="I18" s="2">
        <f t="shared" si="3"/>
        <v>14379.999999999998</v>
      </c>
      <c r="J18" s="2">
        <f t="shared" si="3"/>
        <v>1935000</v>
      </c>
      <c r="K18" s="2">
        <f t="shared" ref="K18:K28" si="4">K5/0.001</f>
        <v>4051</v>
      </c>
      <c r="L18" s="2">
        <f t="shared" si="3"/>
        <v>8910</v>
      </c>
      <c r="M18" s="2">
        <f t="shared" si="3"/>
        <v>7010</v>
      </c>
      <c r="N18" s="2">
        <f t="shared" ref="N18:N28" si="5">N5/0.001</f>
        <v>30350</v>
      </c>
      <c r="P18" s="263" t="s">
        <v>34</v>
      </c>
      <c r="Q18" s="2">
        <v>6.8729999999999999E-2</v>
      </c>
      <c r="R18" s="2">
        <v>0.10743</v>
      </c>
      <c r="S18" s="2">
        <v>0.2833</v>
      </c>
      <c r="T18" s="2">
        <v>4.1259999999999994</v>
      </c>
      <c r="U18" s="2">
        <v>2.0065999999999997</v>
      </c>
      <c r="V18" s="2">
        <v>2.3860000000000001</v>
      </c>
      <c r="W18" s="2">
        <v>3.976</v>
      </c>
      <c r="X18" s="2">
        <v>1.0513999999999999</v>
      </c>
      <c r="Y18" s="2">
        <v>278.94</v>
      </c>
      <c r="Z18" s="2">
        <v>6.33</v>
      </c>
      <c r="AA18" s="2">
        <v>0.14930000000000002</v>
      </c>
      <c r="AB18" s="2">
        <v>0.68180000000000007</v>
      </c>
      <c r="AC18" s="2">
        <v>1.7955999999999999</v>
      </c>
      <c r="AF18" s="2" t="s">
        <v>85</v>
      </c>
      <c r="AG18" s="2">
        <v>81.5</v>
      </c>
      <c r="AH18" s="2">
        <v>939</v>
      </c>
      <c r="AI18" s="2">
        <v>35966.666666666664</v>
      </c>
      <c r="AJ18" s="2">
        <v>6260.0000000000009</v>
      </c>
      <c r="AK18" s="2">
        <v>18666.666666666668</v>
      </c>
      <c r="AL18" s="2">
        <v>42266.666666666672</v>
      </c>
      <c r="AM18" s="2">
        <v>3223.333333333333</v>
      </c>
      <c r="AN18" s="2">
        <v>542333.33333333337</v>
      </c>
      <c r="AO18" s="2">
        <v>18166.666666666668</v>
      </c>
      <c r="AP18" s="2">
        <v>337.83333333333337</v>
      </c>
      <c r="AQ18" s="2">
        <v>14536.666666666666</v>
      </c>
      <c r="AR18" s="2">
        <v>24866.666666666664</v>
      </c>
    </row>
    <row r="19" spans="1:44" x14ac:dyDescent="0.2">
      <c r="A19" s="1" t="s">
        <v>29</v>
      </c>
      <c r="B19" s="2">
        <f t="shared" ref="B19:D28" si="6">B6/0.001</f>
        <v>2201.7200000000003</v>
      </c>
      <c r="C19" s="2">
        <f t="shared" si="6"/>
        <v>111.31405819836843</v>
      </c>
      <c r="D19" s="2">
        <f t="shared" si="6"/>
        <v>120.12878414049295</v>
      </c>
      <c r="E19" s="2">
        <f t="shared" ref="E19:M19" si="7">E6/0.001</f>
        <v>8376.5309145596984</v>
      </c>
      <c r="F19" s="2">
        <f t="shared" si="7"/>
        <v>4911.1999999999989</v>
      </c>
      <c r="G19" s="2">
        <f t="shared" si="7"/>
        <v>6670.4000000000005</v>
      </c>
      <c r="H19" s="2">
        <f t="shared" si="7"/>
        <v>50880</v>
      </c>
      <c r="I19" s="2">
        <f t="shared" si="7"/>
        <v>7987.9</v>
      </c>
      <c r="J19" s="2">
        <f t="shared" si="7"/>
        <v>1208920</v>
      </c>
      <c r="K19" s="2">
        <f t="shared" si="4"/>
        <v>789.95120233331522</v>
      </c>
      <c r="L19" s="2">
        <f t="shared" si="7"/>
        <v>14412.400000000001</v>
      </c>
      <c r="M19" s="2">
        <f t="shared" si="7"/>
        <v>5418.4253992141084</v>
      </c>
      <c r="N19" s="2">
        <f t="shared" si="5"/>
        <v>18918.8</v>
      </c>
      <c r="P19" s="263"/>
      <c r="Q19" s="2">
        <v>0.26349999999999996</v>
      </c>
      <c r="R19" s="2">
        <v>0.26</v>
      </c>
      <c r="S19" s="2">
        <v>0.59599999999999997</v>
      </c>
      <c r="T19" s="2">
        <v>27.488</v>
      </c>
      <c r="U19" s="2">
        <v>13.236000000000001</v>
      </c>
      <c r="V19" s="2">
        <v>19.734000000000002</v>
      </c>
      <c r="W19" s="2">
        <v>12.405100000000001</v>
      </c>
      <c r="X19" s="2">
        <v>2.2648999999999999</v>
      </c>
      <c r="Y19" s="2">
        <v>2336.6</v>
      </c>
      <c r="Z19" s="2">
        <v>38.950000000000003</v>
      </c>
      <c r="AA19" s="2">
        <v>0.41109999999999997</v>
      </c>
      <c r="AB19" s="2">
        <v>9.14</v>
      </c>
      <c r="AC19" s="2">
        <v>0.66280000000000006</v>
      </c>
      <c r="AF19" s="263" t="s">
        <v>34</v>
      </c>
      <c r="AG19" s="2">
        <v>107.42999999999999</v>
      </c>
      <c r="AH19" s="2">
        <v>283.3</v>
      </c>
      <c r="AI19" s="2">
        <v>4125.9999999999991</v>
      </c>
      <c r="AJ19" s="2">
        <v>2006.5999999999997</v>
      </c>
      <c r="AK19" s="2">
        <v>2386</v>
      </c>
      <c r="AL19" s="2">
        <v>3976</v>
      </c>
      <c r="AM19" s="2">
        <v>1051.3999999999999</v>
      </c>
      <c r="AN19" s="2">
        <v>278940</v>
      </c>
      <c r="AO19" s="2">
        <v>6330</v>
      </c>
      <c r="AP19" s="2">
        <v>149.30000000000001</v>
      </c>
      <c r="AQ19" s="2">
        <v>681.80000000000007</v>
      </c>
      <c r="AR19" s="2">
        <v>1795.6</v>
      </c>
    </row>
    <row r="20" spans="1:44" x14ac:dyDescent="0.2">
      <c r="A20" s="1" t="s">
        <v>30</v>
      </c>
      <c r="B20" s="2">
        <f t="shared" si="6"/>
        <v>2761.6923076923081</v>
      </c>
      <c r="C20" s="2">
        <f t="shared" si="6"/>
        <v>466.79961594512503</v>
      </c>
      <c r="D20" s="2">
        <f t="shared" si="6"/>
        <v>104.80626878368196</v>
      </c>
      <c r="E20" s="2">
        <f t="shared" ref="E20:M20" si="8">E7/0.001</f>
        <v>3914.5680660150156</v>
      </c>
      <c r="F20" s="2">
        <f t="shared" si="8"/>
        <v>1767.2307692307691</v>
      </c>
      <c r="G20" s="2">
        <f t="shared" si="8"/>
        <v>2075.5384615384614</v>
      </c>
      <c r="H20" s="2">
        <f t="shared" si="8"/>
        <v>38138.461538461539</v>
      </c>
      <c r="I20" s="2">
        <f t="shared" si="8"/>
        <v>3613.8461538461543</v>
      </c>
      <c r="J20" s="2">
        <f t="shared" si="8"/>
        <v>678230.76923076925</v>
      </c>
      <c r="K20" s="2">
        <f t="shared" si="4"/>
        <v>1226.7359223037761</v>
      </c>
      <c r="L20" s="2">
        <f t="shared" si="8"/>
        <v>2803.1538461538466</v>
      </c>
      <c r="M20" s="2">
        <f t="shared" si="8"/>
        <v>6016.6923076923085</v>
      </c>
      <c r="N20" s="2">
        <f t="shared" si="5"/>
        <v>51138.461538461532</v>
      </c>
      <c r="P20" s="263"/>
      <c r="Q20" s="2">
        <v>9.7771794871794881E-2</v>
      </c>
      <c r="R20" s="2">
        <v>9.5438461538461541E-2</v>
      </c>
      <c r="S20" s="2">
        <v>0.90800641025641005</v>
      </c>
      <c r="T20" s="2">
        <v>15.358205128205132</v>
      </c>
      <c r="U20" s="2">
        <v>3.9548717948717944</v>
      </c>
      <c r="V20" s="2">
        <v>13.532051282051285</v>
      </c>
      <c r="W20" s="2">
        <v>14.383589743589742</v>
      </c>
      <c r="X20" s="2">
        <v>1.981435897435897</v>
      </c>
      <c r="Y20" s="2">
        <v>767.92307692307691</v>
      </c>
      <c r="Z20" s="2">
        <v>10.929487179487179</v>
      </c>
      <c r="AA20" s="2">
        <v>0.50619743589743593</v>
      </c>
      <c r="AB20" s="2">
        <v>3.6085128205128205</v>
      </c>
      <c r="AC20" s="2">
        <v>10.472358974358976</v>
      </c>
      <c r="AF20" s="263"/>
      <c r="AG20" s="2">
        <v>260</v>
      </c>
      <c r="AH20" s="2">
        <v>596</v>
      </c>
      <c r="AI20" s="2">
        <v>27488</v>
      </c>
      <c r="AJ20" s="2">
        <v>13236</v>
      </c>
      <c r="AK20" s="2">
        <v>19734</v>
      </c>
      <c r="AL20" s="2">
        <v>12405.1</v>
      </c>
      <c r="AM20" s="2">
        <v>2264.9</v>
      </c>
      <c r="AN20" s="2">
        <v>2336600</v>
      </c>
      <c r="AO20" s="2">
        <v>38950</v>
      </c>
      <c r="AP20" s="2">
        <v>411.09999999999997</v>
      </c>
      <c r="AQ20" s="2">
        <v>9140</v>
      </c>
      <c r="AR20" s="2">
        <v>662.80000000000007</v>
      </c>
    </row>
    <row r="21" spans="1:44" x14ac:dyDescent="0.2">
      <c r="A21" s="1" t="s">
        <v>31</v>
      </c>
      <c r="B21" s="2">
        <f t="shared" si="6"/>
        <v>7067.5</v>
      </c>
      <c r="C21" s="2">
        <f t="shared" si="6"/>
        <v>79.446109184754107</v>
      </c>
      <c r="D21" s="2">
        <f t="shared" si="6"/>
        <v>88.760569434007593</v>
      </c>
      <c r="E21" s="2">
        <f t="shared" ref="E21:M21" si="9">E8/0.001</f>
        <v>6885.8178076864997</v>
      </c>
      <c r="F21" s="2">
        <f t="shared" si="9"/>
        <v>16621.25</v>
      </c>
      <c r="G21" s="2">
        <f t="shared" si="9"/>
        <v>6904.9999999999991</v>
      </c>
      <c r="H21" s="2">
        <f t="shared" si="9"/>
        <v>76737.500000000015</v>
      </c>
      <c r="I21" s="2">
        <f t="shared" si="9"/>
        <v>5378.75</v>
      </c>
      <c r="J21" s="2">
        <f t="shared" si="9"/>
        <v>1413375</v>
      </c>
      <c r="K21" s="2">
        <f t="shared" si="4"/>
        <v>1396.125</v>
      </c>
      <c r="L21" s="2">
        <f t="shared" si="9"/>
        <v>1493.875</v>
      </c>
      <c r="M21" s="2">
        <f t="shared" si="9"/>
        <v>68685.6875</v>
      </c>
      <c r="N21" s="2">
        <f t="shared" si="5"/>
        <v>23143.749999999996</v>
      </c>
      <c r="P21" s="2" t="s">
        <v>86</v>
      </c>
      <c r="Q21" s="2">
        <v>0.17658750000000001</v>
      </c>
      <c r="R21" s="2">
        <v>0.2172</v>
      </c>
      <c r="S21" s="2">
        <v>2.7037499999999999</v>
      </c>
      <c r="T21" s="2">
        <v>8.5749999999999993</v>
      </c>
      <c r="U21" s="2">
        <v>2.42998125</v>
      </c>
      <c r="V21" s="2">
        <v>6.0162500000000003</v>
      </c>
      <c r="W21" s="2">
        <v>44.087499999999999</v>
      </c>
      <c r="X21" s="2">
        <v>3.5974999999999997</v>
      </c>
      <c r="Y21" s="2">
        <v>527.375</v>
      </c>
      <c r="Z21" s="2">
        <v>24.337500000000002</v>
      </c>
      <c r="AA21" s="2">
        <v>0.73075000000000001</v>
      </c>
      <c r="AB21" s="2">
        <v>12.24</v>
      </c>
      <c r="AC21" s="2">
        <v>13.385375000000002</v>
      </c>
      <c r="AF21" s="263"/>
      <c r="AG21" s="2">
        <v>95.438461538461539</v>
      </c>
      <c r="AH21" s="2">
        <v>908.00641025641005</v>
      </c>
      <c r="AI21" s="2">
        <v>15358.205128205131</v>
      </c>
      <c r="AJ21" s="2">
        <v>3954.8717948717945</v>
      </c>
      <c r="AK21" s="2">
        <v>13532.051282051285</v>
      </c>
      <c r="AL21" s="2">
        <v>14383.58974358974</v>
      </c>
      <c r="AM21" s="2">
        <v>1981.435897435897</v>
      </c>
      <c r="AN21" s="2">
        <v>767923.07692307688</v>
      </c>
      <c r="AO21" s="2">
        <v>10929.487179487178</v>
      </c>
      <c r="AP21" s="2">
        <v>506.19743589743592</v>
      </c>
      <c r="AQ21" s="2">
        <v>3608.5128205128203</v>
      </c>
      <c r="AR21" s="2">
        <v>10472.358974358975</v>
      </c>
    </row>
    <row r="22" spans="1:44" x14ac:dyDescent="0.2">
      <c r="A22" s="1" t="s">
        <v>32</v>
      </c>
      <c r="B22" s="2">
        <f t="shared" si="6"/>
        <v>1935</v>
      </c>
      <c r="C22" s="2">
        <f t="shared" si="6"/>
        <v>151.37499999999997</v>
      </c>
      <c r="D22" s="2">
        <f t="shared" si="6"/>
        <v>115.375</v>
      </c>
      <c r="E22" s="2">
        <f t="shared" ref="E22:M22" si="10">E9/0.001</f>
        <v>11750</v>
      </c>
      <c r="F22" s="2">
        <f t="shared" si="10"/>
        <v>5582.75</v>
      </c>
      <c r="G22" s="2">
        <f t="shared" si="10"/>
        <v>6502.5</v>
      </c>
      <c r="H22" s="2">
        <f t="shared" si="10"/>
        <v>19274.999999999996</v>
      </c>
      <c r="I22" s="2">
        <f t="shared" si="10"/>
        <v>5785</v>
      </c>
      <c r="J22" s="2">
        <f t="shared" si="10"/>
        <v>729250</v>
      </c>
      <c r="K22" s="2">
        <f t="shared" si="4"/>
        <v>1021.5</v>
      </c>
      <c r="L22" s="2">
        <f t="shared" si="10"/>
        <v>22825.000000000004</v>
      </c>
      <c r="M22" s="2">
        <f t="shared" si="10"/>
        <v>1119.75</v>
      </c>
      <c r="N22" s="2">
        <f t="shared" si="5"/>
        <v>24300</v>
      </c>
      <c r="AF22" s="2" t="s">
        <v>86</v>
      </c>
      <c r="AG22" s="2">
        <v>217.2</v>
      </c>
      <c r="AH22" s="2">
        <v>2703.75</v>
      </c>
      <c r="AI22" s="2">
        <v>8575</v>
      </c>
      <c r="AJ22" s="2">
        <v>2429.9812499999998</v>
      </c>
      <c r="AK22" s="2">
        <v>6016.25</v>
      </c>
      <c r="AL22" s="2">
        <v>44087.5</v>
      </c>
      <c r="AM22" s="2">
        <v>3597.4999999999995</v>
      </c>
      <c r="AN22" s="2">
        <v>527375</v>
      </c>
      <c r="AO22" s="2">
        <v>24337.5</v>
      </c>
      <c r="AP22" s="2">
        <v>730.75</v>
      </c>
      <c r="AQ22" s="2">
        <v>12240</v>
      </c>
      <c r="AR22" s="2">
        <v>13385.375000000002</v>
      </c>
    </row>
    <row r="23" spans="1:44" x14ac:dyDescent="0.2">
      <c r="A23" s="1" t="s">
        <v>37</v>
      </c>
      <c r="B23" s="2">
        <f t="shared" si="6"/>
        <v>745.5</v>
      </c>
      <c r="C23" s="2">
        <f t="shared" si="6"/>
        <v>124.5</v>
      </c>
      <c r="D23" s="2">
        <f t="shared" si="6"/>
        <v>153.5</v>
      </c>
      <c r="E23" s="2">
        <f t="shared" ref="E23:M23" si="11">E10/0.001</f>
        <v>14899.999999999998</v>
      </c>
      <c r="F23" s="2">
        <f t="shared" si="11"/>
        <v>4644.9999999999991</v>
      </c>
      <c r="G23" s="2">
        <f t="shared" si="11"/>
        <v>6359.9999999999991</v>
      </c>
      <c r="H23" s="2">
        <f t="shared" si="11"/>
        <v>36550</v>
      </c>
      <c r="I23" s="2">
        <f t="shared" si="11"/>
        <v>7015</v>
      </c>
      <c r="J23" s="2">
        <f t="shared" si="11"/>
        <v>1680000</v>
      </c>
      <c r="K23" s="2">
        <f t="shared" si="4"/>
        <v>230.75</v>
      </c>
      <c r="L23" s="2">
        <f t="shared" si="11"/>
        <v>6564.9999999999991</v>
      </c>
      <c r="M23" s="2">
        <f t="shared" si="11"/>
        <v>2300</v>
      </c>
      <c r="N23" s="2">
        <f t="shared" si="5"/>
        <v>14199.999999999998</v>
      </c>
      <c r="P23" s="4" t="s">
        <v>52</v>
      </c>
      <c r="Q23" s="4" t="s">
        <v>209</v>
      </c>
      <c r="R23" s="4" t="s">
        <v>210</v>
      </c>
      <c r="S23" s="4" t="s">
        <v>211</v>
      </c>
      <c r="T23" s="4" t="s">
        <v>17</v>
      </c>
      <c r="U23" s="4" t="s">
        <v>18</v>
      </c>
      <c r="V23" s="4" t="s">
        <v>19</v>
      </c>
      <c r="W23" s="4" t="s">
        <v>20</v>
      </c>
      <c r="X23" s="4" t="s">
        <v>21</v>
      </c>
      <c r="Y23" s="4" t="s">
        <v>22</v>
      </c>
      <c r="Z23" s="4" t="s">
        <v>23</v>
      </c>
      <c r="AA23" s="4" t="s">
        <v>9</v>
      </c>
      <c r="AB23" s="4" t="s">
        <v>24</v>
      </c>
      <c r="AC23" s="4" t="s">
        <v>27</v>
      </c>
    </row>
    <row r="24" spans="1:44" x14ac:dyDescent="0.2">
      <c r="A24" s="1" t="s">
        <v>33</v>
      </c>
      <c r="B24" s="2">
        <f t="shared" si="6"/>
        <v>919.85714285714278</v>
      </c>
      <c r="C24" s="2">
        <f t="shared" si="6"/>
        <v>90.097609467452486</v>
      </c>
      <c r="D24" s="2">
        <f t="shared" si="6"/>
        <v>75.118240216762359</v>
      </c>
      <c r="E24" s="2">
        <f t="shared" ref="E24:M24" si="12">E11/0.001</f>
        <v>19271.804875325473</v>
      </c>
      <c r="F24" s="2">
        <f t="shared" si="12"/>
        <v>4987.1428571428578</v>
      </c>
      <c r="G24" s="2">
        <f t="shared" si="12"/>
        <v>11944.285714285714</v>
      </c>
      <c r="H24" s="2">
        <f t="shared" si="12"/>
        <v>32457.142857142855</v>
      </c>
      <c r="I24" s="2">
        <f t="shared" si="12"/>
        <v>1890.0000000000002</v>
      </c>
      <c r="J24" s="2">
        <f t="shared" si="12"/>
        <v>577142.85714285704</v>
      </c>
      <c r="K24" s="2">
        <f t="shared" si="4"/>
        <v>345.2184744871368</v>
      </c>
      <c r="L24" s="2">
        <f t="shared" si="12"/>
        <v>10500</v>
      </c>
      <c r="M24" s="2">
        <f t="shared" si="12"/>
        <v>33171.428571428572</v>
      </c>
      <c r="N24" s="2">
        <f t="shared" si="5"/>
        <v>24285.714285714283</v>
      </c>
      <c r="O24" s="2" t="s">
        <v>62</v>
      </c>
      <c r="P24" s="2" t="s">
        <v>29</v>
      </c>
      <c r="Q24" s="2">
        <f>Q5/0.001</f>
        <v>49.4219603512324</v>
      </c>
      <c r="R24" s="2">
        <f t="shared" ref="R24:AC24" si="13">R5/0.001</f>
        <v>88.485145495920989</v>
      </c>
      <c r="S24" s="2">
        <f t="shared" si="13"/>
        <v>2078.3000000000002</v>
      </c>
      <c r="T24" s="2">
        <f t="shared" si="13"/>
        <v>2389.3272863992461</v>
      </c>
      <c r="U24" s="2">
        <f t="shared" si="13"/>
        <v>4990</v>
      </c>
      <c r="V24" s="2">
        <f t="shared" si="13"/>
        <v>6540.0000000000009</v>
      </c>
      <c r="W24" s="2">
        <f t="shared" si="13"/>
        <v>52400</v>
      </c>
      <c r="X24" s="2">
        <f t="shared" si="13"/>
        <v>9116.9999999999982</v>
      </c>
      <c r="Y24" s="2">
        <f t="shared" si="13"/>
        <v>1886900</v>
      </c>
      <c r="Z24" s="2">
        <f t="shared" si="13"/>
        <v>28002</v>
      </c>
      <c r="AA24" s="2">
        <f t="shared" si="13"/>
        <v>883.67800583328801</v>
      </c>
      <c r="AB24" s="2">
        <f t="shared" si="13"/>
        <v>14254.000000000002</v>
      </c>
      <c r="AC24" s="2">
        <f t="shared" si="13"/>
        <v>8465.5634980352716</v>
      </c>
      <c r="AF24" s="4" t="s">
        <v>216</v>
      </c>
      <c r="AG24" s="4" t="s">
        <v>210</v>
      </c>
      <c r="AH24" s="4" t="s">
        <v>211</v>
      </c>
      <c r="AI24" s="4" t="s">
        <v>17</v>
      </c>
      <c r="AJ24" s="4" t="s">
        <v>18</v>
      </c>
      <c r="AK24" s="4" t="s">
        <v>19</v>
      </c>
      <c r="AL24" s="4" t="s">
        <v>20</v>
      </c>
      <c r="AM24" s="4" t="s">
        <v>21</v>
      </c>
      <c r="AN24" s="4" t="s">
        <v>22</v>
      </c>
      <c r="AO24" s="4" t="s">
        <v>23</v>
      </c>
      <c r="AP24" s="4" t="s">
        <v>9</v>
      </c>
      <c r="AQ24" s="4" t="s">
        <v>24</v>
      </c>
      <c r="AR24" s="4" t="s">
        <v>27</v>
      </c>
    </row>
    <row r="25" spans="1:44" x14ac:dyDescent="0.2">
      <c r="A25" s="263" t="s">
        <v>34</v>
      </c>
      <c r="B25" s="2">
        <f t="shared" si="6"/>
        <v>614.96319663512088</v>
      </c>
      <c r="C25" s="2">
        <f t="shared" si="6"/>
        <v>265.0330328399711</v>
      </c>
      <c r="D25" s="2">
        <f t="shared" si="6"/>
        <v>282.90256310265511</v>
      </c>
      <c r="E25" s="2">
        <f t="shared" ref="E25:M25" si="14">E12/0.001</f>
        <v>11991.223417080582</v>
      </c>
      <c r="F25" s="2">
        <f t="shared" si="14"/>
        <v>3487.8358208955215</v>
      </c>
      <c r="G25" s="2">
        <f t="shared" si="14"/>
        <v>10572.388059701494</v>
      </c>
      <c r="H25" s="2">
        <f t="shared" si="14"/>
        <v>14100.149253731339</v>
      </c>
      <c r="I25" s="2">
        <f t="shared" si="14"/>
        <v>1526.0619626068328</v>
      </c>
      <c r="J25" s="2">
        <f t="shared" si="14"/>
        <v>777194.02985074627</v>
      </c>
      <c r="K25" s="2">
        <f t="shared" si="4"/>
        <v>521.1332139315391</v>
      </c>
      <c r="L25" s="2">
        <f t="shared" si="14"/>
        <v>2660.5890254431911</v>
      </c>
      <c r="M25" s="2">
        <f t="shared" si="14"/>
        <v>12031.878726191324</v>
      </c>
      <c r="N25" s="2">
        <f t="shared" si="5"/>
        <v>40824.999999999993</v>
      </c>
      <c r="P25" s="2" t="s">
        <v>30</v>
      </c>
      <c r="Q25" s="2">
        <f t="shared" ref="Q25:AC25" si="15">Q6/0.001</f>
        <v>106.08179118232214</v>
      </c>
      <c r="R25" s="2">
        <f t="shared" si="15"/>
        <v>494.2829172738854</v>
      </c>
      <c r="S25" s="2">
        <f t="shared" si="15"/>
        <v>2683.5000000000005</v>
      </c>
      <c r="T25" s="2">
        <f t="shared" si="15"/>
        <v>3864.948738182934</v>
      </c>
      <c r="U25" s="2">
        <f t="shared" si="15"/>
        <v>1807.833333333333</v>
      </c>
      <c r="V25" s="2">
        <f t="shared" si="15"/>
        <v>2173.0833333333335</v>
      </c>
      <c r="W25" s="2">
        <f t="shared" si="15"/>
        <v>37616.666666666672</v>
      </c>
      <c r="X25" s="2">
        <f t="shared" si="15"/>
        <v>3422.5</v>
      </c>
      <c r="Y25" s="2">
        <f t="shared" si="15"/>
        <v>679583.33333333337</v>
      </c>
      <c r="Z25" s="2">
        <f t="shared" si="15"/>
        <v>54466.666666666657</v>
      </c>
      <c r="AA25" s="2">
        <f t="shared" si="15"/>
        <v>1142.2972491624241</v>
      </c>
      <c r="AB25" s="2">
        <f t="shared" si="15"/>
        <v>2246.7500000000005</v>
      </c>
      <c r="AC25" s="2">
        <f t="shared" si="15"/>
        <v>5857.25</v>
      </c>
      <c r="AE25" s="2" t="s">
        <v>62</v>
      </c>
      <c r="AF25" s="2" t="s">
        <v>29</v>
      </c>
      <c r="AG25" s="2">
        <f>LOG(AG6/AG2)</f>
        <v>2.5506710222390963</v>
      </c>
      <c r="AH25" s="2">
        <f t="shared" ref="AH25:AR25" si="16">LOG(AH6/AH2)</f>
        <v>4.108193223067671</v>
      </c>
      <c r="AI25" s="2">
        <f t="shared" si="16"/>
        <v>4.8799650890292519</v>
      </c>
      <c r="AJ25" s="2">
        <f t="shared" si="16"/>
        <v>5.3224369316625042</v>
      </c>
      <c r="AK25" s="2">
        <f t="shared" si="16"/>
        <v>5.5145477526602864</v>
      </c>
      <c r="AL25" s="2">
        <f t="shared" si="16"/>
        <v>5.2029612011896003</v>
      </c>
      <c r="AM25" s="2">
        <f t="shared" si="16"/>
        <v>5.6588219591356239</v>
      </c>
      <c r="AN25" s="2">
        <f t="shared" si="16"/>
        <v>6.1223914129962207</v>
      </c>
      <c r="AO25" s="2">
        <f t="shared" si="16"/>
        <v>5.3245636543594026</v>
      </c>
      <c r="AP25" s="2">
        <f t="shared" si="16"/>
        <v>3.6366638783969223</v>
      </c>
      <c r="AQ25" s="2">
        <f t="shared" si="16"/>
        <v>5.1496153806782923</v>
      </c>
      <c r="AR25" s="2">
        <f t="shared" si="16"/>
        <v>4.2286858672574583</v>
      </c>
    </row>
    <row r="26" spans="1:44" x14ac:dyDescent="0.2">
      <c r="A26" s="263"/>
      <c r="B26" s="2">
        <f t="shared" si="6"/>
        <v>251.49323676460517</v>
      </c>
      <c r="C26" s="2">
        <f t="shared" si="6"/>
        <v>95.825447124280871</v>
      </c>
      <c r="D26" s="2">
        <f t="shared" si="6"/>
        <v>65.52328265332855</v>
      </c>
      <c r="E26" s="2">
        <f t="shared" ref="E26:M26" si="17">E13/0.001</f>
        <v>5538.3333333333339</v>
      </c>
      <c r="F26" s="2">
        <f t="shared" si="17"/>
        <v>1913.8333333333335</v>
      </c>
      <c r="G26" s="2">
        <f t="shared" si="17"/>
        <v>2695.0000000000005</v>
      </c>
      <c r="H26" s="2">
        <f t="shared" si="17"/>
        <v>3781.6666666666661</v>
      </c>
      <c r="I26" s="2">
        <f t="shared" si="17"/>
        <v>953.5</v>
      </c>
      <c r="J26" s="2">
        <f t="shared" si="17"/>
        <v>284283.33333333337</v>
      </c>
      <c r="K26" s="2">
        <f t="shared" si="4"/>
        <v>131.46479066186393</v>
      </c>
      <c r="L26" s="2">
        <f t="shared" si="17"/>
        <v>592.22952014642317</v>
      </c>
      <c r="M26" s="2">
        <f t="shared" si="17"/>
        <v>2166.333333333333</v>
      </c>
      <c r="N26" s="2">
        <f t="shared" si="5"/>
        <v>6245</v>
      </c>
      <c r="P26" s="2" t="s">
        <v>83</v>
      </c>
      <c r="Q26" s="2">
        <f t="shared" ref="Q26:AC26" si="18">Q7/0.001</f>
        <v>48.016911094412123</v>
      </c>
      <c r="R26" s="2">
        <f t="shared" si="18"/>
        <v>52.513774695606564</v>
      </c>
      <c r="S26" s="2">
        <f t="shared" si="18"/>
        <v>3842</v>
      </c>
      <c r="T26" s="2">
        <f t="shared" si="18"/>
        <v>7127.3084922983999</v>
      </c>
      <c r="U26" s="2">
        <f t="shared" si="18"/>
        <v>4116</v>
      </c>
      <c r="V26" s="2">
        <f t="shared" si="18"/>
        <v>6218</v>
      </c>
      <c r="W26" s="2">
        <f t="shared" si="18"/>
        <v>30339.999999999996</v>
      </c>
      <c r="X26" s="2">
        <f t="shared" si="18"/>
        <v>4819.9999999999991</v>
      </c>
      <c r="Y26" s="2">
        <f t="shared" si="18"/>
        <v>1293400</v>
      </c>
      <c r="Z26" s="2">
        <f t="shared" si="18"/>
        <v>16259.999999999998</v>
      </c>
      <c r="AA26" s="2">
        <f t="shared" si="18"/>
        <v>816.99999999999989</v>
      </c>
      <c r="AB26" s="2">
        <f t="shared" si="18"/>
        <v>1326</v>
      </c>
      <c r="AC26" s="2">
        <f t="shared" si="18"/>
        <v>26063.1</v>
      </c>
      <c r="AF26" s="2" t="s">
        <v>30</v>
      </c>
      <c r="AG26" s="2">
        <f>LOG(AG7/AG2)</f>
        <v>3.2977762541360551</v>
      </c>
      <c r="AH26" s="2">
        <f t="shared" ref="AH26:AR26" si="19">LOG(AH7/AH2)</f>
        <v>4.2191865850804238</v>
      </c>
      <c r="AI26" s="2">
        <f t="shared" si="19"/>
        <v>5.0888331843426418</v>
      </c>
      <c r="AJ26" s="2">
        <f t="shared" si="19"/>
        <v>4.8814947758122722</v>
      </c>
      <c r="AK26" s="2">
        <f t="shared" si="19"/>
        <v>5.036046385287416</v>
      </c>
      <c r="AL26" s="2">
        <f t="shared" si="19"/>
        <v>5.0590102228999916</v>
      </c>
      <c r="AM26" s="2">
        <f t="shared" si="19"/>
        <v>5.2333134611420462</v>
      </c>
      <c r="AN26" s="2">
        <f t="shared" si="19"/>
        <v>5.6788852478456961</v>
      </c>
      <c r="AO26" s="2">
        <f t="shared" si="19"/>
        <v>5.6135054005673375</v>
      </c>
      <c r="AP26" s="2">
        <f t="shared" si="19"/>
        <v>3.7481489635181897</v>
      </c>
      <c r="AQ26" s="2">
        <f t="shared" si="19"/>
        <v>4.3472333765800357</v>
      </c>
      <c r="AR26" s="2">
        <f t="shared" si="19"/>
        <v>4.068723756708053</v>
      </c>
    </row>
    <row r="27" spans="1:44" x14ac:dyDescent="0.2">
      <c r="A27" s="263"/>
      <c r="B27" s="2">
        <f t="shared" si="6"/>
        <v>767.70345672920871</v>
      </c>
      <c r="C27" s="2">
        <f t="shared" si="6"/>
        <v>96.426066967995041</v>
      </c>
      <c r="D27" s="2">
        <f t="shared" si="6"/>
        <v>83.169775207529469</v>
      </c>
      <c r="E27" s="2">
        <f t="shared" ref="E27:M27" si="20">E14/0.001</f>
        <v>22978.22171651485</v>
      </c>
      <c r="F27" s="2">
        <f t="shared" si="20"/>
        <v>14880</v>
      </c>
      <c r="G27" s="2">
        <f t="shared" si="20"/>
        <v>21961.666666666668</v>
      </c>
      <c r="H27" s="2">
        <f t="shared" si="20"/>
        <v>14970.916666666666</v>
      </c>
      <c r="I27" s="2">
        <f t="shared" si="20"/>
        <v>2727.4166666666665</v>
      </c>
      <c r="J27" s="2">
        <f t="shared" si="20"/>
        <v>2453833.3333333335</v>
      </c>
      <c r="K27" s="2">
        <f t="shared" si="4"/>
        <v>369.35135510520786</v>
      </c>
      <c r="L27" s="2">
        <f t="shared" si="20"/>
        <v>8328.3333333333321</v>
      </c>
      <c r="M27" s="2">
        <f t="shared" si="20"/>
        <v>4502.333333333333</v>
      </c>
      <c r="N27" s="2">
        <f t="shared" si="5"/>
        <v>20348.805970149253</v>
      </c>
      <c r="P27" s="2" t="s">
        <v>85</v>
      </c>
      <c r="Q27" s="2">
        <f t="shared" ref="Q27:AC27" si="21">Q8/0.001</f>
        <v>71.081920379334122</v>
      </c>
      <c r="R27" s="2">
        <f t="shared" si="21"/>
        <v>96.545816568041843</v>
      </c>
      <c r="S27" s="2">
        <f t="shared" si="21"/>
        <v>905.5</v>
      </c>
      <c r="T27" s="2">
        <f t="shared" si="21"/>
        <v>6750.6585318195866</v>
      </c>
      <c r="U27" s="2">
        <f t="shared" si="21"/>
        <v>4032.4999999999995</v>
      </c>
      <c r="V27" s="2">
        <f t="shared" si="21"/>
        <v>6902.5</v>
      </c>
      <c r="W27" s="2">
        <f t="shared" si="21"/>
        <v>25100</v>
      </c>
      <c r="X27" s="2">
        <f t="shared" si="21"/>
        <v>890.00000000000011</v>
      </c>
      <c r="Y27" s="2">
        <f t="shared" si="21"/>
        <v>603250</v>
      </c>
      <c r="Z27" s="2">
        <f t="shared" si="21"/>
        <v>28875.000000000004</v>
      </c>
      <c r="AA27" s="2">
        <f t="shared" si="21"/>
        <v>350.75733035248942</v>
      </c>
      <c r="AB27" s="2">
        <f t="shared" si="21"/>
        <v>7472.5</v>
      </c>
      <c r="AC27" s="2">
        <f t="shared" si="21"/>
        <v>39400</v>
      </c>
      <c r="AF27" s="2" t="s">
        <v>83</v>
      </c>
      <c r="AG27" s="2">
        <f>LOG(AG8/AG2)</f>
        <v>2.3240738894460109</v>
      </c>
      <c r="AH27" s="2">
        <f t="shared" ref="AH27:AR27" si="22">LOG(AH8/AH2)</f>
        <v>4.3750423459830436</v>
      </c>
      <c r="AI27" s="2">
        <f t="shared" si="22"/>
        <v>5.3546150030434694</v>
      </c>
      <c r="AJ27" s="2">
        <f t="shared" si="22"/>
        <v>5.2388117521295099</v>
      </c>
      <c r="AK27" s="2">
        <f t="shared" si="22"/>
        <v>5.492620722043192</v>
      </c>
      <c r="AL27" s="2">
        <f t="shared" si="22"/>
        <v>4.965645490656585</v>
      </c>
      <c r="AM27" s="2">
        <f t="shared" si="22"/>
        <v>5.3820170425748683</v>
      </c>
      <c r="AN27" s="2">
        <f t="shared" si="22"/>
        <v>5.9583753851281243</v>
      </c>
      <c r="AO27" s="2">
        <f t="shared" si="22"/>
        <v>5.0884951443486521</v>
      </c>
      <c r="AP27" s="2">
        <f t="shared" si="22"/>
        <v>3.6025918891065167</v>
      </c>
      <c r="AQ27" s="2">
        <f t="shared" si="22"/>
        <v>4.1182221502861118</v>
      </c>
      <c r="AR27" s="2">
        <f t="shared" si="22"/>
        <v>4.7170560660130754</v>
      </c>
    </row>
    <row r="28" spans="1:44" x14ac:dyDescent="0.2">
      <c r="A28" s="1" t="s">
        <v>35</v>
      </c>
      <c r="B28" s="2">
        <f t="shared" si="6"/>
        <v>2939.916666666667</v>
      </c>
      <c r="C28" s="2">
        <f t="shared" si="6"/>
        <v>181.10208333333333</v>
      </c>
      <c r="D28" s="2">
        <f t="shared" si="6"/>
        <v>96.511165625149459</v>
      </c>
      <c r="E28" s="2">
        <f t="shared" ref="E28:M28" si="23">E15/0.001</f>
        <v>17554.166666666672</v>
      </c>
      <c r="F28" s="2">
        <f t="shared" si="23"/>
        <v>6533.7437499999978</v>
      </c>
      <c r="G28" s="2">
        <f t="shared" si="23"/>
        <v>7945.4166666666661</v>
      </c>
      <c r="H28" s="2">
        <f t="shared" si="23"/>
        <v>57325.000000000007</v>
      </c>
      <c r="I28" s="2">
        <f t="shared" si="23"/>
        <v>6469.166666666667</v>
      </c>
      <c r="J28" s="2">
        <f t="shared" si="23"/>
        <v>1122375</v>
      </c>
      <c r="K28" s="2">
        <f t="shared" si="4"/>
        <v>314.11874999999998</v>
      </c>
      <c r="L28" s="2">
        <f t="shared" si="23"/>
        <v>5983.3062500000005</v>
      </c>
      <c r="M28" s="2">
        <f t="shared" si="23"/>
        <v>7167.3541666666652</v>
      </c>
      <c r="N28" s="2">
        <f t="shared" si="5"/>
        <v>272954.16666666663</v>
      </c>
      <c r="P28" s="263" t="s">
        <v>34</v>
      </c>
      <c r="Q28" s="2">
        <f t="shared" ref="Q28:AC28" si="24">Q9/0.001</f>
        <v>49.489695919971233</v>
      </c>
      <c r="R28" s="2">
        <f t="shared" si="24"/>
        <v>37.802682745685225</v>
      </c>
      <c r="S28" s="2">
        <f t="shared" si="24"/>
        <v>92.459420587630987</v>
      </c>
      <c r="T28" s="2">
        <f t="shared" si="24"/>
        <v>12600</v>
      </c>
      <c r="U28" s="2">
        <f t="shared" si="24"/>
        <v>1450</v>
      </c>
      <c r="V28" s="2">
        <f t="shared" si="24"/>
        <v>4240</v>
      </c>
      <c r="W28" s="2">
        <f t="shared" si="24"/>
        <v>2810</v>
      </c>
      <c r="X28" s="2">
        <f t="shared" si="24"/>
        <v>464</v>
      </c>
      <c r="Y28" s="2">
        <f t="shared" si="24"/>
        <v>311000</v>
      </c>
      <c r="Z28" s="2">
        <f t="shared" si="24"/>
        <v>5820</v>
      </c>
      <c r="AA28" s="2">
        <f t="shared" si="24"/>
        <v>42.288743971183479</v>
      </c>
      <c r="AB28" s="2">
        <f t="shared" si="24"/>
        <v>144.3771208785391</v>
      </c>
      <c r="AC28" s="2">
        <f t="shared" si="24"/>
        <v>4019.9999999999995</v>
      </c>
      <c r="AF28" s="2" t="s">
        <v>85</v>
      </c>
      <c r="AG28" s="2">
        <f>LOG(AG9/AG2)</f>
        <v>2.588534112989878</v>
      </c>
      <c r="AH28" s="2">
        <f t="shared" ref="AH28:AR28" si="25">LOG(AH9/AH2)</f>
        <v>3.7473734401074461</v>
      </c>
      <c r="AI28" s="2">
        <f t="shared" si="25"/>
        <v>5.3310355868614767</v>
      </c>
      <c r="AJ28" s="2">
        <f t="shared" si="25"/>
        <v>5.229910762100114</v>
      </c>
      <c r="AK28" s="2">
        <f t="shared" si="25"/>
        <v>5.53797641964732</v>
      </c>
      <c r="AL28" s="2">
        <f t="shared" si="25"/>
        <v>4.8833036356869117</v>
      </c>
      <c r="AM28" s="2">
        <f t="shared" si="25"/>
        <v>4.648360010980932</v>
      </c>
      <c r="AN28" s="2">
        <f t="shared" si="25"/>
        <v>5.6271398590978494</v>
      </c>
      <c r="AO28" s="2">
        <f t="shared" si="25"/>
        <v>5.337896595990804</v>
      </c>
      <c r="AP28" s="2">
        <f t="shared" si="25"/>
        <v>3.2353765885349994</v>
      </c>
      <c r="AQ28" s="2">
        <f t="shared" si="25"/>
        <v>4.8691445499286754</v>
      </c>
      <c r="AR28" s="2">
        <f t="shared" si="25"/>
        <v>4.896526217489555</v>
      </c>
    </row>
    <row r="29" spans="1:44" x14ac:dyDescent="0.2">
      <c r="A29" s="1"/>
      <c r="B29" s="1"/>
      <c r="C29" s="1"/>
      <c r="D29" s="1"/>
      <c r="P29" s="263"/>
      <c r="Q29" s="2">
        <f t="shared" ref="Q29:AC29" si="26">Q10/0.001</f>
        <v>379.91537861593065</v>
      </c>
      <c r="R29" s="2">
        <f t="shared" si="26"/>
        <v>290.19819703982654</v>
      </c>
      <c r="S29" s="2">
        <f t="shared" si="26"/>
        <v>709.77917981072551</v>
      </c>
      <c r="T29" s="2">
        <f t="shared" si="26"/>
        <v>429.33029908911675</v>
      </c>
      <c r="U29" s="2">
        <f t="shared" si="26"/>
        <v>23100</v>
      </c>
      <c r="V29" s="2">
        <f t="shared" si="26"/>
        <v>33100</v>
      </c>
      <c r="W29" s="2">
        <f t="shared" si="26"/>
        <v>27800</v>
      </c>
      <c r="X29" s="2">
        <f t="shared" si="26"/>
        <v>5040</v>
      </c>
      <c r="Y29" s="2">
        <f t="shared" si="26"/>
        <v>3040000</v>
      </c>
      <c r="Z29" s="2">
        <f t="shared" si="26"/>
        <v>50200</v>
      </c>
      <c r="AA29" s="2">
        <f t="shared" si="26"/>
        <v>1071.2992835892351</v>
      </c>
      <c r="AB29" s="2">
        <f t="shared" si="26"/>
        <v>4269.9999999999991</v>
      </c>
      <c r="AC29" s="2">
        <f t="shared" si="26"/>
        <v>23700</v>
      </c>
      <c r="AF29" s="263" t="s">
        <v>34</v>
      </c>
      <c r="AG29" s="2">
        <f>LOG(AG10/AG2)</f>
        <v>2.1813232744426672</v>
      </c>
      <c r="AH29" s="2">
        <f t="shared" ref="AH29:AR29" si="27">LOG(AH10/AH2)</f>
        <v>2.7564361529892065</v>
      </c>
      <c r="AI29" s="2">
        <f t="shared" si="27"/>
        <v>5.6020599913279625</v>
      </c>
      <c r="AJ29" s="2">
        <f t="shared" si="27"/>
        <v>4.7857043882740893</v>
      </c>
      <c r="AK29" s="2">
        <f t="shared" si="27"/>
        <v>5.3263358609287517</v>
      </c>
      <c r="AL29" s="2">
        <f t="shared" si="27"/>
        <v>3.9323362341109531</v>
      </c>
      <c r="AM29" s="2">
        <f t="shared" si="27"/>
        <v>4.3654879848908994</v>
      </c>
      <c r="AN29" s="2">
        <f t="shared" si="27"/>
        <v>5.3394029175438638</v>
      </c>
      <c r="AO29" s="2">
        <f t="shared" si="27"/>
        <v>4.6422975877404911</v>
      </c>
      <c r="AP29" s="2">
        <f t="shared" si="27"/>
        <v>2.3165946188209103</v>
      </c>
      <c r="AQ29" s="2">
        <f t="shared" si="27"/>
        <v>3.1551770032221031</v>
      </c>
      <c r="AR29" s="2">
        <f t="shared" si="27"/>
        <v>3.9052560487484511</v>
      </c>
    </row>
    <row r="30" spans="1:44" x14ac:dyDescent="0.2">
      <c r="A30" s="4" t="s">
        <v>53</v>
      </c>
      <c r="B30" s="4" t="s">
        <v>10</v>
      </c>
      <c r="C30" s="5" t="s">
        <v>4</v>
      </c>
      <c r="D30" s="5" t="s">
        <v>3</v>
      </c>
      <c r="E30" s="4" t="s">
        <v>17</v>
      </c>
      <c r="F30" s="4" t="s">
        <v>18</v>
      </c>
      <c r="G30" s="4" t="s">
        <v>19</v>
      </c>
      <c r="H30" s="4" t="s">
        <v>20</v>
      </c>
      <c r="I30" s="4" t="s">
        <v>21</v>
      </c>
      <c r="J30" s="4" t="s">
        <v>22</v>
      </c>
      <c r="K30" s="4" t="s">
        <v>9</v>
      </c>
      <c r="L30" s="4" t="s">
        <v>24</v>
      </c>
      <c r="M30" s="4" t="s">
        <v>27</v>
      </c>
      <c r="N30" s="4" t="s">
        <v>23</v>
      </c>
      <c r="P30" s="263"/>
      <c r="Q30" s="2">
        <f t="shared" ref="Q30:AC30" si="28">Q11/0.001</f>
        <v>62.831247818016898</v>
      </c>
      <c r="R30" s="2">
        <f t="shared" si="28"/>
        <v>97.801660244845237</v>
      </c>
      <c r="S30" s="2">
        <f t="shared" si="28"/>
        <v>572.28148574489239</v>
      </c>
      <c r="T30" s="2">
        <f t="shared" si="28"/>
        <v>7301.4988908713958</v>
      </c>
      <c r="U30" s="2">
        <f t="shared" si="28"/>
        <v>2837.3214285714284</v>
      </c>
      <c r="V30" s="2">
        <f t="shared" si="28"/>
        <v>6450</v>
      </c>
      <c r="W30" s="2">
        <f t="shared" si="28"/>
        <v>13705.357142857141</v>
      </c>
      <c r="X30" s="2">
        <f t="shared" si="28"/>
        <v>891.79112480920844</v>
      </c>
      <c r="Y30" s="2">
        <f t="shared" si="28"/>
        <v>790107.14285714284</v>
      </c>
      <c r="Z30" s="2">
        <f t="shared" si="28"/>
        <v>33468.571428571428</v>
      </c>
      <c r="AA30" s="2">
        <f t="shared" si="28"/>
        <v>178.74431400174734</v>
      </c>
      <c r="AB30" s="2">
        <f t="shared" si="28"/>
        <v>1340.266596596208</v>
      </c>
      <c r="AC30" s="2">
        <f t="shared" si="28"/>
        <v>14204.066951957802</v>
      </c>
      <c r="AF30" s="263"/>
      <c r="AG30" s="2">
        <f>LOG(AG11/AG2)</f>
        <v>3.0664953628044409</v>
      </c>
      <c r="AH30" s="2">
        <f t="shared" ref="AH30:AR30" si="29">LOG(AH11/AH2)</f>
        <v>3.6416082413509798</v>
      </c>
      <c r="AI30" s="2">
        <f t="shared" si="29"/>
        <v>4.1344809851973494</v>
      </c>
      <c r="AJ30" s="2">
        <f t="shared" si="29"/>
        <v>5.9879483659312589</v>
      </c>
      <c r="AK30" s="2">
        <f t="shared" si="29"/>
        <v>6.2187979981117376</v>
      </c>
      <c r="AL30" s="2">
        <f t="shared" si="29"/>
        <v>4.9276747101239495</v>
      </c>
      <c r="AM30" s="2">
        <f t="shared" si="29"/>
        <v>5.4014005407815437</v>
      </c>
      <c r="AN30" s="2">
        <f t="shared" si="29"/>
        <v>6.3295161121257797</v>
      </c>
      <c r="AO30" s="2">
        <f t="shared" si="29"/>
        <v>5.5780783202356226</v>
      </c>
      <c r="AP30" s="2">
        <f t="shared" si="29"/>
        <v>3.7202806470605716</v>
      </c>
      <c r="AQ30" s="2">
        <f t="shared" si="29"/>
        <v>4.626106501242381</v>
      </c>
      <c r="AR30" s="2">
        <f t="shared" si="29"/>
        <v>4.6757783416740848</v>
      </c>
    </row>
    <row r="31" spans="1:44" x14ac:dyDescent="0.2">
      <c r="A31" s="1" t="s">
        <v>28</v>
      </c>
      <c r="B31" s="1">
        <f>LOG(B18/340.34)</f>
        <v>1.1542762397224497</v>
      </c>
      <c r="C31" s="1">
        <f>LOG(C18/295.55)</f>
        <v>1.7249463485766097E-2</v>
      </c>
      <c r="D31" s="1">
        <f>LOG(D18/161.13)</f>
        <v>-0.53346449825819331</v>
      </c>
      <c r="E31" s="2">
        <f>LOG(E18/2)</f>
        <v>3.7976137301530759</v>
      </c>
      <c r="F31" s="2">
        <f>LOG(F18/2)</f>
        <v>3.3913762391696491</v>
      </c>
      <c r="G31" s="2">
        <f>LOG(G18/2)</f>
        <v>3.4153907381825737</v>
      </c>
      <c r="H31" s="2">
        <f>LOG(H18/927.3)</f>
        <v>1.7140209775926198</v>
      </c>
      <c r="I31" s="2">
        <f>LOG(I18/23.83)</f>
        <v>2.7806348437004078</v>
      </c>
      <c r="J31" s="2">
        <f>LOG(J18/929.75)</f>
        <v>3.3183147823239199</v>
      </c>
      <c r="K31" s="2">
        <f>LOG(K18/235.7)</f>
        <v>1.2352026606592645</v>
      </c>
      <c r="L31" s="2">
        <f>LOG(L18/8.91)</f>
        <v>3</v>
      </c>
      <c r="M31" s="2">
        <f>LOG(M18/2.5)</f>
        <v>3.4477780092946211</v>
      </c>
      <c r="N31" s="2">
        <f>LOG(N18/10.64)</f>
        <v>3.4552170674522471</v>
      </c>
      <c r="P31" s="2" t="s">
        <v>86</v>
      </c>
      <c r="Q31" s="2">
        <f t="shared" ref="Q31:AC31" si="30">Q12/0.001</f>
        <v>56.472998437724179</v>
      </c>
      <c r="R31" s="2">
        <f t="shared" si="30"/>
        <v>163.05312499999999</v>
      </c>
      <c r="S31" s="2">
        <f t="shared" si="30"/>
        <v>3058.0000000000005</v>
      </c>
      <c r="T31" s="2">
        <f t="shared" si="30"/>
        <v>22043.750000000004</v>
      </c>
      <c r="U31" s="2">
        <f t="shared" si="30"/>
        <v>8585.625</v>
      </c>
      <c r="V31" s="2">
        <f t="shared" si="30"/>
        <v>8910</v>
      </c>
      <c r="W31" s="2">
        <f t="shared" si="30"/>
        <v>63943.750000000007</v>
      </c>
      <c r="X31" s="2">
        <f t="shared" si="30"/>
        <v>7905.0000000000009</v>
      </c>
      <c r="Y31" s="2">
        <f t="shared" si="30"/>
        <v>1419875</v>
      </c>
      <c r="Z31" s="2">
        <f t="shared" si="30"/>
        <v>397262.5</v>
      </c>
      <c r="AA31" s="2">
        <f t="shared" si="30"/>
        <v>105.80312499999999</v>
      </c>
      <c r="AB31" s="2">
        <f t="shared" si="30"/>
        <v>2854.9593750000004</v>
      </c>
      <c r="AC31" s="2">
        <f t="shared" si="30"/>
        <v>4058.3437499999995</v>
      </c>
      <c r="AF31" s="263"/>
      <c r="AG31" s="2">
        <f>LOG(AG12/AG2)</f>
        <v>2.5941468801770884</v>
      </c>
      <c r="AH31" s="2">
        <f t="shared" ref="AH31:AR31" si="31">LOG(AH12/AH2)</f>
        <v>3.5480946814463237</v>
      </c>
      <c r="AI31" s="2">
        <f t="shared" si="31"/>
        <v>5.3651014697847685</v>
      </c>
      <c r="AJ31" s="2">
        <f t="shared" si="31"/>
        <v>5.0772449240723816</v>
      </c>
      <c r="AK31" s="2">
        <f t="shared" si="31"/>
        <v>5.5085297189712863</v>
      </c>
      <c r="AL31" s="2">
        <f t="shared" si="31"/>
        <v>4.6205202713488971</v>
      </c>
      <c r="AM31" s="2">
        <f t="shared" si="31"/>
        <v>4.649233150230784</v>
      </c>
      <c r="AN31" s="2">
        <f t="shared" si="31"/>
        <v>5.7443285165119269</v>
      </c>
      <c r="AO31" s="2">
        <f t="shared" si="31"/>
        <v>5.4020117784322688</v>
      </c>
      <c r="AP31" s="2">
        <f t="shared" si="31"/>
        <v>2.9426020680153786</v>
      </c>
      <c r="AQ31" s="2">
        <f t="shared" si="31"/>
        <v>4.1228698200408527</v>
      </c>
      <c r="AR31" s="2">
        <f t="shared" si="31"/>
        <v>4.4534427063786968</v>
      </c>
    </row>
    <row r="32" spans="1:44" x14ac:dyDescent="0.2">
      <c r="A32" s="1" t="s">
        <v>29</v>
      </c>
      <c r="B32" s="1">
        <f t="shared" ref="B32:B41" si="32">LOG(B19/340.34)</f>
        <v>0.81084909296297947</v>
      </c>
      <c r="C32" s="1">
        <f t="shared" ref="C32:C41" si="33">LOG(C19/295.55)</f>
        <v>-0.42408094748653369</v>
      </c>
      <c r="D32" s="1">
        <f t="shared" ref="D32:D41" si="34">LOG(D19/161.13)</f>
        <v>-0.12752932562397187</v>
      </c>
      <c r="E32" s="2">
        <f t="shared" ref="E32:G38" si="35">LOG(E19/2)</f>
        <v>3.622034199983462</v>
      </c>
      <c r="F32" s="2">
        <f t="shared" si="35"/>
        <v>3.3901576247082597</v>
      </c>
      <c r="G32" s="2">
        <f t="shared" si="35"/>
        <v>3.5231218821182408</v>
      </c>
      <c r="H32" s="2">
        <f t="shared" ref="H32:H40" si="36">LOG(H19/927.3)</f>
        <v>1.73932684285739</v>
      </c>
      <c r="I32" s="2">
        <f t="shared" ref="I32:I40" si="37">LOG(I19/23.83)</f>
        <v>2.525308576981899</v>
      </c>
      <c r="J32" s="2">
        <f t="shared" ref="J32:J40" si="38">LOG(J19/929.75)</f>
        <v>3.1140313754442364</v>
      </c>
      <c r="K32" s="2">
        <f t="shared" ref="K32:K41" si="39">LOG(K19/235.7)</f>
        <v>0.52524068191558404</v>
      </c>
      <c r="L32" s="2">
        <f t="shared" ref="L32:L40" si="40">LOG(L19/8.91)</f>
        <v>3.2088586029372523</v>
      </c>
      <c r="M32" s="2">
        <f t="shared" ref="M32:M40" si="41">LOG(M19/2.5)</f>
        <v>3.3359330897140786</v>
      </c>
      <c r="N32" s="2">
        <f t="shared" ref="N32:N41" si="42">LOG(N19/10.64)</f>
        <v>3.2499519581286238</v>
      </c>
      <c r="AF32" s="2" t="s">
        <v>86</v>
      </c>
      <c r="AG32" s="2">
        <f>LOG(AG13/AG2)</f>
        <v>2.8161297796110993</v>
      </c>
      <c r="AH32" s="2">
        <f t="shared" ref="AH32:AQ32" si="43">LOG(AH13/AH2)</f>
        <v>4.2759224665336708</v>
      </c>
      <c r="AI32" s="2">
        <f t="shared" si="43"/>
        <v>5.8449749232219643</v>
      </c>
      <c r="AJ32" s="2">
        <f t="shared" si="43"/>
        <v>5.5581083016305497</v>
      </c>
      <c r="AK32" s="2">
        <f t="shared" si="43"/>
        <v>5.6488477083728936</v>
      </c>
      <c r="AL32" s="2">
        <f t="shared" si="43"/>
        <v>5.28942801621585</v>
      </c>
      <c r="AM32" s="2">
        <f t="shared" si="43"/>
        <v>5.5968718786042464</v>
      </c>
      <c r="AN32" s="2">
        <f t="shared" si="43"/>
        <v>5.998892641069264</v>
      </c>
      <c r="AO32" s="2">
        <f t="shared" si="43"/>
        <v>6.4764521744089505</v>
      </c>
      <c r="AP32" s="2">
        <f t="shared" si="43"/>
        <v>2.7148683277800081</v>
      </c>
      <c r="AQ32" s="2">
        <f t="shared" si="43"/>
        <v>4.4512785589957726</v>
      </c>
      <c r="AR32" s="2">
        <f>LOG(AR13/AR2)</f>
        <v>3.9093788255484561</v>
      </c>
    </row>
    <row r="33" spans="1:44" x14ac:dyDescent="0.2">
      <c r="A33" s="1" t="s">
        <v>30</v>
      </c>
      <c r="B33" s="1">
        <f t="shared" si="32"/>
        <v>0.90926229575464479</v>
      </c>
      <c r="C33" s="1">
        <f t="shared" si="33"/>
        <v>0.1984995263769834</v>
      </c>
      <c r="D33" s="1">
        <f t="shared" si="34"/>
        <v>-0.18678914718849227</v>
      </c>
      <c r="E33" s="2">
        <f t="shared" si="35"/>
        <v>3.2916538532599917</v>
      </c>
      <c r="F33" s="2">
        <f t="shared" si="35"/>
        <v>2.946263268760513</v>
      </c>
      <c r="G33" s="2">
        <f t="shared" si="35"/>
        <v>3.0161007899807677</v>
      </c>
      <c r="H33" s="2">
        <f t="shared" si="36"/>
        <v>1.6141429103419984</v>
      </c>
      <c r="I33" s="2">
        <f t="shared" si="37"/>
        <v>2.1808456177882944</v>
      </c>
      <c r="J33" s="2">
        <f t="shared" si="38"/>
        <v>2.8630113014544278</v>
      </c>
      <c r="K33" s="2">
        <f t="shared" si="39"/>
        <v>0.71639150030888754</v>
      </c>
      <c r="L33" s="2">
        <f t="shared" si="40"/>
        <v>2.4977692298640268</v>
      </c>
      <c r="M33" s="2">
        <f t="shared" si="41"/>
        <v>3.3814177936641956</v>
      </c>
      <c r="N33" s="2">
        <f t="shared" si="42"/>
        <v>3.6818060305101885</v>
      </c>
      <c r="O33" s="2" t="s">
        <v>63</v>
      </c>
      <c r="P33" s="2" t="s">
        <v>29</v>
      </c>
      <c r="Q33" s="2">
        <f t="shared" ref="Q33:AC33" si="44">Q14/0.001</f>
        <v>167.26666666666671</v>
      </c>
      <c r="R33" s="2">
        <f t="shared" si="44"/>
        <v>126.53333333333333</v>
      </c>
      <c r="S33" s="2">
        <f t="shared" si="44"/>
        <v>2284</v>
      </c>
      <c r="T33" s="2">
        <f t="shared" si="44"/>
        <v>12368</v>
      </c>
      <c r="U33" s="2">
        <f t="shared" si="44"/>
        <v>4858.666666666667</v>
      </c>
      <c r="V33" s="2">
        <f t="shared" si="44"/>
        <v>6757.333333333333</v>
      </c>
      <c r="W33" s="2">
        <f t="shared" si="44"/>
        <v>49866.666666666664</v>
      </c>
      <c r="X33" s="2">
        <f t="shared" si="44"/>
        <v>7235.1666666666661</v>
      </c>
      <c r="Y33" s="2">
        <f t="shared" si="44"/>
        <v>756933.33333333326</v>
      </c>
      <c r="Z33" s="2">
        <f t="shared" si="44"/>
        <v>12863.333333333332</v>
      </c>
      <c r="AA33" s="2">
        <f t="shared" si="44"/>
        <v>727.4666666666667</v>
      </c>
      <c r="AB33" s="2">
        <f t="shared" si="44"/>
        <v>14517.999999999998</v>
      </c>
      <c r="AC33" s="2">
        <f t="shared" si="44"/>
        <v>3387</v>
      </c>
    </row>
    <row r="34" spans="1:44" x14ac:dyDescent="0.2">
      <c r="A34" s="1" t="s">
        <v>31</v>
      </c>
      <c r="B34" s="1">
        <f t="shared" si="32"/>
        <v>1.3173528226399835</v>
      </c>
      <c r="C34" s="1">
        <f t="shared" si="33"/>
        <v>-0.5705583308761597</v>
      </c>
      <c r="D34" s="1">
        <f t="shared" si="34"/>
        <v>-0.25895632735612395</v>
      </c>
      <c r="E34" s="2">
        <f t="shared" si="35"/>
        <v>3.5369255318299744</v>
      </c>
      <c r="F34" s="2">
        <f t="shared" si="35"/>
        <v>3.9196336860999166</v>
      </c>
      <c r="G34" s="2">
        <f t="shared" si="35"/>
        <v>3.538133687250669</v>
      </c>
      <c r="H34" s="2">
        <f t="shared" si="36"/>
        <v>1.9177873866053865</v>
      </c>
      <c r="I34" s="2">
        <f t="shared" si="37"/>
        <v>2.3535573167441557</v>
      </c>
      <c r="J34" s="2">
        <f t="shared" si="38"/>
        <v>3.1818912181463137</v>
      </c>
      <c r="K34" s="2">
        <f t="shared" si="39"/>
        <v>0.77256472142178745</v>
      </c>
      <c r="L34" s="2">
        <f t="shared" si="40"/>
        <v>2.2244365553692793</v>
      </c>
      <c r="M34" s="2">
        <f t="shared" si="41"/>
        <v>4.4389262409443466</v>
      </c>
      <c r="N34" s="2">
        <f t="shared" si="42"/>
        <v>3.3374921014344885</v>
      </c>
      <c r="P34" s="2" t="s">
        <v>30</v>
      </c>
      <c r="Q34" s="2">
        <f t="shared" ref="Q34:AC34" si="45">Q15/0.001</f>
        <v>89.5</v>
      </c>
      <c r="R34" s="2">
        <f t="shared" si="45"/>
        <v>137</v>
      </c>
      <c r="S34" s="2">
        <f t="shared" si="45"/>
        <v>3700</v>
      </c>
      <c r="T34" s="2">
        <f t="shared" si="45"/>
        <v>4510</v>
      </c>
      <c r="U34" s="2">
        <f t="shared" si="45"/>
        <v>1280</v>
      </c>
      <c r="V34" s="2">
        <f t="shared" si="45"/>
        <v>905</v>
      </c>
      <c r="W34" s="2">
        <f t="shared" si="45"/>
        <v>44400</v>
      </c>
      <c r="X34" s="2">
        <f t="shared" si="45"/>
        <v>5910</v>
      </c>
      <c r="Y34" s="2">
        <f t="shared" si="45"/>
        <v>662000</v>
      </c>
      <c r="Z34" s="2">
        <f t="shared" si="45"/>
        <v>11199.999999999998</v>
      </c>
      <c r="AA34" s="2">
        <f t="shared" si="45"/>
        <v>2240</v>
      </c>
      <c r="AB34" s="2">
        <f t="shared" si="45"/>
        <v>9480</v>
      </c>
      <c r="AC34" s="2">
        <f t="shared" si="45"/>
        <v>7930</v>
      </c>
      <c r="AE34" s="2" t="s">
        <v>63</v>
      </c>
      <c r="AF34" s="2" t="s">
        <v>29</v>
      </c>
      <c r="AG34" s="2">
        <f>LOG(AG15/AG3)</f>
        <v>2.7659954569006437</v>
      </c>
      <c r="AH34" s="2">
        <f t="shared" ref="AH34:AR34" si="46">LOG(AH15/AH3)</f>
        <v>4.0986247115887355</v>
      </c>
      <c r="AI34" s="2">
        <f t="shared" si="46"/>
        <v>5.7258765193482768</v>
      </c>
      <c r="AJ34" s="2">
        <f t="shared" si="46"/>
        <v>5.3854871092452798</v>
      </c>
      <c r="AK34" s="2">
        <f t="shared" si="46"/>
        <v>5.5287453471557226</v>
      </c>
      <c r="AL34" s="2">
        <f t="shared" si="46"/>
        <v>5.1656932225599759</v>
      </c>
      <c r="AM34" s="2">
        <f t="shared" si="46"/>
        <v>5.5584185441559617</v>
      </c>
      <c r="AN34" s="2">
        <f t="shared" si="46"/>
        <v>5.782799548618935</v>
      </c>
      <c r="AO34" s="2">
        <f t="shared" si="46"/>
        <v>5.1975303295686039</v>
      </c>
      <c r="AP34" s="2">
        <f t="shared" si="46"/>
        <v>3.5776644654171874</v>
      </c>
      <c r="AQ34" s="2">
        <f t="shared" si="46"/>
        <v>5.2161920780074187</v>
      </c>
      <c r="AR34" s="2">
        <f t="shared" si="46"/>
        <v>3.8308451923086113</v>
      </c>
    </row>
    <row r="35" spans="1:44" x14ac:dyDescent="0.2">
      <c r="A35" s="1" t="s">
        <v>32</v>
      </c>
      <c r="B35" s="1">
        <f t="shared" si="32"/>
        <v>0.75476797483335645</v>
      </c>
      <c r="C35" s="1">
        <f t="shared" si="33"/>
        <v>-0.29057680753379767</v>
      </c>
      <c r="D35" s="1">
        <f t="shared" si="34"/>
        <v>-0.14506469306119374</v>
      </c>
      <c r="E35" s="2">
        <f t="shared" si="35"/>
        <v>3.7690078709437738</v>
      </c>
      <c r="F35" s="2">
        <f t="shared" si="35"/>
        <v>3.445818184568421</v>
      </c>
      <c r="G35" s="2">
        <f t="shared" si="35"/>
        <v>3.5120503652039292</v>
      </c>
      <c r="H35" s="2">
        <f t="shared" si="36"/>
        <v>1.3177741269400272</v>
      </c>
      <c r="I35" s="2">
        <f t="shared" si="37"/>
        <v>2.3851793209413121</v>
      </c>
      <c r="J35" s="2">
        <f t="shared" si="38"/>
        <v>2.8945102507627603</v>
      </c>
      <c r="K35" s="2">
        <f t="shared" si="39"/>
        <v>0.6368787884441427</v>
      </c>
      <c r="L35" s="2">
        <f t="shared" si="40"/>
        <v>3.4085330821694617</v>
      </c>
      <c r="M35" s="2">
        <f t="shared" si="41"/>
        <v>2.6511810624446879</v>
      </c>
      <c r="N35" s="2">
        <f t="shared" si="42"/>
        <v>3.3586646456392826</v>
      </c>
      <c r="P35" s="2" t="s">
        <v>83</v>
      </c>
      <c r="Q35" s="2">
        <f t="shared" ref="Q35:AC35" si="47">Q16/0.001</f>
        <v>156.66666666666666</v>
      </c>
      <c r="R35" s="2">
        <f t="shared" si="47"/>
        <v>124.33333333333333</v>
      </c>
      <c r="S35" s="2">
        <f t="shared" si="47"/>
        <v>12443.333333333334</v>
      </c>
      <c r="T35" s="2">
        <f t="shared" si="47"/>
        <v>6483.333333333333</v>
      </c>
      <c r="U35" s="2">
        <f t="shared" si="47"/>
        <v>37463.333333333328</v>
      </c>
      <c r="V35" s="2">
        <f t="shared" si="47"/>
        <v>8049.9999999999991</v>
      </c>
      <c r="W35" s="2">
        <f t="shared" si="47"/>
        <v>154066.66666666666</v>
      </c>
      <c r="X35" s="2">
        <f t="shared" si="47"/>
        <v>6309.9999999999991</v>
      </c>
      <c r="Y35" s="2">
        <f t="shared" si="47"/>
        <v>1613333.3333333333</v>
      </c>
      <c r="Z35" s="2">
        <f t="shared" si="47"/>
        <v>34616.666666666664</v>
      </c>
      <c r="AA35" s="2">
        <f t="shared" si="47"/>
        <v>2361.333333333333</v>
      </c>
      <c r="AB35" s="2">
        <f t="shared" si="47"/>
        <v>1773.6666666666665</v>
      </c>
      <c r="AC35" s="2">
        <f t="shared" si="47"/>
        <v>139723.33333333331</v>
      </c>
      <c r="AF35" s="2" t="s">
        <v>30</v>
      </c>
      <c r="AG35" s="2">
        <f>LOG(AG16/AG3)</f>
        <v>2.8005110750214577</v>
      </c>
      <c r="AH35" s="2">
        <f t="shared" ref="AH35:AR35" si="48">LOG(AH16/AH3)</f>
        <v>4.3081303360819199</v>
      </c>
      <c r="AI35" s="2">
        <f t="shared" si="48"/>
        <v>5.2877535846519876</v>
      </c>
      <c r="AJ35" s="2">
        <f t="shared" si="48"/>
        <v>4.8061799739838875</v>
      </c>
      <c r="AK35" s="2">
        <f t="shared" si="48"/>
        <v>4.655618583541222</v>
      </c>
      <c r="AL35" s="2">
        <f t="shared" si="48"/>
        <v>5.1152658538658162</v>
      </c>
      <c r="AM35" s="2">
        <f t="shared" si="48"/>
        <v>5.4705574852172738</v>
      </c>
      <c r="AN35" s="2">
        <f t="shared" si="48"/>
        <v>5.7245999072249223</v>
      </c>
      <c r="AO35" s="2">
        <f t="shared" si="48"/>
        <v>5.137394828387051</v>
      </c>
      <c r="AP35" s="2">
        <f t="shared" si="48"/>
        <v>4.0660993854946277</v>
      </c>
      <c r="AQ35" s="2">
        <f t="shared" si="48"/>
        <v>5.0310936232782062</v>
      </c>
      <c r="AR35" s="2">
        <f t="shared" si="48"/>
        <v>4.2003031829815853</v>
      </c>
    </row>
    <row r="36" spans="1:44" x14ac:dyDescent="0.2">
      <c r="A36" s="1" t="s">
        <v>37</v>
      </c>
      <c r="B36" s="1">
        <f t="shared" si="32"/>
        <v>0.34053465326743959</v>
      </c>
      <c r="C36" s="1">
        <f t="shared" si="33"/>
        <v>-0.37546161225315111</v>
      </c>
      <c r="D36" s="1">
        <f t="shared" si="34"/>
        <v>-2.1068027281956895E-2</v>
      </c>
      <c r="E36" s="2">
        <f t="shared" si="35"/>
        <v>3.8721562727482928</v>
      </c>
      <c r="F36" s="2">
        <f t="shared" si="35"/>
        <v>3.3659557226656793</v>
      </c>
      <c r="G36" s="2">
        <f t="shared" si="35"/>
        <v>3.5024271199844326</v>
      </c>
      <c r="H36" s="2">
        <f t="shared" si="36"/>
        <v>1.5956671215109119</v>
      </c>
      <c r="I36" s="2">
        <f t="shared" si="37"/>
        <v>2.4689036330179226</v>
      </c>
      <c r="J36" s="2">
        <f t="shared" si="38"/>
        <v>3.2569430946948525</v>
      </c>
      <c r="K36" s="2">
        <f t="shared" si="39"/>
        <v>-9.2178728263740736E-3</v>
      </c>
      <c r="L36" s="2">
        <f t="shared" si="40"/>
        <v>2.8673570263886234</v>
      </c>
      <c r="M36" s="2">
        <f t="shared" si="41"/>
        <v>2.9637878273455551</v>
      </c>
      <c r="N36" s="2">
        <f t="shared" si="42"/>
        <v>3.1253467164240272</v>
      </c>
      <c r="P36" s="2" t="s">
        <v>85</v>
      </c>
      <c r="Q36" s="2">
        <f t="shared" ref="Q36:AC36" si="49">Q17/0.001</f>
        <v>80.5</v>
      </c>
      <c r="R36" s="2">
        <f t="shared" si="49"/>
        <v>81.5</v>
      </c>
      <c r="S36" s="2">
        <f t="shared" si="49"/>
        <v>939</v>
      </c>
      <c r="T36" s="2">
        <f t="shared" si="49"/>
        <v>35966.666666666664</v>
      </c>
      <c r="U36" s="2">
        <f t="shared" si="49"/>
        <v>6260.0000000000009</v>
      </c>
      <c r="V36" s="2">
        <f t="shared" si="49"/>
        <v>18666.666666666668</v>
      </c>
      <c r="W36" s="2">
        <f t="shared" si="49"/>
        <v>42266.666666666672</v>
      </c>
      <c r="X36" s="2">
        <f t="shared" si="49"/>
        <v>3223.333333333333</v>
      </c>
      <c r="Y36" s="2">
        <f t="shared" si="49"/>
        <v>542333.33333333337</v>
      </c>
      <c r="Z36" s="2">
        <f t="shared" si="49"/>
        <v>18166.666666666668</v>
      </c>
      <c r="AA36" s="2">
        <f t="shared" si="49"/>
        <v>337.83333333333337</v>
      </c>
      <c r="AB36" s="2">
        <f t="shared" si="49"/>
        <v>14536.666666666666</v>
      </c>
      <c r="AC36" s="2">
        <f t="shared" si="49"/>
        <v>24866.666666666664</v>
      </c>
      <c r="AF36" s="2" t="s">
        <v>83</v>
      </c>
      <c r="AG36" s="2">
        <f>LOG(AG17/AG3)</f>
        <v>2.7583780849540762</v>
      </c>
      <c r="AH36" s="2">
        <f t="shared" ref="AH36:AR36" si="50">LOG(AH17/AH3)</f>
        <v>4.8348653472215677</v>
      </c>
      <c r="AI36" s="2">
        <f t="shared" si="50"/>
        <v>5.4453753937160911</v>
      </c>
      <c r="AJ36" s="2">
        <f t="shared" si="50"/>
        <v>6.2725764208314096</v>
      </c>
      <c r="AK36" s="2">
        <f t="shared" si="50"/>
        <v>5.6047658847038875</v>
      </c>
      <c r="AL36" s="2">
        <f t="shared" si="50"/>
        <v>5.6555915701746242</v>
      </c>
      <c r="AM36" s="2">
        <f t="shared" si="50"/>
        <v>5.4989993635801531</v>
      </c>
      <c r="AN36" s="2">
        <f t="shared" si="50"/>
        <v>6.1114660247099719</v>
      </c>
      <c r="AO36" s="2">
        <f t="shared" si="50"/>
        <v>5.6274620518683252</v>
      </c>
      <c r="AP36" s="2">
        <f t="shared" si="50"/>
        <v>4.0890086649588397</v>
      </c>
      <c r="AQ36" s="2">
        <f t="shared" si="50"/>
        <v>4.3031572901452</v>
      </c>
      <c r="AR36" s="2">
        <f t="shared" si="50"/>
        <v>5.4462989335729404</v>
      </c>
    </row>
    <row r="37" spans="1:44" x14ac:dyDescent="0.2">
      <c r="A37" s="1" t="s">
        <v>33</v>
      </c>
      <c r="B37" s="1">
        <f t="shared" si="32"/>
        <v>0.43180739055629364</v>
      </c>
      <c r="C37" s="1">
        <f t="shared" si="33"/>
        <v>-0.51591769555675482</v>
      </c>
      <c r="D37" s="1">
        <f t="shared" si="34"/>
        <v>-0.33143100186668079</v>
      </c>
      <c r="E37" s="2">
        <f t="shared" si="35"/>
        <v>3.9838923941698909</v>
      </c>
      <c r="F37" s="2">
        <f t="shared" si="35"/>
        <v>3.3968218131359409</v>
      </c>
      <c r="G37" s="2">
        <f t="shared" si="35"/>
        <v>3.7761301877547284</v>
      </c>
      <c r="H37" s="2">
        <f t="shared" si="36"/>
        <v>1.544090027241757</v>
      </c>
      <c r="I37" s="2">
        <f t="shared" si="37"/>
        <v>1.8993377618267882</v>
      </c>
      <c r="J37" s="2">
        <f t="shared" si="38"/>
        <v>2.7929171380653379</v>
      </c>
      <c r="K37" s="2">
        <f t="shared" si="39"/>
        <v>0.16573444656151631</v>
      </c>
      <c r="L37" s="2">
        <f t="shared" si="40"/>
        <v>3.0713115950330634</v>
      </c>
      <c r="M37" s="2">
        <f t="shared" si="41"/>
        <v>4.1228241667162608</v>
      </c>
      <c r="N37" s="2">
        <f t="shared" si="42"/>
        <v>3.3584092534049876</v>
      </c>
      <c r="P37" s="263" t="s">
        <v>34</v>
      </c>
      <c r="Q37" s="2">
        <f t="shared" ref="Q37:AC37" si="51">Q18/0.001</f>
        <v>68.73</v>
      </c>
      <c r="R37" s="2">
        <f t="shared" si="51"/>
        <v>107.42999999999999</v>
      </c>
      <c r="S37" s="2">
        <f t="shared" si="51"/>
        <v>283.3</v>
      </c>
      <c r="T37" s="2">
        <f t="shared" si="51"/>
        <v>4125.9999999999991</v>
      </c>
      <c r="U37" s="2">
        <f t="shared" si="51"/>
        <v>2006.5999999999997</v>
      </c>
      <c r="V37" s="2">
        <f t="shared" si="51"/>
        <v>2386</v>
      </c>
      <c r="W37" s="2">
        <f t="shared" si="51"/>
        <v>3976</v>
      </c>
      <c r="X37" s="2">
        <f t="shared" si="51"/>
        <v>1051.3999999999999</v>
      </c>
      <c r="Y37" s="2">
        <f t="shared" si="51"/>
        <v>278940</v>
      </c>
      <c r="Z37" s="2">
        <f t="shared" si="51"/>
        <v>6330</v>
      </c>
      <c r="AA37" s="2">
        <f t="shared" si="51"/>
        <v>149.30000000000001</v>
      </c>
      <c r="AB37" s="2">
        <f t="shared" si="51"/>
        <v>681.80000000000007</v>
      </c>
      <c r="AC37" s="2">
        <f t="shared" si="51"/>
        <v>1795.6</v>
      </c>
      <c r="AF37" s="2" t="s">
        <v>85</v>
      </c>
      <c r="AG37" s="2">
        <f>LOG(AG18/AG3)</f>
        <v>2.5749481166050279</v>
      </c>
      <c r="AH37" s="2">
        <f t="shared" ref="AH37:AR37" si="52">LOG(AH18/AH3)</f>
        <v>3.7125942042810363</v>
      </c>
      <c r="AI37" s="2">
        <f t="shared" si="52"/>
        <v>6.1894772327372758</v>
      </c>
      <c r="AJ37" s="2">
        <f t="shared" si="52"/>
        <v>5.4955443375464483</v>
      </c>
      <c r="AK37" s="2">
        <f t="shared" si="52"/>
        <v>5.9700367766225568</v>
      </c>
      <c r="AL37" s="2">
        <f t="shared" si="52"/>
        <v>5.0938808825772472</v>
      </c>
      <c r="AM37" s="2">
        <f t="shared" si="52"/>
        <v>5.2072752236993578</v>
      </c>
      <c r="AN37" s="2">
        <f t="shared" si="52"/>
        <v>5.6380082160024187</v>
      </c>
      <c r="AO37" s="2">
        <f t="shared" si="52"/>
        <v>5.3474520532738499</v>
      </c>
      <c r="AP37" s="2">
        <f t="shared" si="52"/>
        <v>3.2445538654698298</v>
      </c>
      <c r="AQ37" s="2">
        <f t="shared" si="52"/>
        <v>5.2167501178939037</v>
      </c>
      <c r="AR37" s="2">
        <f t="shared" si="52"/>
        <v>4.6966475684169877</v>
      </c>
    </row>
    <row r="38" spans="1:44" x14ac:dyDescent="0.2">
      <c r="A38" s="263" t="s">
        <v>34</v>
      </c>
      <c r="B38" s="1">
        <f t="shared" si="32"/>
        <v>0.25693613104806939</v>
      </c>
      <c r="C38" s="1">
        <f t="shared" si="33"/>
        <v>-4.7330957347848729E-2</v>
      </c>
      <c r="D38" s="1">
        <f t="shared" si="34"/>
        <v>0.24446047509600008</v>
      </c>
      <c r="E38" s="2">
        <f t="shared" si="35"/>
        <v>3.7778334990430271</v>
      </c>
      <c r="F38" s="2">
        <f t="shared" si="35"/>
        <v>3.2415260380055924</v>
      </c>
      <c r="G38" s="2">
        <f t="shared" si="35"/>
        <v>3.7231430998753341</v>
      </c>
      <c r="H38" s="2">
        <f t="shared" si="36"/>
        <v>1.1820034500163028</v>
      </c>
      <c r="I38" s="2">
        <f t="shared" si="37"/>
        <v>1.8064481252644837</v>
      </c>
      <c r="J38" s="2">
        <f t="shared" si="38"/>
        <v>2.9221632688019898</v>
      </c>
      <c r="K38" s="2">
        <f t="shared" si="39"/>
        <v>0.34458917087177909</v>
      </c>
      <c r="L38" s="2">
        <f t="shared" si="40"/>
        <v>2.4751000913087631</v>
      </c>
      <c r="M38" s="2">
        <f t="shared" si="41"/>
        <v>3.6823934371809699</v>
      </c>
      <c r="N38" s="2">
        <f t="shared" si="42"/>
        <v>3.5839845654496765</v>
      </c>
      <c r="P38" s="263"/>
      <c r="Q38" s="2">
        <f t="shared" ref="Q38:AC38" si="53">Q19/0.001</f>
        <v>263.49999999999994</v>
      </c>
      <c r="R38" s="2">
        <f t="shared" si="53"/>
        <v>260</v>
      </c>
      <c r="S38" s="2">
        <f t="shared" si="53"/>
        <v>596</v>
      </c>
      <c r="T38" s="2">
        <f t="shared" si="53"/>
        <v>27488</v>
      </c>
      <c r="U38" s="2">
        <f t="shared" si="53"/>
        <v>13236</v>
      </c>
      <c r="V38" s="2">
        <f t="shared" si="53"/>
        <v>19734</v>
      </c>
      <c r="W38" s="2">
        <f t="shared" si="53"/>
        <v>12405.1</v>
      </c>
      <c r="X38" s="2">
        <f t="shared" si="53"/>
        <v>2264.9</v>
      </c>
      <c r="Y38" s="2">
        <f t="shared" si="53"/>
        <v>2336600</v>
      </c>
      <c r="Z38" s="2">
        <f t="shared" si="53"/>
        <v>38950</v>
      </c>
      <c r="AA38" s="2">
        <f t="shared" si="53"/>
        <v>411.09999999999997</v>
      </c>
      <c r="AB38" s="2">
        <f t="shared" si="53"/>
        <v>9140</v>
      </c>
      <c r="AC38" s="2">
        <f t="shared" si="53"/>
        <v>662.80000000000007</v>
      </c>
      <c r="AF38" s="263" t="s">
        <v>34</v>
      </c>
      <c r="AG38" s="2">
        <f>LOG(AG19/AG3)</f>
        <v>2.6949160835966164</v>
      </c>
      <c r="AH38" s="2">
        <f t="shared" ref="AH38:AR38" si="54">LOG(AH19/AH3)</f>
        <v>3.1921751865353625</v>
      </c>
      <c r="AI38" s="2">
        <f t="shared" si="54"/>
        <v>5.2491062664111601</v>
      </c>
      <c r="AJ38" s="2">
        <f t="shared" si="54"/>
        <v>5.0014308122463982</v>
      </c>
      <c r="AK38" s="2">
        <f t="shared" si="54"/>
        <v>5.0766404436703416</v>
      </c>
      <c r="AL38" s="2">
        <f t="shared" si="54"/>
        <v>4.0673292594764714</v>
      </c>
      <c r="AM38" s="2">
        <f t="shared" si="54"/>
        <v>4.720737977018425</v>
      </c>
      <c r="AN38" s="2">
        <f t="shared" si="54"/>
        <v>5.3492527143519526</v>
      </c>
      <c r="AO38" s="2">
        <f t="shared" si="54"/>
        <v>4.8895805157342247</v>
      </c>
      <c r="AP38" s="2">
        <f t="shared" si="54"/>
        <v>2.8899111748854902</v>
      </c>
      <c r="AQ38" s="2">
        <f t="shared" si="54"/>
        <v>3.8879422828330124</v>
      </c>
      <c r="AR38" s="2">
        <f t="shared" si="54"/>
        <v>3.5552395923935962</v>
      </c>
    </row>
    <row r="39" spans="1:44" x14ac:dyDescent="0.2">
      <c r="A39" s="263"/>
      <c r="B39" s="1">
        <f t="shared" si="32"/>
        <v>-0.13138668415668905</v>
      </c>
      <c r="C39" s="1">
        <f t="shared" si="33"/>
        <v>-0.48915010932329739</v>
      </c>
      <c r="D39" s="1">
        <f t="shared" si="34"/>
        <v>-0.3907807600626651</v>
      </c>
      <c r="E39" s="2">
        <f t="shared" ref="E39:G41" si="55">LOG(E26/2)</f>
        <v>3.4423490952310862</v>
      </c>
      <c r="F39" s="2">
        <f t="shared" si="55"/>
        <v>2.9808741187772201</v>
      </c>
      <c r="G39" s="2">
        <f t="shared" si="55"/>
        <v>3.1295287738587763</v>
      </c>
      <c r="H39" s="2">
        <f t="shared" si="36"/>
        <v>0.61046298571832491</v>
      </c>
      <c r="I39" s="2">
        <f t="shared" si="37"/>
        <v>1.6021966550355684</v>
      </c>
      <c r="J39" s="2">
        <f t="shared" si="38"/>
        <v>2.4853852120419893</v>
      </c>
      <c r="K39" s="2">
        <f t="shared" si="39"/>
        <v>-0.25355012832025114</v>
      </c>
      <c r="L39" s="2">
        <f t="shared" si="40"/>
        <v>1.82261234730612</v>
      </c>
      <c r="M39" s="2">
        <f t="shared" si="41"/>
        <v>2.9377852735753711</v>
      </c>
      <c r="N39" s="2">
        <f t="shared" si="42"/>
        <v>2.7685908147511249</v>
      </c>
      <c r="P39" s="263"/>
      <c r="Q39" s="2">
        <f t="shared" ref="Q39:AC39" si="56">Q20/0.001</f>
        <v>97.771794871794881</v>
      </c>
      <c r="R39" s="2">
        <f t="shared" si="56"/>
        <v>95.438461538461539</v>
      </c>
      <c r="S39" s="2">
        <f t="shared" si="56"/>
        <v>908.00641025641005</v>
      </c>
      <c r="T39" s="2">
        <f t="shared" si="56"/>
        <v>15358.205128205131</v>
      </c>
      <c r="U39" s="2">
        <f t="shared" si="56"/>
        <v>3954.8717948717945</v>
      </c>
      <c r="V39" s="2">
        <f t="shared" si="56"/>
        <v>13532.051282051285</v>
      </c>
      <c r="W39" s="2">
        <f t="shared" si="56"/>
        <v>14383.58974358974</v>
      </c>
      <c r="X39" s="2">
        <f t="shared" si="56"/>
        <v>1981.435897435897</v>
      </c>
      <c r="Y39" s="2">
        <f t="shared" si="56"/>
        <v>767923.07692307688</v>
      </c>
      <c r="Z39" s="2">
        <f t="shared" si="56"/>
        <v>10929.487179487178</v>
      </c>
      <c r="AA39" s="2">
        <f t="shared" si="56"/>
        <v>506.19743589743592</v>
      </c>
      <c r="AB39" s="2">
        <f t="shared" si="56"/>
        <v>3608.5128205128203</v>
      </c>
      <c r="AC39" s="2">
        <f t="shared" si="56"/>
        <v>10472.358974358975</v>
      </c>
      <c r="AF39" s="263"/>
      <c r="AG39" s="2">
        <f>LOG(AG20/AG3)</f>
        <v>3.0787638558358692</v>
      </c>
      <c r="AH39" s="2">
        <f t="shared" ref="AH39:AR39" si="57">LOG(AH20/AH3)</f>
        <v>3.5151748717551614</v>
      </c>
      <c r="AI39" s="2">
        <f t="shared" si="57"/>
        <v>6.072720184925176</v>
      </c>
      <c r="AJ39" s="2">
        <f t="shared" si="57"/>
        <v>5.8207267628238339</v>
      </c>
      <c r="AK39" s="2">
        <f t="shared" si="57"/>
        <v>5.9941851282023171</v>
      </c>
      <c r="AL39" s="2">
        <f t="shared" si="57"/>
        <v>4.5614831533084885</v>
      </c>
      <c r="AM39" s="2">
        <f t="shared" si="57"/>
        <v>5.0540190361122752</v>
      </c>
      <c r="AN39" s="2">
        <f t="shared" si="57"/>
        <v>6.2723262901427068</v>
      </c>
      <c r="AO39" s="2">
        <f t="shared" si="57"/>
        <v>5.678684267725453</v>
      </c>
      <c r="AP39" s="2">
        <f t="shared" si="57"/>
        <v>3.3297988439408148</v>
      </c>
      <c r="AQ39" s="2">
        <f t="shared" si="57"/>
        <v>5.0152314816739709</v>
      </c>
      <c r="AR39" s="2">
        <f t="shared" si="57"/>
        <v>3.1224124954112802</v>
      </c>
    </row>
    <row r="40" spans="1:44" x14ac:dyDescent="0.2">
      <c r="A40" s="263"/>
      <c r="B40" s="1">
        <f t="shared" si="32"/>
        <v>0.35328050158226648</v>
      </c>
      <c r="C40" s="1">
        <f t="shared" si="33"/>
        <v>-0.48643651059070614</v>
      </c>
      <c r="D40" s="1">
        <f t="shared" si="34"/>
        <v>-0.28721087942759155</v>
      </c>
      <c r="E40" s="2">
        <f t="shared" si="55"/>
        <v>4.0602864199594704</v>
      </c>
      <c r="F40" s="2">
        <f t="shared" si="55"/>
        <v>3.8715729355458786</v>
      </c>
      <c r="G40" s="2">
        <f t="shared" si="55"/>
        <v>4.0406352998895914</v>
      </c>
      <c r="H40" s="2">
        <f t="shared" si="36"/>
        <v>1.2080281331510623</v>
      </c>
      <c r="I40" s="2">
        <f t="shared" si="37"/>
        <v>2.0586274477077962</v>
      </c>
      <c r="J40" s="2">
        <f t="shared" si="38"/>
        <v>3.4214788746722262</v>
      </c>
      <c r="K40" s="2">
        <f t="shared" si="39"/>
        <v>0.19508011420924751</v>
      </c>
      <c r="L40" s="2">
        <f t="shared" si="40"/>
        <v>2.9706803950220682</v>
      </c>
      <c r="M40" s="2">
        <f t="shared" si="41"/>
        <v>3.255497636472314</v>
      </c>
      <c r="N40" s="2">
        <f t="shared" si="42"/>
        <v>3.2815973027624459</v>
      </c>
      <c r="P40" s="2" t="s">
        <v>86</v>
      </c>
      <c r="Q40" s="2">
        <f t="shared" ref="Q40:AC40" si="58">Q21/0.001</f>
        <v>176.58750000000001</v>
      </c>
      <c r="R40" s="2">
        <f t="shared" si="58"/>
        <v>217.2</v>
      </c>
      <c r="S40" s="2">
        <f t="shared" si="58"/>
        <v>2703.75</v>
      </c>
      <c r="T40" s="2">
        <f t="shared" si="58"/>
        <v>8575</v>
      </c>
      <c r="U40" s="2">
        <f t="shared" si="58"/>
        <v>2429.9812499999998</v>
      </c>
      <c r="V40" s="2">
        <f t="shared" si="58"/>
        <v>6016.25</v>
      </c>
      <c r="W40" s="2">
        <f t="shared" si="58"/>
        <v>44087.5</v>
      </c>
      <c r="X40" s="2">
        <f t="shared" si="58"/>
        <v>3597.4999999999995</v>
      </c>
      <c r="Y40" s="2">
        <f t="shared" si="58"/>
        <v>527375</v>
      </c>
      <c r="Z40" s="2">
        <f t="shared" si="58"/>
        <v>24337.5</v>
      </c>
      <c r="AA40" s="2">
        <f t="shared" si="58"/>
        <v>730.75</v>
      </c>
      <c r="AB40" s="2">
        <f t="shared" si="58"/>
        <v>12240</v>
      </c>
      <c r="AC40" s="2">
        <f t="shared" si="58"/>
        <v>13385.375000000002</v>
      </c>
      <c r="AF40" s="263"/>
      <c r="AG40" s="2">
        <f>LOG(AG21/AG3)</f>
        <v>2.6435139377861172</v>
      </c>
      <c r="AH40" s="2">
        <f t="shared" ref="AH40:AR40" si="59">LOG(AH21/AH3)</f>
        <v>3.6980175265372872</v>
      </c>
      <c r="AI40" s="2">
        <f t="shared" si="59"/>
        <v>5.8199175066164175</v>
      </c>
      <c r="AJ40" s="2">
        <f t="shared" si="59"/>
        <v>5.2961024138682751</v>
      </c>
      <c r="AK40" s="2">
        <f t="shared" si="59"/>
        <v>5.830333639289214</v>
      </c>
      <c r="AL40" s="2">
        <f t="shared" si="59"/>
        <v>4.6257501711383977</v>
      </c>
      <c r="AM40" s="2">
        <f t="shared" si="59"/>
        <v>4.9959500311247309</v>
      </c>
      <c r="AN40" s="2">
        <f t="shared" si="59"/>
        <v>5.7890596365914861</v>
      </c>
      <c r="AO40" s="2">
        <f t="shared" si="59"/>
        <v>5.1267765906909242</v>
      </c>
      <c r="AP40" s="2">
        <f t="shared" si="59"/>
        <v>3.4201713081043619</v>
      </c>
      <c r="AQ40" s="2">
        <f t="shared" si="59"/>
        <v>4.6116135385607917</v>
      </c>
      <c r="AR40" s="2">
        <f t="shared" si="59"/>
        <v>4.3210745163257807</v>
      </c>
    </row>
    <row r="41" spans="1:44" x14ac:dyDescent="0.2">
      <c r="A41" s="1" t="s">
        <v>35</v>
      </c>
      <c r="B41" s="1">
        <f t="shared" si="32"/>
        <v>0.93642202578182543</v>
      </c>
      <c r="C41" s="1">
        <f t="shared" si="33"/>
        <v>-0.21270751737434601</v>
      </c>
      <c r="D41" s="1">
        <f t="shared" si="34"/>
        <v>-0.22259884619829032</v>
      </c>
      <c r="E41" s="2">
        <f t="shared" si="55"/>
        <v>3.9433502217512606</v>
      </c>
      <c r="F41" s="2">
        <f t="shared" si="55"/>
        <v>3.5141321020078391</v>
      </c>
      <c r="G41" s="2">
        <f t="shared" si="55"/>
        <v>3.5990866813720883</v>
      </c>
      <c r="H41" s="2">
        <f>LOG(H28/927.3)</f>
        <v>1.7911238036190091</v>
      </c>
      <c r="I41" s="2">
        <f>LOG(I28/23.83)</f>
        <v>2.4337242977693361</v>
      </c>
      <c r="J41" s="2">
        <f>LOG(J28/929.75)</f>
        <v>3.0817717975368999</v>
      </c>
      <c r="K41" s="2">
        <f t="shared" si="39"/>
        <v>0.12473427803368153</v>
      </c>
      <c r="L41" s="2">
        <f>LOG(L28/8.91)</f>
        <v>2.8270635283357106</v>
      </c>
      <c r="M41" s="2">
        <f>LOG(M28/2.5)</f>
        <v>3.4574188564963593</v>
      </c>
      <c r="N41" s="2">
        <f t="shared" si="42"/>
        <v>4.409148100272728</v>
      </c>
      <c r="AF41" s="2" t="s">
        <v>86</v>
      </c>
      <c r="AG41" s="2">
        <f>LOG(AG22/AG3)</f>
        <v>3.0006503287818602</v>
      </c>
      <c r="AH41" s="2">
        <f t="shared" ref="AH41:AQ41" si="60">LOG(AH22/AH3)</f>
        <v>4.1718951444620727</v>
      </c>
      <c r="AI41" s="2">
        <f t="shared" si="60"/>
        <v>5.5668111714888351</v>
      </c>
      <c r="AJ41" s="2">
        <f t="shared" si="60"/>
        <v>5.0845729268837339</v>
      </c>
      <c r="AK41" s="2">
        <f t="shared" si="60"/>
        <v>5.4782958790214336</v>
      </c>
      <c r="AL41" s="2">
        <f t="shared" si="60"/>
        <v>5.1121983564267417</v>
      </c>
      <c r="AM41" s="2">
        <f t="shared" si="60"/>
        <v>5.2549708069446615</v>
      </c>
      <c r="AN41" s="2">
        <f t="shared" si="60"/>
        <v>5.6258614561751594</v>
      </c>
      <c r="AO41" s="2">
        <f t="shared" si="60"/>
        <v>5.4744527702449579</v>
      </c>
      <c r="AP41" s="2">
        <f t="shared" si="60"/>
        <v>3.5796201911899388</v>
      </c>
      <c r="AQ41" s="2">
        <f t="shared" si="60"/>
        <v>5.1420667037496823</v>
      </c>
      <c r="AR41" s="2">
        <f>LOG(AR22/AR3)</f>
        <v>4.4276605384001844</v>
      </c>
    </row>
    <row r="42" spans="1:44" x14ac:dyDescent="0.2">
      <c r="P42" s="4" t="s">
        <v>53</v>
      </c>
      <c r="Q42" s="4" t="s">
        <v>209</v>
      </c>
      <c r="R42" s="4" t="s">
        <v>210</v>
      </c>
      <c r="S42" s="4" t="s">
        <v>211</v>
      </c>
      <c r="T42" s="4" t="s">
        <v>17</v>
      </c>
      <c r="U42" s="4" t="s">
        <v>18</v>
      </c>
      <c r="V42" s="4" t="s">
        <v>19</v>
      </c>
      <c r="W42" s="4" t="s">
        <v>20</v>
      </c>
      <c r="X42" s="4" t="s">
        <v>21</v>
      </c>
      <c r="Y42" s="4" t="s">
        <v>22</v>
      </c>
      <c r="Z42" s="4" t="s">
        <v>23</v>
      </c>
      <c r="AA42" s="4" t="s">
        <v>9</v>
      </c>
      <c r="AB42" s="4" t="s">
        <v>24</v>
      </c>
      <c r="AC42" s="4" t="s">
        <v>27</v>
      </c>
    </row>
    <row r="43" spans="1:44" x14ac:dyDescent="0.2">
      <c r="O43" s="2" t="s">
        <v>62</v>
      </c>
      <c r="P43" s="2" t="s">
        <v>29</v>
      </c>
      <c r="Q43" s="2">
        <f>LOG(Q24/115.07)</f>
        <v>-0.36704214513911226</v>
      </c>
      <c r="R43" s="2">
        <f>LOG(R24/217.21)</f>
        <v>-0.39000944626358997</v>
      </c>
      <c r="S43" s="2">
        <f>LOG(S24/267.8)</f>
        <v>0.88989766493431133</v>
      </c>
      <c r="T43" s="2">
        <f>LOG(T24/2)</f>
        <v>3.0772456471548715</v>
      </c>
      <c r="U43" s="2">
        <f t="shared" ref="U43:V43" si="61">LOG(U24/2)</f>
        <v>3.3970705499594089</v>
      </c>
      <c r="V43" s="2">
        <f t="shared" si="61"/>
        <v>3.514547752660286</v>
      </c>
      <c r="W43" s="2">
        <f>LOG(W24/676.83)</f>
        <v>1.8888516867374729</v>
      </c>
      <c r="X43" s="2">
        <f>LOG(X24/17.77)</f>
        <v>2.7101645269943035</v>
      </c>
      <c r="Y43" s="2">
        <f>LOG(Y24/705.6)</f>
        <v>3.4271903123554317</v>
      </c>
      <c r="Z43" s="2">
        <f>LOG(Z24/11.43)</f>
        <v>3.3891428208735177</v>
      </c>
      <c r="AA43" s="2">
        <f>LOG(AA24/137.96)</f>
        <v>0.80654086012746784</v>
      </c>
      <c r="AB43" s="2">
        <f>LOG(AB24/4.65)</f>
        <v>3.4864838015709809</v>
      </c>
      <c r="AC43" s="2">
        <f>LOG(AC24/2.5)</f>
        <v>3.5297158629214396</v>
      </c>
      <c r="AE43" s="2" t="s">
        <v>215</v>
      </c>
      <c r="AF43" s="4" t="s">
        <v>216</v>
      </c>
      <c r="AG43" s="4" t="s">
        <v>210</v>
      </c>
      <c r="AH43" s="4" t="s">
        <v>211</v>
      </c>
      <c r="AI43" s="4" t="s">
        <v>17</v>
      </c>
      <c r="AJ43" s="4" t="s">
        <v>18</v>
      </c>
      <c r="AK43" s="4" t="s">
        <v>19</v>
      </c>
      <c r="AL43" s="4" t="s">
        <v>20</v>
      </c>
      <c r="AM43" s="4" t="s">
        <v>21</v>
      </c>
      <c r="AN43" s="4" t="s">
        <v>22</v>
      </c>
      <c r="AO43" s="4" t="s">
        <v>23</v>
      </c>
      <c r="AP43" s="4" t="s">
        <v>9</v>
      </c>
      <c r="AQ43" s="4" t="s">
        <v>24</v>
      </c>
      <c r="AR43" s="4" t="s">
        <v>27</v>
      </c>
    </row>
    <row r="44" spans="1:44" x14ac:dyDescent="0.2">
      <c r="P44" s="2" t="s">
        <v>30</v>
      </c>
      <c r="Q44" s="2">
        <f t="shared" ref="Q44:Q50" si="62">LOG(Q25/115.07)</f>
        <v>-3.5321268944605556E-2</v>
      </c>
      <c r="R44" s="2">
        <f t="shared" ref="R44:R50" si="63">LOG(R25/217.21)</f>
        <v>0.35709578563336886</v>
      </c>
      <c r="S44" s="2">
        <f t="shared" ref="S44:S50" si="64">LOG(S25/267.8)</f>
        <v>1.0008910269470641</v>
      </c>
      <c r="T44" s="2">
        <f t="shared" ref="T44:V44" si="65">LOG(T25/2)</f>
        <v>3.2861137424682614</v>
      </c>
      <c r="U44" s="2">
        <f t="shared" si="65"/>
        <v>2.9561283941091765</v>
      </c>
      <c r="V44" s="2">
        <f t="shared" si="65"/>
        <v>3.0360463852874164</v>
      </c>
      <c r="W44" s="2">
        <f t="shared" ref="W44:W50" si="66">LOG(W25/676.83)</f>
        <v>1.7449007084478647</v>
      </c>
      <c r="X44" s="2">
        <f t="shared" ref="X44:X50" si="67">LOG(X25/17.77)</f>
        <v>2.2846560290007263</v>
      </c>
      <c r="Y44" s="2">
        <f t="shared" ref="Y44:Y50" si="68">LOG(Y25/705.6)</f>
        <v>2.9836841472049067</v>
      </c>
      <c r="Z44" s="2">
        <f t="shared" ref="Z44:Z50" si="69">LOG(Z25/11.43)</f>
        <v>3.6780845670814526</v>
      </c>
      <c r="AA44" s="2">
        <f t="shared" ref="AA44:AA50" si="70">LOG(AA25/137.96)</f>
        <v>0.91802594524873549</v>
      </c>
      <c r="AB44" s="2">
        <f t="shared" ref="AB44:AB50" si="71">LOG(AB25/4.65)</f>
        <v>2.6841017974727244</v>
      </c>
      <c r="AC44" s="2">
        <f t="shared" ref="AC44:AC59" si="72">LOG(AC25/2.5)</f>
        <v>3.3697537523720338</v>
      </c>
      <c r="AF44" s="1" t="s">
        <v>28</v>
      </c>
      <c r="AG44" s="2">
        <f>LOG(C18/AG4)</f>
        <v>3.1206410170727574</v>
      </c>
      <c r="AH44" s="2">
        <f t="shared" ref="AH44:AR44" si="73">LOG(D18/AH4)</f>
        <v>2.43818346192942</v>
      </c>
      <c r="AI44" s="2">
        <f t="shared" si="73"/>
        <v>5.6612895979688824</v>
      </c>
      <c r="AJ44" s="2">
        <f t="shared" si="73"/>
        <v>5.3524581731392793</v>
      </c>
      <c r="AK44" s="2">
        <f t="shared" si="73"/>
        <v>5.4153907381825741</v>
      </c>
      <c r="AL44" s="2">
        <f t="shared" si="73"/>
        <v>5.1569262690572568</v>
      </c>
      <c r="AM44" s="2">
        <f t="shared" si="73"/>
        <v>5.8567288903828825</v>
      </c>
      <c r="AN44" s="2">
        <f t="shared" si="73"/>
        <v>6.1609354662528473</v>
      </c>
      <c r="AO44" s="2">
        <f t="shared" si="73"/>
        <v>4.5776714082523338</v>
      </c>
      <c r="AP44" s="2">
        <f t="shared" si="73"/>
        <v>4.6528014446657107</v>
      </c>
      <c r="AQ44" s="2">
        <f t="shared" si="73"/>
        <v>4.8697121254585296</v>
      </c>
      <c r="AR44" s="2">
        <f t="shared" si="73"/>
        <v>4.7831886910752575</v>
      </c>
    </row>
    <row r="45" spans="1:44" x14ac:dyDescent="0.2">
      <c r="P45" s="2" t="s">
        <v>83</v>
      </c>
      <c r="Q45" s="2">
        <f t="shared" si="62"/>
        <v>-0.37956789443654476</v>
      </c>
      <c r="R45" s="2">
        <f t="shared" si="63"/>
        <v>-0.61660657905667515</v>
      </c>
      <c r="S45" s="2">
        <f t="shared" si="64"/>
        <v>1.1567467878496847</v>
      </c>
      <c r="T45" s="2">
        <f t="shared" ref="T45:V45" si="74">LOG(T26/2)</f>
        <v>3.551895561169089</v>
      </c>
      <c r="U45" s="2">
        <f t="shared" si="74"/>
        <v>3.3134453704264142</v>
      </c>
      <c r="V45" s="2">
        <f t="shared" si="74"/>
        <v>3.492620722043192</v>
      </c>
      <c r="W45" s="2">
        <f t="shared" si="66"/>
        <v>1.6515359762044579</v>
      </c>
      <c r="X45" s="2">
        <f t="shared" si="67"/>
        <v>2.433359610433548</v>
      </c>
      <c r="Y45" s="2">
        <f t="shared" si="68"/>
        <v>3.2631742844873348</v>
      </c>
      <c r="Z45" s="2">
        <f t="shared" si="69"/>
        <v>3.1530743108627677</v>
      </c>
      <c r="AA45" s="2">
        <f t="shared" si="70"/>
        <v>0.77246887083706228</v>
      </c>
      <c r="AB45" s="2">
        <f t="shared" si="71"/>
        <v>2.4550905711788005</v>
      </c>
      <c r="AC45" s="2">
        <f t="shared" si="72"/>
        <v>4.0180860616770566</v>
      </c>
      <c r="AF45" s="1" t="s">
        <v>29</v>
      </c>
      <c r="AG45" s="2">
        <f>LOG(C19/AG4)</f>
        <v>2.6793106061004579</v>
      </c>
      <c r="AH45" s="2">
        <f t="shared" ref="AH45:AR45" si="75">LOG(D19/AH4)</f>
        <v>2.8441186345636416</v>
      </c>
      <c r="AI45" s="2">
        <f t="shared" si="75"/>
        <v>5.4857100677992685</v>
      </c>
      <c r="AJ45" s="2">
        <f t="shared" si="75"/>
        <v>5.3512395586778903</v>
      </c>
      <c r="AK45" s="2">
        <f t="shared" si="75"/>
        <v>5.5231218821182413</v>
      </c>
      <c r="AL45" s="2">
        <f t="shared" si="75"/>
        <v>5.1822321343220272</v>
      </c>
      <c r="AM45" s="2">
        <f t="shared" si="75"/>
        <v>5.6014026236643737</v>
      </c>
      <c r="AN45" s="2">
        <f t="shared" si="75"/>
        <v>5.9566520593731633</v>
      </c>
      <c r="AO45" s="2">
        <f t="shared" si="75"/>
        <v>3.8677094295086532</v>
      </c>
      <c r="AP45" s="2">
        <f t="shared" si="75"/>
        <v>4.861660047602963</v>
      </c>
      <c r="AQ45" s="2">
        <f t="shared" si="75"/>
        <v>4.7578672058779876</v>
      </c>
      <c r="AR45" s="2">
        <f t="shared" si="75"/>
        <v>4.5779235817516346</v>
      </c>
    </row>
    <row r="46" spans="1:44" x14ac:dyDescent="0.2">
      <c r="P46" s="2" t="s">
        <v>85</v>
      </c>
      <c r="Q46" s="2">
        <f t="shared" si="62"/>
        <v>-0.20920296071799843</v>
      </c>
      <c r="R46" s="2">
        <f t="shared" si="63"/>
        <v>-0.35214635551280815</v>
      </c>
      <c r="S46" s="2">
        <f t="shared" si="64"/>
        <v>0.52907788197408701</v>
      </c>
      <c r="T46" s="2">
        <f t="shared" ref="T46:V46" si="76">LOG(T27/2)</f>
        <v>3.5283161449870959</v>
      </c>
      <c r="U46" s="2">
        <f t="shared" si="76"/>
        <v>3.3045443803970178</v>
      </c>
      <c r="V46" s="2">
        <f t="shared" si="76"/>
        <v>3.5379764196473196</v>
      </c>
      <c r="W46" s="2">
        <f t="shared" si="66"/>
        <v>1.5691941212347844</v>
      </c>
      <c r="X46" s="2">
        <f t="shared" si="67"/>
        <v>1.6997025788396114</v>
      </c>
      <c r="Y46" s="2">
        <f t="shared" si="68"/>
        <v>2.93193875845706</v>
      </c>
      <c r="Z46" s="2">
        <f t="shared" si="69"/>
        <v>3.4024757625049191</v>
      </c>
      <c r="AA46" s="2">
        <f t="shared" si="70"/>
        <v>0.40525357026554498</v>
      </c>
      <c r="AB46" s="2">
        <f t="shared" si="71"/>
        <v>3.2060129708213645</v>
      </c>
      <c r="AC46" s="2">
        <f t="shared" si="72"/>
        <v>4.1975562131535362</v>
      </c>
      <c r="AF46" s="1" t="s">
        <v>30</v>
      </c>
      <c r="AG46" s="2">
        <f>LOG(C20/AG4)</f>
        <v>3.3018910799639749</v>
      </c>
      <c r="AH46" s="2">
        <f t="shared" ref="AH46:AR46" si="77">LOG(D20/AH4)</f>
        <v>2.7848588129991212</v>
      </c>
      <c r="AI46" s="2">
        <f t="shared" si="77"/>
        <v>5.1553297210757982</v>
      </c>
      <c r="AJ46" s="2">
        <f t="shared" si="77"/>
        <v>4.9073452027301432</v>
      </c>
      <c r="AK46" s="2">
        <f t="shared" si="77"/>
        <v>5.0161007899807677</v>
      </c>
      <c r="AL46" s="2">
        <f t="shared" si="77"/>
        <v>5.0570482018066363</v>
      </c>
      <c r="AM46" s="2">
        <f t="shared" si="77"/>
        <v>5.2569396644707691</v>
      </c>
      <c r="AN46" s="2">
        <f t="shared" si="77"/>
        <v>5.7056319853833557</v>
      </c>
      <c r="AO46" s="2">
        <f t="shared" si="77"/>
        <v>4.0588602479019569</v>
      </c>
      <c r="AP46" s="2">
        <f t="shared" si="77"/>
        <v>4.1505706745297379</v>
      </c>
      <c r="AQ46" s="2">
        <f t="shared" si="77"/>
        <v>4.8033519098281046</v>
      </c>
      <c r="AR46" s="2">
        <f t="shared" si="77"/>
        <v>5.0097776541331989</v>
      </c>
    </row>
    <row r="47" spans="1:44" x14ac:dyDescent="0.2">
      <c r="P47" s="263" t="s">
        <v>34</v>
      </c>
      <c r="Q47" s="2">
        <f t="shared" si="62"/>
        <v>-0.36644732771436467</v>
      </c>
      <c r="R47" s="2">
        <f t="shared" si="63"/>
        <v>-0.759357194060019</v>
      </c>
      <c r="S47" s="2">
        <f t="shared" si="64"/>
        <v>-0.46185940514415291</v>
      </c>
      <c r="T47" s="2">
        <f t="shared" ref="T47:V47" si="78">LOG(T28/2)</f>
        <v>3.7993405494535817</v>
      </c>
      <c r="U47" s="2">
        <f t="shared" si="78"/>
        <v>2.8603380065709936</v>
      </c>
      <c r="V47" s="2">
        <f t="shared" si="78"/>
        <v>3.3263358609287512</v>
      </c>
      <c r="W47" s="2">
        <f t="shared" si="66"/>
        <v>0.61822671965882614</v>
      </c>
      <c r="X47" s="2">
        <f t="shared" si="67"/>
        <v>1.4168305527495793</v>
      </c>
      <c r="Y47" s="2">
        <f t="shared" si="68"/>
        <v>2.6442018169030743</v>
      </c>
      <c r="Z47" s="2">
        <f t="shared" si="69"/>
        <v>2.7068767542546066</v>
      </c>
      <c r="AA47" s="2">
        <f t="shared" si="70"/>
        <v>-0.513528399448544</v>
      </c>
      <c r="AB47" s="2">
        <f t="shared" si="71"/>
        <v>1.4920454241147918</v>
      </c>
      <c r="AC47" s="2">
        <f t="shared" si="72"/>
        <v>3.2062860444124324</v>
      </c>
      <c r="AF47" s="1" t="s">
        <v>31</v>
      </c>
      <c r="AG47" s="2">
        <f>LOG(C21/AG4)</f>
        <v>2.5328332227108317</v>
      </c>
      <c r="AH47" s="2">
        <f t="shared" ref="AH47:AR47" si="79">LOG(D21/AH4)</f>
        <v>2.7126916328314894</v>
      </c>
      <c r="AI47" s="2">
        <f t="shared" si="79"/>
        <v>5.4006013996457813</v>
      </c>
      <c r="AJ47" s="2">
        <f t="shared" si="79"/>
        <v>5.8807156200695472</v>
      </c>
      <c r="AK47" s="2">
        <f t="shared" si="79"/>
        <v>5.538133687250669</v>
      </c>
      <c r="AL47" s="2">
        <f t="shared" si="79"/>
        <v>5.3606926780700235</v>
      </c>
      <c r="AM47" s="2">
        <f t="shared" si="79"/>
        <v>5.4296513634266308</v>
      </c>
      <c r="AN47" s="2">
        <f t="shared" si="79"/>
        <v>6.0245119020752407</v>
      </c>
      <c r="AO47" s="2">
        <f t="shared" si="79"/>
        <v>4.1150334690148567</v>
      </c>
      <c r="AP47" s="2">
        <f t="shared" si="79"/>
        <v>3.8772380000349904</v>
      </c>
      <c r="AQ47" s="2">
        <f t="shared" si="79"/>
        <v>5.8608603571082556</v>
      </c>
      <c r="AR47" s="2">
        <f t="shared" si="79"/>
        <v>4.6654637250574993</v>
      </c>
    </row>
    <row r="48" spans="1:44" x14ac:dyDescent="0.2">
      <c r="P48" s="263"/>
      <c r="Q48" s="2">
        <f t="shared" si="62"/>
        <v>0.51872476064740913</v>
      </c>
      <c r="R48" s="2">
        <f t="shared" si="63"/>
        <v>0.12581489430175483</v>
      </c>
      <c r="S48" s="2">
        <f t="shared" si="64"/>
        <v>0.42331268321762072</v>
      </c>
      <c r="T48" s="2">
        <f t="shared" ref="T48:V48" si="80">LOG(T29/2)</f>
        <v>2.3317615433229681</v>
      </c>
      <c r="U48" s="2">
        <f t="shared" si="80"/>
        <v>4.0625819842281627</v>
      </c>
      <c r="V48" s="2">
        <f t="shared" si="80"/>
        <v>4.2187979981117376</v>
      </c>
      <c r="W48" s="2">
        <f t="shared" si="66"/>
        <v>1.6135651956718224</v>
      </c>
      <c r="X48" s="2">
        <f t="shared" si="67"/>
        <v>2.4527431086402238</v>
      </c>
      <c r="Y48" s="2">
        <f t="shared" si="68"/>
        <v>3.6343150114849903</v>
      </c>
      <c r="Z48" s="2">
        <f t="shared" si="69"/>
        <v>3.6426574867497377</v>
      </c>
      <c r="AA48" s="2">
        <f t="shared" si="70"/>
        <v>0.89015762879111715</v>
      </c>
      <c r="AB48" s="2">
        <f t="shared" si="71"/>
        <v>2.9629749221350696</v>
      </c>
      <c r="AC48" s="2">
        <f t="shared" si="72"/>
        <v>3.976808337338066</v>
      </c>
      <c r="AF48" s="1" t="s">
        <v>32</v>
      </c>
      <c r="AG48" s="2">
        <f>LOG(C22/AG4)</f>
        <v>2.8128147460531938</v>
      </c>
      <c r="AH48" s="2">
        <f t="shared" ref="AH48:AR48" si="81">LOG(D22/AH4)</f>
        <v>2.8265832671264195</v>
      </c>
      <c r="AI48" s="2">
        <f t="shared" si="81"/>
        <v>5.6326837387595807</v>
      </c>
      <c r="AJ48" s="2">
        <f t="shared" si="81"/>
        <v>5.4069001185380516</v>
      </c>
      <c r="AK48" s="2">
        <f t="shared" si="81"/>
        <v>5.5120503652039288</v>
      </c>
      <c r="AL48" s="2">
        <f t="shared" si="81"/>
        <v>4.7606794184046644</v>
      </c>
      <c r="AM48" s="2">
        <f t="shared" si="81"/>
        <v>5.4612733676237868</v>
      </c>
      <c r="AN48" s="2">
        <f t="shared" si="81"/>
        <v>5.7371309346916872</v>
      </c>
      <c r="AO48" s="2">
        <f t="shared" si="81"/>
        <v>3.9793475360372117</v>
      </c>
      <c r="AP48" s="2">
        <f t="shared" si="81"/>
        <v>5.0613345268351724</v>
      </c>
      <c r="AQ48" s="2">
        <f t="shared" si="81"/>
        <v>4.073115178608596</v>
      </c>
      <c r="AR48" s="2">
        <f t="shared" si="81"/>
        <v>4.6866362692622934</v>
      </c>
    </row>
    <row r="49" spans="15:44" x14ac:dyDescent="0.2">
      <c r="P49" s="263"/>
      <c r="Q49" s="2">
        <f t="shared" si="62"/>
        <v>-0.26278642827686033</v>
      </c>
      <c r="R49" s="2">
        <f t="shared" si="63"/>
        <v>-0.34653358832559777</v>
      </c>
      <c r="S49" s="2">
        <f t="shared" si="64"/>
        <v>0.32979912331296429</v>
      </c>
      <c r="T49" s="2">
        <f t="shared" ref="T49:V49" si="82">LOG(T30/2)</f>
        <v>3.5623820279103877</v>
      </c>
      <c r="U49" s="2">
        <f t="shared" si="82"/>
        <v>3.1518785423692854</v>
      </c>
      <c r="V49" s="2">
        <f t="shared" si="82"/>
        <v>3.5085297189712867</v>
      </c>
      <c r="W49" s="2">
        <f t="shared" si="66"/>
        <v>1.3064107568967698</v>
      </c>
      <c r="X49" s="2">
        <f t="shared" si="67"/>
        <v>1.7005757180894638</v>
      </c>
      <c r="Y49" s="2">
        <f t="shared" si="68"/>
        <v>3.0491274158711379</v>
      </c>
      <c r="Z49" s="2">
        <f t="shared" si="69"/>
        <v>3.4665909449463839</v>
      </c>
      <c r="AA49" s="2">
        <f t="shared" si="70"/>
        <v>0.1124790497459241</v>
      </c>
      <c r="AB49" s="2">
        <f t="shared" si="71"/>
        <v>2.4597382409335413</v>
      </c>
      <c r="AC49" s="2">
        <f t="shared" si="72"/>
        <v>3.754472702042678</v>
      </c>
      <c r="AF49" s="1" t="s">
        <v>37</v>
      </c>
      <c r="AG49" s="2">
        <f>LOG(C23/AG4)</f>
        <v>2.7279299413338403</v>
      </c>
      <c r="AH49" s="2">
        <f t="shared" ref="AH49:AR49" si="83">LOG(D23/AH4)</f>
        <v>2.9505799329056566</v>
      </c>
      <c r="AI49" s="2">
        <f t="shared" si="83"/>
        <v>5.7358321405640993</v>
      </c>
      <c r="AJ49" s="2">
        <f t="shared" si="83"/>
        <v>5.3270376566353095</v>
      </c>
      <c r="AK49" s="2">
        <f t="shared" si="83"/>
        <v>5.502427119984433</v>
      </c>
      <c r="AL49" s="2">
        <f t="shared" si="83"/>
        <v>5.0385724129755491</v>
      </c>
      <c r="AM49" s="2">
        <f t="shared" si="83"/>
        <v>5.5449976797003977</v>
      </c>
      <c r="AN49" s="2">
        <f t="shared" si="83"/>
        <v>6.0995637786237804</v>
      </c>
      <c r="AO49" s="2">
        <f t="shared" si="83"/>
        <v>3.3332508747666951</v>
      </c>
      <c r="AP49" s="2">
        <f t="shared" si="83"/>
        <v>4.5201584710543345</v>
      </c>
      <c r="AQ49" s="2">
        <f t="shared" si="83"/>
        <v>4.3857219435094636</v>
      </c>
      <c r="AR49" s="2">
        <f t="shared" si="83"/>
        <v>4.453318340047038</v>
      </c>
    </row>
    <row r="50" spans="15:44" x14ac:dyDescent="0.2">
      <c r="P50" s="2" t="s">
        <v>86</v>
      </c>
      <c r="Q50" s="2">
        <f t="shared" si="62"/>
        <v>-0.3091212658494803</v>
      </c>
      <c r="R50" s="2">
        <f t="shared" si="63"/>
        <v>-0.12455068889158681</v>
      </c>
      <c r="S50" s="2">
        <f t="shared" si="64"/>
        <v>1.0576269084003111</v>
      </c>
      <c r="T50" s="2">
        <f t="shared" ref="T50:V50" si="84">LOG(T31/2)</f>
        <v>4.0422554813475839</v>
      </c>
      <c r="U50" s="2">
        <f t="shared" si="84"/>
        <v>3.632741919927454</v>
      </c>
      <c r="V50" s="2">
        <f t="shared" si="84"/>
        <v>3.6488477083728936</v>
      </c>
      <c r="W50" s="2">
        <f t="shared" si="66"/>
        <v>1.9753185017637229</v>
      </c>
      <c r="X50" s="2">
        <f t="shared" si="67"/>
        <v>2.6482144464629265</v>
      </c>
      <c r="Y50" s="2">
        <f t="shared" si="68"/>
        <v>3.3036915404284746</v>
      </c>
      <c r="Z50" s="2">
        <f t="shared" si="69"/>
        <v>4.541031340923066</v>
      </c>
      <c r="AA50" s="2">
        <f t="shared" si="70"/>
        <v>-0.11525469048944648</v>
      </c>
      <c r="AB50" s="2">
        <f t="shared" si="71"/>
        <v>2.7881469798884613</v>
      </c>
      <c r="AC50" s="2">
        <f t="shared" si="72"/>
        <v>3.2104088212124373</v>
      </c>
      <c r="AF50" s="1" t="s">
        <v>33</v>
      </c>
      <c r="AG50" s="2">
        <f>LOG(C24/AG4)</f>
        <v>2.5874738580302368</v>
      </c>
      <c r="AH50" s="2">
        <f t="shared" ref="AH50:AR50" si="85">LOG(D24/AH4)</f>
        <v>2.6402169583209325</v>
      </c>
      <c r="AI50" s="2">
        <f t="shared" si="85"/>
        <v>5.847568261985697</v>
      </c>
      <c r="AJ50" s="2">
        <f t="shared" si="85"/>
        <v>5.3579037471055715</v>
      </c>
      <c r="AK50" s="2">
        <f t="shared" si="85"/>
        <v>5.7761301877547284</v>
      </c>
      <c r="AL50" s="2">
        <f t="shared" si="85"/>
        <v>4.986995318706394</v>
      </c>
      <c r="AM50" s="2">
        <f t="shared" si="85"/>
        <v>4.9754318085092626</v>
      </c>
      <c r="AN50" s="2">
        <f t="shared" si="85"/>
        <v>5.6355378219942649</v>
      </c>
      <c r="AO50" s="2">
        <f t="shared" si="85"/>
        <v>3.5082031941545857</v>
      </c>
      <c r="AP50" s="2">
        <f t="shared" si="85"/>
        <v>4.7241130396987741</v>
      </c>
      <c r="AQ50" s="2">
        <f t="shared" si="85"/>
        <v>5.5447582828801689</v>
      </c>
      <c r="AR50" s="2">
        <f t="shared" si="85"/>
        <v>4.6863808770279984</v>
      </c>
    </row>
    <row r="51" spans="15:44" x14ac:dyDescent="0.2">
      <c r="AF51" s="263" t="s">
        <v>34</v>
      </c>
      <c r="AG51" s="2">
        <f>LOG(C25/AG4)</f>
        <v>3.0560605962391425</v>
      </c>
      <c r="AH51" s="2">
        <f t="shared" ref="AH51:AR51" si="86">LOG(D25/AH4)</f>
        <v>3.2161084352836133</v>
      </c>
      <c r="AI51" s="2">
        <f t="shared" si="86"/>
        <v>5.6415093668588341</v>
      </c>
      <c r="AJ51" s="2">
        <f t="shared" si="86"/>
        <v>5.2026079719752225</v>
      </c>
      <c r="AK51" s="2">
        <f t="shared" si="86"/>
        <v>5.7231430998753341</v>
      </c>
      <c r="AL51" s="2">
        <f t="shared" si="86"/>
        <v>4.6249087414809402</v>
      </c>
      <c r="AM51" s="2">
        <f t="shared" si="86"/>
        <v>4.8825421719469588</v>
      </c>
      <c r="AN51" s="2">
        <f t="shared" si="86"/>
        <v>5.7647839527309177</v>
      </c>
      <c r="AO51" s="2">
        <f t="shared" si="86"/>
        <v>3.6870579184648484</v>
      </c>
      <c r="AP51" s="2">
        <f t="shared" si="86"/>
        <v>4.1279015359744742</v>
      </c>
      <c r="AQ51" s="2">
        <f t="shared" si="86"/>
        <v>5.104327553344878</v>
      </c>
      <c r="AR51" s="2">
        <f t="shared" si="86"/>
        <v>4.9119561890726873</v>
      </c>
    </row>
    <row r="52" spans="15:44" x14ac:dyDescent="0.2">
      <c r="O52" s="2" t="s">
        <v>63</v>
      </c>
      <c r="P52" s="2" t="s">
        <v>29</v>
      </c>
      <c r="Q52" s="2">
        <f>LOG(Q33/216.4)</f>
        <v>-0.11184785417560243</v>
      </c>
      <c r="R52" s="2">
        <f>LOG(R33/389.55)</f>
        <v>-0.48835825964939134</v>
      </c>
      <c r="S52" s="2">
        <f>LOG(S33/427.4)</f>
        <v>0.72786158174575988</v>
      </c>
      <c r="T52" s="2">
        <f>LOG(T33/2)</f>
        <v>3.7912694809102683</v>
      </c>
      <c r="U52" s="2">
        <f t="shared" ref="U52:V52" si="87">LOG(U33/2)</f>
        <v>3.3854871092452794</v>
      </c>
      <c r="V52" s="2">
        <f t="shared" si="87"/>
        <v>3.5287453471557226</v>
      </c>
      <c r="W52" s="2">
        <f>LOG(W33/1227.9)</f>
        <v>1.6086473394438481</v>
      </c>
      <c r="X52" s="2">
        <f>LOG(X33/31.12)</f>
        <v>2.3664089515022919</v>
      </c>
      <c r="Y52" s="2">
        <f>LOG(Y33/1199)</f>
        <v>2.8002384477348641</v>
      </c>
      <c r="Z52" s="2">
        <f>LOG(Z33/9.69)</f>
        <v>3.1230297468009689</v>
      </c>
      <c r="AA52" s="2">
        <f>LOG(AA33/353)</f>
        <v>0.3140383928688999</v>
      </c>
      <c r="AB52" s="2">
        <f>LOG(AB33/14.03)</f>
        <v>3.0148491210389192</v>
      </c>
      <c r="AC52" s="2">
        <f t="shared" si="72"/>
        <v>3.1318751879725926</v>
      </c>
      <c r="AF52" s="263"/>
      <c r="AG52" s="2">
        <f>LOG(C26/AG4)</f>
        <v>2.6142414442636941</v>
      </c>
      <c r="AH52" s="2">
        <f t="shared" ref="AH52:AR52" si="88">LOG(D26/AH4)</f>
        <v>2.5808672001249482</v>
      </c>
      <c r="AI52" s="2">
        <f t="shared" si="88"/>
        <v>5.3060249630468928</v>
      </c>
      <c r="AJ52" s="2">
        <f t="shared" si="88"/>
        <v>4.9419560527468507</v>
      </c>
      <c r="AK52" s="2">
        <f t="shared" si="88"/>
        <v>5.1295287738587767</v>
      </c>
      <c r="AL52" s="2">
        <f t="shared" si="88"/>
        <v>4.0533682771829627</v>
      </c>
      <c r="AM52" s="2">
        <f t="shared" si="88"/>
        <v>4.6782907017180433</v>
      </c>
      <c r="AN52" s="2">
        <f t="shared" si="88"/>
        <v>5.3280058959709171</v>
      </c>
      <c r="AO52" s="2">
        <f t="shared" si="88"/>
        <v>3.088918619272818</v>
      </c>
      <c r="AP52" s="2">
        <f t="shared" si="88"/>
        <v>3.4754137919718309</v>
      </c>
      <c r="AQ52" s="2">
        <f t="shared" si="88"/>
        <v>4.3597193897392792</v>
      </c>
      <c r="AR52" s="2">
        <f t="shared" si="88"/>
        <v>4.0965624383741357</v>
      </c>
    </row>
    <row r="53" spans="15:44" x14ac:dyDescent="0.2">
      <c r="P53" s="2" t="s">
        <v>30</v>
      </c>
      <c r="Q53" s="2">
        <f t="shared" ref="Q53:Q59" si="89">LOG(Q34/216.4)</f>
        <v>-0.38343422111861986</v>
      </c>
      <c r="R53" s="2">
        <f t="shared" ref="R53:R59" si="90">LOG(R34/389.55)</f>
        <v>-0.45384264152857723</v>
      </c>
      <c r="S53" s="2">
        <f t="shared" ref="S53:S59" si="91">LOG(S34/427.4)</f>
        <v>0.93736720623894443</v>
      </c>
      <c r="T53" s="2">
        <f t="shared" ref="T53:V53" si="92">LOG(T34/2)</f>
        <v>3.3531465462139796</v>
      </c>
      <c r="U53" s="2">
        <f t="shared" si="92"/>
        <v>2.8061799739838871</v>
      </c>
      <c r="V53" s="2">
        <f t="shared" si="92"/>
        <v>2.655618583541222</v>
      </c>
      <c r="W53" s="2">
        <f t="shared" ref="W53:W59" si="93">LOG(W34/1227.9)</f>
        <v>1.5582199707496878</v>
      </c>
      <c r="X53" s="2">
        <f t="shared" ref="X53:X59" si="94">LOG(X34/31.12)</f>
        <v>2.278547892563604</v>
      </c>
      <c r="Y53" s="2">
        <f t="shared" ref="Y53:Y59" si="95">LOG(Y34/1199)</f>
        <v>2.7420388063408514</v>
      </c>
      <c r="Z53" s="2">
        <f t="shared" ref="Z53:Z59" si="96">LOG(Z34/9.69)</f>
        <v>3.0628942456194164</v>
      </c>
      <c r="AA53" s="2">
        <f t="shared" ref="AA53:AA59" si="97">LOG(AA34/353)</f>
        <v>0.80247331294634028</v>
      </c>
      <c r="AB53" s="2">
        <f t="shared" ref="AB53:AB59" si="98">LOG(AB34/14.03)</f>
        <v>2.8297506663097063</v>
      </c>
      <c r="AC53" s="2">
        <f t="shared" si="72"/>
        <v>3.5013331786455661</v>
      </c>
      <c r="AF53" s="263"/>
      <c r="AG53" s="2">
        <f>LOG(C27/AG4)</f>
        <v>2.6169550429962851</v>
      </c>
      <c r="AH53" s="2">
        <f t="shared" ref="AH53:AR53" si="99">LOG(D27/AH4)</f>
        <v>2.6844370807600217</v>
      </c>
      <c r="AI53" s="2">
        <f t="shared" si="99"/>
        <v>5.9239622877752769</v>
      </c>
      <c r="AJ53" s="2">
        <f t="shared" si="99"/>
        <v>5.8326548695155092</v>
      </c>
      <c r="AK53" s="2">
        <f t="shared" si="99"/>
        <v>6.0406352998895914</v>
      </c>
      <c r="AL53" s="2">
        <f t="shared" si="99"/>
        <v>4.6509334246156993</v>
      </c>
      <c r="AM53" s="2">
        <f t="shared" si="99"/>
        <v>5.1347214943902708</v>
      </c>
      <c r="AN53" s="2">
        <f t="shared" si="99"/>
        <v>6.2640995586011536</v>
      </c>
      <c r="AO53" s="2">
        <f t="shared" si="99"/>
        <v>3.5375488618023168</v>
      </c>
      <c r="AP53" s="2">
        <f t="shared" si="99"/>
        <v>4.6234818396877788</v>
      </c>
      <c r="AQ53" s="2">
        <f t="shared" si="99"/>
        <v>4.6774317526362221</v>
      </c>
      <c r="AR53" s="2">
        <f t="shared" si="99"/>
        <v>4.6095689263854567</v>
      </c>
    </row>
    <row r="54" spans="15:44" x14ac:dyDescent="0.2">
      <c r="P54" s="2" t="s">
        <v>83</v>
      </c>
      <c r="Q54" s="2">
        <f t="shared" si="89"/>
        <v>-0.14028065321847685</v>
      </c>
      <c r="R54" s="2">
        <f t="shared" si="90"/>
        <v>-0.49597563159595887</v>
      </c>
      <c r="S54" s="2">
        <f t="shared" si="91"/>
        <v>1.4641022173785916</v>
      </c>
      <c r="T54" s="2">
        <f t="shared" ref="T54:V54" si="100">LOG(T35/2)</f>
        <v>3.5107683552780831</v>
      </c>
      <c r="U54" s="2">
        <f t="shared" si="100"/>
        <v>4.2725764208314096</v>
      </c>
      <c r="V54" s="2">
        <f t="shared" si="100"/>
        <v>3.6047658847038875</v>
      </c>
      <c r="W54" s="2">
        <f t="shared" si="93"/>
        <v>2.098545687058496</v>
      </c>
      <c r="X54" s="2">
        <f t="shared" si="94"/>
        <v>2.3069897709264828</v>
      </c>
      <c r="Y54" s="2">
        <f t="shared" si="95"/>
        <v>3.1289049238259015</v>
      </c>
      <c r="Z54" s="2">
        <f t="shared" si="96"/>
        <v>3.5529614691006901</v>
      </c>
      <c r="AA54" s="2">
        <f t="shared" si="97"/>
        <v>0.82538259241055212</v>
      </c>
      <c r="AB54" s="2">
        <f t="shared" si="98"/>
        <v>2.1018143331767001</v>
      </c>
      <c r="AC54" s="2">
        <f t="shared" si="72"/>
        <v>4.7473289292369216</v>
      </c>
      <c r="AF54" s="1" t="s">
        <v>35</v>
      </c>
      <c r="AG54" s="2">
        <f>LOG(C28/AG4)</f>
        <v>2.8906840362126451</v>
      </c>
      <c r="AH54" s="2">
        <f t="shared" ref="AH54:AR54" si="101">LOG(D28/AH4)</f>
        <v>2.7490491139893227</v>
      </c>
      <c r="AI54" s="2">
        <f t="shared" si="101"/>
        <v>5.8070260895670671</v>
      </c>
      <c r="AJ54" s="2">
        <f t="shared" si="101"/>
        <v>5.4752140359774693</v>
      </c>
      <c r="AK54" s="2">
        <f t="shared" si="101"/>
        <v>5.5990866813720883</v>
      </c>
      <c r="AL54" s="2">
        <f t="shared" si="101"/>
        <v>5.2340290950836463</v>
      </c>
      <c r="AM54" s="2">
        <f t="shared" si="101"/>
        <v>5.5098183444518112</v>
      </c>
      <c r="AN54" s="2">
        <f t="shared" si="101"/>
        <v>5.9243924814658273</v>
      </c>
      <c r="AO54" s="2">
        <f t="shared" si="101"/>
        <v>3.4672030256267505</v>
      </c>
      <c r="AP54" s="2">
        <f t="shared" si="101"/>
        <v>4.4798649730014217</v>
      </c>
      <c r="AQ54" s="2">
        <f t="shared" si="101"/>
        <v>4.8793529726602678</v>
      </c>
      <c r="AR54" s="2">
        <f t="shared" si="101"/>
        <v>5.7371197238957379</v>
      </c>
    </row>
    <row r="55" spans="15:44" x14ac:dyDescent="0.2">
      <c r="P55" s="2" t="s">
        <v>85</v>
      </c>
      <c r="Q55" s="2">
        <f t="shared" si="89"/>
        <v>-0.42946137606666335</v>
      </c>
      <c r="R55" s="2">
        <f t="shared" si="90"/>
        <v>-0.67940559994500738</v>
      </c>
      <c r="S55" s="2">
        <f t="shared" si="91"/>
        <v>0.34183107443806032</v>
      </c>
      <c r="T55" s="2">
        <f t="shared" ref="T55:V55" si="102">LOG(T36/2)</f>
        <v>4.2548701942992668</v>
      </c>
      <c r="U55" s="2">
        <f t="shared" si="102"/>
        <v>3.4955443375464483</v>
      </c>
      <c r="V55" s="2">
        <f t="shared" si="102"/>
        <v>3.9700367766225568</v>
      </c>
      <c r="W55" s="2">
        <f t="shared" si="93"/>
        <v>1.5368349994611195</v>
      </c>
      <c r="X55" s="2">
        <f t="shared" si="94"/>
        <v>2.015265631045688</v>
      </c>
      <c r="Y55" s="2">
        <f t="shared" si="95"/>
        <v>2.6554471151183479</v>
      </c>
      <c r="Z55" s="2">
        <f t="shared" si="96"/>
        <v>3.2729514705062148</v>
      </c>
      <c r="AA55" s="2">
        <f t="shared" si="97"/>
        <v>-1.9072207078457422E-2</v>
      </c>
      <c r="AB55" s="2">
        <f t="shared" si="98"/>
        <v>3.0154071609254043</v>
      </c>
      <c r="AC55" s="2">
        <f t="shared" si="72"/>
        <v>3.9976775640809685</v>
      </c>
    </row>
    <row r="56" spans="15:44" x14ac:dyDescent="0.2">
      <c r="P56" s="263" t="s">
        <v>34</v>
      </c>
      <c r="Q56" s="2">
        <f t="shared" si="89"/>
        <v>-0.49811091252547185</v>
      </c>
      <c r="R56" s="2">
        <f t="shared" si="90"/>
        <v>-0.55943763295341864</v>
      </c>
      <c r="S56" s="2">
        <f t="shared" si="91"/>
        <v>-0.17858794330761335</v>
      </c>
      <c r="T56" s="2">
        <f t="shared" ref="T56:V56" si="103">LOG(T37/2)</f>
        <v>3.3144992279731516</v>
      </c>
      <c r="U56" s="2">
        <f t="shared" si="103"/>
        <v>3.0014308122463982</v>
      </c>
      <c r="V56" s="2">
        <f t="shared" si="103"/>
        <v>3.0766404436703421</v>
      </c>
      <c r="W56" s="2">
        <f t="shared" si="93"/>
        <v>0.51028337636034371</v>
      </c>
      <c r="X56" s="2">
        <f t="shared" si="94"/>
        <v>1.528728384364755</v>
      </c>
      <c r="Y56" s="2">
        <f t="shared" si="95"/>
        <v>2.3666916134678821</v>
      </c>
      <c r="Z56" s="2">
        <f t="shared" si="96"/>
        <v>2.8150799329665896</v>
      </c>
      <c r="AA56" s="2">
        <f t="shared" si="97"/>
        <v>-0.37371489766279714</v>
      </c>
      <c r="AB56" s="2">
        <f t="shared" si="98"/>
        <v>1.6865993258645124</v>
      </c>
      <c r="AC56" s="2">
        <f t="shared" si="72"/>
        <v>2.8562695880575775</v>
      </c>
    </row>
    <row r="57" spans="15:44" x14ac:dyDescent="0.2">
      <c r="P57" s="263"/>
      <c r="Q57" s="2">
        <f t="shared" si="89"/>
        <v>8.5523363114033482E-2</v>
      </c>
      <c r="R57" s="2">
        <f t="shared" si="90"/>
        <v>-0.17558986071416599</v>
      </c>
      <c r="S57" s="2">
        <f t="shared" si="91"/>
        <v>0.14441174191218581</v>
      </c>
      <c r="T57" s="2">
        <f t="shared" ref="T57:V57" si="104">LOG(T38/2)</f>
        <v>4.138113146487167</v>
      </c>
      <c r="U57" s="2">
        <f t="shared" si="104"/>
        <v>3.8207267628238344</v>
      </c>
      <c r="V57" s="2">
        <f t="shared" si="104"/>
        <v>3.9941851282023171</v>
      </c>
      <c r="W57" s="2">
        <f t="shared" si="93"/>
        <v>1.0044372701923603</v>
      </c>
      <c r="X57" s="2">
        <f t="shared" si="94"/>
        <v>1.8620094434586052</v>
      </c>
      <c r="Y57" s="2">
        <f t="shared" si="95"/>
        <v>3.2897651892586359</v>
      </c>
      <c r="Z57" s="2">
        <f t="shared" si="96"/>
        <v>3.6041836849578179</v>
      </c>
      <c r="AA57" s="2">
        <f t="shared" si="97"/>
        <v>6.6172771392527169E-2</v>
      </c>
      <c r="AB57" s="2">
        <f t="shared" si="98"/>
        <v>2.8138885247054715</v>
      </c>
      <c r="AC57" s="2">
        <f t="shared" si="72"/>
        <v>2.4234424910752614</v>
      </c>
    </row>
    <row r="58" spans="15:44" x14ac:dyDescent="0.2">
      <c r="P58" s="263"/>
      <c r="Q58" s="2">
        <f t="shared" si="89"/>
        <v>-0.34504366849978935</v>
      </c>
      <c r="R58" s="2">
        <f t="shared" si="90"/>
        <v>-0.61083977876391782</v>
      </c>
      <c r="S58" s="2">
        <f t="shared" si="91"/>
        <v>0.32725439669431161</v>
      </c>
      <c r="T58" s="2">
        <f t="shared" ref="T58:V58" si="105">LOG(T39/2)</f>
        <v>3.8853104681784094</v>
      </c>
      <c r="U58" s="2">
        <f t="shared" si="105"/>
        <v>3.2961024138682751</v>
      </c>
      <c r="V58" s="2">
        <f t="shared" si="105"/>
        <v>3.8303336392892136</v>
      </c>
      <c r="W58" s="2">
        <f t="shared" si="93"/>
        <v>1.0687042880222697</v>
      </c>
      <c r="X58" s="2">
        <f t="shared" si="94"/>
        <v>1.8039404384710609</v>
      </c>
      <c r="Y58" s="2">
        <f t="shared" si="95"/>
        <v>2.8064985357074148</v>
      </c>
      <c r="Z58" s="2">
        <f t="shared" si="96"/>
        <v>3.0522760079232896</v>
      </c>
      <c r="AA58" s="2">
        <f t="shared" si="97"/>
        <v>0.15654523555607427</v>
      </c>
      <c r="AB58" s="2">
        <f t="shared" si="98"/>
        <v>2.4102705815922918</v>
      </c>
      <c r="AC58" s="2">
        <f t="shared" si="72"/>
        <v>3.6221045119897619</v>
      </c>
    </row>
    <row r="59" spans="15:44" x14ac:dyDescent="0.2">
      <c r="P59" s="2" t="s">
        <v>86</v>
      </c>
      <c r="Q59" s="2">
        <f t="shared" si="89"/>
        <v>-8.829729826409051E-2</v>
      </c>
      <c r="R59" s="2">
        <f t="shared" si="90"/>
        <v>-0.25370338776817464</v>
      </c>
      <c r="S59" s="2">
        <f t="shared" si="91"/>
        <v>0.80113201461909733</v>
      </c>
      <c r="T59" s="2">
        <f t="shared" ref="T59:V59" si="106">LOG(T40/2)</f>
        <v>3.632204133050827</v>
      </c>
      <c r="U59" s="2">
        <f t="shared" si="106"/>
        <v>3.0845729268837334</v>
      </c>
      <c r="V59" s="2">
        <f t="shared" si="106"/>
        <v>3.4782958790214336</v>
      </c>
      <c r="W59" s="2">
        <f t="shared" si="93"/>
        <v>1.5551524733106141</v>
      </c>
      <c r="X59" s="2">
        <f t="shared" si="94"/>
        <v>2.0629612142909912</v>
      </c>
      <c r="Y59" s="2">
        <f t="shared" si="95"/>
        <v>2.6433003552910885</v>
      </c>
      <c r="Z59" s="2">
        <f t="shared" si="96"/>
        <v>3.3999521874773229</v>
      </c>
      <c r="AA59" s="2">
        <f t="shared" si="97"/>
        <v>0.31599411864165144</v>
      </c>
      <c r="AB59" s="2">
        <f t="shared" si="98"/>
        <v>2.9407237467811824</v>
      </c>
      <c r="AC59" s="2">
        <f t="shared" si="72"/>
        <v>3.7286905340641656</v>
      </c>
    </row>
  </sheetData>
  <mergeCells count="14">
    <mergeCell ref="P9:P11"/>
    <mergeCell ref="P18:P20"/>
    <mergeCell ref="P28:P30"/>
    <mergeCell ref="P37:P39"/>
    <mergeCell ref="AF10:AF12"/>
    <mergeCell ref="AF19:AF21"/>
    <mergeCell ref="AF29:AF31"/>
    <mergeCell ref="AF38:AF40"/>
    <mergeCell ref="P56:P58"/>
    <mergeCell ref="A38:A40"/>
    <mergeCell ref="A12:A14"/>
    <mergeCell ref="A25:A27"/>
    <mergeCell ref="AF51:AF53"/>
    <mergeCell ref="P47:P4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D007-0EF0-4ADD-8AD8-05C981DD75F6}">
  <dimension ref="A1:N20"/>
  <sheetViews>
    <sheetView tabSelected="1" workbookViewId="0">
      <selection activeCell="E20" sqref="E20"/>
    </sheetView>
  </sheetViews>
  <sheetFormatPr baseColWidth="10" defaultColWidth="9" defaultRowHeight="16" x14ac:dyDescent="0.2"/>
  <cols>
    <col min="1" max="1" width="22.83203125" style="1" bestFit="1" customWidth="1"/>
    <col min="2" max="2" width="12" style="1" bestFit="1" customWidth="1"/>
    <col min="3" max="3" width="11.5" style="1" bestFit="1" customWidth="1"/>
    <col min="4" max="4" width="9" style="1" customWidth="1"/>
    <col min="5" max="5" width="23.1640625" style="1" bestFit="1" customWidth="1"/>
    <col min="6" max="6" width="4.5" style="1" bestFit="1" customWidth="1"/>
    <col min="7" max="7" width="11.83203125" style="1" bestFit="1" customWidth="1"/>
    <col min="8" max="9" width="9" style="1"/>
    <col min="10" max="10" width="12.5" style="1" bestFit="1" customWidth="1"/>
    <col min="11" max="11" width="9" style="1"/>
    <col min="12" max="12" width="18.6640625" style="1" bestFit="1" customWidth="1"/>
    <col min="13" max="16384" width="9" style="1"/>
  </cols>
  <sheetData>
    <row r="1" spans="1:14" s="5" customFormat="1" ht="17" thickBot="1" x14ac:dyDescent="0.25">
      <c r="A1" s="5" t="s">
        <v>36</v>
      </c>
      <c r="B1" s="5" t="s">
        <v>38</v>
      </c>
      <c r="C1" s="5" t="s">
        <v>39</v>
      </c>
      <c r="D1" s="214"/>
      <c r="E1" s="215" t="s">
        <v>36</v>
      </c>
      <c r="F1" s="215" t="s">
        <v>40</v>
      </c>
      <c r="G1" s="215" t="s">
        <v>43</v>
      </c>
      <c r="H1" s="215" t="s">
        <v>38</v>
      </c>
      <c r="I1" s="216" t="s">
        <v>39</v>
      </c>
      <c r="J1" s="215" t="s">
        <v>42</v>
      </c>
      <c r="L1" s="5" t="s">
        <v>36</v>
      </c>
      <c r="M1" s="5" t="s">
        <v>38</v>
      </c>
      <c r="N1" s="5" t="s">
        <v>39</v>
      </c>
    </row>
    <row r="2" spans="1:14" x14ac:dyDescent="0.2">
      <c r="A2" s="1" t="s">
        <v>37</v>
      </c>
      <c r="B2" s="1">
        <v>-28.346109399999996</v>
      </c>
      <c r="C2" s="1">
        <v>6.2926831999999999</v>
      </c>
      <c r="E2" s="1" t="s">
        <v>28</v>
      </c>
      <c r="F2" s="1" t="s">
        <v>41</v>
      </c>
      <c r="G2" s="1" t="s">
        <v>45</v>
      </c>
      <c r="H2" s="1">
        <v>-31.370513799999998</v>
      </c>
      <c r="I2" s="1">
        <v>14.578794400000003</v>
      </c>
      <c r="J2" s="3">
        <f t="shared" ref="J2:J9" si="0">((I2-8)/3.4)+2</f>
        <v>3.9349395294117659</v>
      </c>
      <c r="L2" s="1" t="s">
        <v>37</v>
      </c>
      <c r="M2" s="1">
        <v>-28.346109399999996</v>
      </c>
      <c r="N2" s="1">
        <v>6.2926831999999999</v>
      </c>
    </row>
    <row r="3" spans="1:14" x14ac:dyDescent="0.2">
      <c r="A3" s="1" t="s">
        <v>173</v>
      </c>
      <c r="B3" s="1">
        <v>-29.344606200000001</v>
      </c>
      <c r="C3" s="1">
        <v>13.466050799999998</v>
      </c>
      <c r="E3" s="1" t="s">
        <v>29</v>
      </c>
      <c r="F3" s="1" t="s">
        <v>41</v>
      </c>
      <c r="G3" s="1" t="s">
        <v>45</v>
      </c>
      <c r="H3" s="1">
        <v>-26.340762866666665</v>
      </c>
      <c r="I3" s="1">
        <v>10.103382000000002</v>
      </c>
      <c r="J3" s="3">
        <f t="shared" si="0"/>
        <v>2.6186417647058828</v>
      </c>
      <c r="L3" s="1" t="s">
        <v>173</v>
      </c>
      <c r="M3" s="1">
        <f>AVERAGE(B3:B5)</f>
        <v>-28.593163466666667</v>
      </c>
      <c r="N3" s="1">
        <f>AVERAGE(C3:C5)</f>
        <v>13.942863333333333</v>
      </c>
    </row>
    <row r="4" spans="1:14" x14ac:dyDescent="0.2">
      <c r="A4" s="1" t="s">
        <v>173</v>
      </c>
      <c r="B4" s="1">
        <v>-28.331652399999996</v>
      </c>
      <c r="C4" s="1">
        <v>15.971760400000001</v>
      </c>
      <c r="E4" s="1" t="s">
        <v>30</v>
      </c>
      <c r="F4" s="1" t="s">
        <v>41</v>
      </c>
      <c r="G4" s="1" t="s">
        <v>45</v>
      </c>
      <c r="H4" s="1">
        <v>-28.593163466666667</v>
      </c>
      <c r="I4" s="1">
        <v>13.942863333333333</v>
      </c>
      <c r="J4" s="3">
        <f t="shared" si="0"/>
        <v>3.7479009803921572</v>
      </c>
      <c r="L4" s="1" t="s">
        <v>175</v>
      </c>
      <c r="M4" s="1">
        <f>AVERAGE(B6:B8)</f>
        <v>-26.545731</v>
      </c>
      <c r="N4" s="1">
        <f>AVERAGE(C6:C8)</f>
        <v>14.229059466666669</v>
      </c>
    </row>
    <row r="5" spans="1:14" x14ac:dyDescent="0.2">
      <c r="A5" s="1" t="s">
        <v>173</v>
      </c>
      <c r="B5" s="1">
        <v>-28.103231800000003</v>
      </c>
      <c r="C5" s="1">
        <v>12.3907788</v>
      </c>
      <c r="E5" s="1" t="s">
        <v>31</v>
      </c>
      <c r="F5" s="1" t="s">
        <v>41</v>
      </c>
      <c r="G5" s="1" t="s">
        <v>45</v>
      </c>
      <c r="H5" s="1">
        <v>-28.401367266666664</v>
      </c>
      <c r="I5" s="1">
        <v>11.133579466666667</v>
      </c>
      <c r="J5" s="3">
        <f t="shared" si="0"/>
        <v>2.9216410196078435</v>
      </c>
      <c r="L5" s="1" t="s">
        <v>174</v>
      </c>
      <c r="M5" s="1">
        <f>AVERAGE(B9:B11)</f>
        <v>-26.340762866666665</v>
      </c>
      <c r="N5" s="1">
        <f>AVERAGE(C9:C11)</f>
        <v>10.103382000000002</v>
      </c>
    </row>
    <row r="6" spans="1:14" x14ac:dyDescent="0.2">
      <c r="A6" s="1" t="s">
        <v>175</v>
      </c>
      <c r="B6" s="1">
        <v>-27.009318799999996</v>
      </c>
      <c r="C6" s="1">
        <v>14.599974000000003</v>
      </c>
      <c r="E6" s="1" t="s">
        <v>32</v>
      </c>
      <c r="F6" s="1" t="s">
        <v>41</v>
      </c>
      <c r="G6" s="1" t="s">
        <v>45</v>
      </c>
      <c r="H6" s="1">
        <v>-30.184075999999997</v>
      </c>
      <c r="I6" s="1">
        <v>12.249038400000002</v>
      </c>
      <c r="J6" s="3">
        <f t="shared" si="0"/>
        <v>3.2497171764705888</v>
      </c>
      <c r="L6" s="1" t="s">
        <v>31</v>
      </c>
      <c r="M6" s="1">
        <f>AVERAGE(B12:B14)</f>
        <v>-28.401367266666664</v>
      </c>
      <c r="N6" s="1">
        <f>AVERAGE(C12:C14)</f>
        <v>11.133579466666667</v>
      </c>
    </row>
    <row r="7" spans="1:14" x14ac:dyDescent="0.2">
      <c r="A7" s="1" t="s">
        <v>175</v>
      </c>
      <c r="B7" s="1">
        <v>-25.305320399999999</v>
      </c>
      <c r="C7" s="1">
        <v>12.687293199999999</v>
      </c>
      <c r="E7" s="1" t="s">
        <v>37</v>
      </c>
      <c r="F7" s="1" t="s">
        <v>41</v>
      </c>
      <c r="G7" s="1" t="s">
        <v>45</v>
      </c>
      <c r="H7" s="1">
        <v>-28.346109399999996</v>
      </c>
      <c r="I7" s="1">
        <v>6.2926831999999999</v>
      </c>
      <c r="J7" s="3">
        <f t="shared" si="0"/>
        <v>1.4978479999999998</v>
      </c>
      <c r="L7" s="1" t="s">
        <v>33</v>
      </c>
      <c r="M7" s="1">
        <f>AVERAGE(B15:B17)</f>
        <v>-28.155276999999998</v>
      </c>
      <c r="N7" s="1">
        <f>AVERAGE(C15:C17)</f>
        <v>13.202663466666669</v>
      </c>
    </row>
    <row r="8" spans="1:14" x14ac:dyDescent="0.2">
      <c r="A8" s="1" t="s">
        <v>175</v>
      </c>
      <c r="B8" s="1">
        <v>-27.322553800000001</v>
      </c>
      <c r="C8" s="1">
        <v>15.399911200000002</v>
      </c>
      <c r="E8" s="1" t="s">
        <v>33</v>
      </c>
      <c r="F8" s="1" t="s">
        <v>41</v>
      </c>
      <c r="G8" s="1" t="s">
        <v>45</v>
      </c>
      <c r="H8" s="1">
        <v>-28.155276999999998</v>
      </c>
      <c r="I8" s="1">
        <v>13.202663466666669</v>
      </c>
      <c r="J8" s="3">
        <f t="shared" si="0"/>
        <v>3.5301951372549025</v>
      </c>
      <c r="L8" s="1" t="s">
        <v>32</v>
      </c>
      <c r="M8" s="1">
        <f>AVERAGE(B18:B19)</f>
        <v>-30.184075999999997</v>
      </c>
      <c r="N8" s="1">
        <f>AVERAGE(C18:C19)</f>
        <v>12.249038400000002</v>
      </c>
    </row>
    <row r="9" spans="1:14" ht="17" thickBot="1" x14ac:dyDescent="0.25">
      <c r="A9" s="1" t="s">
        <v>174</v>
      </c>
      <c r="B9" s="1">
        <v>-25.025818399999999</v>
      </c>
      <c r="C9" s="1">
        <v>9.3360288000000011</v>
      </c>
      <c r="E9" s="1" t="s">
        <v>34</v>
      </c>
      <c r="F9" s="1" t="s">
        <v>41</v>
      </c>
      <c r="G9" s="1" t="s">
        <v>45</v>
      </c>
      <c r="H9" s="1">
        <v>-26.545731</v>
      </c>
      <c r="I9" s="1">
        <v>14.229059466666669</v>
      </c>
      <c r="J9" s="3">
        <f t="shared" si="0"/>
        <v>3.8320763137254907</v>
      </c>
      <c r="L9" s="1" t="s">
        <v>28</v>
      </c>
      <c r="M9" s="1">
        <v>-31.370513799999998</v>
      </c>
      <c r="N9" s="1">
        <v>14.578794400000003</v>
      </c>
    </row>
    <row r="10" spans="1:14" ht="19" x14ac:dyDescent="0.25">
      <c r="A10" s="1" t="s">
        <v>174</v>
      </c>
      <c r="B10" s="1">
        <v>-27.538444999999996</v>
      </c>
      <c r="C10" s="1">
        <v>11.222642400000002</v>
      </c>
      <c r="E10" s="264" t="s">
        <v>46</v>
      </c>
      <c r="F10" s="264"/>
      <c r="G10" s="264"/>
      <c r="H10" s="264"/>
      <c r="I10" s="264"/>
      <c r="J10" s="264"/>
    </row>
    <row r="11" spans="1:14" ht="19" x14ac:dyDescent="0.25">
      <c r="A11" s="1" t="s">
        <v>174</v>
      </c>
      <c r="B11" s="1">
        <v>-26.458025200000002</v>
      </c>
      <c r="C11" s="1">
        <v>9.7514748000000004</v>
      </c>
      <c r="E11" s="265" t="s">
        <v>49</v>
      </c>
      <c r="F11" s="265"/>
      <c r="G11" s="265"/>
      <c r="H11" s="265"/>
      <c r="I11" s="265"/>
      <c r="J11" s="265"/>
    </row>
    <row r="12" spans="1:14" x14ac:dyDescent="0.2">
      <c r="A12" s="1" t="s">
        <v>31</v>
      </c>
      <c r="B12" s="1">
        <v>-28.920534199999999</v>
      </c>
      <c r="C12" s="1">
        <v>9.6455768000000006</v>
      </c>
      <c r="E12" s="265" t="s">
        <v>50</v>
      </c>
      <c r="F12" s="265"/>
      <c r="G12" s="265"/>
      <c r="H12" s="265"/>
      <c r="I12" s="265"/>
      <c r="J12" s="265"/>
    </row>
    <row r="13" spans="1:14" x14ac:dyDescent="0.2">
      <c r="A13" s="1" t="s">
        <v>31</v>
      </c>
      <c r="B13" s="1">
        <v>-28.598624999999998</v>
      </c>
      <c r="C13" s="1">
        <v>11.730952800000001</v>
      </c>
      <c r="E13" s="265" t="s">
        <v>47</v>
      </c>
      <c r="F13" s="265"/>
      <c r="G13" s="265"/>
      <c r="H13" s="265"/>
      <c r="I13" s="265"/>
      <c r="J13" s="265"/>
    </row>
    <row r="14" spans="1:14" x14ac:dyDescent="0.2">
      <c r="A14" s="1" t="s">
        <v>31</v>
      </c>
      <c r="B14" s="1">
        <v>-27.684942599999999</v>
      </c>
      <c r="C14" s="1">
        <v>12.0242088</v>
      </c>
      <c r="E14" s="265" t="s">
        <v>48</v>
      </c>
      <c r="F14" s="265"/>
      <c r="G14" s="265"/>
      <c r="H14" s="265"/>
      <c r="I14" s="265"/>
      <c r="J14" s="265"/>
    </row>
    <row r="15" spans="1:14" x14ac:dyDescent="0.2">
      <c r="A15" s="1" t="s">
        <v>33</v>
      </c>
      <c r="B15" s="1">
        <v>-30.487673000000001</v>
      </c>
      <c r="C15" s="1">
        <v>14.2513252</v>
      </c>
    </row>
    <row r="16" spans="1:14" x14ac:dyDescent="0.2">
      <c r="A16" s="1" t="s">
        <v>33</v>
      </c>
      <c r="B16" s="1">
        <v>-27.045943199999996</v>
      </c>
      <c r="C16" s="1">
        <v>12.721506400000003</v>
      </c>
    </row>
    <row r="17" spans="1:3" x14ac:dyDescent="0.2">
      <c r="A17" s="1" t="s">
        <v>33</v>
      </c>
      <c r="B17" s="1">
        <v>-26.932214799999997</v>
      </c>
      <c r="C17" s="1">
        <v>12.635158799999999</v>
      </c>
    </row>
    <row r="18" spans="1:3" x14ac:dyDescent="0.2">
      <c r="A18" s="1" t="s">
        <v>32</v>
      </c>
      <c r="B18" s="1">
        <v>-27.147142199999998</v>
      </c>
      <c r="C18" s="1">
        <v>9.5266452000000008</v>
      </c>
    </row>
    <row r="19" spans="1:3" x14ac:dyDescent="0.2">
      <c r="A19" s="1" t="s">
        <v>32</v>
      </c>
      <c r="B19" s="1">
        <v>-33.221009799999997</v>
      </c>
      <c r="C19" s="1">
        <v>14.971431600000003</v>
      </c>
    </row>
    <row r="20" spans="1:3" x14ac:dyDescent="0.2">
      <c r="A20" s="1" t="s">
        <v>28</v>
      </c>
      <c r="B20" s="1">
        <v>-31.370513799999998</v>
      </c>
      <c r="C20" s="1">
        <v>14.578794400000003</v>
      </c>
    </row>
  </sheetData>
  <mergeCells count="5">
    <mergeCell ref="E10:J10"/>
    <mergeCell ref="E11:J11"/>
    <mergeCell ref="E12:J12"/>
    <mergeCell ref="E13:J13"/>
    <mergeCell ref="E14:J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3B840-2996-4869-AC70-03122D9729CA}">
  <dimension ref="A1:AH36"/>
  <sheetViews>
    <sheetView workbookViewId="0">
      <selection activeCell="E31" sqref="E31"/>
    </sheetView>
  </sheetViews>
  <sheetFormatPr baseColWidth="10" defaultColWidth="9" defaultRowHeight="13" x14ac:dyDescent="0.2"/>
  <cols>
    <col min="1" max="1" width="9.5" style="6" bestFit="1" customWidth="1"/>
    <col min="2" max="10" width="10.83203125" style="6" customWidth="1"/>
    <col min="11" max="11" width="6.5" style="6" customWidth="1"/>
    <col min="12" max="12" width="9.5" style="6" bestFit="1" customWidth="1"/>
    <col min="13" max="20" width="10.83203125" style="6" customWidth="1"/>
    <col min="21" max="21" width="6.5" style="6" customWidth="1"/>
    <col min="22" max="22" width="9.5" style="6" bestFit="1" customWidth="1"/>
    <col min="23" max="28" width="10.83203125" style="6" customWidth="1"/>
    <col min="29" max="29" width="9" style="6"/>
    <col min="30" max="32" width="12.6640625" style="6" customWidth="1"/>
    <col min="33" max="33" width="9" style="6"/>
    <col min="34" max="34" width="11.83203125" style="6" bestFit="1" customWidth="1"/>
    <col min="35" max="39" width="11.6640625" style="6" customWidth="1"/>
    <col min="40" max="16384" width="9" style="6"/>
  </cols>
  <sheetData>
    <row r="1" spans="1:34" s="2" customFormat="1" ht="16" x14ac:dyDescent="0.2">
      <c r="A1" s="260" t="s">
        <v>217</v>
      </c>
      <c r="B1" s="260"/>
      <c r="C1" s="260"/>
      <c r="D1" s="260"/>
      <c r="E1" s="260"/>
      <c r="F1" s="260"/>
      <c r="G1" s="260"/>
      <c r="H1" s="260"/>
      <c r="I1" s="260"/>
      <c r="J1" s="260"/>
      <c r="L1" s="260" t="s">
        <v>218</v>
      </c>
      <c r="M1" s="260"/>
      <c r="N1" s="260"/>
      <c r="O1" s="260"/>
      <c r="P1" s="260"/>
      <c r="Q1" s="260"/>
      <c r="R1" s="260"/>
      <c r="S1" s="260"/>
      <c r="T1" s="260"/>
      <c r="V1" s="260" t="s">
        <v>219</v>
      </c>
      <c r="W1" s="260"/>
      <c r="X1" s="260"/>
      <c r="Y1" s="260"/>
      <c r="Z1" s="260"/>
      <c r="AA1" s="260"/>
      <c r="AB1" s="260"/>
      <c r="AD1" s="260" t="s">
        <v>220</v>
      </c>
      <c r="AE1" s="260"/>
      <c r="AF1" s="260"/>
      <c r="AG1" s="260"/>
      <c r="AH1" s="260"/>
    </row>
    <row r="2" spans="1:34" ht="14" thickBot="1" x14ac:dyDescent="0.25">
      <c r="E2" s="203"/>
      <c r="AD2" s="198"/>
      <c r="AE2" s="198"/>
      <c r="AF2" s="198"/>
      <c r="AG2" s="198"/>
      <c r="AH2" s="198"/>
    </row>
    <row r="3" spans="1:34" ht="14.75" customHeight="1" thickBot="1" x14ac:dyDescent="0.25">
      <c r="A3" s="11"/>
      <c r="B3" s="268" t="s">
        <v>55</v>
      </c>
      <c r="C3" s="268"/>
      <c r="D3" s="268" t="s">
        <v>56</v>
      </c>
      <c r="E3" s="268"/>
      <c r="F3" s="268"/>
      <c r="G3" s="268"/>
      <c r="H3" s="268"/>
      <c r="I3" s="268"/>
      <c r="J3" s="204" t="s">
        <v>68</v>
      </c>
      <c r="L3" s="200"/>
      <c r="M3" s="266" t="s">
        <v>55</v>
      </c>
      <c r="N3" s="267"/>
      <c r="O3" s="268" t="s">
        <v>56</v>
      </c>
      <c r="P3" s="268"/>
      <c r="Q3" s="268"/>
      <c r="R3" s="268"/>
      <c r="S3" s="268"/>
      <c r="T3" s="268"/>
      <c r="V3" s="200"/>
      <c r="W3" s="213" t="s">
        <v>55</v>
      </c>
      <c r="X3" s="204" t="s">
        <v>56</v>
      </c>
      <c r="Y3" s="268" t="s">
        <v>43</v>
      </c>
      <c r="Z3" s="268"/>
      <c r="AA3" s="268"/>
      <c r="AB3" s="204" t="s">
        <v>96</v>
      </c>
      <c r="AC3" s="199"/>
      <c r="AE3" s="201" t="s">
        <v>168</v>
      </c>
      <c r="AF3" s="280" t="s">
        <v>139</v>
      </c>
      <c r="AG3" s="282" t="s">
        <v>140</v>
      </c>
      <c r="AH3" s="282" t="s">
        <v>137</v>
      </c>
    </row>
    <row r="4" spans="1:34" ht="14.25" customHeight="1" thickBot="1" x14ac:dyDescent="0.25">
      <c r="A4" s="11"/>
      <c r="B4" s="84" t="s">
        <v>62</v>
      </c>
      <c r="C4" s="85" t="s">
        <v>93</v>
      </c>
      <c r="D4" s="276" t="s">
        <v>67</v>
      </c>
      <c r="E4" s="276"/>
      <c r="F4" s="277"/>
      <c r="G4" s="278" t="s">
        <v>64</v>
      </c>
      <c r="H4" s="279"/>
      <c r="I4" s="86" t="s">
        <v>65</v>
      </c>
      <c r="J4" s="271" t="s">
        <v>95</v>
      </c>
      <c r="L4" s="200"/>
      <c r="M4" s="109" t="s">
        <v>62</v>
      </c>
      <c r="N4" s="110" t="s">
        <v>93</v>
      </c>
      <c r="O4" s="272" t="s">
        <v>67</v>
      </c>
      <c r="P4" s="272"/>
      <c r="Q4" s="273"/>
      <c r="R4" s="274" t="s">
        <v>64</v>
      </c>
      <c r="S4" s="275"/>
      <c r="T4" s="86" t="s">
        <v>65</v>
      </c>
      <c r="V4" s="200"/>
      <c r="W4" s="118" t="s">
        <v>62</v>
      </c>
      <c r="X4" s="119" t="s">
        <v>67</v>
      </c>
      <c r="Y4" s="269" t="s">
        <v>60</v>
      </c>
      <c r="Z4" s="270"/>
      <c r="AA4" s="161" t="s">
        <v>44</v>
      </c>
      <c r="AB4" s="271" t="s">
        <v>92</v>
      </c>
      <c r="AE4" s="202" t="s">
        <v>169</v>
      </c>
      <c r="AF4" s="281"/>
      <c r="AG4" s="283"/>
      <c r="AH4" s="283"/>
    </row>
    <row r="5" spans="1:34" ht="14.25" customHeight="1" thickBot="1" x14ac:dyDescent="0.25">
      <c r="A5" s="11"/>
      <c r="B5" s="87" t="s">
        <v>63</v>
      </c>
      <c r="C5" s="88" t="s">
        <v>94</v>
      </c>
      <c r="D5" s="89" t="s">
        <v>64</v>
      </c>
      <c r="E5" s="90" t="s">
        <v>65</v>
      </c>
      <c r="F5" s="91" t="s">
        <v>66</v>
      </c>
      <c r="G5" s="92" t="s">
        <v>65</v>
      </c>
      <c r="H5" s="93" t="s">
        <v>66</v>
      </c>
      <c r="I5" s="94" t="s">
        <v>66</v>
      </c>
      <c r="J5" s="271"/>
      <c r="L5" s="200"/>
      <c r="M5" s="111" t="s">
        <v>63</v>
      </c>
      <c r="N5" s="88" t="s">
        <v>94</v>
      </c>
      <c r="O5" s="89" t="s">
        <v>64</v>
      </c>
      <c r="P5" s="112" t="s">
        <v>65</v>
      </c>
      <c r="Q5" s="113" t="s">
        <v>66</v>
      </c>
      <c r="R5" s="90" t="s">
        <v>65</v>
      </c>
      <c r="S5" s="114" t="s">
        <v>66</v>
      </c>
      <c r="T5" s="177" t="s">
        <v>66</v>
      </c>
      <c r="V5" s="200"/>
      <c r="W5" s="120" t="s">
        <v>63</v>
      </c>
      <c r="X5" s="121" t="s">
        <v>65</v>
      </c>
      <c r="Y5" s="162" t="s">
        <v>44</v>
      </c>
      <c r="Z5" s="165" t="s">
        <v>61</v>
      </c>
      <c r="AA5" s="166" t="s">
        <v>61</v>
      </c>
      <c r="AB5" s="271"/>
      <c r="AD5" s="190" t="s">
        <v>0</v>
      </c>
      <c r="AE5" s="150" t="s">
        <v>90</v>
      </c>
      <c r="AF5" s="154"/>
      <c r="AG5" s="160"/>
      <c r="AH5" s="156" t="s">
        <v>88</v>
      </c>
    </row>
    <row r="6" spans="1:34" ht="14.25" customHeight="1" thickBot="1" x14ac:dyDescent="0.25">
      <c r="A6" s="205" t="s">
        <v>0</v>
      </c>
      <c r="B6" s="129" t="s">
        <v>88</v>
      </c>
      <c r="C6" s="187" t="s">
        <v>88</v>
      </c>
      <c r="D6" s="133"/>
      <c r="E6" s="96"/>
      <c r="F6" s="97"/>
      <c r="G6" s="96"/>
      <c r="H6" s="98"/>
      <c r="I6" s="86"/>
      <c r="J6" s="184"/>
      <c r="L6" s="205" t="s">
        <v>0</v>
      </c>
      <c r="M6" s="141"/>
      <c r="N6" s="184"/>
      <c r="O6" s="178"/>
      <c r="P6" s="115" t="s">
        <v>77</v>
      </c>
      <c r="Q6" s="115" t="s">
        <v>77</v>
      </c>
      <c r="R6" s="95"/>
      <c r="S6" s="95"/>
      <c r="T6" s="179" t="s">
        <v>77</v>
      </c>
      <c r="V6" s="205" t="s">
        <v>0</v>
      </c>
      <c r="W6" s="129" t="s">
        <v>88</v>
      </c>
      <c r="X6" s="145"/>
      <c r="Y6" s="163"/>
      <c r="Z6" s="167" t="s">
        <v>88</v>
      </c>
      <c r="AA6" s="168" t="s">
        <v>91</v>
      </c>
      <c r="AB6" s="174"/>
      <c r="AD6" s="191" t="s">
        <v>3</v>
      </c>
      <c r="AE6" s="151" t="s">
        <v>90</v>
      </c>
      <c r="AF6" s="154"/>
      <c r="AG6" s="154"/>
      <c r="AH6" s="157" t="s">
        <v>88</v>
      </c>
    </row>
    <row r="7" spans="1:34" ht="14.75" customHeight="1" thickBot="1" x14ac:dyDescent="0.25">
      <c r="A7" s="206" t="s">
        <v>3</v>
      </c>
      <c r="B7" s="130" t="s">
        <v>88</v>
      </c>
      <c r="C7" s="186" t="s">
        <v>88</v>
      </c>
      <c r="D7" s="134"/>
      <c r="E7" s="100"/>
      <c r="F7" s="100"/>
      <c r="G7" s="101"/>
      <c r="H7" s="101"/>
      <c r="I7" s="137"/>
      <c r="J7" s="185"/>
      <c r="L7" s="206" t="s">
        <v>3</v>
      </c>
      <c r="M7" s="142"/>
      <c r="N7" s="186" t="s">
        <v>91</v>
      </c>
      <c r="O7" s="180"/>
      <c r="P7" s="100"/>
      <c r="Q7" s="100"/>
      <c r="R7" s="99"/>
      <c r="S7" s="99"/>
      <c r="T7" s="138"/>
      <c r="V7" s="206" t="s">
        <v>3</v>
      </c>
      <c r="W7" s="130" t="s">
        <v>88</v>
      </c>
      <c r="X7" s="146" t="s">
        <v>88</v>
      </c>
      <c r="Y7" s="171"/>
      <c r="Z7" s="169" t="s">
        <v>88</v>
      </c>
      <c r="AA7" s="170" t="s">
        <v>88</v>
      </c>
      <c r="AB7" s="175"/>
      <c r="AD7" s="192" t="s">
        <v>4</v>
      </c>
      <c r="AE7" s="151" t="s">
        <v>91</v>
      </c>
      <c r="AF7" s="154"/>
      <c r="AG7" s="154"/>
      <c r="AH7" s="157" t="s">
        <v>88</v>
      </c>
    </row>
    <row r="8" spans="1:34" ht="15" thickBot="1" x14ac:dyDescent="0.25">
      <c r="A8" s="207" t="s">
        <v>4</v>
      </c>
      <c r="B8" s="130" t="s">
        <v>88</v>
      </c>
      <c r="C8" s="186" t="s">
        <v>88</v>
      </c>
      <c r="D8" s="135"/>
      <c r="E8" s="100"/>
      <c r="F8" s="100"/>
      <c r="G8" s="101"/>
      <c r="H8" s="102"/>
      <c r="I8" s="137"/>
      <c r="J8" s="185"/>
      <c r="L8" s="207" t="s">
        <v>4</v>
      </c>
      <c r="M8" s="143"/>
      <c r="N8" s="186" t="s">
        <v>91</v>
      </c>
      <c r="O8" s="180"/>
      <c r="P8" s="103"/>
      <c r="Q8" s="100"/>
      <c r="R8" s="99"/>
      <c r="S8" s="99" t="s">
        <v>90</v>
      </c>
      <c r="T8" s="138"/>
      <c r="V8" s="207" t="s">
        <v>4</v>
      </c>
      <c r="W8" s="131"/>
      <c r="X8" s="146" t="s">
        <v>91</v>
      </c>
      <c r="Y8" s="105" t="s">
        <v>77</v>
      </c>
      <c r="Z8" s="169" t="s">
        <v>88</v>
      </c>
      <c r="AA8" s="170" t="s">
        <v>90</v>
      </c>
      <c r="AB8" s="176"/>
      <c r="AD8" s="192" t="s">
        <v>6</v>
      </c>
      <c r="AE8" s="151" t="s">
        <v>91</v>
      </c>
      <c r="AF8" s="154"/>
      <c r="AG8" s="154"/>
      <c r="AH8" s="157" t="s">
        <v>88</v>
      </c>
    </row>
    <row r="9" spans="1:34" ht="15" thickBot="1" x14ac:dyDescent="0.25">
      <c r="A9" s="207" t="s">
        <v>6</v>
      </c>
      <c r="B9" s="130" t="s">
        <v>88</v>
      </c>
      <c r="C9" s="186" t="s">
        <v>88</v>
      </c>
      <c r="D9" s="134"/>
      <c r="E9" s="103"/>
      <c r="F9" s="102"/>
      <c r="G9" s="99"/>
      <c r="H9" s="99"/>
      <c r="I9" s="137"/>
      <c r="J9" s="185"/>
      <c r="L9" s="207" t="s">
        <v>6</v>
      </c>
      <c r="M9" s="142"/>
      <c r="N9" s="186"/>
      <c r="O9" s="180"/>
      <c r="P9" s="100"/>
      <c r="Q9" s="100"/>
      <c r="R9" s="99"/>
      <c r="S9" s="99"/>
      <c r="T9" s="137"/>
      <c r="V9" s="207" t="s">
        <v>6</v>
      </c>
      <c r="W9" s="130" t="s">
        <v>88</v>
      </c>
      <c r="X9" s="146" t="s">
        <v>88</v>
      </c>
      <c r="Y9" s="164"/>
      <c r="Z9" s="169" t="s">
        <v>88</v>
      </c>
      <c r="AA9" s="170"/>
      <c r="AB9" s="148"/>
      <c r="AD9" s="192" t="s">
        <v>10</v>
      </c>
      <c r="AE9" s="151"/>
      <c r="AF9" s="154"/>
      <c r="AG9" s="154"/>
      <c r="AH9" s="157" t="s">
        <v>90</v>
      </c>
    </row>
    <row r="10" spans="1:34" ht="15" thickBot="1" x14ac:dyDescent="0.25">
      <c r="A10" s="207" t="s">
        <v>10</v>
      </c>
      <c r="B10" s="130" t="s">
        <v>88</v>
      </c>
      <c r="C10" s="186" t="s">
        <v>88</v>
      </c>
      <c r="D10" s="134"/>
      <c r="E10" s="103"/>
      <c r="F10" s="102"/>
      <c r="G10" s="99"/>
      <c r="H10" s="99"/>
      <c r="I10" s="138"/>
      <c r="J10" s="185"/>
      <c r="L10" s="207" t="s">
        <v>10</v>
      </c>
      <c r="M10" s="142"/>
      <c r="N10" s="186" t="s">
        <v>91</v>
      </c>
      <c r="O10" s="181"/>
      <c r="P10" s="100" t="s">
        <v>90</v>
      </c>
      <c r="Q10" s="100" t="s">
        <v>90</v>
      </c>
      <c r="R10" s="99"/>
      <c r="S10" s="99"/>
      <c r="T10" s="138"/>
      <c r="V10" s="207" t="s">
        <v>10</v>
      </c>
      <c r="W10" s="131" t="s">
        <v>90</v>
      </c>
      <c r="X10" s="147"/>
      <c r="Y10" s="171" t="s">
        <v>91</v>
      </c>
      <c r="Z10" s="172"/>
      <c r="AA10" s="170"/>
      <c r="AB10" s="176"/>
      <c r="AD10" s="193" t="s">
        <v>69</v>
      </c>
      <c r="AE10" s="152" t="s">
        <v>78</v>
      </c>
      <c r="AF10" s="152" t="s">
        <v>78</v>
      </c>
      <c r="AG10" s="152" t="s">
        <v>78</v>
      </c>
      <c r="AH10" s="158" t="s">
        <v>78</v>
      </c>
    </row>
    <row r="11" spans="1:34" ht="15" thickBot="1" x14ac:dyDescent="0.25">
      <c r="A11" s="208" t="s">
        <v>69</v>
      </c>
      <c r="B11" s="104" t="s">
        <v>78</v>
      </c>
      <c r="C11" s="104" t="s">
        <v>78</v>
      </c>
      <c r="D11" s="105" t="s">
        <v>78</v>
      </c>
      <c r="E11" s="106" t="s">
        <v>78</v>
      </c>
      <c r="F11" s="106" t="s">
        <v>78</v>
      </c>
      <c r="G11" s="106" t="s">
        <v>78</v>
      </c>
      <c r="H11" s="106" t="s">
        <v>78</v>
      </c>
      <c r="I11" s="139" t="s">
        <v>78</v>
      </c>
      <c r="J11" s="104" t="s">
        <v>78</v>
      </c>
      <c r="L11" s="208" t="s">
        <v>69</v>
      </c>
      <c r="M11" s="143"/>
      <c r="N11" s="185"/>
      <c r="O11" s="180"/>
      <c r="P11" s="106" t="s">
        <v>77</v>
      </c>
      <c r="Q11" s="106" t="s">
        <v>77</v>
      </c>
      <c r="R11" s="99"/>
      <c r="S11" s="99"/>
      <c r="T11" s="139" t="s">
        <v>77</v>
      </c>
      <c r="V11" s="208" t="s">
        <v>69</v>
      </c>
      <c r="W11" s="131"/>
      <c r="X11" s="147" t="s">
        <v>91</v>
      </c>
      <c r="Y11" s="171" t="s">
        <v>88</v>
      </c>
      <c r="Z11" s="169" t="s">
        <v>88</v>
      </c>
      <c r="AA11" s="170" t="s">
        <v>88</v>
      </c>
      <c r="AB11" s="176"/>
      <c r="AD11" s="193" t="s">
        <v>70</v>
      </c>
      <c r="AE11" s="152" t="s">
        <v>77</v>
      </c>
      <c r="AF11" s="152" t="s">
        <v>77</v>
      </c>
      <c r="AG11" s="152" t="s">
        <v>77</v>
      </c>
      <c r="AH11" s="158" t="s">
        <v>77</v>
      </c>
    </row>
    <row r="12" spans="1:34" ht="15" thickBot="1" x14ac:dyDescent="0.25">
      <c r="A12" s="208" t="s">
        <v>70</v>
      </c>
      <c r="B12" s="104" t="s">
        <v>77</v>
      </c>
      <c r="C12" s="104" t="s">
        <v>77</v>
      </c>
      <c r="D12" s="105" t="s">
        <v>77</v>
      </c>
      <c r="E12" s="106" t="s">
        <v>77</v>
      </c>
      <c r="F12" s="106" t="s">
        <v>77</v>
      </c>
      <c r="G12" s="106" t="s">
        <v>77</v>
      </c>
      <c r="H12" s="106" t="s">
        <v>77</v>
      </c>
      <c r="I12" s="139" t="s">
        <v>77</v>
      </c>
      <c r="J12" s="104" t="s">
        <v>77</v>
      </c>
      <c r="L12" s="208" t="s">
        <v>70</v>
      </c>
      <c r="M12" s="143"/>
      <c r="N12" s="186"/>
      <c r="O12" s="180"/>
      <c r="P12" s="103"/>
      <c r="Q12" s="106" t="s">
        <v>77</v>
      </c>
      <c r="R12" s="99"/>
      <c r="S12" s="99"/>
      <c r="T12" s="138"/>
      <c r="V12" s="208" t="s">
        <v>70</v>
      </c>
      <c r="W12" s="130" t="s">
        <v>88</v>
      </c>
      <c r="X12" s="147" t="s">
        <v>88</v>
      </c>
      <c r="Y12" s="171"/>
      <c r="Z12" s="169"/>
      <c r="AA12" s="170"/>
      <c r="AB12" s="175" t="s">
        <v>90</v>
      </c>
      <c r="AD12" s="193" t="s">
        <v>71</v>
      </c>
      <c r="AE12" s="152" t="s">
        <v>77</v>
      </c>
      <c r="AF12" s="152" t="s">
        <v>77</v>
      </c>
      <c r="AG12" s="152" t="s">
        <v>77</v>
      </c>
      <c r="AH12" s="158" t="s">
        <v>77</v>
      </c>
    </row>
    <row r="13" spans="1:34" ht="15" thickBot="1" x14ac:dyDescent="0.25">
      <c r="A13" s="208" t="s">
        <v>71</v>
      </c>
      <c r="B13" s="104" t="s">
        <v>77</v>
      </c>
      <c r="C13" s="104" t="s">
        <v>77</v>
      </c>
      <c r="D13" s="105" t="s">
        <v>77</v>
      </c>
      <c r="E13" s="106" t="s">
        <v>77</v>
      </c>
      <c r="F13" s="106" t="s">
        <v>77</v>
      </c>
      <c r="G13" s="106" t="s">
        <v>77</v>
      </c>
      <c r="H13" s="106" t="s">
        <v>77</v>
      </c>
      <c r="I13" s="139" t="s">
        <v>77</v>
      </c>
      <c r="J13" s="104" t="s">
        <v>77</v>
      </c>
      <c r="L13" s="208" t="s">
        <v>71</v>
      </c>
      <c r="M13" s="143"/>
      <c r="N13" s="186"/>
      <c r="O13" s="180"/>
      <c r="P13" s="106" t="s">
        <v>77</v>
      </c>
      <c r="Q13" s="106" t="s">
        <v>77</v>
      </c>
      <c r="R13" s="99"/>
      <c r="S13" s="99"/>
      <c r="T13" s="139" t="s">
        <v>77</v>
      </c>
      <c r="V13" s="208" t="s">
        <v>71</v>
      </c>
      <c r="W13" s="130"/>
      <c r="X13" s="147"/>
      <c r="Y13" s="171" t="s">
        <v>91</v>
      </c>
      <c r="Z13" s="169" t="s">
        <v>91</v>
      </c>
      <c r="AA13" s="170" t="s">
        <v>88</v>
      </c>
      <c r="AB13" s="175" t="s">
        <v>91</v>
      </c>
      <c r="AD13" s="191" t="s">
        <v>72</v>
      </c>
      <c r="AE13" s="152" t="s">
        <v>77</v>
      </c>
      <c r="AF13" s="152" t="s">
        <v>77</v>
      </c>
      <c r="AG13" s="152" t="s">
        <v>77</v>
      </c>
      <c r="AH13" s="158" t="s">
        <v>77</v>
      </c>
    </row>
    <row r="14" spans="1:34" ht="15" thickBot="1" x14ac:dyDescent="0.25">
      <c r="A14" s="206" t="s">
        <v>72</v>
      </c>
      <c r="B14" s="104" t="s">
        <v>77</v>
      </c>
      <c r="C14" s="104" t="s">
        <v>77</v>
      </c>
      <c r="D14" s="105" t="s">
        <v>77</v>
      </c>
      <c r="E14" s="106" t="s">
        <v>77</v>
      </c>
      <c r="F14" s="106" t="s">
        <v>77</v>
      </c>
      <c r="G14" s="106" t="s">
        <v>77</v>
      </c>
      <c r="H14" s="106" t="s">
        <v>77</v>
      </c>
      <c r="I14" s="139" t="s">
        <v>77</v>
      </c>
      <c r="J14" s="104" t="s">
        <v>77</v>
      </c>
      <c r="L14" s="206" t="s">
        <v>72</v>
      </c>
      <c r="M14" s="139" t="s">
        <v>77</v>
      </c>
      <c r="N14" s="104" t="s">
        <v>77</v>
      </c>
      <c r="O14" s="182" t="s">
        <v>77</v>
      </c>
      <c r="P14" s="106" t="s">
        <v>77</v>
      </c>
      <c r="Q14" s="106" t="s">
        <v>77</v>
      </c>
      <c r="R14" s="106" t="s">
        <v>77</v>
      </c>
      <c r="S14" s="106" t="s">
        <v>77</v>
      </c>
      <c r="T14" s="139" t="s">
        <v>77</v>
      </c>
      <c r="V14" s="206" t="s">
        <v>72</v>
      </c>
      <c r="W14" s="130" t="s">
        <v>90</v>
      </c>
      <c r="X14" s="147" t="s">
        <v>91</v>
      </c>
      <c r="Y14" s="171" t="s">
        <v>88</v>
      </c>
      <c r="Z14" s="169"/>
      <c r="AA14" s="170" t="s">
        <v>88</v>
      </c>
      <c r="AB14" s="175" t="s">
        <v>90</v>
      </c>
      <c r="AD14" s="192" t="s">
        <v>2</v>
      </c>
      <c r="AE14" s="151" t="s">
        <v>90</v>
      </c>
      <c r="AF14" s="154"/>
      <c r="AG14" s="154"/>
      <c r="AH14" s="157" t="s">
        <v>88</v>
      </c>
    </row>
    <row r="15" spans="1:34" ht="15" thickBot="1" x14ac:dyDescent="0.25">
      <c r="A15" s="207" t="s">
        <v>2</v>
      </c>
      <c r="B15" s="130" t="s">
        <v>88</v>
      </c>
      <c r="C15" s="186" t="s">
        <v>88</v>
      </c>
      <c r="D15" s="135"/>
      <c r="E15" s="100"/>
      <c r="F15" s="100"/>
      <c r="G15" s="103"/>
      <c r="H15" s="102"/>
      <c r="I15" s="137"/>
      <c r="J15" s="185"/>
      <c r="L15" s="207" t="s">
        <v>2</v>
      </c>
      <c r="M15" s="142"/>
      <c r="N15" s="186"/>
      <c r="O15" s="181"/>
      <c r="P15" s="100"/>
      <c r="Q15" s="100"/>
      <c r="R15" s="106" t="s">
        <v>77</v>
      </c>
      <c r="S15" s="106" t="s">
        <v>77</v>
      </c>
      <c r="T15" s="139" t="s">
        <v>77</v>
      </c>
      <c r="V15" s="207" t="s">
        <v>2</v>
      </c>
      <c r="W15" s="131"/>
      <c r="X15" s="146" t="s">
        <v>91</v>
      </c>
      <c r="Y15" s="171"/>
      <c r="Z15" s="172" t="s">
        <v>91</v>
      </c>
      <c r="AA15" s="170"/>
      <c r="AB15" s="175"/>
      <c r="AD15" s="192" t="s">
        <v>5</v>
      </c>
      <c r="AE15" s="151" t="s">
        <v>90</v>
      </c>
      <c r="AF15" s="154"/>
      <c r="AG15" s="154"/>
      <c r="AH15" s="157" t="s">
        <v>88</v>
      </c>
    </row>
    <row r="16" spans="1:34" ht="15" thickBot="1" x14ac:dyDescent="0.25">
      <c r="A16" s="207" t="s">
        <v>5</v>
      </c>
      <c r="B16" s="130" t="s">
        <v>88</v>
      </c>
      <c r="C16" s="186" t="s">
        <v>88</v>
      </c>
      <c r="D16" s="134"/>
      <c r="E16" s="100"/>
      <c r="F16" s="100"/>
      <c r="G16" s="101"/>
      <c r="H16" s="101"/>
      <c r="I16" s="138"/>
      <c r="J16" s="185"/>
      <c r="L16" s="207" t="s">
        <v>5</v>
      </c>
      <c r="M16" s="142"/>
      <c r="N16" s="185"/>
      <c r="O16" s="180"/>
      <c r="P16" s="100"/>
      <c r="Q16" s="100"/>
      <c r="R16" s="99"/>
      <c r="S16" s="99"/>
      <c r="T16" s="137"/>
      <c r="V16" s="207" t="s">
        <v>5</v>
      </c>
      <c r="W16" s="130"/>
      <c r="X16" s="147"/>
      <c r="Y16" s="171"/>
      <c r="Z16" s="169" t="s">
        <v>88</v>
      </c>
      <c r="AA16" s="170" t="s">
        <v>88</v>
      </c>
      <c r="AB16" s="176"/>
      <c r="AD16" s="193" t="s">
        <v>7</v>
      </c>
      <c r="AE16" s="151" t="s">
        <v>91</v>
      </c>
      <c r="AF16" s="154"/>
      <c r="AG16" s="154"/>
      <c r="AH16" s="157" t="s">
        <v>88</v>
      </c>
    </row>
    <row r="17" spans="1:34" ht="15" thickBot="1" x14ac:dyDescent="0.25">
      <c r="A17" s="208" t="s">
        <v>7</v>
      </c>
      <c r="B17" s="130" t="s">
        <v>88</v>
      </c>
      <c r="C17" s="186" t="s">
        <v>88</v>
      </c>
      <c r="D17" s="134"/>
      <c r="E17" s="103"/>
      <c r="F17" s="102"/>
      <c r="G17" s="103"/>
      <c r="H17" s="101"/>
      <c r="I17" s="138"/>
      <c r="J17" s="185"/>
      <c r="L17" s="208" t="s">
        <v>7</v>
      </c>
      <c r="M17" s="142"/>
      <c r="N17" s="186" t="s">
        <v>91</v>
      </c>
      <c r="O17" s="180"/>
      <c r="P17" s="103"/>
      <c r="Q17" s="100"/>
      <c r="R17" s="99"/>
      <c r="S17" s="99"/>
      <c r="T17" s="138"/>
      <c r="V17" s="208" t="s">
        <v>7</v>
      </c>
      <c r="W17" s="131"/>
      <c r="X17" s="147"/>
      <c r="Y17" s="171" t="s">
        <v>90</v>
      </c>
      <c r="Z17" s="169"/>
      <c r="AA17" s="170"/>
      <c r="AB17" s="176"/>
      <c r="AD17" s="191" t="s">
        <v>11</v>
      </c>
      <c r="AE17" s="151" t="s">
        <v>91</v>
      </c>
      <c r="AF17" s="154"/>
      <c r="AG17" s="154"/>
      <c r="AH17" s="157" t="s">
        <v>88</v>
      </c>
    </row>
    <row r="18" spans="1:34" ht="15" thickBot="1" x14ac:dyDescent="0.25">
      <c r="A18" s="206" t="s">
        <v>11</v>
      </c>
      <c r="B18" s="130" t="s">
        <v>88</v>
      </c>
      <c r="C18" s="186" t="s">
        <v>88</v>
      </c>
      <c r="D18" s="134"/>
      <c r="E18" s="103"/>
      <c r="F18" s="102"/>
      <c r="G18" s="103"/>
      <c r="H18" s="102"/>
      <c r="I18" s="138"/>
      <c r="J18" s="185"/>
      <c r="L18" s="206" t="s">
        <v>11</v>
      </c>
      <c r="M18" s="139" t="s">
        <v>77</v>
      </c>
      <c r="N18" s="185"/>
      <c r="O18" s="180"/>
      <c r="P18" s="106" t="s">
        <v>77</v>
      </c>
      <c r="Q18" s="106" t="s">
        <v>77</v>
      </c>
      <c r="R18" s="99"/>
      <c r="S18" s="99"/>
      <c r="T18" s="139" t="s">
        <v>77</v>
      </c>
      <c r="V18" s="206" t="s">
        <v>11</v>
      </c>
      <c r="W18" s="131" t="s">
        <v>90</v>
      </c>
      <c r="X18" s="146"/>
      <c r="Y18" s="171"/>
      <c r="Z18" s="169"/>
      <c r="AA18" s="170"/>
      <c r="AB18" s="176"/>
      <c r="AD18" s="192" t="s">
        <v>8</v>
      </c>
      <c r="AE18" s="151" t="s">
        <v>91</v>
      </c>
      <c r="AF18" s="154"/>
      <c r="AG18" s="154"/>
      <c r="AH18" s="157" t="s">
        <v>88</v>
      </c>
    </row>
    <row r="19" spans="1:34" ht="15" thickBot="1" x14ac:dyDescent="0.25">
      <c r="A19" s="207" t="s">
        <v>8</v>
      </c>
      <c r="B19" s="130" t="s">
        <v>88</v>
      </c>
      <c r="C19" s="186" t="s">
        <v>88</v>
      </c>
      <c r="D19" s="134"/>
      <c r="E19" s="103"/>
      <c r="F19" s="102"/>
      <c r="G19" s="103"/>
      <c r="H19" s="102"/>
      <c r="I19" s="138"/>
      <c r="J19" s="185"/>
      <c r="L19" s="207" t="s">
        <v>8</v>
      </c>
      <c r="M19" s="143"/>
      <c r="N19" s="186" t="s">
        <v>91</v>
      </c>
      <c r="O19" s="180"/>
      <c r="P19" s="103"/>
      <c r="Q19" s="100"/>
      <c r="R19" s="99"/>
      <c r="S19" s="99" t="s">
        <v>91</v>
      </c>
      <c r="T19" s="138"/>
      <c r="V19" s="207" t="s">
        <v>8</v>
      </c>
      <c r="W19" s="131" t="s">
        <v>90</v>
      </c>
      <c r="X19" s="146"/>
      <c r="Y19" s="171" t="s">
        <v>88</v>
      </c>
      <c r="Z19" s="169" t="s">
        <v>88</v>
      </c>
      <c r="AA19" s="170" t="s">
        <v>88</v>
      </c>
      <c r="AB19" s="176"/>
      <c r="AD19" s="193" t="s">
        <v>23</v>
      </c>
      <c r="AE19" s="154"/>
      <c r="AF19" s="151"/>
      <c r="AG19" s="151"/>
      <c r="AH19" s="151"/>
    </row>
    <row r="20" spans="1:34" ht="15" thickBot="1" x14ac:dyDescent="0.25">
      <c r="A20" s="208" t="s">
        <v>23</v>
      </c>
      <c r="B20" s="131"/>
      <c r="C20" s="185"/>
      <c r="D20" s="135"/>
      <c r="E20" s="103"/>
      <c r="F20" s="100"/>
      <c r="G20" s="103"/>
      <c r="H20" s="102"/>
      <c r="I20" s="138"/>
      <c r="J20" s="186"/>
      <c r="L20" s="208" t="s">
        <v>23</v>
      </c>
      <c r="M20" s="143" t="s">
        <v>91</v>
      </c>
      <c r="N20" s="186" t="s">
        <v>91</v>
      </c>
      <c r="O20" s="180" t="s">
        <v>88</v>
      </c>
      <c r="P20" s="103" t="s">
        <v>88</v>
      </c>
      <c r="Q20" s="102" t="s">
        <v>88</v>
      </c>
      <c r="R20" s="99"/>
      <c r="S20" s="99"/>
      <c r="T20" s="138" t="s">
        <v>90</v>
      </c>
      <c r="V20" s="208" t="s">
        <v>23</v>
      </c>
      <c r="W20" s="131" t="s">
        <v>88</v>
      </c>
      <c r="X20" s="147" t="s">
        <v>90</v>
      </c>
      <c r="Y20" s="171" t="s">
        <v>90</v>
      </c>
      <c r="Z20" s="169"/>
      <c r="AA20" s="170" t="s">
        <v>88</v>
      </c>
      <c r="AB20" s="176"/>
      <c r="AD20" s="191" t="s">
        <v>73</v>
      </c>
      <c r="AE20" s="152" t="s">
        <v>78</v>
      </c>
      <c r="AF20" s="152" t="s">
        <v>78</v>
      </c>
      <c r="AG20" s="152" t="s">
        <v>78</v>
      </c>
      <c r="AH20" s="158" t="s">
        <v>78</v>
      </c>
    </row>
    <row r="21" spans="1:34" ht="15" thickBot="1" x14ac:dyDescent="0.25">
      <c r="A21" s="206" t="s">
        <v>73</v>
      </c>
      <c r="B21" s="104" t="s">
        <v>78</v>
      </c>
      <c r="C21" s="104" t="s">
        <v>78</v>
      </c>
      <c r="D21" s="105" t="s">
        <v>78</v>
      </c>
      <c r="E21" s="106" t="s">
        <v>78</v>
      </c>
      <c r="F21" s="106" t="s">
        <v>78</v>
      </c>
      <c r="G21" s="106" t="s">
        <v>78</v>
      </c>
      <c r="H21" s="106" t="s">
        <v>78</v>
      </c>
      <c r="I21" s="139" t="s">
        <v>78</v>
      </c>
      <c r="J21" s="104" t="s">
        <v>78</v>
      </c>
      <c r="L21" s="206" t="s">
        <v>73</v>
      </c>
      <c r="M21" s="139" t="s">
        <v>78</v>
      </c>
      <c r="N21" s="104" t="s">
        <v>78</v>
      </c>
      <c r="O21" s="182" t="s">
        <v>78</v>
      </c>
      <c r="P21" s="106" t="s">
        <v>78</v>
      </c>
      <c r="Q21" s="106" t="s">
        <v>78</v>
      </c>
      <c r="R21" s="106" t="s">
        <v>78</v>
      </c>
      <c r="S21" s="106" t="s">
        <v>78</v>
      </c>
      <c r="T21" s="139" t="s">
        <v>78</v>
      </c>
      <c r="V21" s="206" t="s">
        <v>73</v>
      </c>
      <c r="W21" s="130" t="s">
        <v>88</v>
      </c>
      <c r="X21" s="146" t="s">
        <v>88</v>
      </c>
      <c r="Y21" s="171"/>
      <c r="Z21" s="169"/>
      <c r="AA21" s="170"/>
      <c r="AB21" s="175"/>
      <c r="AD21" s="192" t="s">
        <v>74</v>
      </c>
      <c r="AE21" s="152" t="s">
        <v>78</v>
      </c>
      <c r="AF21" s="152" t="s">
        <v>78</v>
      </c>
      <c r="AG21" s="152" t="s">
        <v>78</v>
      </c>
      <c r="AH21" s="158" t="s">
        <v>78</v>
      </c>
    </row>
    <row r="22" spans="1:34" ht="15" thickBot="1" x14ac:dyDescent="0.25">
      <c r="A22" s="207" t="s">
        <v>74</v>
      </c>
      <c r="B22" s="104" t="s">
        <v>78</v>
      </c>
      <c r="C22" s="104" t="s">
        <v>78</v>
      </c>
      <c r="D22" s="105" t="s">
        <v>78</v>
      </c>
      <c r="E22" s="106" t="s">
        <v>78</v>
      </c>
      <c r="F22" s="106" t="s">
        <v>78</v>
      </c>
      <c r="G22" s="106" t="s">
        <v>78</v>
      </c>
      <c r="H22" s="106" t="s">
        <v>78</v>
      </c>
      <c r="I22" s="139" t="s">
        <v>78</v>
      </c>
      <c r="J22" s="104" t="s">
        <v>78</v>
      </c>
      <c r="L22" s="207" t="s">
        <v>74</v>
      </c>
      <c r="M22" s="139" t="s">
        <v>78</v>
      </c>
      <c r="N22" s="104" t="s">
        <v>78</v>
      </c>
      <c r="O22" s="182" t="s">
        <v>78</v>
      </c>
      <c r="P22" s="106" t="s">
        <v>78</v>
      </c>
      <c r="Q22" s="106" t="s">
        <v>78</v>
      </c>
      <c r="R22" s="106" t="s">
        <v>78</v>
      </c>
      <c r="S22" s="106" t="s">
        <v>78</v>
      </c>
      <c r="T22" s="139" t="s">
        <v>78</v>
      </c>
      <c r="V22" s="207" t="s">
        <v>74</v>
      </c>
      <c r="W22" s="130" t="s">
        <v>90</v>
      </c>
      <c r="X22" s="146"/>
      <c r="Y22" s="171" t="s">
        <v>91</v>
      </c>
      <c r="Z22" s="169"/>
      <c r="AA22" s="170" t="s">
        <v>90</v>
      </c>
      <c r="AB22" s="176"/>
      <c r="AD22" s="194" t="s">
        <v>9</v>
      </c>
      <c r="AE22" s="151" t="s">
        <v>91</v>
      </c>
      <c r="AF22" s="157" t="s">
        <v>91</v>
      </c>
      <c r="AG22" s="154"/>
      <c r="AH22" s="157" t="s">
        <v>88</v>
      </c>
    </row>
    <row r="23" spans="1:34" ht="15" thickBot="1" x14ac:dyDescent="0.25">
      <c r="A23" s="209" t="s">
        <v>9</v>
      </c>
      <c r="B23" s="130" t="s">
        <v>88</v>
      </c>
      <c r="C23" s="186" t="s">
        <v>88</v>
      </c>
      <c r="D23" s="134"/>
      <c r="E23" s="103"/>
      <c r="F23" s="102"/>
      <c r="G23" s="101"/>
      <c r="H23" s="101"/>
      <c r="I23" s="137"/>
      <c r="J23" s="185"/>
      <c r="L23" s="209" t="s">
        <v>9</v>
      </c>
      <c r="M23" s="143"/>
      <c r="N23" s="186" t="s">
        <v>91</v>
      </c>
      <c r="O23" s="180"/>
      <c r="P23" s="103" t="s">
        <v>91</v>
      </c>
      <c r="Q23" s="100"/>
      <c r="R23" s="103"/>
      <c r="S23" s="99"/>
      <c r="T23" s="138" t="s">
        <v>90</v>
      </c>
      <c r="V23" s="209" t="s">
        <v>9</v>
      </c>
      <c r="W23" s="130" t="s">
        <v>88</v>
      </c>
      <c r="X23" s="146"/>
      <c r="Y23" s="171"/>
      <c r="Z23" s="169"/>
      <c r="AA23" s="170"/>
      <c r="AB23" s="176" t="s">
        <v>91</v>
      </c>
      <c r="AD23" s="195" t="s">
        <v>24</v>
      </c>
      <c r="AE23" s="151" t="s">
        <v>91</v>
      </c>
      <c r="AF23" s="154"/>
      <c r="AG23" s="154"/>
      <c r="AH23" s="157" t="s">
        <v>88</v>
      </c>
    </row>
    <row r="24" spans="1:34" ht="15" thickBot="1" x14ac:dyDescent="0.25">
      <c r="A24" s="210" t="s">
        <v>24</v>
      </c>
      <c r="B24" s="130" t="s">
        <v>88</v>
      </c>
      <c r="C24" s="186" t="s">
        <v>88</v>
      </c>
      <c r="D24" s="134"/>
      <c r="E24" s="100"/>
      <c r="F24" s="100"/>
      <c r="G24" s="101"/>
      <c r="H24" s="101"/>
      <c r="I24" s="138"/>
      <c r="J24" s="185" t="s">
        <v>91</v>
      </c>
      <c r="L24" s="210" t="s">
        <v>24</v>
      </c>
      <c r="M24" s="143"/>
      <c r="N24" s="186"/>
      <c r="O24" s="182" t="s">
        <v>77</v>
      </c>
      <c r="P24" s="103" t="s">
        <v>90</v>
      </c>
      <c r="Q24" s="106" t="s">
        <v>77</v>
      </c>
      <c r="R24" s="103" t="s">
        <v>90</v>
      </c>
      <c r="S24" s="106" t="s">
        <v>77</v>
      </c>
      <c r="T24" s="138" t="s">
        <v>90</v>
      </c>
      <c r="V24" s="210" t="s">
        <v>24</v>
      </c>
      <c r="W24" s="130" t="s">
        <v>88</v>
      </c>
      <c r="X24" s="146" t="s">
        <v>91</v>
      </c>
      <c r="Y24" s="171" t="s">
        <v>91</v>
      </c>
      <c r="Z24" s="169" t="s">
        <v>90</v>
      </c>
      <c r="AA24" s="170" t="s">
        <v>88</v>
      </c>
      <c r="AB24" s="175"/>
      <c r="AD24" s="194" t="s">
        <v>25</v>
      </c>
      <c r="AE24" s="152" t="s">
        <v>77</v>
      </c>
      <c r="AF24" s="152" t="s">
        <v>77</v>
      </c>
      <c r="AG24" s="152" t="s">
        <v>77</v>
      </c>
      <c r="AH24" s="158" t="s">
        <v>77</v>
      </c>
    </row>
    <row r="25" spans="1:34" ht="15" thickBot="1" x14ac:dyDescent="0.25">
      <c r="A25" s="209" t="s">
        <v>25</v>
      </c>
      <c r="B25" s="104" t="s">
        <v>77</v>
      </c>
      <c r="C25" s="104" t="s">
        <v>77</v>
      </c>
      <c r="D25" s="105" t="s">
        <v>77</v>
      </c>
      <c r="E25" s="106" t="s">
        <v>77</v>
      </c>
      <c r="F25" s="106" t="s">
        <v>77</v>
      </c>
      <c r="G25" s="106" t="s">
        <v>77</v>
      </c>
      <c r="H25" s="106" t="s">
        <v>77</v>
      </c>
      <c r="I25" s="139" t="s">
        <v>77</v>
      </c>
      <c r="J25" s="104" t="s">
        <v>77</v>
      </c>
      <c r="L25" s="209" t="s">
        <v>25</v>
      </c>
      <c r="M25" s="139" t="s">
        <v>77</v>
      </c>
      <c r="N25" s="104" t="s">
        <v>77</v>
      </c>
      <c r="O25" s="182" t="s">
        <v>77</v>
      </c>
      <c r="P25" s="106" t="s">
        <v>77</v>
      </c>
      <c r="Q25" s="106" t="s">
        <v>77</v>
      </c>
      <c r="R25" s="106" t="s">
        <v>77</v>
      </c>
      <c r="S25" s="106" t="s">
        <v>77</v>
      </c>
      <c r="T25" s="139" t="s">
        <v>77</v>
      </c>
      <c r="V25" s="209" t="s">
        <v>25</v>
      </c>
      <c r="W25" s="130" t="s">
        <v>90</v>
      </c>
      <c r="X25" s="146"/>
      <c r="Y25" s="164"/>
      <c r="Z25" s="169" t="s">
        <v>88</v>
      </c>
      <c r="AA25" s="170" t="s">
        <v>88</v>
      </c>
      <c r="AB25" s="176"/>
      <c r="AD25" s="194" t="s">
        <v>26</v>
      </c>
      <c r="AE25" s="152" t="s">
        <v>77</v>
      </c>
      <c r="AF25" s="152" t="s">
        <v>77</v>
      </c>
      <c r="AG25" s="152" t="s">
        <v>77</v>
      </c>
      <c r="AH25" s="158" t="s">
        <v>77</v>
      </c>
    </row>
    <row r="26" spans="1:34" ht="15" thickBot="1" x14ac:dyDescent="0.25">
      <c r="A26" s="209" t="s">
        <v>26</v>
      </c>
      <c r="B26" s="104" t="s">
        <v>77</v>
      </c>
      <c r="C26" s="104" t="s">
        <v>77</v>
      </c>
      <c r="D26" s="105" t="s">
        <v>77</v>
      </c>
      <c r="E26" s="106" t="s">
        <v>77</v>
      </c>
      <c r="F26" s="106" t="s">
        <v>77</v>
      </c>
      <c r="G26" s="106" t="s">
        <v>77</v>
      </c>
      <c r="H26" s="106" t="s">
        <v>77</v>
      </c>
      <c r="I26" s="139" t="s">
        <v>77</v>
      </c>
      <c r="J26" s="104" t="s">
        <v>77</v>
      </c>
      <c r="L26" s="209" t="s">
        <v>26</v>
      </c>
      <c r="M26" s="139" t="s">
        <v>77</v>
      </c>
      <c r="N26" s="104" t="s">
        <v>77</v>
      </c>
      <c r="O26" s="182" t="s">
        <v>77</v>
      </c>
      <c r="P26" s="106" t="s">
        <v>77</v>
      </c>
      <c r="Q26" s="106" t="s">
        <v>77</v>
      </c>
      <c r="R26" s="106" t="s">
        <v>77</v>
      </c>
      <c r="S26" s="106" t="s">
        <v>77</v>
      </c>
      <c r="T26" s="139" t="s">
        <v>77</v>
      </c>
      <c r="V26" s="209" t="s">
        <v>26</v>
      </c>
      <c r="W26" s="131"/>
      <c r="X26" s="146" t="s">
        <v>91</v>
      </c>
      <c r="Y26" s="171"/>
      <c r="Z26" s="172"/>
      <c r="AA26" s="170"/>
      <c r="AB26" s="175"/>
      <c r="AD26" s="196" t="s">
        <v>27</v>
      </c>
      <c r="AE26" s="152" t="s">
        <v>77</v>
      </c>
      <c r="AF26" s="152" t="s">
        <v>77</v>
      </c>
      <c r="AG26" s="152" t="s">
        <v>77</v>
      </c>
      <c r="AH26" s="158" t="s">
        <v>77</v>
      </c>
    </row>
    <row r="27" spans="1:34" ht="15" thickBot="1" x14ac:dyDescent="0.25">
      <c r="A27" s="211" t="s">
        <v>27</v>
      </c>
      <c r="B27" s="104" t="s">
        <v>77</v>
      </c>
      <c r="C27" s="104" t="s">
        <v>77</v>
      </c>
      <c r="D27" s="105" t="s">
        <v>77</v>
      </c>
      <c r="E27" s="106" t="s">
        <v>77</v>
      </c>
      <c r="F27" s="106" t="s">
        <v>77</v>
      </c>
      <c r="G27" s="106" t="s">
        <v>77</v>
      </c>
      <c r="H27" s="106" t="s">
        <v>77</v>
      </c>
      <c r="I27" s="139" t="s">
        <v>77</v>
      </c>
      <c r="J27" s="104" t="s">
        <v>77</v>
      </c>
      <c r="L27" s="210" t="s">
        <v>27</v>
      </c>
      <c r="M27" s="139" t="s">
        <v>77</v>
      </c>
      <c r="N27" s="104" t="s">
        <v>77</v>
      </c>
      <c r="O27" s="182" t="s">
        <v>77</v>
      </c>
      <c r="P27" s="106" t="s">
        <v>77</v>
      </c>
      <c r="Q27" s="106" t="s">
        <v>77</v>
      </c>
      <c r="R27" s="106" t="s">
        <v>77</v>
      </c>
      <c r="S27" s="106" t="s">
        <v>77</v>
      </c>
      <c r="T27" s="139" t="s">
        <v>77</v>
      </c>
      <c r="V27" s="210" t="s">
        <v>27</v>
      </c>
      <c r="W27" s="130"/>
      <c r="X27" s="146" t="s">
        <v>91</v>
      </c>
      <c r="Y27" s="171"/>
      <c r="Z27" s="172"/>
      <c r="AA27" s="170"/>
      <c r="AB27" s="175"/>
      <c r="AD27" s="197" t="s">
        <v>1</v>
      </c>
      <c r="AE27" s="153" t="s">
        <v>88</v>
      </c>
      <c r="AF27" s="155"/>
      <c r="AG27" s="155"/>
      <c r="AH27" s="159" t="s">
        <v>88</v>
      </c>
    </row>
    <row r="28" spans="1:34" ht="15" thickBot="1" x14ac:dyDescent="0.25">
      <c r="A28" s="212" t="s">
        <v>1</v>
      </c>
      <c r="B28" s="132" t="s">
        <v>88</v>
      </c>
      <c r="C28" s="188" t="s">
        <v>88</v>
      </c>
      <c r="D28" s="136"/>
      <c r="E28" s="107"/>
      <c r="F28" s="107"/>
      <c r="G28" s="108"/>
      <c r="H28" s="108"/>
      <c r="I28" s="140"/>
      <c r="J28" s="189"/>
      <c r="L28" s="212" t="s">
        <v>1</v>
      </c>
      <c r="M28" s="122" t="s">
        <v>78</v>
      </c>
      <c r="N28" s="144" t="s">
        <v>78</v>
      </c>
      <c r="O28" s="183" t="s">
        <v>78</v>
      </c>
      <c r="P28" s="117" t="s">
        <v>78</v>
      </c>
      <c r="Q28" s="117" t="s">
        <v>78</v>
      </c>
      <c r="R28" s="117" t="s">
        <v>78</v>
      </c>
      <c r="S28" s="117" t="s">
        <v>78</v>
      </c>
      <c r="T28" s="122" t="s">
        <v>78</v>
      </c>
      <c r="V28" s="212" t="s">
        <v>1</v>
      </c>
      <c r="W28" s="144" t="s">
        <v>78</v>
      </c>
      <c r="X28" s="144" t="s">
        <v>78</v>
      </c>
      <c r="Y28" s="116" t="s">
        <v>78</v>
      </c>
      <c r="Z28" s="117" t="s">
        <v>78</v>
      </c>
      <c r="AA28" s="122" t="s">
        <v>78</v>
      </c>
      <c r="AB28" s="149" t="s">
        <v>78</v>
      </c>
    </row>
    <row r="32" spans="1:34" ht="14.75" customHeight="1" x14ac:dyDescent="0.2"/>
    <row r="36" ht="14.75" customHeight="1" x14ac:dyDescent="0.2"/>
  </sheetData>
  <mergeCells count="19">
    <mergeCell ref="D4:F4"/>
    <mergeCell ref="G4:H4"/>
    <mergeCell ref="J4:J5"/>
    <mergeCell ref="AF3:AF4"/>
    <mergeCell ref="AG3:AG4"/>
    <mergeCell ref="AD1:AH1"/>
    <mergeCell ref="Y4:Z4"/>
    <mergeCell ref="AB4:AB5"/>
    <mergeCell ref="O4:Q4"/>
    <mergeCell ref="R4:S4"/>
    <mergeCell ref="AH3:AH4"/>
    <mergeCell ref="M3:N3"/>
    <mergeCell ref="O3:T3"/>
    <mergeCell ref="Y3:AA3"/>
    <mergeCell ref="A1:J1"/>
    <mergeCell ref="L1:T1"/>
    <mergeCell ref="V1:AB1"/>
    <mergeCell ref="B3:C3"/>
    <mergeCell ref="D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27</vt:i4>
      </vt:variant>
    </vt:vector>
  </HeadingPairs>
  <TitlesOfParts>
    <vt:vector size="33" baseType="lpstr">
      <vt:lpstr>Tables</vt:lpstr>
      <vt:lpstr>SI</vt:lpstr>
      <vt:lpstr>Species Heatmap</vt:lpstr>
      <vt:lpstr>BAF &amp; BSAF Calculations</vt:lpstr>
      <vt:lpstr>Trophic</vt:lpstr>
      <vt:lpstr>Heatmaps</vt:lpstr>
      <vt:lpstr>SI!_Hlk120098378</vt:lpstr>
      <vt:lpstr>Tables!_Ref117518188</vt:lpstr>
      <vt:lpstr>Tables!_Ref117518855</vt:lpstr>
      <vt:lpstr>Tables!_Ref117520806</vt:lpstr>
      <vt:lpstr>SI!_Ref120278468</vt:lpstr>
      <vt:lpstr>SI!_Ref120279359</vt:lpstr>
      <vt:lpstr>SI!_Ref120279400</vt:lpstr>
      <vt:lpstr>SI!_Ref120282966</vt:lpstr>
      <vt:lpstr>SI!_Ref120283028</vt:lpstr>
      <vt:lpstr>SI!_Ref120283081</vt:lpstr>
      <vt:lpstr>SI!_Ref120283139</vt:lpstr>
      <vt:lpstr>SI!_Ref120283151</vt:lpstr>
      <vt:lpstr>SI!_Ref120284981</vt:lpstr>
      <vt:lpstr>SI!_Ref120285047</vt:lpstr>
      <vt:lpstr>SI!_Ref120285172</vt:lpstr>
      <vt:lpstr>SI!_Ref120287179</vt:lpstr>
      <vt:lpstr>SI!_Ref120287260</vt:lpstr>
      <vt:lpstr>SI!_Ref120287270</vt:lpstr>
      <vt:lpstr>SI!_Ref120287416</vt:lpstr>
      <vt:lpstr>SI!_Ref120292361</vt:lpstr>
      <vt:lpstr>SI!_Ref120292374</vt:lpstr>
      <vt:lpstr>SI!_Ref120292441</vt:lpstr>
      <vt:lpstr>SI!_Ref120295304</vt:lpstr>
      <vt:lpstr>SI!_Ref120295338</vt:lpstr>
      <vt:lpstr>SI!_Ref120295450</vt:lpstr>
      <vt:lpstr>SI!_Ref120295476</vt:lpstr>
      <vt:lpstr>SI!_Ref121320477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Abbi Brown</dc:creator>
  <cp:lastModifiedBy>Krista Kraskura</cp:lastModifiedBy>
  <dcterms:created xsi:type="dcterms:W3CDTF">2015-06-05T18:17:20Z</dcterms:created>
  <dcterms:modified xsi:type="dcterms:W3CDTF">2024-01-18T17:40:20Z</dcterms:modified>
</cp:coreProperties>
</file>